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ÇÃO 2025" sheetId="1" r:id="rId5"/>
    <sheet state="visible" name="FEEDBACK SEMANAL" sheetId="2" r:id="rId6"/>
    <sheet state="visible" name="PROJEÇÃO 2026" sheetId="3" r:id="rId7"/>
    <sheet state="visible" name="JANEIRO - 2026" sheetId="4" r:id="rId8"/>
    <sheet state="visible" name="FEVEREIRO - 2026" sheetId="5" r:id="rId9"/>
    <sheet state="visible" name="MARÇO - 2026" sheetId="6" r:id="rId10"/>
    <sheet state="visible" name="ABRIL - 2026" sheetId="7" r:id="rId11"/>
    <sheet state="visible" name="MAIO - 2026" sheetId="8" r:id="rId12"/>
    <sheet state="visible" name="JUNHO - 2026" sheetId="9" r:id="rId13"/>
    <sheet state="hidden" name="JULHO" sheetId="10" r:id="rId14"/>
    <sheet state="hidden" name="AGOSTO" sheetId="11" r:id="rId15"/>
    <sheet state="hidden" name="SETEMBRO" sheetId="12" r:id="rId16"/>
    <sheet state="hidden" name="JULHO - 2026" sheetId="13" r:id="rId17"/>
    <sheet state="hidden" name="AGOSTO - 2026" sheetId="14" r:id="rId18"/>
    <sheet state="hidden" name="SETEMBRO - 2026" sheetId="15" r:id="rId19"/>
    <sheet state="hidden" name="OUTUBRO - 2026" sheetId="16" r:id="rId20"/>
    <sheet state="hidden" name="NOVEMBRO - 2026" sheetId="17" r:id="rId21"/>
    <sheet state="hidden" name="DEZEMBRO - 2026" sheetId="18" r:id="rId22"/>
    <sheet state="hidden" name="JANEIRO" sheetId="19" r:id="rId23"/>
    <sheet state="hidden" name="FEVEREIRO" sheetId="20" r:id="rId24"/>
    <sheet state="hidden" name="MARÇO" sheetId="21" r:id="rId25"/>
    <sheet state="hidden" name="ABRIL" sheetId="22" r:id="rId26"/>
    <sheet state="hidden" name="MAIO" sheetId="23" r:id="rId27"/>
    <sheet state="hidden" name="JUNHO" sheetId="24" r:id="rId28"/>
    <sheet state="hidden" name="OUTUBRO" sheetId="25" r:id="rId29"/>
    <sheet state="hidden" name="NOVEMBRO" sheetId="26" r:id="rId30"/>
    <sheet state="hidden" name="DEZEMBRO" sheetId="27" r:id="rId31"/>
  </sheets>
  <definedNames>
    <definedName hidden="1" localSheetId="3" name="_xlnm._FilterDatabase">'JANEIRO - 2026'!$A$3:$AK$75</definedName>
    <definedName hidden="1" localSheetId="4" name="_xlnm._FilterDatabase">'FEVEREIRO - 2026'!$A$3:$AK$75</definedName>
    <definedName hidden="1" localSheetId="5" name="_xlnm._FilterDatabase">'MARÇO - 2026'!$A$3:$AK$85</definedName>
    <definedName hidden="1" localSheetId="6" name="_xlnm._FilterDatabase">'ABRIL - 2026'!$A$3:$AK$66</definedName>
    <definedName hidden="1" localSheetId="7" name="_xlnm._FilterDatabase">'MAIO - 2026'!$A$3:$AL$67</definedName>
    <definedName hidden="1" localSheetId="8" name="_xlnm._FilterDatabase">'JUNHO - 2026'!$A$3:$AI$67</definedName>
    <definedName hidden="1" localSheetId="9" name="_xlnm._FilterDatabase">JULHO!$A$3:$AG$63</definedName>
    <definedName hidden="1" localSheetId="10" name="_xlnm._FilterDatabase">AGOSTO!$A$3:$AG$58</definedName>
    <definedName hidden="1" localSheetId="11" name="_xlnm._FilterDatabase">SETEMBRO!$A$3:$AH$66</definedName>
    <definedName hidden="1" localSheetId="12" name="_xlnm._FilterDatabase">'JULHO - 2026'!$A$3:$AK$68</definedName>
    <definedName hidden="1" localSheetId="13" name="_xlnm._FilterDatabase">'AGOSTO - 2026'!$A$3:$AK$68</definedName>
    <definedName hidden="1" localSheetId="14" name="_xlnm._FilterDatabase">'SETEMBRO - 2026'!$A$3:$AK$68</definedName>
    <definedName hidden="1" localSheetId="15" name="_xlnm._FilterDatabase">'OUTUBRO - 2026'!$A$3:$AK$68</definedName>
    <definedName hidden="1" localSheetId="16" name="_xlnm._FilterDatabase">'NOVEMBRO - 2026'!$A$3:$AK$68</definedName>
    <definedName hidden="1" localSheetId="17" name="_xlnm._FilterDatabase">'DEZEMBRO - 2026'!$A$3:$AK$68</definedName>
    <definedName hidden="1" localSheetId="21" name="_xlnm._FilterDatabase">ABRIL!$A$3:$AG$49</definedName>
    <definedName hidden="1" localSheetId="22" name="_xlnm._FilterDatabase">MAIO!$A$3:$AG$48</definedName>
    <definedName hidden="1" localSheetId="23" name="_xlnm._FilterDatabase">JUNHO!$A$3:$AG$64</definedName>
    <definedName hidden="1" localSheetId="24" name="_xlnm._FilterDatabase">OUTUBRO!$A$3:$AJ$75</definedName>
    <definedName hidden="1" localSheetId="25" name="_xlnm._FilterDatabase">NOVEMBRO!$A$3:$AJ$75</definedName>
    <definedName hidden="1" localSheetId="26" name="_xlnm._FilterDatabase">DEZEMBRO!$A$3:$AK$75</definedName>
  </definedNames>
  <calcPr/>
</workbook>
</file>

<file path=xl/sharedStrings.xml><?xml version="1.0" encoding="utf-8"?>
<sst xmlns="http://schemas.openxmlformats.org/spreadsheetml/2006/main" count="10841" uniqueCount="2048">
  <si>
    <t>META ANUAL: R$5.000.000,00</t>
  </si>
  <si>
    <t>META</t>
  </si>
  <si>
    <t>REALIZADO</t>
  </si>
  <si>
    <t>% REALIZADA</t>
  </si>
  <si>
    <t>MESES</t>
  </si>
  <si>
    <t>FATURAMENTO</t>
  </si>
  <si>
    <t>% META</t>
  </si>
  <si>
    <t>META FATURAMENTO</t>
  </si>
  <si>
    <t>JANEIRO</t>
  </si>
  <si>
    <t>LIGAÇÃO</t>
  </si>
  <si>
    <t>FEVEREIRO</t>
  </si>
  <si>
    <t>CARGAS</t>
  </si>
  <si>
    <t>MARÇO</t>
  </si>
  <si>
    <t>COMISSÃO</t>
  </si>
  <si>
    <t>ABRIL</t>
  </si>
  <si>
    <t>CLIENTES NOVOS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</si>
  <si>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</si>
  <si>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</si>
  <si>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</si>
  <si>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</si>
  <si>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</si>
  <si>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</si>
  <si>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</si>
  <si>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</si>
  <si>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TOTAL:</t>
  </si>
  <si>
    <t>RELATÓRIO SEMANA (23/04 - 29/04)</t>
  </si>
  <si>
    <t>INDICADORES</t>
  </si>
  <si>
    <t>RESULTADOS</t>
  </si>
  <si>
    <t xml:space="preserve"> LIGAÇÕES / 5</t>
  </si>
  <si>
    <t>CARGAS / 5</t>
  </si>
  <si>
    <t>LEADS ADICIONADOS</t>
  </si>
  <si>
    <t>PORCENTAGEM META</t>
  </si>
  <si>
    <t>LEADS DECLINADOS</t>
  </si>
  <si>
    <t>CLIENTE POTENCIAIS</t>
  </si>
  <si>
    <t>CLIENTE POTENCIAIS NOVOS</t>
  </si>
  <si>
    <t>VOESTALPINE</t>
  </si>
  <si>
    <t>DINOPLAST</t>
  </si>
  <si>
    <t>VIPAL</t>
  </si>
  <si>
    <t>BRASPLAST</t>
  </si>
  <si>
    <t>SULPRINT</t>
  </si>
  <si>
    <t>VIRTUS</t>
  </si>
  <si>
    <t>REGRA DE 3 - PORCENTUAL FATURAMENTO</t>
  </si>
  <si>
    <t>22</t>
  </si>
  <si>
    <t>12</t>
  </si>
  <si>
    <t>META ANUAL: R$7.000.000,00</t>
  </si>
  <si>
    <t>META PESSOAL</t>
  </si>
  <si>
    <t>115</t>
  </si>
  <si>
    <t>DEZEMBRO - 2025 - PARÂMETRO</t>
  </si>
  <si>
    <t xml:space="preserve">                                                  GODI TRANSPORTES - UNINDO PROPÓSITOS</t>
  </si>
  <si>
    <t>DATA</t>
  </si>
  <si>
    <t>CTE</t>
  </si>
  <si>
    <t>MANIFESTO</t>
  </si>
  <si>
    <t>ORIGEM</t>
  </si>
  <si>
    <t>ESTADO</t>
  </si>
  <si>
    <t>DESTINO</t>
  </si>
  <si>
    <t>CLIENTE</t>
  </si>
  <si>
    <t>PAGAMENTO</t>
  </si>
  <si>
    <t>CONFERENCIA</t>
  </si>
  <si>
    <t>MOTORISTA</t>
  </si>
  <si>
    <t>TELEFONE</t>
  </si>
  <si>
    <t>VALOR MOTORISTA</t>
  </si>
  <si>
    <t>VALOR EMPRESA</t>
  </si>
  <si>
    <t>NF</t>
  </si>
  <si>
    <t>SEGURO</t>
  </si>
  <si>
    <t>ICMS</t>
  </si>
  <si>
    <t>C.O</t>
  </si>
  <si>
    <t>CO</t>
  </si>
  <si>
    <t>IMPOSTO</t>
  </si>
  <si>
    <t>BOLETO</t>
  </si>
  <si>
    <t>DIA PAG</t>
  </si>
  <si>
    <t>TOTAL TAXAS</t>
  </si>
  <si>
    <t>VALOR IMPOSTO</t>
  </si>
  <si>
    <t>%</t>
  </si>
  <si>
    <t>COMISSÕES</t>
  </si>
  <si>
    <t>BOLETOS</t>
  </si>
  <si>
    <t>LUCRO</t>
  </si>
  <si>
    <t>RENTABIL</t>
  </si>
  <si>
    <t>FRETE LIQ</t>
  </si>
  <si>
    <t>MOVA</t>
  </si>
  <si>
    <t>ADQ TAB</t>
  </si>
  <si>
    <t>VALOR</t>
  </si>
  <si>
    <t>28238 - 28237</t>
  </si>
  <si>
    <t>SÃO LEOPOLDO</t>
  </si>
  <si>
    <t>RS</t>
  </si>
  <si>
    <t>CAXIAS DO SUL</t>
  </si>
  <si>
    <t>CYA RUBBER</t>
  </si>
  <si>
    <t>FINALIZADO</t>
  </si>
  <si>
    <t>SIM</t>
  </si>
  <si>
    <t>PEDRO PAULO DOS SANTOS</t>
  </si>
  <si>
    <t>6398-6399</t>
  </si>
  <si>
    <t>GUARULHOS</t>
  </si>
  <si>
    <t>SP</t>
  </si>
  <si>
    <t>SOROCABA</t>
  </si>
  <si>
    <t>ALAN OLIVEIRADA SILVA</t>
  </si>
  <si>
    <t>ITAQUAQUECETUBA</t>
  </si>
  <si>
    <t>RODRIGO DA SILVA</t>
  </si>
  <si>
    <t>6427 6428 6429</t>
  </si>
  <si>
    <t>SÃO BERNARDO DO CAMPO</t>
  </si>
  <si>
    <t>THIAGO RODRIGUES</t>
  </si>
  <si>
    <t>6449 6450</t>
  </si>
  <si>
    <t>6480 6481 6482</t>
  </si>
  <si>
    <t>SALTO</t>
  </si>
  <si>
    <t>DAVISON DOS SANTOS</t>
  </si>
  <si>
    <t>SÃO PAULO</t>
  </si>
  <si>
    <t>6528 - 6543 - 6544</t>
  </si>
  <si>
    <t>BETIM</t>
  </si>
  <si>
    <t>MG</t>
  </si>
  <si>
    <t>MARABA</t>
  </si>
  <si>
    <t>PA</t>
  </si>
  <si>
    <t>UNIFORT</t>
  </si>
  <si>
    <t>LEONARDO SOARES</t>
  </si>
  <si>
    <t>6550 6551 6552 6553</t>
  </si>
  <si>
    <t>GOIANIA</t>
  </si>
  <si>
    <t>GO</t>
  </si>
  <si>
    <t>IMPERATRIZ</t>
  </si>
  <si>
    <t>MA</t>
  </si>
  <si>
    <t>CIRINEU KOHLBECK</t>
  </si>
  <si>
    <t>6546 6547 6548 6549</t>
  </si>
  <si>
    <t>VARZEA GRANDE</t>
  </si>
  <si>
    <t>MT</t>
  </si>
  <si>
    <t>KENDERSON LUCAS</t>
  </si>
  <si>
    <t>JURANDY VIEIRA PAIVA</t>
  </si>
  <si>
    <t>DIADEMA</t>
  </si>
  <si>
    <t>TADEU CRISTOVAO DA SILVA</t>
  </si>
  <si>
    <t>ITAJAI</t>
  </si>
  <si>
    <t>SC</t>
  </si>
  <si>
    <t>ADILSON VASQUES</t>
  </si>
  <si>
    <t>ROCA SALES</t>
  </si>
  <si>
    <t>QUISVI</t>
  </si>
  <si>
    <t>CHRISTIANO AFFONSO RITT</t>
  </si>
  <si>
    <t>CRAVINHOS</t>
  </si>
  <si>
    <t>TERMOPLAST</t>
  </si>
  <si>
    <t xml:space="preserve">GUILHERME LEANDRO </t>
  </si>
  <si>
    <t>6665-6666-6667- 6668 -6669-6670</t>
  </si>
  <si>
    <t>WILSON PEREIRA DIAS</t>
  </si>
  <si>
    <t>6674 - 6675 - 6676 - 6677 - 6684</t>
  </si>
  <si>
    <t>FERNANDO CARDOSO</t>
  </si>
  <si>
    <t>6662 - 6660</t>
  </si>
  <si>
    <t>VILHENA</t>
  </si>
  <si>
    <t>RO</t>
  </si>
  <si>
    <t>FABIANO RODRIGUES</t>
  </si>
  <si>
    <t>EDI LAZARO</t>
  </si>
  <si>
    <t>6812 - 6813 - 6814 - 6815 - 6816 - 6817</t>
  </si>
  <si>
    <t>HEULLER DUARTE</t>
  </si>
  <si>
    <t>6818-6819-6820-6821</t>
  </si>
  <si>
    <t>PATRICK DE LIMA LOPES</t>
  </si>
  <si>
    <t>SÃO JOSÉ DOS CAMPOS</t>
  </si>
  <si>
    <t>AGNALDO</t>
  </si>
  <si>
    <t>ARAQUARI</t>
  </si>
  <si>
    <t>SANTAREM</t>
  </si>
  <si>
    <t>ARTESHOW</t>
  </si>
  <si>
    <t>UBIRATAN MENDES</t>
  </si>
  <si>
    <t>SAO PAULO</t>
  </si>
  <si>
    <t>AILTON GOMES</t>
  </si>
  <si>
    <t>COTIA</t>
  </si>
  <si>
    <t>FRANCISCO JOSE</t>
  </si>
  <si>
    <t xml:space="preserve">RAFAEL DA SILVA </t>
  </si>
  <si>
    <t>6948 - 6949 - 6950 - 6951 - 6952 - 6953</t>
  </si>
  <si>
    <t>CRISTIANO DAS NEVES</t>
  </si>
  <si>
    <t>6944 - 6945 - 6946 - 6947</t>
  </si>
  <si>
    <t>JOAO WALGNEI</t>
  </si>
  <si>
    <t>FERNANDO EMANOEL</t>
  </si>
  <si>
    <t>CRODOALDO FURTADO</t>
  </si>
  <si>
    <t>ANDERSON BARBOSA</t>
  </si>
  <si>
    <t>MARCELO ANTONIO</t>
  </si>
  <si>
    <t>6998 - 6999</t>
  </si>
  <si>
    <t>NATAN SANTOS</t>
  </si>
  <si>
    <t>HUGO SANTIAGO</t>
  </si>
  <si>
    <t>28493 28492</t>
  </si>
  <si>
    <t xml:space="preserve">ALEXANDRE HENRIQUE </t>
  </si>
  <si>
    <t>SAO CAETANO DO SUL</t>
  </si>
  <si>
    <t>TIAGO GONÇALVES</t>
  </si>
  <si>
    <t>28501 - 28502 - 28503 - 28504 - 28505 - 28506 - 28507</t>
  </si>
  <si>
    <t>VITORIA DA CONQUISTA</t>
  </si>
  <si>
    <t>BA</t>
  </si>
  <si>
    <t>7943 - 7944 - 7945 - 7946 - 7947 - 7948</t>
  </si>
  <si>
    <t xml:space="preserve">BETIM </t>
  </si>
  <si>
    <t>LEANDRO ALMEIDA</t>
  </si>
  <si>
    <t>7949 - 7950</t>
  </si>
  <si>
    <t>TERESINA</t>
  </si>
  <si>
    <t>PI</t>
  </si>
  <si>
    <t>AECIO VIEIRA</t>
  </si>
  <si>
    <t>7963 - 7964</t>
  </si>
  <si>
    <t>EMERSON CUSTODIO</t>
  </si>
  <si>
    <t>7976 7977 7978 7979 7981 7983</t>
  </si>
  <si>
    <t>ADAISON ROMAO</t>
  </si>
  <si>
    <t>7967 - 7968 - 7969 - 7974</t>
  </si>
  <si>
    <t>ANTONIO BALDISSERA</t>
  </si>
  <si>
    <t>JURANDY VIEIRA</t>
  </si>
  <si>
    <t>28523 - 28522 - 28524</t>
  </si>
  <si>
    <t>WILLIAM DE PAULA</t>
  </si>
  <si>
    <t>8175-8176-8177-8178-8179-8180</t>
  </si>
  <si>
    <t>DOMINGOS GOMES</t>
  </si>
  <si>
    <t>8149-8150-8152-8163-</t>
  </si>
  <si>
    <t>THIAGO DA SILVA PINTO</t>
  </si>
  <si>
    <t>RONALDO CERVELLIN</t>
  </si>
  <si>
    <t>SILVIONEY BECKER</t>
  </si>
  <si>
    <t>AGNALDO CICERO</t>
  </si>
  <si>
    <t>ALMIR FERREIRA</t>
  </si>
  <si>
    <t>8235 - 8236 - 8237 - 8238</t>
  </si>
  <si>
    <t>CLEBISON DOS SANTOS</t>
  </si>
  <si>
    <t>8221-8222-8223-8224</t>
  </si>
  <si>
    <t xml:space="preserve">MT </t>
  </si>
  <si>
    <t>SAO LEOPOLDO</t>
  </si>
  <si>
    <t>PORTAO</t>
  </si>
  <si>
    <t>LEANDRO ALVES MATTOS</t>
  </si>
  <si>
    <t>BARUERI</t>
  </si>
  <si>
    <t>UBALDINE ALVES</t>
  </si>
  <si>
    <t>8309  - 8310 -  8311 -  8312 - 8313 -  8314</t>
  </si>
  <si>
    <t>CLIENTES</t>
  </si>
  <si>
    <t xml:space="preserve"> </t>
  </si>
  <si>
    <t>AMERIBRAS</t>
  </si>
  <si>
    <t>MAQPERF</t>
  </si>
  <si>
    <t>TOTAL</t>
  </si>
  <si>
    <t xml:space="preserve">DIAS ÚTEIS </t>
  </si>
  <si>
    <t>META DIÁRIA</t>
  </si>
  <si>
    <t>100% META</t>
  </si>
  <si>
    <t>VALOR TOTAL:</t>
  </si>
  <si>
    <t>FRETE MOTORISTA</t>
  </si>
  <si>
    <t>PORCENTAGEM MÉDIA</t>
  </si>
  <si>
    <t>LUCRO EMPRESA</t>
  </si>
  <si>
    <t xml:space="preserve"> EMERSON PEREIRA</t>
  </si>
  <si>
    <t>GUARAREMA</t>
  </si>
  <si>
    <t>LEONIDAS CARNEIRO</t>
  </si>
  <si>
    <t>BRAGANÇA PAULISTA</t>
  </si>
  <si>
    <t>8335 - 8336</t>
  </si>
  <si>
    <t>NOVA PETROPOLIS</t>
  </si>
  <si>
    <t xml:space="preserve">LEONARDO POHLMANN </t>
  </si>
  <si>
    <t>8339 - 8340 - 8341 - 8346 - 8350 - 8348</t>
  </si>
  <si>
    <t>JOAO BELEM</t>
  </si>
  <si>
    <t>VILMAR ANDRE DOS SANTOS</t>
  </si>
  <si>
    <t xml:space="preserve">LEANDRO ALVES </t>
  </si>
  <si>
    <t>EDIVALDO DA SILVA</t>
  </si>
  <si>
    <t>SAO JOSE DOS CAMPOS</t>
  </si>
  <si>
    <t>FERNANDO DOS SANTOS</t>
  </si>
  <si>
    <t>8490 8491</t>
  </si>
  <si>
    <t>8479 - 8480 - 8481 - 8483</t>
  </si>
  <si>
    <t>JOAO PEREIRA</t>
  </si>
  <si>
    <t>8504 8505 8506 8507 8508 8509</t>
  </si>
  <si>
    <t>NEUDSON FERREIRA</t>
  </si>
  <si>
    <t>8527 - 8528</t>
  </si>
  <si>
    <t>8583 - 8584 - 8585 - 8586 - 8587</t>
  </si>
  <si>
    <t>LUIZ FELIPE DA SILVA</t>
  </si>
  <si>
    <t>RAFAEL CORREA</t>
  </si>
  <si>
    <t>8597 - 8598 - 8599 - 8600 - 8601 - 8602</t>
  </si>
  <si>
    <t>WILSON RODRIGUES</t>
  </si>
  <si>
    <t>8625 8626 8627 8628</t>
  </si>
  <si>
    <t>JOSE VICENTE DA SILVA</t>
  </si>
  <si>
    <t>8617 8618</t>
  </si>
  <si>
    <t>EDI LAZARO GONCALVES</t>
  </si>
  <si>
    <t>CELSO LERMEN</t>
  </si>
  <si>
    <t>EMERSON NUNES</t>
  </si>
  <si>
    <t>BOM PRINCIPIO</t>
  </si>
  <si>
    <t>SERGIO CERVELLIN</t>
  </si>
  <si>
    <t>8708 8709</t>
  </si>
  <si>
    <t>MIGUEL FERNANDO</t>
  </si>
  <si>
    <t>8773-8774-8776-8777-8778-8779</t>
  </si>
  <si>
    <t xml:space="preserve">GOIANIA </t>
  </si>
  <si>
    <t>MAILSON RODRIGUES</t>
  </si>
  <si>
    <t>8780 8781 8782 8783</t>
  </si>
  <si>
    <t>JOSE ANTONIO</t>
  </si>
  <si>
    <t>PORTO FERREIRA</t>
  </si>
  <si>
    <t>TERMOCOLOR</t>
  </si>
  <si>
    <t>THIAGO MENDES</t>
  </si>
  <si>
    <t>LAURI CRISTIAN</t>
  </si>
  <si>
    <t>NOVA PRATA</t>
  </si>
  <si>
    <t>DIOGENES JUNIOR</t>
  </si>
  <si>
    <t xml:space="preserve">AGNALDO CICERO
</t>
  </si>
  <si>
    <t xml:space="preserve">EGINELSON DE SOUZA </t>
  </si>
  <si>
    <t>8893 - 8894</t>
  </si>
  <si>
    <t xml:space="preserve">RAIMUNDO QUINTO </t>
  </si>
  <si>
    <t>8896 - 8897</t>
  </si>
  <si>
    <t xml:space="preserve">FABIANO RODRIGUES </t>
  </si>
  <si>
    <t xml:space="preserve">EMERSON FELIPE 
</t>
  </si>
  <si>
    <t xml:space="preserve">EMERSON FELIPE </t>
  </si>
  <si>
    <t xml:space="preserve">EDI LAZARO </t>
  </si>
  <si>
    <t xml:space="preserve">8970 - 8971 - 8972 - 8973 </t>
  </si>
  <si>
    <t>EZEQUIEL A</t>
  </si>
  <si>
    <t>8975 - 8976 - 8977 - 8978 - 8979 - 8980</t>
  </si>
  <si>
    <t xml:space="preserve">EUCLIDES </t>
  </si>
  <si>
    <t>GREGORI NICHEL</t>
  </si>
  <si>
    <t>ADILSON DOS PASSOS</t>
  </si>
  <si>
    <t>9040 - 9041</t>
  </si>
  <si>
    <t>TAILOR JEAN DIAS</t>
  </si>
  <si>
    <t>KAINAN FERNANDO</t>
  </si>
  <si>
    <t>9078 9079</t>
  </si>
  <si>
    <t>SANTANA DE PARNAIBA</t>
  </si>
  <si>
    <t xml:space="preserve">AGNALDO CICERO </t>
  </si>
  <si>
    <t>CAMPO GRANDE</t>
  </si>
  <si>
    <t>PE</t>
  </si>
  <si>
    <t>JOAO BATISTA</t>
  </si>
  <si>
    <t>TRIUNFO</t>
  </si>
  <si>
    <t>JAIRO BATISTA</t>
  </si>
  <si>
    <t>ROGER WILLIAM</t>
  </si>
  <si>
    <t>PEDRO RAFAEL</t>
  </si>
  <si>
    <t>RODRIGO CERVELIN</t>
  </si>
  <si>
    <t>9145 - 9147 - 9148 - 9149</t>
  </si>
  <si>
    <t>FREDSON RENATO</t>
  </si>
  <si>
    <t>9188 - 9185 - 9186 - 9184 - 9187</t>
  </si>
  <si>
    <t>LUZIMAR FERREIRA</t>
  </si>
  <si>
    <t>ARAÇATUBA</t>
  </si>
  <si>
    <t>BRUNO LUZ LOPES</t>
  </si>
  <si>
    <t>SAO BERNARDO DO CAMPO</t>
  </si>
  <si>
    <t>ROGERIO PICCHI</t>
  </si>
  <si>
    <t>9364 9365 9366 9368 9369 9374</t>
  </si>
  <si>
    <t>ANDAMENTO</t>
  </si>
  <si>
    <t>THIAGO DUARTE</t>
  </si>
  <si>
    <t>PATO BRAGADO</t>
  </si>
  <si>
    <t>PR</t>
  </si>
  <si>
    <t>PATO DE MIANS</t>
  </si>
  <si>
    <t>SCHEMAQ</t>
  </si>
  <si>
    <t>DIEGO MARTINS</t>
  </si>
  <si>
    <t>CONTRATADO</t>
  </si>
  <si>
    <t>LUCAS PEREIRA</t>
  </si>
  <si>
    <t>JOINVILLE</t>
  </si>
  <si>
    <t>MUNHUMIRIM</t>
  </si>
  <si>
    <t>SATAKE</t>
  </si>
  <si>
    <t>ALEX VENTURA</t>
  </si>
  <si>
    <t>DIA</t>
  </si>
  <si>
    <t>ATIVIDADES</t>
  </si>
  <si>
    <t>SEMANA 1</t>
  </si>
  <si>
    <t>SEMANA 2</t>
  </si>
  <si>
    <t>SEMANA 3</t>
  </si>
  <si>
    <t>SEMANA 4</t>
  </si>
  <si>
    <t xml:space="preserve">SEGUNDA </t>
  </si>
  <si>
    <t>CARREGAMENTO</t>
  </si>
  <si>
    <t>PROSPECÇÃO</t>
  </si>
  <si>
    <t>TERÇA</t>
  </si>
  <si>
    <t>QUARTA</t>
  </si>
  <si>
    <t>QUINTA</t>
  </si>
  <si>
    <t>PARÂMETRO 100K</t>
  </si>
  <si>
    <t>SEXTA</t>
  </si>
  <si>
    <t>9390 -  9391</t>
  </si>
  <si>
    <t>JOSE ARAUJO</t>
  </si>
  <si>
    <t>9395 - 9402 - 9399 - 9398</t>
  </si>
  <si>
    <t>RODRIGO CESAR</t>
  </si>
  <si>
    <t>9405 - 9408 - 53470 - 9407</t>
  </si>
  <si>
    <t>YURE RODRIGUES</t>
  </si>
  <si>
    <t>EMERSON FELIPE</t>
  </si>
  <si>
    <t>SANTA CRUZ DO RIO PARDO</t>
  </si>
  <si>
    <t>ALEX VARELA</t>
  </si>
  <si>
    <t>JOAO CARLOS</t>
  </si>
  <si>
    <t>ARLENIO FERREIRA</t>
  </si>
  <si>
    <t>GUAURLHOS</t>
  </si>
  <si>
    <t>IVANILDO ANTUNES</t>
  </si>
  <si>
    <t>9497-9498-9499-9500</t>
  </si>
  <si>
    <t>ATHOS RODRIGUES</t>
  </si>
  <si>
    <t>EDINALDO DA SILVA</t>
  </si>
  <si>
    <t xml:space="preserve">ALMIR FERREIRA </t>
  </si>
  <si>
    <t xml:space="preserve"> 9702 - 9703 - 53473 - 9704 - 9707 - 9708 </t>
  </si>
  <si>
    <t>JOSE NILTO TAVARES</t>
  </si>
  <si>
    <t>SAO JOAO DEL REI</t>
  </si>
  <si>
    <t>MARCOS RINALDO</t>
  </si>
  <si>
    <t>SANTO ANDRE</t>
  </si>
  <si>
    <t>BELO HORIZONTE</t>
  </si>
  <si>
    <t>ACTOS</t>
  </si>
  <si>
    <t>MAGNUN BRUNO</t>
  </si>
  <si>
    <t xml:space="preserve">9723-9724-9725-9726-9727-9728 </t>
  </si>
  <si>
    <t>CARLOS LACERDA</t>
  </si>
  <si>
    <t>9729-9730-9731-9732</t>
  </si>
  <si>
    <t>ANTONIO DE SOUZA</t>
  </si>
  <si>
    <t>EDINALDO DA SILVA VIEIRA</t>
  </si>
  <si>
    <t>ADALBERTO BATISTA LARA</t>
  </si>
  <si>
    <t xml:space="preserve">SALTO </t>
  </si>
  <si>
    <t>AGNALDO CICERO DA SILVA</t>
  </si>
  <si>
    <t>MIKAEL SEIMETZ</t>
  </si>
  <si>
    <t>9904 - 9905</t>
  </si>
  <si>
    <t xml:space="preserve">ERISTON EVANGELISTA </t>
  </si>
  <si>
    <t>JEQUIE</t>
  </si>
  <si>
    <t>LAGARTO</t>
  </si>
  <si>
    <t>SE</t>
  </si>
  <si>
    <t>TOTALFLEX</t>
  </si>
  <si>
    <t>ALISON CESAR DE BRITO SILVA</t>
  </si>
  <si>
    <t>GERALDO</t>
  </si>
  <si>
    <t>EDMILSON DE SOUZA JARDIM</t>
  </si>
  <si>
    <t xml:space="preserve">JOAO PEDRO BELARMINO </t>
  </si>
  <si>
    <t>6 - 7 - 5 - 8 - 9 - 10</t>
  </si>
  <si>
    <t>LEVY FERREIRA</t>
  </si>
  <si>
    <t xml:space="preserve">9998 - 9999 - 10070 - 10071 </t>
  </si>
  <si>
    <t>MARCIO</t>
  </si>
  <si>
    <t>LUIS FERNANDO</t>
  </si>
  <si>
    <t xml:space="preserve">GABRIEL ADAO </t>
  </si>
  <si>
    <t>GENELSO DE OLIVEIRA</t>
  </si>
  <si>
    <t>JAGUARIUNA</t>
  </si>
  <si>
    <t>ADILSON</t>
  </si>
  <si>
    <t xml:space="preserve">LEONIDAS CARNEIRO </t>
  </si>
  <si>
    <t xml:space="preserve"> 208 - 210 - 211 - 212 - 213 - 214</t>
  </si>
  <si>
    <t>CLOVIS MACIEL</t>
  </si>
  <si>
    <t xml:space="preserve">216-217-218-219 </t>
  </si>
  <si>
    <t>ANTONIO DE SOUZA E SILVA</t>
  </si>
  <si>
    <t>NEGUEBA</t>
  </si>
  <si>
    <t xml:space="preserve">VALNEI DANIEL </t>
  </si>
  <si>
    <t>PINHALZINHO</t>
  </si>
  <si>
    <t>397-398-399-400-401-402-403</t>
  </si>
  <si>
    <t>FERNANDO LELI</t>
  </si>
  <si>
    <t>FLAVIO DA COSTA</t>
  </si>
  <si>
    <t>357 358</t>
  </si>
  <si>
    <t xml:space="preserve">EDMILSON DE SOUZA </t>
  </si>
  <si>
    <t>422 423 424 425 426 427</t>
  </si>
  <si>
    <t>CRISTIANO GILMAR</t>
  </si>
  <si>
    <t>418 420 421 419</t>
  </si>
  <si>
    <t>CURITIBA</t>
  </si>
  <si>
    <t>SIDNEY PIRIN BILL</t>
  </si>
  <si>
    <t>BRASILIA</t>
  </si>
  <si>
    <t>DF</t>
  </si>
  <si>
    <t>CLENILSON JOSE DA SILVA</t>
  </si>
  <si>
    <t>EDMILSON DE SOUZ</t>
  </si>
  <si>
    <t>DORIVAL ALMEIDA DE MORAES</t>
  </si>
  <si>
    <t>NILDO DE SOUSA COELHO</t>
  </si>
  <si>
    <t xml:space="preserve">FRANCISCO JOSE </t>
  </si>
  <si>
    <t>EDI LAZARO GONCALVES DE PINA</t>
  </si>
  <si>
    <t>NOVA  PETROPOLIS</t>
  </si>
  <si>
    <t>ALMIR FERREIRA DE MENDONCA</t>
  </si>
  <si>
    <t>625-626-626-627-628-629-630</t>
  </si>
  <si>
    <t>WELLINGTON DIVINO</t>
  </si>
  <si>
    <t>620 621 622 623</t>
  </si>
  <si>
    <t>GABRIEL REIS ALBANO</t>
  </si>
  <si>
    <t>697 - 698 - 699 - 700 - 701 - 702</t>
  </si>
  <si>
    <t>RUBENS PEREIRA</t>
  </si>
  <si>
    <t>703 - 704 - 705 - 706</t>
  </si>
  <si>
    <t>ALINE KEMPFER</t>
  </si>
  <si>
    <t>PORTO ALEGRE</t>
  </si>
  <si>
    <t>ROBISON GONÇALVES</t>
  </si>
  <si>
    <t>BARRA DO PIRAI</t>
  </si>
  <si>
    <t>RJ</t>
  </si>
  <si>
    <t>VALDIR HENRIQUE</t>
  </si>
  <si>
    <t>RIBEIRAO PRETO</t>
  </si>
  <si>
    <t>ANDREI DOS SANTOS</t>
  </si>
  <si>
    <t>DANIEL BETINELL</t>
  </si>
  <si>
    <t>GERALDO ALVES</t>
  </si>
  <si>
    <t>JARBAS FAUSTINO</t>
  </si>
  <si>
    <t xml:space="preserve">770 - 771 - 772 - 773 </t>
  </si>
  <si>
    <t>RAFAEL HENRIQUE</t>
  </si>
  <si>
    <t>EDMILSON DE SOUZA</t>
  </si>
  <si>
    <t>ELIANDRO JOSE</t>
  </si>
  <si>
    <t>868 873</t>
  </si>
  <si>
    <t>RODRIGO LEITE</t>
  </si>
  <si>
    <t>VALDEMIR DA SILVA</t>
  </si>
  <si>
    <t>CARLOS ALEXANDRE</t>
  </si>
  <si>
    <t>ITU</t>
  </si>
  <si>
    <t>ROBERTO KRUGER</t>
  </si>
  <si>
    <t>927 - 928 - 929 - 930 - 931 - 932 -</t>
  </si>
  <si>
    <t>FREDSON</t>
  </si>
  <si>
    <t>906-907-908-909</t>
  </si>
  <si>
    <t>JABOATAO DOS GUARARAPES</t>
  </si>
  <si>
    <t>JOAO MARCOS</t>
  </si>
  <si>
    <t>EGINELSON DE SOUZA</t>
  </si>
  <si>
    <t>958 - 959</t>
  </si>
  <si>
    <t>ILOIR EDSON</t>
  </si>
  <si>
    <t>LAISE DA SILVA</t>
  </si>
  <si>
    <t>JESLEY ROMANI</t>
  </si>
  <si>
    <t xml:space="preserve">EVANDRO VANDERLEI </t>
  </si>
  <si>
    <t>1063 - 1065 - 1066 - 1067</t>
  </si>
  <si>
    <t>1068 - 1069 - 1071 - 1072 - 1073 - 1074</t>
  </si>
  <si>
    <t xml:space="preserve">JOSE CARLOS GOMES </t>
  </si>
  <si>
    <t xml:space="preserve"> 1076 - 1077 - 1078</t>
  </si>
  <si>
    <t>DIEGO AUGUSTO FALEIRO</t>
  </si>
  <si>
    <t>1098 - 1099</t>
  </si>
  <si>
    <t>JANIR BERNARDI</t>
  </si>
  <si>
    <t>VIÇOSA</t>
  </si>
  <si>
    <t>TRYUMPHO</t>
  </si>
  <si>
    <t>JOSE PRUDENCIO DA SILVA</t>
  </si>
  <si>
    <t>RAFAEL WALOSKI</t>
  </si>
  <si>
    <t>1161 1162 1163</t>
  </si>
  <si>
    <t>FORTALEZA</t>
  </si>
  <si>
    <t>CE</t>
  </si>
  <si>
    <t>FERNANDO LOCKS</t>
  </si>
  <si>
    <t xml:space="preserve">VIANA </t>
  </si>
  <si>
    <t>ES</t>
  </si>
  <si>
    <t>CAJURU</t>
  </si>
  <si>
    <t>LUIZ FERNANDO ANTUNES</t>
  </si>
  <si>
    <t>1188 - 1189 - 1190</t>
  </si>
  <si>
    <t>ANDERSON DARE</t>
  </si>
  <si>
    <t>1193 - 1194</t>
  </si>
  <si>
    <t>1195 - 1196</t>
  </si>
  <si>
    <t>ANTONIO FAUSTO</t>
  </si>
  <si>
    <t xml:space="preserve">AGNALDO </t>
  </si>
  <si>
    <t>JOEL JOSE</t>
  </si>
  <si>
    <t>FRANCA</t>
  </si>
  <si>
    <t>SILVIO FRANCISCO</t>
  </si>
  <si>
    <t>1327 - 1328</t>
  </si>
  <si>
    <t>MAUA</t>
  </si>
  <si>
    <t>GUILHERME GUIMARAES</t>
  </si>
  <si>
    <t>1347 1348</t>
  </si>
  <si>
    <t>CAMPO BOM</t>
  </si>
  <si>
    <t>LUIS FILIPE PEREIRA</t>
  </si>
  <si>
    <t>1413 - 1414 - 1416 - 1417</t>
  </si>
  <si>
    <t>1419 - 1420 - 1421 - 1423 - 1425 - 1426</t>
  </si>
  <si>
    <t>UILDES ROCHA</t>
  </si>
  <si>
    <t>1497 1498</t>
  </si>
  <si>
    <t>JOACIR CARLOS SICHELERO</t>
  </si>
  <si>
    <t>DELACIR KRAEMER</t>
  </si>
  <si>
    <t xml:space="preserve">1569 1570 1571 1572
</t>
  </si>
  <si>
    <t xml:space="preserve">BENTO VIEIRA </t>
  </si>
  <si>
    <t>DARCI CAETANO</t>
  </si>
  <si>
    <t>ANDRE TOMAZ</t>
  </si>
  <si>
    <t>CAPINOPOLIS</t>
  </si>
  <si>
    <t>VAHLE</t>
  </si>
  <si>
    <t>RAFAEL RODRIGUES</t>
  </si>
  <si>
    <t>1644 1645 1646</t>
  </si>
  <si>
    <t>1642 1643</t>
  </si>
  <si>
    <t xml:space="preserve">MIZAEL DA SILVA </t>
  </si>
  <si>
    <t>FRANCISCO BARBOSA</t>
  </si>
  <si>
    <t>BENTO VIEIRA</t>
  </si>
  <si>
    <t>29662 - 29657 - 29658 - 29659 - 29660 - 29661</t>
  </si>
  <si>
    <t>PARAMETRO 100K</t>
  </si>
  <si>
    <t>CANHOTO</t>
  </si>
  <si>
    <t>1885-1886-1887</t>
  </si>
  <si>
    <t xml:space="preserve">VARZEA GRANDE </t>
  </si>
  <si>
    <t>POSTADO</t>
  </si>
  <si>
    <t xml:space="preserve">1879-1880-1881-1882-1883-1884
</t>
  </si>
  <si>
    <t>HILTON RIBEIRO</t>
  </si>
  <si>
    <t>IVERSON LUIZ</t>
  </si>
  <si>
    <t>1897 - 1898</t>
  </si>
  <si>
    <t>JUIZ DE FORA</t>
  </si>
  <si>
    <t xml:space="preserve">GHILLIARD GHEEFERSON </t>
  </si>
  <si>
    <t>ALMIRANTE TAMANDARE</t>
  </si>
  <si>
    <t xml:space="preserve">LUIZ FELIPE ALEXANDRE </t>
  </si>
  <si>
    <t>LUIZ CARLOS LIMA</t>
  </si>
  <si>
    <t xml:space="preserve">CELSO NEUKAMP  </t>
  </si>
  <si>
    <t xml:space="preserve"> 2015 - 2016</t>
  </si>
  <si>
    <t xml:space="preserve">FABIO JOSE DO AMARAL </t>
  </si>
  <si>
    <t>2062 2063</t>
  </si>
  <si>
    <t>ODAIR JOSE</t>
  </si>
  <si>
    <t>VANAILDO RAMOS</t>
  </si>
  <si>
    <t xml:space="preserve">DORIVAL ALMEIDA </t>
  </si>
  <si>
    <t>2073-2074-2075-2076-2077-2078</t>
  </si>
  <si>
    <t>MARCOS ANTONIO</t>
  </si>
  <si>
    <t>2148 - 2149 - 2150</t>
  </si>
  <si>
    <t>ROGERIO SILVA SOUZA</t>
  </si>
  <si>
    <t>2151 - 2152</t>
  </si>
  <si>
    <t>29780 - 29779</t>
  </si>
  <si>
    <t>NAILSON FELIX</t>
  </si>
  <si>
    <t>DORIVAL ALMEIDA</t>
  </si>
  <si>
    <t>JHONATA DE SOUZA</t>
  </si>
  <si>
    <t>RONALDO HENRIQUE</t>
  </si>
  <si>
    <t>JOSIMAR FIORONTI</t>
  </si>
  <si>
    <t>2349 - 2350 - 2358 - 2362 - 2370 - 2371</t>
  </si>
  <si>
    <t>JOENE PIRES</t>
  </si>
  <si>
    <t>2338 2345 2346 2347</t>
  </si>
  <si>
    <t>FABIO HENRIQUE</t>
  </si>
  <si>
    <t>ADEMILSON ROBERTO</t>
  </si>
  <si>
    <t>GILMAR CARDOSO</t>
  </si>
  <si>
    <t>2571 2572 2573 2574 2575 2576</t>
  </si>
  <si>
    <t>ELIAS PEREIRA DOS SANTOS</t>
  </si>
  <si>
    <t>2577 2578 2579 2580</t>
  </si>
  <si>
    <t>FABIO FRANCISCO VIRMES</t>
  </si>
  <si>
    <t>VANAILDO RAMOS DE ANDRADE</t>
  </si>
  <si>
    <t xml:space="preserve"> 2631 - 2632</t>
  </si>
  <si>
    <t>JUNDIAI</t>
  </si>
  <si>
    <t>BENTO VIEIRA DA SILVA JUNIOR</t>
  </si>
  <si>
    <t>2652 2653 2654</t>
  </si>
  <si>
    <t>VALDEIR JESUS DE SOUZA SANTOS</t>
  </si>
  <si>
    <t xml:space="preserve"> 2698 - 2699 - 2702 - 2703 - 2705 - 2706</t>
  </si>
  <si>
    <t xml:space="preserve">UILDES ROCHA DE ASSUNCAO </t>
  </si>
  <si>
    <t>2692 2694 2695 2696</t>
  </si>
  <si>
    <t>EZEQUIEL ALVARISTO</t>
  </si>
  <si>
    <t>JEFERSON LUIZ ASCENCIO</t>
  </si>
  <si>
    <t>MARCO AURELIO</t>
  </si>
  <si>
    <t>2734 2735</t>
  </si>
  <si>
    <t xml:space="preserve">MARCO AURELIO </t>
  </si>
  <si>
    <t>2718 2719</t>
  </si>
  <si>
    <t>SANTA BARBARA DO OESTE</t>
  </si>
  <si>
    <t>NAO ENVIADO</t>
  </si>
  <si>
    <t>ELEONILSON JUNIOR</t>
  </si>
  <si>
    <t>2833 2834 2835 2836 2837 2838</t>
  </si>
  <si>
    <t xml:space="preserve">2843 2844 2845 2846 2847 2848
</t>
  </si>
  <si>
    <t>2839 2840 2841 2842</t>
  </si>
  <si>
    <t>LEDISVAN FERREIRA</t>
  </si>
  <si>
    <t>WILLIAM DE ALMEIDA</t>
  </si>
  <si>
    <t>RUI EUGENIO</t>
  </si>
  <si>
    <t>MARCO ANTONIO</t>
  </si>
  <si>
    <t>APIAI</t>
  </si>
  <si>
    <t>ALISSON DIAS</t>
  </si>
  <si>
    <t>CAMPINAS</t>
  </si>
  <si>
    <t>FELIPE DA SILVA</t>
  </si>
  <si>
    <t>3009-3011-3012-3013</t>
  </si>
  <si>
    <t>3020 - 3021 - 3022 - 3023 - 3024 - 3025 -</t>
  </si>
  <si>
    <t>RAPHAEL DE CARVALHO</t>
  </si>
  <si>
    <t>VIANA</t>
  </si>
  <si>
    <t xml:space="preserve">ALEX ARAUJO ZIMMERMANN
</t>
  </si>
  <si>
    <t>VANDERLEI COLOGNESE</t>
  </si>
  <si>
    <t>3118 - 3119 - 3120 - 3122 - 3123</t>
  </si>
  <si>
    <t>JULIO GALGARO</t>
  </si>
  <si>
    <t>3133 - 3134 - 3135 - 3136</t>
  </si>
  <si>
    <t xml:space="preserve">	3137 - 3138</t>
  </si>
  <si>
    <t>LUCIVALDO SILVA MACIEL</t>
  </si>
  <si>
    <t>LIGAÇÕES</t>
  </si>
  <si>
    <t>3165-3166-3167-3168</t>
  </si>
  <si>
    <t>SILVANO MARQUES DA SILVA</t>
  </si>
  <si>
    <t>JOAO JORGE</t>
  </si>
  <si>
    <t>MAURO CESAR</t>
  </si>
  <si>
    <t>3297-3298-3299</t>
  </si>
  <si>
    <t>NÃO</t>
  </si>
  <si>
    <t>JOSE LUIZ</t>
  </si>
  <si>
    <t>3295-3296</t>
  </si>
  <si>
    <t>POUSO ALEGRE</t>
  </si>
  <si>
    <t>VINICIUS ROBERTO</t>
  </si>
  <si>
    <t>RICHARD JOHN</t>
  </si>
  <si>
    <t>AMADEU MARIOTTI</t>
  </si>
  <si>
    <t>3372 - 3370 - 3373</t>
  </si>
  <si>
    <t>MANOEL MESSIAS</t>
  </si>
  <si>
    <t>JONAS MENDES</t>
  </si>
  <si>
    <t>EDUARDO DE AZEVEDO</t>
  </si>
  <si>
    <t>3420 3422 3423 3424 3425 3426</t>
  </si>
  <si>
    <t>IVAN RAIMUNDO</t>
  </si>
  <si>
    <t>3417 - 3418 - 3419 - 3421</t>
  </si>
  <si>
    <t>ADAO DE JESUS</t>
  </si>
  <si>
    <t>3438 3439</t>
  </si>
  <si>
    <t>3525-3527-3530-3531-3532-3533</t>
  </si>
  <si>
    <t>3534-3535-3536-3537</t>
  </si>
  <si>
    <t>WILTEMBERG VENANCIO</t>
  </si>
  <si>
    <t>PONTA GROSSA</t>
  </si>
  <si>
    <t>AÇOS FAVORIT</t>
  </si>
  <si>
    <t xml:space="preserve">MAYCON JUNIOR </t>
  </si>
  <si>
    <t>MARCIO FROTA</t>
  </si>
  <si>
    <t>3648 3649 3650 3651 3652 3654</t>
  </si>
  <si>
    <t>3655 3656 3657 3658</t>
  </si>
  <si>
    <t xml:space="preserve">        3631 - 3632</t>
  </si>
  <si>
    <t>BENTO GONÇALVES</t>
  </si>
  <si>
    <t>EMERSON FELIPE MALLMANN</t>
  </si>
  <si>
    <t>3749 3750 3751 3752 3753 3754</t>
  </si>
  <si>
    <t>MICHAEL DE FREITAS COSTA</t>
  </si>
  <si>
    <t>3745 3746 3747 3748</t>
  </si>
  <si>
    <t>VANDERSON FILGUEIRAS</t>
  </si>
  <si>
    <t>NAVEGANTES</t>
  </si>
  <si>
    <t>NEOLIDER</t>
  </si>
  <si>
    <t>SCHARLEI SCHMOELLER</t>
  </si>
  <si>
    <t xml:space="preserve">RIO DO SUL </t>
  </si>
  <si>
    <t>LABRITS</t>
  </si>
  <si>
    <t>SIRINEU MAFRA</t>
  </si>
  <si>
    <t>MARCELO COELHO</t>
  </si>
  <si>
    <t>VANDER ALEXANDRE</t>
  </si>
  <si>
    <t>MARCELO SILVA</t>
  </si>
  <si>
    <t>3892 - 3893 - 3894 - 3895 - 3896 - 3897</t>
  </si>
  <si>
    <t>SILVANEY NUNES</t>
  </si>
  <si>
    <t>EV COMPRESSORES</t>
  </si>
  <si>
    <t>ADRIAN RIBEIRO</t>
  </si>
  <si>
    <t>JOSE MARIO</t>
  </si>
  <si>
    <t>3933 - 3934 - 3935</t>
  </si>
  <si>
    <t>WILLIAN MENDONCA</t>
  </si>
  <si>
    <t xml:space="preserve">DUQUE DE CAXIAS </t>
  </si>
  <si>
    <t xml:space="preserve">FELIPE OLIVEIRA </t>
  </si>
  <si>
    <t>3972 - 3973 - 3974 - 3975</t>
  </si>
  <si>
    <t xml:space="preserve">ANTONIO DE SOUZA E SILVA  </t>
  </si>
  <si>
    <t>3976 - 3977 - 3978 - 3979 - 3980 - 3981</t>
  </si>
  <si>
    <t xml:space="preserve">ANTONIO DA CONCEICAO </t>
  </si>
  <si>
    <t>SILVIO LOPES</t>
  </si>
  <si>
    <t>SOMA</t>
  </si>
  <si>
    <t>GODI TRANSPORTES - UNINDO PROPÓSITOS</t>
  </si>
  <si>
    <t>GRIS</t>
  </si>
  <si>
    <t>ANTECIPAÇÃO</t>
  </si>
  <si>
    <t>DIONE</t>
  </si>
  <si>
    <t>(49) 9992-5416</t>
  </si>
  <si>
    <t>18209 - 18210 -18211 - 18212</t>
  </si>
  <si>
    <t>MYCHELL</t>
  </si>
  <si>
    <t>(65) 9275-4000</t>
  </si>
  <si>
    <t xml:space="preserve">18277 - 18278 - 18279 - 18280 - 18281 - 18282 </t>
  </si>
  <si>
    <t>13493 - 13494 - 13495</t>
  </si>
  <si>
    <t>BELEM</t>
  </si>
  <si>
    <t>RANIEL DA SILVA</t>
  </si>
  <si>
    <t>(61) 9932-8124</t>
  </si>
  <si>
    <t>NATAN WALQUER</t>
  </si>
  <si>
    <t>(11) 95763-3393</t>
  </si>
  <si>
    <t>BIRIGUI</t>
  </si>
  <si>
    <t>GLEISSON PEREIRA</t>
  </si>
  <si>
    <t>(31) 99816-0818</t>
  </si>
  <si>
    <t>CORUPA</t>
  </si>
  <si>
    <t>CRONOS</t>
  </si>
  <si>
    <t>JEAN BARBOSA</t>
  </si>
  <si>
    <t>(41) 9992-8901</t>
  </si>
  <si>
    <t>18308 - 18309 - 18310 - 18311</t>
  </si>
  <si>
    <t>13521 - 13522</t>
  </si>
  <si>
    <t>WLLINGTON MARTINS</t>
  </si>
  <si>
    <t>(62) 99236-6006</t>
  </si>
  <si>
    <t>18419 - 18418</t>
  </si>
  <si>
    <t>13586 - 13585</t>
  </si>
  <si>
    <t>ADILSON PEREIRA</t>
  </si>
  <si>
    <t>(41) 99162-6621</t>
  </si>
  <si>
    <t>MATHEUS ADRIANO</t>
  </si>
  <si>
    <t>(47) 9214-1069</t>
  </si>
  <si>
    <t>18432 - 18434 - 18436</t>
  </si>
  <si>
    <t>13600 - 13602</t>
  </si>
  <si>
    <t>(19) 98332-6473</t>
  </si>
  <si>
    <t>18437 - 18438 - 18439 - 18440 - 18441 - 18442 - 18444</t>
  </si>
  <si>
    <t>13605 - 13606 - 13607</t>
  </si>
  <si>
    <t>MARCOS JOSE</t>
  </si>
  <si>
    <t>(62) 99257-2077</t>
  </si>
  <si>
    <t>VALDIMIR BENICIO</t>
  </si>
  <si>
    <t>(11) 94036-1151</t>
  </si>
  <si>
    <t>ALEX DANTAS</t>
  </si>
  <si>
    <t>(11) 95273-5009</t>
  </si>
  <si>
    <t>LUIZ FERNANDO</t>
  </si>
  <si>
    <t>(51) 99317-8332</t>
  </si>
  <si>
    <t>LAGES</t>
  </si>
  <si>
    <t>CLAUDIOMIR DONIZETE</t>
  </si>
  <si>
    <t>(49) 99920-1349</t>
  </si>
  <si>
    <t>18526 - 18527 - 18528 - 18529</t>
  </si>
  <si>
    <t>MAUROZA</t>
  </si>
  <si>
    <t>(65) 99291-6243</t>
  </si>
  <si>
    <t>18587 - 18585  - 18583 -  18584 - 18588 - 18586</t>
  </si>
  <si>
    <t>13714 - 13715 - 13716</t>
  </si>
  <si>
    <t>WEUDES</t>
  </si>
  <si>
    <t xml:space="preserve"> (62) 98629-9265</t>
  </si>
  <si>
    <t>FABIO EDUARDO</t>
  </si>
  <si>
    <t>(37)9917-5687</t>
  </si>
  <si>
    <t>BREJETUBA</t>
  </si>
  <si>
    <t>THIAGO TABORDA</t>
  </si>
  <si>
    <t xml:space="preserve"> (41) 99667-9745</t>
  </si>
  <si>
    <t xml:space="preserve">18601 - 18602 - 18603 - 18604 </t>
  </si>
  <si>
    <t>13729 - 13730</t>
  </si>
  <si>
    <t>ANDERSON</t>
  </si>
  <si>
    <t>(61) 99675-6227</t>
  </si>
  <si>
    <t xml:space="preserve">GABRIEL DE OLIVEIRA </t>
  </si>
  <si>
    <t>(54) 99155-1459</t>
  </si>
  <si>
    <t xml:space="preserve">GUARULHOS </t>
  </si>
  <si>
    <t>SAO JOSE DO CAMPO</t>
  </si>
  <si>
    <t>EVERTON MATZKE</t>
  </si>
  <si>
    <t>(41) 99898-7458</t>
  </si>
  <si>
    <t>TIAGO DOS SANTOS</t>
  </si>
  <si>
    <t>(47) 99775-2934</t>
  </si>
  <si>
    <t>18744 - 18745 - 18746 - 18747</t>
  </si>
  <si>
    <t>13841 - 13842</t>
  </si>
  <si>
    <t>GELSON DE LARA</t>
  </si>
  <si>
    <t>(41) 99602-6807</t>
  </si>
  <si>
    <t>18738 - 18739 - 18740 - 18741 - 18742 - 18743</t>
  </si>
  <si>
    <t>13838 - 13839 - 13840</t>
  </si>
  <si>
    <t>CLAUDIMIR SOARES</t>
  </si>
  <si>
    <t>(11) 96826-6649</t>
  </si>
  <si>
    <t>ISRAELCIO JUNIO</t>
  </si>
  <si>
    <t>(12) 99242-9874</t>
  </si>
  <si>
    <t xml:space="preserve"> 18802 - 18803 - 18804 - 18805</t>
  </si>
  <si>
    <t>PEDRO DOS SANTOS</t>
  </si>
  <si>
    <t>(16) 99730-9434</t>
  </si>
  <si>
    <t>18894 - 18896 - 18897 - 18898</t>
  </si>
  <si>
    <t>13961 - 13963</t>
  </si>
  <si>
    <t xml:space="preserve">ELEANDRO LUIZ GAMPERT </t>
  </si>
  <si>
    <t>(66) 9962-5710</t>
  </si>
  <si>
    <t>18907 - 18909 - 18912 - 18913 - 18914 - 18915</t>
  </si>
  <si>
    <t xml:space="preserve"> 13967 - 13968 - 13969</t>
  </si>
  <si>
    <t>(62) 99834-1751</t>
  </si>
  <si>
    <t>TADEU CRISTOVAO</t>
  </si>
  <si>
    <t>(11) 97169-9179</t>
  </si>
  <si>
    <t>18949 - 18962 - 19001</t>
  </si>
  <si>
    <t>FERNANDO PEREIRA</t>
  </si>
  <si>
    <t>(48) 9937-9298</t>
  </si>
  <si>
    <t>18955 - 18956</t>
  </si>
  <si>
    <t>WAGNER LASCOLA</t>
  </si>
  <si>
    <t>(69) 9372-7403</t>
  </si>
  <si>
    <t>(11) 98320-9164</t>
  </si>
  <si>
    <t>LEONARDO ALVES</t>
  </si>
  <si>
    <t>(51) 99604-3461</t>
  </si>
  <si>
    <t xml:space="preserve"> 19027 - 19028 - 19029 - 19030</t>
  </si>
  <si>
    <t>14061 - 14062</t>
  </si>
  <si>
    <t>JORGE LUIZ</t>
  </si>
  <si>
    <t>(41) 99794-5331</t>
  </si>
  <si>
    <t>19031 - 19032 - 19033 - 19034 - 19035 - 19036</t>
  </si>
  <si>
    <t xml:space="preserve"> 14063 - 14064 - 14065</t>
  </si>
  <si>
    <t>VALTER FERREIRA</t>
  </si>
  <si>
    <t>(62) 99697-6191</t>
  </si>
  <si>
    <t>JOAO SOARES</t>
  </si>
  <si>
    <t>(11) 94361-8999</t>
  </si>
  <si>
    <t>19108 - 19160</t>
  </si>
  <si>
    <t>DALCIR ANGELO</t>
  </si>
  <si>
    <t>(54) 9977-9101</t>
  </si>
  <si>
    <t>JOAO NEGRELLI</t>
  </si>
  <si>
    <t>(47) 99156-1593</t>
  </si>
  <si>
    <t>19127 - 19128</t>
  </si>
  <si>
    <t>GILMAR KLEIN</t>
  </si>
  <si>
    <t>(49) 99959-1739</t>
  </si>
  <si>
    <t>19206 - 19207 - 19208 - 19209</t>
  </si>
  <si>
    <t>14204 - 14205</t>
  </si>
  <si>
    <t>19237 - 19238 - 19239 - 19240 - 19241 - 19242</t>
  </si>
  <si>
    <t>14237 - 14238 - 14239</t>
  </si>
  <si>
    <t>LOURIVAL JOAO</t>
  </si>
  <si>
    <t xml:space="preserve"> (81) 99791-2498</t>
  </si>
  <si>
    <t>JOSE LEITE</t>
  </si>
  <si>
    <t>(19) 98829-9252</t>
  </si>
  <si>
    <t>HUMBERTO ARANTES</t>
  </si>
  <si>
    <t>(62) 99690-1236</t>
  </si>
  <si>
    <t>19333 - 19334</t>
  </si>
  <si>
    <t>AQUILINIO CELESTE</t>
  </si>
  <si>
    <t>(49) 99901-7710</t>
  </si>
  <si>
    <t xml:space="preserve"> 19376-19377-19378-19379</t>
  </si>
  <si>
    <t>14332-14333</t>
  </si>
  <si>
    <t>19380 - 19381 - 19382 - 19383 - 19384 - 19385</t>
  </si>
  <si>
    <t>14334 - 14335 - 14336</t>
  </si>
  <si>
    <t>MOISES RODRIGUES</t>
  </si>
  <si>
    <t>(62) 9651-6703</t>
  </si>
  <si>
    <t>JOSEMAR</t>
  </si>
  <si>
    <t>(41) 8889-1238</t>
  </si>
  <si>
    <t>19437 - 19438</t>
  </si>
  <si>
    <t>SEBASTIAO</t>
  </si>
  <si>
    <t>(65) 9954-1111</t>
  </si>
  <si>
    <t>JOSE APARECIDO</t>
  </si>
  <si>
    <t>(15) 99649-3104</t>
  </si>
  <si>
    <t>19548 - 19549 - 19551 - 19552</t>
  </si>
  <si>
    <t>14457 - 14458</t>
  </si>
  <si>
    <t>SEGIO HENRIQUE</t>
  </si>
  <si>
    <t>(61) 98323-0757</t>
  </si>
  <si>
    <t>19557 - 19558 - 19559 - 19560 - 19561 - 19562</t>
  </si>
  <si>
    <t>14464 - 14465 - 14466</t>
  </si>
  <si>
    <t>LEONARDO GOMES</t>
  </si>
  <si>
    <t>(19) 98210-2598</t>
  </si>
  <si>
    <t xml:space="preserve">PRISMA </t>
  </si>
  <si>
    <t xml:space="preserve">TOTAL: </t>
  </si>
  <si>
    <r>
      <rPr>
        <rFont val="Calibri"/>
        <b/>
        <color theme="1"/>
      </rPr>
      <t>META PESSOAL</t>
    </r>
    <r>
      <rPr>
        <rFont val="Calibri"/>
        <color theme="1"/>
      </rPr>
      <t>: R$500.000,00</t>
    </r>
  </si>
  <si>
    <t>BRUNO FROTA</t>
  </si>
  <si>
    <t>(47) 9755-3411</t>
  </si>
  <si>
    <t>19693 - 19694 - 19695 - 19696 - 19697 - 19698</t>
  </si>
  <si>
    <t>14571 - 14572 - 14573</t>
  </si>
  <si>
    <t>DOMINGOS ZACARIAS</t>
  </si>
  <si>
    <t>(34) 9137-8442</t>
  </si>
  <si>
    <t>19699 - 19700 - 197001 e 19702</t>
  </si>
  <si>
    <t>14574 - 14575</t>
  </si>
  <si>
    <t>ANDRE LUIS</t>
  </si>
  <si>
    <t>(15) 99695-8167</t>
  </si>
  <si>
    <t>(11) 97469-8880</t>
  </si>
  <si>
    <t>(54) 99667-5483</t>
  </si>
  <si>
    <t>19789 - 19792 - 19790 - 19791</t>
  </si>
  <si>
    <t>14648 - 14647</t>
  </si>
  <si>
    <t>VALDEMIR</t>
  </si>
  <si>
    <t>(62) 9344-0678</t>
  </si>
  <si>
    <t>19767 - 19768 - 19770 - 19771</t>
  </si>
  <si>
    <t>19811 - 19812</t>
  </si>
  <si>
    <t>LUCAS FERREIRA</t>
  </si>
  <si>
    <t>(35) 99167-0594</t>
  </si>
  <si>
    <t>19914 - 19915 - 19917 - 19918</t>
  </si>
  <si>
    <t>14748 - 14750</t>
  </si>
  <si>
    <t>(66) 99936-1245</t>
  </si>
  <si>
    <t>19934 - 19935 - 19936 - 19937- 19938 - 19939</t>
  </si>
  <si>
    <t>14765 - 14766 - 14767</t>
  </si>
  <si>
    <t>(61) 98341-6440</t>
  </si>
  <si>
    <t>(51) 98932-9419</t>
  </si>
  <si>
    <t>RODRIGO QUADROS</t>
  </si>
  <si>
    <t>(51) 98415-8379</t>
  </si>
  <si>
    <t>20062 - 20063</t>
  </si>
  <si>
    <t xml:space="preserve">EDEVILSON BEIRA </t>
  </si>
  <si>
    <t>(41) 9880-9821</t>
  </si>
  <si>
    <t>20137 - 20138 - 20139 - 20140 -20142 - 20143</t>
  </si>
  <si>
    <t>14911 - 14912 - 14913</t>
  </si>
  <si>
    <t>GILSON MARTINS</t>
  </si>
  <si>
    <t>(62) 99381-8597</t>
  </si>
  <si>
    <t>20151 - 20150</t>
  </si>
  <si>
    <t>14919 - 14918</t>
  </si>
  <si>
    <t>CLAUDIO DE SOUZA</t>
  </si>
  <si>
    <t>(31) 98374-0597</t>
  </si>
  <si>
    <t xml:space="preserve"> 20173 - 20172 - 20174 - 20175</t>
  </si>
  <si>
    <t>14933 - 14934</t>
  </si>
  <si>
    <t>20197 - 20198</t>
  </si>
  <si>
    <t>14952 - 14954</t>
  </si>
  <si>
    <t>WANDERSON FRANCHINI</t>
  </si>
  <si>
    <t>(31) 9106-5696</t>
  </si>
  <si>
    <t xml:space="preserve"> 20204 - 20205</t>
  </si>
  <si>
    <t>14958 - 14959</t>
  </si>
  <si>
    <t>FABIO APARECIDO</t>
  </si>
  <si>
    <t>(41) 9817-5964</t>
  </si>
  <si>
    <t>BARREIRAS</t>
  </si>
  <si>
    <t>SOLFERTI</t>
  </si>
  <si>
    <t>ADEMIR ALBERTO</t>
  </si>
  <si>
    <t>(54) 9658-3065</t>
  </si>
  <si>
    <t xml:space="preserve"> 20296 - 20297 - 20298 - 20299</t>
  </si>
  <si>
    <t>15013 -15014</t>
  </si>
  <si>
    <t>TELVINO VARGAS</t>
  </si>
  <si>
    <t>(51) 98402-0210</t>
  </si>
  <si>
    <t>20300 -20301 - 20302 - 20303 - 20304 - 20305</t>
  </si>
  <si>
    <t>15015 - 15016 - 15017</t>
  </si>
  <si>
    <t>ROBERT NUNES</t>
  </si>
  <si>
    <t>(31) 98398-0240</t>
  </si>
  <si>
    <t>20383 - 20386 - 20384 - 20387</t>
  </si>
  <si>
    <t>MAURICIO ROCHA</t>
  </si>
  <si>
    <t>(65) 99982-5902</t>
  </si>
  <si>
    <t>GARIBALDI</t>
  </si>
  <si>
    <t>PRISMA</t>
  </si>
  <si>
    <t>MARCOS</t>
  </si>
  <si>
    <t>(51) 99537-8033</t>
  </si>
  <si>
    <t xml:space="preserve">VOLMIR SCHMIDT </t>
  </si>
  <si>
    <t>(51) 99757-2909</t>
  </si>
  <si>
    <t xml:space="preserve">20465 - 20467 - 20466 - 20469 </t>
  </si>
  <si>
    <t>15124 - 15125</t>
  </si>
  <si>
    <t>20493 - 20496 - 20492 - 20491 - 20494 - 20495</t>
  </si>
  <si>
    <t>15144 - 15142 - 15143</t>
  </si>
  <si>
    <t>(63) 98158-6123</t>
  </si>
  <si>
    <t>SÃO JOSE DOS PINHAIS</t>
  </si>
  <si>
    <t>LEONARDO</t>
  </si>
  <si>
    <t>(41) 9564-1473</t>
  </si>
  <si>
    <t>(47) 9204-7821</t>
  </si>
  <si>
    <t>BRUNO CESAR</t>
  </si>
  <si>
    <t>(37) 8423-7574</t>
  </si>
  <si>
    <t xml:space="preserve">ANDRE LUIS
</t>
  </si>
  <si>
    <t>(62) 8173-0901</t>
  </si>
  <si>
    <t>20701 - 20702 - 20703 - 20704 - 20705 - 20706</t>
  </si>
  <si>
    <t>15299 - 15300 - 15301</t>
  </si>
  <si>
    <t>LUCAS DE OLIVEIRA</t>
  </si>
  <si>
    <t>(15) 99708-0645</t>
  </si>
  <si>
    <t>(62) 9834-1751</t>
  </si>
  <si>
    <t>20697 - 20698 - 20699 - 20700</t>
  </si>
  <si>
    <t>15304 - 15305</t>
  </si>
  <si>
    <t>PAULO SERGIO</t>
  </si>
  <si>
    <t>(44) 9759-0209</t>
  </si>
  <si>
    <t>TADEU</t>
  </si>
  <si>
    <t>(54) 99976-5483</t>
  </si>
  <si>
    <t>20821 - 20822</t>
  </si>
  <si>
    <t>TIAGO SILVA</t>
  </si>
  <si>
    <t>(65) 99251-8107</t>
  </si>
  <si>
    <t>20917 - 20918 - 20919 - 20920 - 20921 - 20922</t>
  </si>
  <si>
    <t>15460 - 15461 - 15462</t>
  </si>
  <si>
    <t>(61) 99901-0023</t>
  </si>
  <si>
    <t xml:space="preserve"> 20910 - 20913 - 20915 - 20916</t>
  </si>
  <si>
    <t>15457 - 15458</t>
  </si>
  <si>
    <t>JOAO FERNANDO</t>
  </si>
  <si>
    <t>(61) 99592-4608</t>
  </si>
  <si>
    <t>21144 - 21145</t>
  </si>
  <si>
    <t>LUIZ FELIPE</t>
  </si>
  <si>
    <t>(31) 98258-4302</t>
  </si>
  <si>
    <t xml:space="preserve"> 21132 - 21133 - 21135 - 21136 - 21137 - 21139</t>
  </si>
  <si>
    <t>15611 - 15613 - 15614 - 15615 - 15616 - 15617</t>
  </si>
  <si>
    <t>LUIS FABIO</t>
  </si>
  <si>
    <t>(41) 99629-0949</t>
  </si>
  <si>
    <t>21050-21051</t>
  </si>
  <si>
    <t>(51) 98966-3522</t>
  </si>
  <si>
    <t xml:space="preserve">21147 - 21148 </t>
  </si>
  <si>
    <t>MATHEUS DE OLIVEIRA</t>
  </si>
  <si>
    <t>(65) 99338-1474</t>
  </si>
  <si>
    <r>
      <rPr>
        <rFont val="Calibri"/>
        <b/>
        <color theme="1"/>
      </rPr>
      <t>META PESSOAL</t>
    </r>
    <r>
      <rPr>
        <rFont val="Calibri"/>
        <color theme="1"/>
      </rPr>
      <t>: R$500.000,00</t>
    </r>
  </si>
  <si>
    <t>21241- 21242 - 21243 - 21244 - 21245 -21246</t>
  </si>
  <si>
    <t xml:space="preserve"> 15672 - 15673 - 15674</t>
  </si>
  <si>
    <t>MARCOS GOMES</t>
  </si>
  <si>
    <t>(62) 99311-4926</t>
  </si>
  <si>
    <t xml:space="preserve"> 21248 - 21249 - 21250 - 21251 </t>
  </si>
  <si>
    <t>15676 - 15675</t>
  </si>
  <si>
    <t>JOSE DOS REIS</t>
  </si>
  <si>
    <t>(35) 99875-2398</t>
  </si>
  <si>
    <t>21227</t>
  </si>
  <si>
    <t>15666</t>
  </si>
  <si>
    <t>EDVALDO DA SILVA</t>
  </si>
  <si>
    <t>(11) 95763-0519</t>
  </si>
  <si>
    <t>21270 21271</t>
  </si>
  <si>
    <t>15682</t>
  </si>
  <si>
    <t>LIMEIRA</t>
  </si>
  <si>
    <t>SO</t>
  </si>
  <si>
    <t>(11) 96139-1419</t>
  </si>
  <si>
    <t>21293</t>
  </si>
  <si>
    <t>15697</t>
  </si>
  <si>
    <t>MORRO DA FUMAÇA</t>
  </si>
  <si>
    <t>SANTA MARIA</t>
  </si>
  <si>
    <t>AUSTIN</t>
  </si>
  <si>
    <t xml:space="preserve">JARDEL CARDOSO </t>
  </si>
  <si>
    <t>(48) 99145-9726</t>
  </si>
  <si>
    <t>21391 - 21393 - 21396 - 21394 - 21392 - 21395</t>
  </si>
  <si>
    <t>15775 - 15776 - 15778</t>
  </si>
  <si>
    <t>NILTON CESAR</t>
  </si>
  <si>
    <t>(41) 9771-6165</t>
  </si>
  <si>
    <t>CARLOS</t>
  </si>
  <si>
    <t>(62) 9912-8773</t>
  </si>
  <si>
    <t>21389 - 21390</t>
  </si>
  <si>
    <t>15773 - 15774</t>
  </si>
  <si>
    <t>(31) 8258-4302</t>
  </si>
  <si>
    <t>MARINGA</t>
  </si>
  <si>
    <t>WAGNER</t>
  </si>
  <si>
    <t>(48) 9952-0653</t>
  </si>
  <si>
    <t>21476 - 21478</t>
  </si>
  <si>
    <t>(65) 9338-1474</t>
  </si>
  <si>
    <t>21577 - 21578 - 21579 - 21580 - 21581 - 21582</t>
  </si>
  <si>
    <t>15890 - 15891 - 15892</t>
  </si>
  <si>
    <t>MATHEUS  OLIVEIRA</t>
  </si>
  <si>
    <t>(94) 9118-1584</t>
  </si>
  <si>
    <t>21583 - 21584 - 21585 - 21586</t>
  </si>
  <si>
    <t>15893 - 15894</t>
  </si>
  <si>
    <t>LEANDRO FROTA</t>
  </si>
  <si>
    <t>(47) 8914-0359</t>
  </si>
  <si>
    <t>21711 -  21764 -21827</t>
  </si>
  <si>
    <t>ITUPEVA</t>
  </si>
  <si>
    <t>DALTRO MAGNOS</t>
  </si>
  <si>
    <t>(51) 9554-1539</t>
  </si>
  <si>
    <t>MAURICIO CEZAE</t>
  </si>
  <si>
    <t>(47) 8452-7843</t>
  </si>
  <si>
    <t xml:space="preserve"> 21743 - 21742</t>
  </si>
  <si>
    <t>JOAO RUFINO</t>
  </si>
  <si>
    <t>(65) 9972-0942</t>
  </si>
  <si>
    <t>21797 - 21798</t>
  </si>
  <si>
    <t>16037 - 16038</t>
  </si>
  <si>
    <t>TATIANE CAXIMIRO</t>
  </si>
  <si>
    <t>(18) 99729-0729</t>
  </si>
  <si>
    <t>EDMUNDO LONGO</t>
  </si>
  <si>
    <t>(11) 99486-2657</t>
  </si>
  <si>
    <t>21863 - 21864 - 21866 - 21865</t>
  </si>
  <si>
    <t xml:space="preserve"> 16069 - 16070</t>
  </si>
  <si>
    <t>ROBSON ALBINO</t>
  </si>
  <si>
    <t>(67) 993512478</t>
  </si>
  <si>
    <t xml:space="preserve"> 21879 - 21880 - 21881 - 21884 - 21885 - 21886</t>
  </si>
  <si>
    <t>16078 - 16079 - 16080</t>
  </si>
  <si>
    <t>(61) 9901-0023</t>
  </si>
  <si>
    <t>JULIO CARNEIRO</t>
  </si>
  <si>
    <t>(47) 9776-9003</t>
  </si>
  <si>
    <t>SAMUEL ROBERTO</t>
  </si>
  <si>
    <t>(31) 99708-7228</t>
  </si>
  <si>
    <t>NATAN AZEVEDO</t>
  </si>
  <si>
    <t>JANDER</t>
  </si>
  <si>
    <t>(35) 99207-3937</t>
  </si>
  <si>
    <t>DOUGLAS APARECIDO</t>
  </si>
  <si>
    <t>(37) 99815-2800</t>
  </si>
  <si>
    <t xml:space="preserve"> 22078 - 22079 - 22080 - 22081 </t>
  </si>
  <si>
    <t>16220 - 16219</t>
  </si>
  <si>
    <t>MAURICIO SERPA</t>
  </si>
  <si>
    <t>22085 - 22086 - 22087 - 22088 - 22089 - 22090</t>
  </si>
  <si>
    <t>16223 - 16224 - 16225</t>
  </si>
  <si>
    <t>ADRIANO SOUZA</t>
  </si>
  <si>
    <t>(11) 97312-7680</t>
  </si>
  <si>
    <t>LEONARDO VICTOR</t>
  </si>
  <si>
    <t xml:space="preserve">(11) 97108-5917 </t>
  </si>
  <si>
    <t>AILTON RAMOS</t>
  </si>
  <si>
    <t>(19) 99791-4269</t>
  </si>
  <si>
    <t>TIAGO LIMA</t>
  </si>
  <si>
    <t>(11) 94012-8948</t>
  </si>
  <si>
    <t>22196 - 22194 - 22197 - 22198</t>
  </si>
  <si>
    <t>KELVIN DOUGLAS</t>
  </si>
  <si>
    <t>(65) 99265-4218</t>
  </si>
  <si>
    <t xml:space="preserve"> 22335 - 22334 - 22337 - 22336</t>
  </si>
  <si>
    <t>16408 - 16409</t>
  </si>
  <si>
    <t>WILLIAM NASCIMENTO</t>
  </si>
  <si>
    <t>(11) 98121-3209</t>
  </si>
  <si>
    <t>22329 - 22331 - 22328 - 22325 - 22327 - 22326</t>
  </si>
  <si>
    <t>16402 - 16403 - 16404</t>
  </si>
  <si>
    <t>22383 - 22322</t>
  </si>
  <si>
    <t xml:space="preserve">SÃO LEOPOLDO </t>
  </si>
  <si>
    <t>THIAGO RAFAEL</t>
  </si>
  <si>
    <t>(47) 99932-5948</t>
  </si>
  <si>
    <t>(54) 9667-5483</t>
  </si>
  <si>
    <t>ISMAEL</t>
  </si>
  <si>
    <t>WILLIAN ALBERTO</t>
  </si>
  <si>
    <t>(47) 9932-5948</t>
  </si>
  <si>
    <t>COXILHA</t>
  </si>
  <si>
    <t>PAULO ANTONIO</t>
  </si>
  <si>
    <t>(11) 99608-5969</t>
  </si>
  <si>
    <t>22448 -  22447</t>
  </si>
  <si>
    <t>DANIEL OJEDA</t>
  </si>
  <si>
    <t>(11) 93348-8940</t>
  </si>
  <si>
    <t>22562 - 22563 - 22564 - 22565</t>
  </si>
  <si>
    <t>16576 - 16577</t>
  </si>
  <si>
    <t>(11) 996364-1605</t>
  </si>
  <si>
    <t>22569 - 22570 - 22571 - 22572 - 22573 - 22574</t>
  </si>
  <si>
    <t>16581 - 16582 - 16583</t>
  </si>
  <si>
    <t>22606 22608</t>
  </si>
  <si>
    <t>LEANDRO NEVES</t>
  </si>
  <si>
    <t>(19) 98232-8607</t>
  </si>
  <si>
    <t>22610 - 22611</t>
  </si>
  <si>
    <t>16599 - 16600</t>
  </si>
  <si>
    <t>JURANDIR DE ALMEIDA</t>
  </si>
  <si>
    <t>(15) 99142-7848</t>
  </si>
  <si>
    <t>22664</t>
  </si>
  <si>
    <t>16644</t>
  </si>
  <si>
    <t xml:space="preserve">MAURELIO SCHEID </t>
  </si>
  <si>
    <t>(51) 9988-5797</t>
  </si>
  <si>
    <t>16301</t>
  </si>
  <si>
    <t>VANDERLEI GUEDES</t>
  </si>
  <si>
    <t>(66) 99604-5012</t>
  </si>
  <si>
    <t>22772 22773 22776 22777</t>
  </si>
  <si>
    <t>16725 16726</t>
  </si>
  <si>
    <t>22791 - 22789 - 22790 - 22787 - 22785 - 22788</t>
  </si>
  <si>
    <t xml:space="preserve"> 16730 - 16731 - 16732</t>
  </si>
  <si>
    <t>ADAIR</t>
  </si>
  <si>
    <t>(34) 9274-7458</t>
  </si>
  <si>
    <t>22726</t>
  </si>
  <si>
    <t>16698</t>
  </si>
  <si>
    <t>22833</t>
  </si>
  <si>
    <t>16755</t>
  </si>
  <si>
    <t>ROGERIO PICCHUI</t>
  </si>
  <si>
    <t>(11) 94733-9905</t>
  </si>
  <si>
    <t>22937</t>
  </si>
  <si>
    <t>16812</t>
  </si>
  <si>
    <t>(11) 96981-6320</t>
  </si>
  <si>
    <t>22972</t>
  </si>
  <si>
    <t>16844</t>
  </si>
  <si>
    <t>MARCEL</t>
  </si>
  <si>
    <t>(47) 99779-0245</t>
  </si>
  <si>
    <t>23044 - 23045 - 23046 - 23047</t>
  </si>
  <si>
    <t>16900 - 16901</t>
  </si>
  <si>
    <t xml:space="preserve"> 23038 - 23039 - 23040 -23041 - 23042 - 23043</t>
  </si>
  <si>
    <t>16897 - 16898 - 16899</t>
  </si>
  <si>
    <t>BALTAZAR LUCIANO</t>
  </si>
  <si>
    <t>(62) 9900-2697</t>
  </si>
  <si>
    <t>23052</t>
  </si>
  <si>
    <t>16904</t>
  </si>
  <si>
    <t>23069 -  23070</t>
  </si>
  <si>
    <t>16912</t>
  </si>
  <si>
    <t>(19) 982328607</t>
  </si>
  <si>
    <t>23065-23066</t>
  </si>
  <si>
    <t>16911</t>
  </si>
  <si>
    <t>(11) 94399-0889</t>
  </si>
  <si>
    <t>23226 - 23227</t>
  </si>
  <si>
    <t>17029 - 17030</t>
  </si>
  <si>
    <t>LUCAS RIBEIRO</t>
  </si>
  <si>
    <t xml:space="preserve"> (37) 8854-8387</t>
  </si>
  <si>
    <t>23175 - 23176 - 23177 - 23179</t>
  </si>
  <si>
    <t>17001</t>
  </si>
  <si>
    <t>MYCHEL</t>
  </si>
  <si>
    <t xml:space="preserve"> (65) 9275-4000</t>
  </si>
  <si>
    <t xml:space="preserve">    </t>
  </si>
  <si>
    <r>
      <rPr>
        <rFont val="Calibri"/>
        <b/>
        <color theme="1"/>
      </rPr>
      <t>META PESSOAL</t>
    </r>
    <r>
      <rPr>
        <rFont val="Calibri"/>
        <color theme="1"/>
      </rPr>
      <t>: R$500.000,00</t>
    </r>
  </si>
  <si>
    <t>HIDROLANDIA</t>
  </si>
  <si>
    <t>LEANDRO SERAFIM</t>
  </si>
  <si>
    <t>(99) 98173-4951</t>
  </si>
  <si>
    <t>NOVO HAMBURGO</t>
  </si>
  <si>
    <t xml:space="preserve">RICHARD CRISTIANO </t>
  </si>
  <si>
    <t>(51) 99636-6331</t>
  </si>
  <si>
    <t>CARMO DO CAJURU</t>
  </si>
  <si>
    <t>STEELMAST</t>
  </si>
  <si>
    <t>LUIZ REIS</t>
  </si>
  <si>
    <t>(27) 99707-7783</t>
  </si>
  <si>
    <t>12491 / 12492 / 12493 / 12494 / 12496 / 12497</t>
  </si>
  <si>
    <t>9405 / 9406 / 9407</t>
  </si>
  <si>
    <t>VICTOR HUGO</t>
  </si>
  <si>
    <t>(62) 99122-7586</t>
  </si>
  <si>
    <t>12487 / 12488 / 12489</t>
  </si>
  <si>
    <t>9402 / 9403</t>
  </si>
  <si>
    <t xml:space="preserve">EMIVAL JOSE </t>
  </si>
  <si>
    <t>(62) 99979-2780</t>
  </si>
  <si>
    <t>EDER VIEIRA</t>
  </si>
  <si>
    <t>(41) 99937-5277</t>
  </si>
  <si>
    <t>12561/ 12562 / 12563 / 12564 / 12570</t>
  </si>
  <si>
    <t>9453 / 9455 / 9356 / 9460</t>
  </si>
  <si>
    <t>12565 / 12566 / 12567 / 12568 / 12569</t>
  </si>
  <si>
    <t>9457 / 9458 / 9459</t>
  </si>
  <si>
    <t>MARCELO BATISTA</t>
  </si>
  <si>
    <t>(61) 99101-9194</t>
  </si>
  <si>
    <t>DIEGO PEREIRA</t>
  </si>
  <si>
    <t>(51) 999152-8284</t>
  </si>
  <si>
    <t>PARAISO DO NORTE</t>
  </si>
  <si>
    <t>ELISEU MARCELINO</t>
  </si>
  <si>
    <t>(44) 99814-8355</t>
  </si>
  <si>
    <t>12780 - 12781 - 12782 - 12783</t>
  </si>
  <si>
    <t>9558 - 9557</t>
  </si>
  <si>
    <t xml:space="preserve"> 12786 - 12787 - 12788 - 12789 - 12790</t>
  </si>
  <si>
    <t xml:space="preserve"> 9562 - 9563 - 9364</t>
  </si>
  <si>
    <t>NILSON DE SOUZA</t>
  </si>
  <si>
    <t>(45) 99927-5824</t>
  </si>
  <si>
    <t>GUSTAVO VEFAGO</t>
  </si>
  <si>
    <t>(48) 99114-7958</t>
  </si>
  <si>
    <t>GABRIEL DE SOUZA</t>
  </si>
  <si>
    <t>(47) 99195-1211</t>
  </si>
  <si>
    <t>GAMARIEL PACHECO</t>
  </si>
  <si>
    <t>SANTO AUGUSTO</t>
  </si>
  <si>
    <t>SORRISO</t>
  </si>
  <si>
    <t>3 TENTOS</t>
  </si>
  <si>
    <t xml:space="preserve">IDILMAR IRINEU </t>
  </si>
  <si>
    <t>(49) 99825-3333</t>
  </si>
  <si>
    <t>12822-12823</t>
  </si>
  <si>
    <t>SAO BENTO DO SUL</t>
  </si>
  <si>
    <t>EDENILSO ANTONIO</t>
  </si>
  <si>
    <t>(54) 99112-9160</t>
  </si>
  <si>
    <t>CASCAVEL</t>
  </si>
  <si>
    <t>JOAO LUIZ MADRUGA</t>
  </si>
  <si>
    <t>(49) 99958-9022</t>
  </si>
  <si>
    <t>12834 - 12835 - 12836 - 12837 - 12838 - 12840</t>
  </si>
  <si>
    <t>12842 - 12843 - 12844 - 12845</t>
  </si>
  <si>
    <t>9601 - 9602</t>
  </si>
  <si>
    <t>JOSE DANIEL</t>
  </si>
  <si>
    <t>(62) 99171-1012</t>
  </si>
  <si>
    <t xml:space="preserve"> 12920 - 12921 - 12922 - 12923 </t>
  </si>
  <si>
    <t>JAIR GONÇALVES</t>
  </si>
  <si>
    <t>(65) 99205-0844</t>
  </si>
  <si>
    <t>12947 - 12948 - 12949 - 12950</t>
  </si>
  <si>
    <t>9669 - 9670</t>
  </si>
  <si>
    <t>13000 - 13001 - 13002 - 13003 - 13004 - 13005 - 13006</t>
  </si>
  <si>
    <t>9696 - 9697 - 9698</t>
  </si>
  <si>
    <t xml:space="preserve">HIDROLANDIA </t>
  </si>
  <si>
    <t>13028 / 12029</t>
  </si>
  <si>
    <t>RIO NEGRINHO</t>
  </si>
  <si>
    <t>RAMON ANTONIO</t>
  </si>
  <si>
    <t>(37) 98815-3273</t>
  </si>
  <si>
    <t>13051 - 13052 - 13053 - 13054</t>
  </si>
  <si>
    <t>9728 - 9729</t>
  </si>
  <si>
    <t>13057 - 13058 - 13059 - 13060 - 13061 - 13062</t>
  </si>
  <si>
    <t>9732 - 9733 - 9734</t>
  </si>
  <si>
    <t>ALAN GOMES</t>
  </si>
  <si>
    <t>(91) 98257-8424</t>
  </si>
  <si>
    <t>SENADOR POMPEU</t>
  </si>
  <si>
    <t>LUCIANO DE SOUZA</t>
  </si>
  <si>
    <t>(81) 98662-0907</t>
  </si>
  <si>
    <t>13106 - 13107</t>
  </si>
  <si>
    <t>9768 - 9769</t>
  </si>
  <si>
    <t>GLAYDSON BATISTA</t>
  </si>
  <si>
    <t>(31) 99467-1052</t>
  </si>
  <si>
    <t xml:space="preserve"> 13126 - 13127 - 13129 - 13130 - 13131 - 13132</t>
  </si>
  <si>
    <t>9795 - 9792 - 9794</t>
  </si>
  <si>
    <t xml:space="preserve">HIDROLANIDA </t>
  </si>
  <si>
    <t xml:space="preserve">LEANDRO MENDES </t>
  </si>
  <si>
    <t xml:space="preserve"> (41) 99905-5855</t>
  </si>
  <si>
    <t xml:space="preserve"> JANIVAN DA SILVA</t>
  </si>
  <si>
    <t>(69) 9289-1348</t>
  </si>
  <si>
    <t>CLAUDINEI WOLFF</t>
  </si>
  <si>
    <t>(47) 99746-2662</t>
  </si>
  <si>
    <t xml:space="preserve">                                               </t>
  </si>
  <si>
    <t>TOPAGRO</t>
  </si>
  <si>
    <t>TROPICAL SEED</t>
  </si>
  <si>
    <t>ISCA TEC</t>
  </si>
  <si>
    <t>RIBERSID</t>
  </si>
  <si>
    <r>
      <rPr>
        <rFont val="Calibri"/>
        <b/>
        <color theme="1"/>
      </rPr>
      <t>META PESSOAL</t>
    </r>
    <r>
      <rPr>
        <rFont val="Calibri"/>
        <color theme="1"/>
      </rPr>
      <t>: R$250.000,00</t>
    </r>
  </si>
  <si>
    <t>13245 - 13246 - 13247 - 13248</t>
  </si>
  <si>
    <t>9865 - 9866</t>
  </si>
  <si>
    <t>JOSE DOS REIS MARCIANO</t>
  </si>
  <si>
    <t>(35) 9875-2398</t>
  </si>
  <si>
    <t>13249 - 13250 - 13251 - 13252 - 13253 - 13254</t>
  </si>
  <si>
    <t>9867 - 9868 - 9869</t>
  </si>
  <si>
    <t xml:space="preserve">BELEM </t>
  </si>
  <si>
    <t>DOUGLAS LUAN</t>
  </si>
  <si>
    <t>(48) 9912-9740</t>
  </si>
  <si>
    <t>JOCEMIR APOLONIO SIMAS</t>
  </si>
  <si>
    <t>(45) 98419-1092</t>
  </si>
  <si>
    <t>SERRA</t>
  </si>
  <si>
    <t>CLAUDIO STEINSMETZ</t>
  </si>
  <si>
    <t>(51) 98240-9519</t>
  </si>
  <si>
    <t>13328 - 13329 - 13330</t>
  </si>
  <si>
    <t xml:space="preserve">SAMUEL RICI </t>
  </si>
  <si>
    <t>(65) 99622-2300</t>
  </si>
  <si>
    <t xml:space="preserve">13351 - 13354 - 13357 - 13359 </t>
  </si>
  <si>
    <t>9932 - 9933</t>
  </si>
  <si>
    <t>LUCAS FRANCISCO</t>
  </si>
  <si>
    <t>(41) 99798-4136</t>
  </si>
  <si>
    <t xml:space="preserve">13350 / 13352 / 13353 / 13355 / 13356 / 13358 </t>
  </si>
  <si>
    <t>9934 / 9935 / 9936</t>
  </si>
  <si>
    <t>JEAN CARLO</t>
  </si>
  <si>
    <t>(62) 99647-6141</t>
  </si>
  <si>
    <t xml:space="preserve">13381 - 13382 </t>
  </si>
  <si>
    <t>9954 - 9955</t>
  </si>
  <si>
    <t>CAMILO FONSECA</t>
  </si>
  <si>
    <t xml:space="preserve"> (37) 9923-1637</t>
  </si>
  <si>
    <t>DIEGO EDUARDO</t>
  </si>
  <si>
    <t>(37) 9907-7869</t>
  </si>
  <si>
    <t xml:space="preserve"> 13409 - 13411</t>
  </si>
  <si>
    <t>9992-9991</t>
  </si>
  <si>
    <t>FRED HENRIQUE</t>
  </si>
  <si>
    <t>(28) 99996-0996</t>
  </si>
  <si>
    <t>13412 - 13413</t>
  </si>
  <si>
    <t>13427 - 13428 - 13429 - 13430 - 13431 - 13432</t>
  </si>
  <si>
    <t>9992 - 9994 - 9995</t>
  </si>
  <si>
    <t>VALTER RIBEIRO</t>
  </si>
  <si>
    <t>RODRIGO</t>
  </si>
  <si>
    <t>(47) 97400-4062</t>
  </si>
  <si>
    <t>13486 - 13487</t>
  </si>
  <si>
    <t>PAULO HENRIQUE</t>
  </si>
  <si>
    <t>(65) 99633-2501</t>
  </si>
  <si>
    <t>PEDRA AZUL</t>
  </si>
  <si>
    <t>(77) 99949-8046</t>
  </si>
  <si>
    <t>13522 - 13523 - 13524 - 13525 - 13526 - 13527</t>
  </si>
  <si>
    <t>10064 - 10065 - 10066</t>
  </si>
  <si>
    <t>DELVANDO MAVIAEL</t>
  </si>
  <si>
    <t xml:space="preserve"> (21) 98265-7729</t>
  </si>
  <si>
    <t>13532 - 13533 - 13534 - 13535</t>
  </si>
  <si>
    <t>10070 - 10071</t>
  </si>
  <si>
    <t>LUCAS LASSEN</t>
  </si>
  <si>
    <t>(51) 99825-1205</t>
  </si>
  <si>
    <t>LUCIANO CANDIDO</t>
  </si>
  <si>
    <t>(37) 99165-0441</t>
  </si>
  <si>
    <t xml:space="preserve">13640 - 13641 - 13642 - 13643 - 13644 - 13645 - 13646 </t>
  </si>
  <si>
    <t>10132 - 10133 - 10134</t>
  </si>
  <si>
    <t>CLAUDIO SOARES</t>
  </si>
  <si>
    <t>(41) 99851-6621</t>
  </si>
  <si>
    <t>13635 - 13536 - 13537 - 13638 - 13639</t>
  </si>
  <si>
    <t>10130 - 10131</t>
  </si>
  <si>
    <t xml:space="preserve"> (65) 99680-9110</t>
  </si>
  <si>
    <t>ERECHIM</t>
  </si>
  <si>
    <t>LUIZ ALFREDO</t>
  </si>
  <si>
    <t>(47) 99953-8890</t>
  </si>
  <si>
    <t>13774 - 13775 - 13776 - 13777</t>
  </si>
  <si>
    <t>10216 - 10217</t>
  </si>
  <si>
    <t>MARIO SERGIO</t>
  </si>
  <si>
    <t>(62) 99124-2378</t>
  </si>
  <si>
    <t xml:space="preserve"> 13767 - 13768 - 13769 - 13771 - 13772 - 13773 </t>
  </si>
  <si>
    <t>10212 - 10214 - 10215</t>
  </si>
  <si>
    <t>13762 - 13764</t>
  </si>
  <si>
    <t xml:space="preserve">JHON ELIAS </t>
  </si>
  <si>
    <t>(47) 98898-3024</t>
  </si>
  <si>
    <t xml:space="preserve">13836 - 13837 -13838 </t>
  </si>
  <si>
    <t>10268 - 10269</t>
  </si>
  <si>
    <t>13856 - 13857 - 13858</t>
  </si>
  <si>
    <t>PAULO ROBERTO</t>
  </si>
  <si>
    <t>(81) 98251-1854</t>
  </si>
  <si>
    <t>GUILHERME LEVIS</t>
  </si>
  <si>
    <t>(54) 99905-4779</t>
  </si>
  <si>
    <t>13862 - 13863 - 13864 - 13866</t>
  </si>
  <si>
    <t xml:space="preserve"> 10288 - 10289</t>
  </si>
  <si>
    <t>EMIVAL JOSE</t>
  </si>
  <si>
    <t xml:space="preserve"> 13926 - 13927 - 13928 - 13929</t>
  </si>
  <si>
    <t>RENATO DE OLIVEIRA</t>
  </si>
  <si>
    <t>(34) 99715-7349</t>
  </si>
  <si>
    <t>GUAIRA</t>
  </si>
  <si>
    <t>ALEXANDER FALLAVENA</t>
  </si>
  <si>
    <t>(51) 99667-5678</t>
  </si>
  <si>
    <t>SUZANO</t>
  </si>
  <si>
    <t xml:space="preserve">VALDIR DE OLIVEIRA </t>
  </si>
  <si>
    <t xml:space="preserve"> (16) 99752-2484</t>
  </si>
  <si>
    <t>13968 - 13969 - 13970 - 13971</t>
  </si>
  <si>
    <t>10362 - 10363</t>
  </si>
  <si>
    <t>GILBERTO CARMO</t>
  </si>
  <si>
    <t>(31) 99904-3950</t>
  </si>
  <si>
    <t>14026 - 14027</t>
  </si>
  <si>
    <t>10404 - 10405</t>
  </si>
  <si>
    <t>14084 - 14085 - 14086 - 14087</t>
  </si>
  <si>
    <t>10436 - 10437</t>
  </si>
  <si>
    <t xml:space="preserve"> 14093 - 14095</t>
  </si>
  <si>
    <t>MAIKON DA SILVA</t>
  </si>
  <si>
    <t>(41) 98478-2979</t>
  </si>
  <si>
    <t>ALEXANDRE QUINTILHANO</t>
  </si>
  <si>
    <r>
      <rPr>
        <rFont val="Calibri"/>
        <b/>
        <color theme="1"/>
      </rPr>
      <t>META PESSOAL</t>
    </r>
    <r>
      <rPr>
        <rFont val="Calibri"/>
        <color theme="1"/>
      </rPr>
      <t>: R$400.000,00</t>
    </r>
  </si>
  <si>
    <t>PASSO FUNDO</t>
  </si>
  <si>
    <t>LEONARDO VAZ</t>
  </si>
  <si>
    <t>(47) 99644-5172</t>
  </si>
  <si>
    <t>ITAPETININGA</t>
  </si>
  <si>
    <t>REINALDO MACHADO</t>
  </si>
  <si>
    <t>(15) 99158-6800</t>
  </si>
  <si>
    <t>AGNALDO FERREIRA</t>
  </si>
  <si>
    <t>(19) 99550-5274</t>
  </si>
  <si>
    <t>JOAO ANTONIO</t>
  </si>
  <si>
    <t xml:space="preserve"> (37) 99998-2791</t>
  </si>
  <si>
    <t>JAGUARUNA</t>
  </si>
  <si>
    <t xml:space="preserve">LEANDRO JOSE </t>
  </si>
  <si>
    <t>(48) 99805-6011</t>
  </si>
  <si>
    <t>14176 - 14177 - 14178 - 14179</t>
  </si>
  <si>
    <t xml:space="preserve">VILHENA </t>
  </si>
  <si>
    <t>MARCOS VINICIUS</t>
  </si>
  <si>
    <t xml:space="preserve"> (11) 96174-2013</t>
  </si>
  <si>
    <t>14323-14324-14325</t>
  </si>
  <si>
    <t>10594-10595</t>
  </si>
  <si>
    <t>SIDNEI AUGUSTO</t>
  </si>
  <si>
    <t>(19) 98832-0588</t>
  </si>
  <si>
    <t>14300 - 14301</t>
  </si>
  <si>
    <t>10576 - 10577</t>
  </si>
  <si>
    <t>VITOR HUGO</t>
  </si>
  <si>
    <t xml:space="preserve"> GO</t>
  </si>
  <si>
    <t>DHONE SANTIAGO</t>
  </si>
  <si>
    <t>(33) 99732-9212</t>
  </si>
  <si>
    <t>TARCISIO MENDES</t>
  </si>
  <si>
    <t>(14) 98119-8215</t>
  </si>
  <si>
    <t>JOSE FLAVIO</t>
  </si>
  <si>
    <t xml:space="preserve"> (37) 9938-4171</t>
  </si>
  <si>
    <t>FABIANO PEREIRA</t>
  </si>
  <si>
    <t>(11) 94511-8694</t>
  </si>
  <si>
    <t>14451 - 14454</t>
  </si>
  <si>
    <t>10683 - 10684</t>
  </si>
  <si>
    <t>14452 - 14453 - 14455</t>
  </si>
  <si>
    <t>10686 - 10687 - 10688</t>
  </si>
  <si>
    <t xml:space="preserve">ALBINI RIBEIRO </t>
  </si>
  <si>
    <t>(42) 9902-8614</t>
  </si>
  <si>
    <t xml:space="preserve"> 14538 - 14539</t>
  </si>
  <si>
    <t>10762 - 10763</t>
  </si>
  <si>
    <t xml:space="preserve">IVAIR FLUMINENSE </t>
  </si>
  <si>
    <t>(48) 99989-7327</t>
  </si>
  <si>
    <t>MARCOS HERBERTH</t>
  </si>
  <si>
    <t>(82) 99624-8281</t>
  </si>
  <si>
    <t>14545 - 14546</t>
  </si>
  <si>
    <t>10769 - 10770</t>
  </si>
  <si>
    <t xml:space="preserve">IMPERATRIZ </t>
  </si>
  <si>
    <t>EMIVAL JOSE DE CARVALHO</t>
  </si>
  <si>
    <t>DELVANDO ZANIN</t>
  </si>
  <si>
    <t xml:space="preserve"> (65) 8120-1405</t>
  </si>
  <si>
    <t>14664 - 14665 - 14666 - 14667</t>
  </si>
  <si>
    <t>10857 - 10858</t>
  </si>
  <si>
    <t>14680 - 14681 - 14682 - 14683 - 14684 - 14685</t>
  </si>
  <si>
    <t>10869 - 10870 - 10871</t>
  </si>
  <si>
    <t>RENILDIO DE SOUZA</t>
  </si>
  <si>
    <t>(83) 9976-0168</t>
  </si>
  <si>
    <t>THIAGO DE LIMA</t>
  </si>
  <si>
    <t>MAURI KRUL</t>
  </si>
  <si>
    <t>(47)9 9680-3436</t>
  </si>
  <si>
    <t>EDMUNDO</t>
  </si>
  <si>
    <t>(11) 96517-7104</t>
  </si>
  <si>
    <t>14803 - 14805 - 14806 - 14807</t>
  </si>
  <si>
    <t>10959 - 10960</t>
  </si>
  <si>
    <t>14812 - 14813 - 14814 - 14815 - 14816 - 14817</t>
  </si>
  <si>
    <t>10962 - 10963 - 10964</t>
  </si>
  <si>
    <t>ROMULO PEREIRA</t>
  </si>
  <si>
    <t>(11) 94778-6764</t>
  </si>
  <si>
    <t>ISRAEL GONÇALVES</t>
  </si>
  <si>
    <t>(45) 99942-3266</t>
  </si>
  <si>
    <t>ROBSON ALESSANDRO</t>
  </si>
  <si>
    <t>(55) 98104-2240</t>
  </si>
  <si>
    <t>FAGNER SOARES</t>
  </si>
  <si>
    <t>(11) 96164-6994</t>
  </si>
  <si>
    <t>14959 - 14960 - 14961 - 14967</t>
  </si>
  <si>
    <t>11045 - 11046</t>
  </si>
  <si>
    <t xml:space="preserve"> 14990 - 14991 - 14992 - 14993 - 14994 - 14995</t>
  </si>
  <si>
    <t>11067 - 11068 - 11069</t>
  </si>
  <si>
    <t>ALAN CARLO</t>
  </si>
  <si>
    <t>(62) 99115-9619</t>
  </si>
  <si>
    <t>ADALBERTO DE SOUZA</t>
  </si>
  <si>
    <t>(19) 99879-8624</t>
  </si>
  <si>
    <t>FRANCISCO LEONIDAS</t>
  </si>
  <si>
    <t>(16) 99181-8442</t>
  </si>
  <si>
    <t>15017 - 15018 - 15019 - 15020 - 15022 - 15023</t>
  </si>
  <si>
    <t>11086 - 11087 - 11088 - 11090 - 11091</t>
  </si>
  <si>
    <t>EVANDRO JOSE</t>
  </si>
  <si>
    <t xml:space="preserve"> (31) 99776-4721</t>
  </si>
  <si>
    <t xml:space="preserve">WILLIAM FERNANDO </t>
  </si>
  <si>
    <t>(48) 99945-8044</t>
  </si>
  <si>
    <t xml:space="preserve"> 15115 - 15116 - 15117 - 15118</t>
  </si>
  <si>
    <t>11134 - 11135</t>
  </si>
  <si>
    <t>ELEOMAR  CARLOS</t>
  </si>
  <si>
    <t>(49) 99929-4800</t>
  </si>
  <si>
    <t xml:space="preserve"> 15119 - 15120 - 15121 - 15122 - 15123 - 15124</t>
  </si>
  <si>
    <t>11136 - 11137 - 11139</t>
  </si>
  <si>
    <t>BENEDITO CELSO</t>
  </si>
  <si>
    <t>(99) 98247-2548</t>
  </si>
  <si>
    <r>
      <rPr>
        <rFont val="Calibri"/>
        <b/>
        <color theme="1"/>
      </rPr>
      <t>META PESSOAL</t>
    </r>
    <r>
      <rPr>
        <rFont val="Calibri"/>
        <color theme="1"/>
      </rPr>
      <t>: R$250.000,00</t>
    </r>
  </si>
  <si>
    <t>OK</t>
  </si>
  <si>
    <t>EMERSON MARCELINO</t>
  </si>
  <si>
    <t>SEM CTE</t>
  </si>
  <si>
    <t>SEM MANIFESTO</t>
  </si>
  <si>
    <t>ARTHUR ALVES</t>
  </si>
  <si>
    <t>(62) 99469-8485</t>
  </si>
  <si>
    <t>15226 - 15228 - 15229 - 15230</t>
  </si>
  <si>
    <t>11211 - 11212</t>
  </si>
  <si>
    <t xml:space="preserve">VALMIR JOSE </t>
  </si>
  <si>
    <t>(47) 99629-0875</t>
  </si>
  <si>
    <t>15246 - 15247 - 15248 - 15249 - 15250 - 15251</t>
  </si>
  <si>
    <t>11225 - 11226 - 11227</t>
  </si>
  <si>
    <t xml:space="preserve">JOAO FERNANDO </t>
  </si>
  <si>
    <t>(61) 9592-4608</t>
  </si>
  <si>
    <t>ALACIDE XAVIER</t>
  </si>
  <si>
    <t>(14) 99667-8005</t>
  </si>
  <si>
    <t>JOEL CONRAD</t>
  </si>
  <si>
    <t>(51) 98025-0814</t>
  </si>
  <si>
    <t>ESPIRITO SANTO PINHAL</t>
  </si>
  <si>
    <t>BRUNO CHRISTOFER</t>
  </si>
  <si>
    <t xml:space="preserve"> 15400 - 15401 - 15320 - 15321</t>
  </si>
  <si>
    <t>11274 - 11275</t>
  </si>
  <si>
    <t xml:space="preserve"> JAEDSON MAGALHAES</t>
  </si>
  <si>
    <t>(73) 99108-0000</t>
  </si>
  <si>
    <t>15369 - 15370</t>
  </si>
  <si>
    <t>ABEL LEONARDO</t>
  </si>
  <si>
    <t>(41) 97400-1985</t>
  </si>
  <si>
    <t>15365 - 15366 - 15367 - 15368</t>
  </si>
  <si>
    <t>11311 - 11312</t>
  </si>
  <si>
    <t>JEAN ANTONIO</t>
  </si>
  <si>
    <t>(49) 99946-6217</t>
  </si>
  <si>
    <t>15373 - 15372</t>
  </si>
  <si>
    <t>BRUNO EDUARDO</t>
  </si>
  <si>
    <t>(65) 99610-4993</t>
  </si>
  <si>
    <t>15403-15404</t>
  </si>
  <si>
    <t xml:space="preserve">FRANCA </t>
  </si>
  <si>
    <t>MESSIAS ZEFERINO</t>
  </si>
  <si>
    <t>CRUZEIRO DO OESTE</t>
  </si>
  <si>
    <t>LEANDRO FRANCO</t>
  </si>
  <si>
    <t>(44) 9991-7401</t>
  </si>
  <si>
    <t xml:space="preserve"> 15460 - 15461 - 15462 - 15463</t>
  </si>
  <si>
    <t xml:space="preserve"> 11371 - 11372</t>
  </si>
  <si>
    <t xml:space="preserve"> 15508 - 15509 - 15510 - 15511 - 15512 - 15513</t>
  </si>
  <si>
    <t>11400 - 11401 - 11402</t>
  </si>
  <si>
    <t>DANIEL CIRIACO</t>
  </si>
  <si>
    <t>(47) 99648-3331</t>
  </si>
  <si>
    <t>GLAUBER LORAN</t>
  </si>
  <si>
    <t>(51) 9525-4520</t>
  </si>
  <si>
    <t xml:space="preserve"> 15553 - 15554</t>
  </si>
  <si>
    <t>(41) 99846-9594</t>
  </si>
  <si>
    <t>15563 - 15562 - 15574 - 15575</t>
  </si>
  <si>
    <t>11443 - 11442</t>
  </si>
  <si>
    <t>HEBERT MARTINS</t>
  </si>
  <si>
    <t>(19) 99832-1964</t>
  </si>
  <si>
    <t>15589 - 15590 - 15591 - 15592 - 15593 - 15994</t>
  </si>
  <si>
    <t>11465 - 11466 - 11468</t>
  </si>
  <si>
    <t>PAULO COBIANCHI</t>
  </si>
  <si>
    <t>(43) 99922-4912</t>
  </si>
  <si>
    <t>15610 - 15611</t>
  </si>
  <si>
    <t>11477 - 11476</t>
  </si>
  <si>
    <t>ANTONIO CARLOS</t>
  </si>
  <si>
    <t>(11) 91020-6305</t>
  </si>
  <si>
    <t>15698 - 15699 - 15700 -15701</t>
  </si>
  <si>
    <t>11523 - 11524</t>
  </si>
  <si>
    <t xml:space="preserve">GOAINIA </t>
  </si>
  <si>
    <t xml:space="preserve">VARZEA GRANDE  </t>
  </si>
  <si>
    <t xml:space="preserve">FERNANDO CARDOSO </t>
  </si>
  <si>
    <t>JOELSON HOLZ</t>
  </si>
  <si>
    <t xml:space="preserve"> (51) 99617-7715 </t>
  </si>
  <si>
    <t>15739 - 15738</t>
  </si>
  <si>
    <t>MARCOS  CANDIDO</t>
  </si>
  <si>
    <t>(62) 9997-7412</t>
  </si>
  <si>
    <t>JAILSON LUIS</t>
  </si>
  <si>
    <t>(47) 99126-0478</t>
  </si>
  <si>
    <t>IONALDO SANTOS</t>
  </si>
  <si>
    <t>(62) 99800-9203</t>
  </si>
  <si>
    <t>15766 - 15767 - 15768 - 15769</t>
  </si>
  <si>
    <t>11580 - 11581</t>
  </si>
  <si>
    <t>15754 - 15755 - 15756 - 15758</t>
  </si>
  <si>
    <t>15831 - 15832 - 15833 - 15834 - 15835</t>
  </si>
  <si>
    <t>11621 - 11622 - 11623</t>
  </si>
  <si>
    <t>RAIMUNDO FERREIRA</t>
  </si>
  <si>
    <t>(83) 8224-1977</t>
  </si>
  <si>
    <t>15885 - 15886</t>
  </si>
  <si>
    <t>(11) 96174-2013</t>
  </si>
  <si>
    <t xml:space="preserve">TIAGO DOS SANTOS </t>
  </si>
  <si>
    <t>FERNANDO FRANCA</t>
  </si>
  <si>
    <t>(41) 99136-7854</t>
  </si>
  <si>
    <t xml:space="preserve">FELIPE SCHNEIDER
</t>
  </si>
  <si>
    <t>(51) 99463-3281</t>
  </si>
  <si>
    <t>15974 - 15975 - 15976 - 15977</t>
  </si>
  <si>
    <t>11729 - 11730</t>
  </si>
  <si>
    <t xml:space="preserve"> (42) 99991-2057</t>
  </si>
  <si>
    <t>15970 - 15971 - 15972 - 15973</t>
  </si>
  <si>
    <t>11727 - 11728</t>
  </si>
  <si>
    <t>15978 - 15979</t>
  </si>
  <si>
    <t>NELSON TADEU</t>
  </si>
  <si>
    <t>(11) 97196-7384</t>
  </si>
  <si>
    <t>RODRIGO ANUNCIAÇÃO</t>
  </si>
  <si>
    <t>ALMIR  RENNER</t>
  </si>
  <si>
    <t>(48) 99813-7912</t>
  </si>
  <si>
    <t>16110 - 16111-16147-16154</t>
  </si>
  <si>
    <t>11827 - 11828</t>
  </si>
  <si>
    <t>LEONARDO BAZILIO</t>
  </si>
  <si>
    <t>META PESSOAL: R$400.000,00</t>
  </si>
  <si>
    <t>FALTA</t>
  </si>
  <si>
    <t>16163 - 16164 - 16165 - 16166 - 16167 - 16168</t>
  </si>
  <si>
    <t xml:space="preserve"> 11855 - 11856 - 11857</t>
  </si>
  <si>
    <t>DANIEL MARCOS</t>
  </si>
  <si>
    <t>(62) 8494-5251</t>
  </si>
  <si>
    <t>16224 - 16225</t>
  </si>
  <si>
    <t>16239 - 16240</t>
  </si>
  <si>
    <t>STEELMAST (FOB)</t>
  </si>
  <si>
    <t>JOAO VITOR</t>
  </si>
  <si>
    <t>(31)9324-8480</t>
  </si>
  <si>
    <t>DANIEL DE OLIVEIRA</t>
  </si>
  <si>
    <t>(48) 99951-0568</t>
  </si>
  <si>
    <t>RIBEIRÃO PRETO</t>
  </si>
  <si>
    <t>RENAN PATRIK</t>
  </si>
  <si>
    <t>(18) 99603-2351</t>
  </si>
  <si>
    <t>MATEUS DOS SANTOS</t>
  </si>
  <si>
    <t>(51) 98305-1168</t>
  </si>
  <si>
    <t>16313 - 16314</t>
  </si>
  <si>
    <t xml:space="preserve">LUIZ GUILHERME </t>
  </si>
  <si>
    <t xml:space="preserve"> (91) 98041-0025</t>
  </si>
  <si>
    <t>16379 - 16380</t>
  </si>
  <si>
    <t>12026 - 12027</t>
  </si>
  <si>
    <t>(48) 99807-3398</t>
  </si>
  <si>
    <t>FERNANDO FRANÇA</t>
  </si>
  <si>
    <t>16422 - 16423</t>
  </si>
  <si>
    <t>12061 - 12062</t>
  </si>
  <si>
    <t>CLEOMAR RIBEIRO</t>
  </si>
  <si>
    <t>(18) 98110-6806</t>
  </si>
  <si>
    <t>16451 - 16452 - 16453</t>
  </si>
  <si>
    <t>12085 - 12087 - 12086</t>
  </si>
  <si>
    <t>MARCELO DUTRA</t>
  </si>
  <si>
    <t>( 62) 99934-1629</t>
  </si>
  <si>
    <t>UALLACE SOUZA</t>
  </si>
  <si>
    <t>(21) 99525-1385</t>
  </si>
  <si>
    <t xml:space="preserve">ARLINDO DE SOUZA </t>
  </si>
  <si>
    <t>(65) 99803-5022</t>
  </si>
  <si>
    <t>16526 - 16527 - 16528 - 16529</t>
  </si>
  <si>
    <t>12138 - 12139</t>
  </si>
  <si>
    <t>JOSEVAN FRANCISCO</t>
  </si>
  <si>
    <t>(62) 99104-3663</t>
  </si>
  <si>
    <t>16549 - 16550 - 16551 - 16553 - 16554 - 16555</t>
  </si>
  <si>
    <t>12162 - 12163 - 12164</t>
  </si>
  <si>
    <t>PAULO FERNANDO</t>
  </si>
  <si>
    <t>(41) 99867-1016</t>
  </si>
  <si>
    <t>16532 - 16533</t>
  </si>
  <si>
    <t>12142 - 12143</t>
  </si>
  <si>
    <t>(11) 96568-6381</t>
  </si>
  <si>
    <t>BOTELHOS</t>
  </si>
  <si>
    <t xml:space="preserve">ARTUR AIICHI KONDO </t>
  </si>
  <si>
    <t>(18) 99628-7325</t>
  </si>
  <si>
    <t>FABIANO JOSE DE MOMI</t>
  </si>
  <si>
    <t>(54) 9693-2620</t>
  </si>
  <si>
    <t>16611 - 16612 - 16613 - 16614</t>
  </si>
  <si>
    <t>12216 - 12218</t>
  </si>
  <si>
    <t>VILA VELHA</t>
  </si>
  <si>
    <t xml:space="preserve">ES </t>
  </si>
  <si>
    <t>FELIPE DE TARSO</t>
  </si>
  <si>
    <t>(31) 97596-9120</t>
  </si>
  <si>
    <t>16616 - 16617</t>
  </si>
  <si>
    <t>THIAGO PRATES</t>
  </si>
  <si>
    <t>(65) 98138-7076</t>
  </si>
  <si>
    <t>16635 - 16636 - 16639 - 16641 - 16642 - 16643</t>
  </si>
  <si>
    <t>12233 - 12234 - 12236</t>
  </si>
  <si>
    <t>DELVANDO MAVIEL</t>
  </si>
  <si>
    <t>(21) 98265-7729</t>
  </si>
  <si>
    <t>16702 - 16703 - 16704 - 16705</t>
  </si>
  <si>
    <t>12278 - 12279</t>
  </si>
  <si>
    <t xml:space="preserve">16698 - 16699 </t>
  </si>
  <si>
    <t>ROBERTO ACHUCARRO</t>
  </si>
  <si>
    <t>(67) 99141-4574</t>
  </si>
  <si>
    <t>16747 - 16748 - 16749 - 16750 - 16751 - 16752</t>
  </si>
  <si>
    <t>12320 - 12321 - 12322</t>
  </si>
  <si>
    <t>16788 - 16789 - 16797 - 16795</t>
  </si>
  <si>
    <t>12355 - 12356</t>
  </si>
  <si>
    <t>(47) 99252-0099</t>
  </si>
  <si>
    <t>16809 - 16859</t>
  </si>
  <si>
    <t>12377 - 12423</t>
  </si>
  <si>
    <t>RICARDO DE MATOS</t>
  </si>
  <si>
    <t xml:space="preserve">  (48) 9998-8702</t>
  </si>
  <si>
    <t>16820 - 16821 - 16819</t>
  </si>
  <si>
    <t>12387 - 12386 - 12388</t>
  </si>
  <si>
    <t>FABIANO FRANCISCO</t>
  </si>
  <si>
    <t>(48) 9998-8702</t>
  </si>
  <si>
    <t>MARCIO JOSE DA ROSA</t>
  </si>
  <si>
    <t xml:space="preserve">16907 - 16908 - 16909 - 16910 </t>
  </si>
  <si>
    <t>12456 - 12457</t>
  </si>
  <si>
    <t>LEONARDO DA SILVA</t>
  </si>
  <si>
    <t>(16) 99301-6802</t>
  </si>
  <si>
    <t>16894-16896-16893-16897-16898-16895</t>
  </si>
  <si>
    <t>12447-12449-12448</t>
  </si>
  <si>
    <t>16902 - 16904</t>
  </si>
  <si>
    <t>17011 - 17010</t>
  </si>
  <si>
    <t>12547 - 12546</t>
  </si>
  <si>
    <t>(47) 9775-2934</t>
  </si>
  <si>
    <t>17038 - 17039 - 17040 - 17041</t>
  </si>
  <si>
    <t>12571 - 12572</t>
  </si>
  <si>
    <t>17032 - 17033 - 17034 - 17035 - 17036 - 17037</t>
  </si>
  <si>
    <t>12565 - 12566 - 12567 - 12568 - 12569 - 12570</t>
  </si>
  <si>
    <t>JOAO PEDRO</t>
  </si>
  <si>
    <t>(16) 99130-7517</t>
  </si>
  <si>
    <t>DOUGLAS WEBER</t>
  </si>
  <si>
    <t>(91) 9637-6969</t>
  </si>
  <si>
    <t>17065 - 17066</t>
  </si>
  <si>
    <t>12590 - 12591</t>
  </si>
  <si>
    <t xml:space="preserve">RODRIGO DOS SANTOS </t>
  </si>
  <si>
    <t>(49) 989180505</t>
  </si>
  <si>
    <t>17089 - 17090</t>
  </si>
  <si>
    <t>BRUNO PINTO</t>
  </si>
  <si>
    <t>17100 - 17103</t>
  </si>
  <si>
    <t>EDGAR DA SILVA</t>
  </si>
  <si>
    <t>(91) 996376969</t>
  </si>
  <si>
    <t>17114 - 17116 - 17118 - 17119 - 17120</t>
  </si>
  <si>
    <t xml:space="preserve"> 12619 - 12621</t>
  </si>
  <si>
    <t xml:space="preserve"> 17171 - 17172 - 17173 - 17174 </t>
  </si>
  <si>
    <t>12665 - 12666</t>
  </si>
  <si>
    <t xml:space="preserve"> JOSE ROBERTO</t>
  </si>
  <si>
    <t>(11) 96203-0799</t>
  </si>
  <si>
    <t>17214 - 17215 - 17216 - 17218 - 17219 - 17220</t>
  </si>
  <si>
    <t>12701 - 12702 -12703</t>
  </si>
  <si>
    <t xml:space="preserve">WELBER ADRIANO </t>
  </si>
  <si>
    <t>(19) 99862-6786</t>
  </si>
  <si>
    <t>VALDIR DE OLIVEIRA</t>
  </si>
  <si>
    <t>(16) 99752-2484</t>
  </si>
  <si>
    <t>17223 - 17222</t>
  </si>
  <si>
    <t>MARACAJA</t>
  </si>
  <si>
    <t>LUCAS DE PAULA</t>
  </si>
  <si>
    <t>(51) 98022-1398</t>
  </si>
  <si>
    <t>(91) 99329-1043</t>
  </si>
  <si>
    <t>17253 - 17254 - 17255 - 17256</t>
  </si>
  <si>
    <t>12727 - 12728</t>
  </si>
  <si>
    <t>MANDIRITUBA</t>
  </si>
  <si>
    <t>ANDRE LAURICIO</t>
  </si>
  <si>
    <t>(51) 99921-2265</t>
  </si>
  <si>
    <t>17263 - 17265</t>
  </si>
  <si>
    <t>ROSELMAR DE SOUZA</t>
  </si>
  <si>
    <t>(11) 97596-0851</t>
  </si>
  <si>
    <t xml:space="preserve"> 17274 - 17275 - 17275 - 17277 - 17278 - 17279</t>
  </si>
  <si>
    <t>12744 - 12745 - 12746</t>
  </si>
  <si>
    <t xml:space="preserve">MANOEL FILHO </t>
  </si>
  <si>
    <t>(63) 99259-7396</t>
  </si>
  <si>
    <t>17315 - 17316 - 17317 - 17318 - 17319 - 17320</t>
  </si>
  <si>
    <t>12773 - 12774 - 12777 - 12778 - 1280 - 12779</t>
  </si>
  <si>
    <t>CRISTIANO LUIS</t>
  </si>
  <si>
    <t>(54) 99991-6708</t>
  </si>
  <si>
    <t>17368 - 17416</t>
  </si>
  <si>
    <t>CLERISTON NASCIMENTO</t>
  </si>
  <si>
    <t>(77) 99184-0075</t>
  </si>
  <si>
    <t>(51) 8932-941</t>
  </si>
  <si>
    <t>17396 - 17397 - 17398 - 17399 - 17400 - 17401</t>
  </si>
  <si>
    <t>12846 - 12847 - 12848</t>
  </si>
  <si>
    <t>MATEUS RECH</t>
  </si>
  <si>
    <t>(54) 9939-3069</t>
  </si>
  <si>
    <t xml:space="preserve"> 17425 - 17426 </t>
  </si>
  <si>
    <t>12865 - 12866</t>
  </si>
  <si>
    <t>ONEIDE JOSE</t>
  </si>
  <si>
    <t>(51) 98337-8389</t>
  </si>
  <si>
    <t>17488 - 17490</t>
  </si>
  <si>
    <t>RODRIGO ALEXANDRE</t>
  </si>
  <si>
    <t>(47) 99744-6677</t>
  </si>
  <si>
    <t>17486 - 17487 - 17489 - 17485</t>
  </si>
  <si>
    <t>12918 - -12917</t>
  </si>
  <si>
    <t>17507 - 17508</t>
  </si>
  <si>
    <t xml:space="preserve">DIOGO SPIDER </t>
  </si>
  <si>
    <t>(65) 99972-6150</t>
  </si>
  <si>
    <t>17597 - 17598</t>
  </si>
  <si>
    <t>13005 - 13006</t>
  </si>
  <si>
    <t>17568 - 17569 - 17570 - 17571 - 17572 - 17573</t>
  </si>
  <si>
    <t xml:space="preserve"> 12978 - 12979 - 12980</t>
  </si>
  <si>
    <t>MATHEUS TERRA</t>
  </si>
  <si>
    <t>(35) 9949-3965</t>
  </si>
  <si>
    <t xml:space="preserve">17563 - 17564 - 17565 - 17566 </t>
  </si>
  <si>
    <t>12993 - 12994</t>
  </si>
  <si>
    <t>FERNANDO COUTO</t>
  </si>
  <si>
    <t>(11) 97133-4191</t>
  </si>
  <si>
    <t xml:space="preserve"> 17558 - 17559 </t>
  </si>
  <si>
    <t xml:space="preserve">JOAO CELINO </t>
  </si>
  <si>
    <t xml:space="preserve"> (11 )99140-2432</t>
  </si>
  <si>
    <t>17606-17607</t>
  </si>
  <si>
    <t>(69) 99372-7403</t>
  </si>
  <si>
    <t>17705 -  17707</t>
  </si>
  <si>
    <t xml:space="preserve"> 13088 - 13086</t>
  </si>
  <si>
    <t>RAPHAEL ALVES</t>
  </si>
  <si>
    <t>(31) 99966-8712</t>
  </si>
  <si>
    <t>17703 - 17704 - 17706 - 17708 - 17709 - 17710</t>
  </si>
  <si>
    <t>13084 - 13085 - 13087</t>
  </si>
  <si>
    <t>17711 - 17712 - 17713 - 17714 - 17715 - 17717</t>
  </si>
  <si>
    <t>13089 - 13090 - 13091</t>
  </si>
  <si>
    <t>CELSO APARECIDO</t>
  </si>
  <si>
    <t>(11) 99747-1171</t>
  </si>
  <si>
    <t>17692 - 17696</t>
  </si>
  <si>
    <t>GUILHERME ESTRAICH</t>
  </si>
  <si>
    <t>(53) 99204-7167</t>
  </si>
  <si>
    <t>LUCAS COELHO</t>
  </si>
  <si>
    <t>(51) 98542-4351</t>
  </si>
  <si>
    <t xml:space="preserve">17700 - 17701 </t>
  </si>
  <si>
    <t>(16) 99993-2770</t>
  </si>
  <si>
    <t>(51) 99818-1266</t>
  </si>
  <si>
    <t>GUSTAVO BUDAL</t>
  </si>
  <si>
    <t>(51) 99332-8027</t>
  </si>
  <si>
    <t>17845 - 17846</t>
  </si>
  <si>
    <t>13172 - 13171</t>
  </si>
  <si>
    <t>OSNILDO SIQUEIRA</t>
  </si>
  <si>
    <t>(47) 99665-0222</t>
  </si>
  <si>
    <t>17835 - 17836 - 17837 - 17838 - 17839 - 17840</t>
  </si>
  <si>
    <t xml:space="preserve"> 13166 - 13167 - 13168</t>
  </si>
  <si>
    <t xml:space="preserve">JOELMY SILVA </t>
  </si>
  <si>
    <t>(18) 99710-7119</t>
  </si>
  <si>
    <t xml:space="preserve"> 17820 - 17823 - 17824 - 17825</t>
  </si>
  <si>
    <t>13157 - 12158</t>
  </si>
  <si>
    <t xml:space="preserve">NELSON TADEU </t>
  </si>
  <si>
    <t>ATECIR FRANCISCO</t>
  </si>
  <si>
    <t>(49) 99136-4798</t>
  </si>
  <si>
    <t>UILDES NOVAIS</t>
  </si>
  <si>
    <t>(11) 98827-8310</t>
  </si>
  <si>
    <t xml:space="preserve">VALDECIR </t>
  </si>
  <si>
    <t>(51) 99204-6771</t>
  </si>
  <si>
    <t>17946 - 17947 - 17948 - 17949</t>
  </si>
  <si>
    <t>13239 - 13240</t>
  </si>
  <si>
    <t xml:space="preserve">IVO MARCOS
</t>
  </si>
  <si>
    <t>(51) 9380-6922</t>
  </si>
  <si>
    <t>17968 - 17972 - 17969 - 17971 - 17973 - 17970</t>
  </si>
  <si>
    <t>13262 - 13261 - 13260</t>
  </si>
  <si>
    <t>LUIZ CARLOS DE CAMARGO</t>
  </si>
  <si>
    <t>(62) 99226-5194</t>
  </si>
  <si>
    <t>ELEAZAR</t>
  </si>
  <si>
    <t>(11) 93706-4915</t>
  </si>
  <si>
    <t>SIRINEU</t>
  </si>
  <si>
    <t>(47) 9171-0670</t>
  </si>
  <si>
    <t>(19)99248-0565</t>
  </si>
  <si>
    <t>18101 - 18102 - 18103 - 18104 - 18105 - 18106</t>
  </si>
  <si>
    <t>13365 - 13366 - 13367</t>
  </si>
  <si>
    <t>RENATO PEREIRA</t>
  </si>
  <si>
    <t>(37) 9113-8270</t>
  </si>
  <si>
    <t>JOSE LUIS</t>
  </si>
  <si>
    <t>(91) 99557-9560</t>
  </si>
  <si>
    <t>18097-18098-18090-18091</t>
  </si>
  <si>
    <t>13362 - 13363</t>
  </si>
  <si>
    <t>DIOMAR</t>
  </si>
  <si>
    <t>(21) 96485-0591</t>
  </si>
  <si>
    <t>WILIIAM</t>
  </si>
  <si>
    <t>(11) 98798-7795</t>
  </si>
  <si>
    <r>
      <rPr>
        <rFont val="Calibri"/>
        <b/>
        <color theme="1"/>
      </rPr>
      <t>META PESSOAL</t>
    </r>
    <r>
      <rPr>
        <rFont val="Calibri"/>
        <color theme="1"/>
      </rPr>
      <t>: R$400.000,00</t>
    </r>
  </si>
  <si>
    <t>ELTON JOSE</t>
  </si>
  <si>
    <t>(11) 94785-1225</t>
  </si>
  <si>
    <t>23278  - 23279</t>
  </si>
  <si>
    <t>DIADEMA/SÃO CAETANO</t>
  </si>
  <si>
    <t>GABRIEL REIS</t>
  </si>
  <si>
    <t>(12) 98839-8389</t>
  </si>
  <si>
    <t xml:space="preserve"> 23346 - 23345 - 23354 - 23352 - 23347 - 23350</t>
  </si>
  <si>
    <t>17096 - 17097 - 17098</t>
  </si>
  <si>
    <t>RICARDO LUIZ</t>
  </si>
  <si>
    <t>(37) 99156-9770</t>
  </si>
  <si>
    <t>(49) 99804-7618</t>
  </si>
  <si>
    <t>23402 - 23403</t>
  </si>
  <si>
    <t>ALMIR</t>
  </si>
  <si>
    <t xml:space="preserve">EVERTON </t>
  </si>
  <si>
    <t>(15) 99790-8969</t>
  </si>
  <si>
    <t>ALONCIO DE ARAUJO</t>
  </si>
  <si>
    <t xml:space="preserve">23534 - 23535 </t>
  </si>
  <si>
    <t>SIMPLICIO BASTIDA</t>
  </si>
  <si>
    <t>(44) 99937-5762</t>
  </si>
  <si>
    <t>23577 -  23578 - 23579</t>
  </si>
  <si>
    <t>17263 -  17264 - 17265</t>
  </si>
  <si>
    <t>(16) 98216-6640</t>
  </si>
  <si>
    <t>23580 - 23581</t>
  </si>
  <si>
    <t xml:space="preserve"> 17266 - 17267</t>
  </si>
  <si>
    <t>LEDISVAN</t>
  </si>
  <si>
    <t>(65) 8432-6493</t>
  </si>
  <si>
    <t>(11) 981292794</t>
  </si>
  <si>
    <t>ALEX DIOGO</t>
  </si>
  <si>
    <t>(19) 99330-1750</t>
  </si>
  <si>
    <t>(49) 99804-7618</t>
  </si>
  <si>
    <t>23745 - 23739 - 23746 - 23743</t>
  </si>
  <si>
    <t>JURANDIR BARBOZA</t>
  </si>
  <si>
    <t>(65) 99288-7642</t>
  </si>
  <si>
    <t>23890 - 23895 - 23894 - 23898 - 23896 - 23892</t>
  </si>
  <si>
    <t>17420 - 17423 - 17422</t>
  </si>
  <si>
    <t>FERNANDO JOSE</t>
  </si>
  <si>
    <t>(69) 8170-0263</t>
  </si>
  <si>
    <t>23888 - 23889 - 23891 - 23893</t>
  </si>
  <si>
    <t>17427 - 17428</t>
  </si>
  <si>
    <t xml:space="preserve">GUSTAVO XAVIER </t>
  </si>
  <si>
    <t>(47) 99787-9281</t>
  </si>
  <si>
    <t>NATAN AZEVEDI</t>
  </si>
  <si>
    <t>(11) 98347-6956</t>
  </si>
  <si>
    <t>24054 - 24055</t>
  </si>
  <si>
    <t>EVERTON ANDREI</t>
  </si>
  <si>
    <t>(47) 9998-0564</t>
  </si>
  <si>
    <t>CHRISTIANO RITT</t>
  </si>
  <si>
    <t>(51) 99703-7676</t>
  </si>
  <si>
    <t xml:space="preserve"> 24094 - 24095 - 24096 - 24097</t>
  </si>
  <si>
    <t>17570 - 17569</t>
  </si>
  <si>
    <t>(61) 998341-6440</t>
  </si>
  <si>
    <t>24098 - 24099 - 24100 - 24101 - 24102  - 24103</t>
  </si>
  <si>
    <t>17574 - 17573 - 15572</t>
  </si>
  <si>
    <t xml:space="preserve"> 24108 24109 24110</t>
  </si>
  <si>
    <t>LUCIANO DE OLIVEIRA</t>
  </si>
  <si>
    <t>(11) 94872-3267</t>
  </si>
  <si>
    <t>24194  - 24195</t>
  </si>
  <si>
    <t>NILSON APARECIDO</t>
  </si>
  <si>
    <t>(14) 99768-1512</t>
  </si>
  <si>
    <t xml:space="preserve"> 24277 - 24276</t>
  </si>
  <si>
    <t>17666 - 17665</t>
  </si>
  <si>
    <t>ALEX RODRIGO</t>
  </si>
  <si>
    <t>(31) 99598-5564</t>
  </si>
  <si>
    <t>24231 - 24232 - 24234 - 24235</t>
  </si>
  <si>
    <t>17642 - 17643</t>
  </si>
  <si>
    <t>IZAIAS RIBEIRO</t>
  </si>
  <si>
    <t>(61) 99957-s</t>
  </si>
  <si>
    <t>24217 - 24218</t>
  </si>
  <si>
    <t>JOSE AIRTON</t>
  </si>
  <si>
    <t>(86) 99828-2008</t>
  </si>
  <si>
    <t>(54) 996675483</t>
  </si>
  <si>
    <t>ALEXANDRE</t>
  </si>
  <si>
    <t>(11) 97716-9549</t>
  </si>
  <si>
    <t>JOSE SILVA</t>
  </si>
  <si>
    <t xml:space="preserve"> (34) 9821-7681</t>
  </si>
  <si>
    <t xml:space="preserve">JURANDY VIEIRA PAIVA </t>
  </si>
  <si>
    <t>(11) 98505-5866</t>
  </si>
  <si>
    <t>24414 - 24412 - 24413 - 24411</t>
  </si>
  <si>
    <t>17760 - 17761</t>
  </si>
  <si>
    <t xml:space="preserve"> 24399 - 24400</t>
  </si>
  <si>
    <t>CHRISTIANO AFFONSO</t>
  </si>
  <si>
    <t>(51) 9970-3767</t>
  </si>
  <si>
    <t>24473 - 24476</t>
  </si>
  <si>
    <t>17796 - 17797</t>
  </si>
  <si>
    <t>ANDRE BRAMBILA</t>
  </si>
  <si>
    <t>(49) 8802-2401</t>
  </si>
  <si>
    <t xml:space="preserve">24504 - 24506 - 24507 - 24508 </t>
  </si>
  <si>
    <t>24540 - 24541 - 24549 - 24550</t>
  </si>
  <si>
    <t>17826 - 17827</t>
  </si>
  <si>
    <t xml:space="preserve">FERNANDO JOSE
</t>
  </si>
  <si>
    <t>24542 - 24543 - 24544 - 24545 - 24546 - 24551</t>
  </si>
  <si>
    <t>17828 - 17829 - 17830</t>
  </si>
  <si>
    <t>(87) 98142-4424</t>
  </si>
  <si>
    <t>24604 - 24605</t>
  </si>
  <si>
    <t>JOAO VICTOR</t>
  </si>
  <si>
    <t xml:space="preserve"> (66) 9201-4630</t>
  </si>
  <si>
    <t>(47) 99204-7821</t>
  </si>
  <si>
    <t>24658 -  24661</t>
  </si>
  <si>
    <t>24658 24661</t>
  </si>
  <si>
    <t>(11) 97149-7701</t>
  </si>
  <si>
    <t xml:space="preserve">LAERCIO </t>
  </si>
  <si>
    <t>(11) 932986668</t>
  </si>
  <si>
    <t>24858 - 24856 - 24953 - 248574</t>
  </si>
  <si>
    <t>17981 - 17980</t>
  </si>
  <si>
    <t>(61) 99359-5595</t>
  </si>
  <si>
    <t>24861 - 24862</t>
  </si>
  <si>
    <t xml:space="preserve">JOSE COSMO FILHO </t>
  </si>
  <si>
    <t>(11) 95946-1420</t>
  </si>
  <si>
    <t>EDMAR PINTO</t>
  </si>
  <si>
    <t>(37) 999452950</t>
  </si>
  <si>
    <t>(37) 991232375</t>
  </si>
  <si>
    <t>(11) 983476956</t>
  </si>
  <si>
    <t>DARLENE DIAS</t>
  </si>
  <si>
    <t>(11) 96359-8758</t>
  </si>
  <si>
    <t>JOCEMAR MARTINS</t>
  </si>
  <si>
    <t>24959 - 24960 - 24961 - 24962</t>
  </si>
  <si>
    <t>18052 - 18051</t>
  </si>
  <si>
    <t>(66) 9936-1245</t>
  </si>
  <si>
    <t>24963 - 24964 - 24965 - 24966 - 24967 - 24968</t>
  </si>
  <si>
    <t>18055 - 18054 - 18053</t>
  </si>
  <si>
    <t xml:space="preserve"> (62) 99834-1751</t>
  </si>
  <si>
    <t>CARLOS ALBERTO</t>
  </si>
  <si>
    <t>(11) 99193-0070</t>
  </si>
  <si>
    <t>ALAN CARLOS DIEGO</t>
  </si>
  <si>
    <t>(11) 98458-8650</t>
  </si>
  <si>
    <t>25177 - 25178 - 25179 - 25180</t>
  </si>
  <si>
    <t>(65) 99288-7642</t>
  </si>
  <si>
    <t>25210 - 25211 - 25212 - 25213</t>
  </si>
  <si>
    <t>18172 - 18173</t>
  </si>
  <si>
    <t>ANA CLEUSA</t>
  </si>
  <si>
    <t>(47) 99782-4000</t>
  </si>
  <si>
    <t>25217 - 25218 - 25219 - 25220 - 25224 - 25227</t>
  </si>
  <si>
    <t>18175 - 18176 - 18177</t>
  </si>
  <si>
    <t>MATHEUS OLIVEIRA</t>
  </si>
  <si>
    <t>(94) 99118-1584</t>
  </si>
  <si>
    <t>GELTON LUIS</t>
  </si>
  <si>
    <t>(51) 98192-2552</t>
  </si>
  <si>
    <t>MAURICIO GIACOMEL</t>
  </si>
  <si>
    <t>(54) 991933-3974</t>
  </si>
  <si>
    <t>(11) 99714-97701</t>
  </si>
  <si>
    <t>25463 - 25464 - 25460 - 25462 - 25459 - 25461</t>
  </si>
  <si>
    <t>18327 - 18328 - 18326 - 18322 - 18323 -  18325</t>
  </si>
  <si>
    <t>ALCIONE RIBEIRO</t>
  </si>
  <si>
    <t>(4310 99603-8623</t>
  </si>
  <si>
    <t>(19) 99305-9035</t>
  </si>
  <si>
    <t>(11) 97149- 7701</t>
  </si>
  <si>
    <t>CLAUDIO XAVIER</t>
  </si>
  <si>
    <t>(65) 99262-4181</t>
  </si>
  <si>
    <t xml:space="preserve">GERALDO </t>
  </si>
  <si>
    <t>S4E</t>
  </si>
  <si>
    <t>25504 25505 25506 25507 25508 25509</t>
  </si>
  <si>
    <t xml:space="preserve"> 18348 18349 18350</t>
  </si>
  <si>
    <t>(98) 8257-4812</t>
  </si>
  <si>
    <t>25510 25511 25512 25513</t>
  </si>
  <si>
    <t>18351 18352</t>
  </si>
  <si>
    <t>ANTONIO SOUZA</t>
  </si>
  <si>
    <t xml:space="preserve"> (66) 9936-1245</t>
  </si>
  <si>
    <t>25545 - 25546 - 25547</t>
  </si>
  <si>
    <t>ALEXANDRE OLIVEIRA</t>
  </si>
  <si>
    <t xml:space="preserve">25643 - 25644
</t>
  </si>
  <si>
    <t>VALDINEY NUNES</t>
  </si>
  <si>
    <t>(65) 99299-7484</t>
  </si>
  <si>
    <t>FABIO</t>
  </si>
  <si>
    <t>(47) 99247-7002</t>
  </si>
  <si>
    <t xml:space="preserve">25722 - 25726 - 25721 - 25724 - 25723 - 25725
</t>
  </si>
  <si>
    <t>18457 - 18458 - 18456</t>
  </si>
  <si>
    <t xml:space="preserve">25707 - 25704 - 25705 - 25706
</t>
  </si>
  <si>
    <t>18452 - 18451</t>
  </si>
  <si>
    <t>EDUARDO VALENTIN</t>
  </si>
  <si>
    <t>(54) 99162-0361</t>
  </si>
  <si>
    <t xml:space="preserve">GERALDO ALVES </t>
  </si>
  <si>
    <t xml:space="preserve">25802 - 25801 - 25803 </t>
  </si>
  <si>
    <t>EDSON ALBERTO</t>
  </si>
  <si>
    <t>(11) 97790-4138</t>
  </si>
  <si>
    <t>JULIO RODRIGUES</t>
  </si>
  <si>
    <t>(46) 99137-2475</t>
  </si>
  <si>
    <t xml:space="preserve">25858 - 25859 - 25860 -25861 - 25862-25863
</t>
  </si>
  <si>
    <t>18549 - 18550 - 18551</t>
  </si>
  <si>
    <t>(62) 98478-5070</t>
  </si>
  <si>
    <t xml:space="preserve">25864 - 25865 - 25866 - 25867
</t>
  </si>
  <si>
    <t>18553 - 18554</t>
  </si>
  <si>
    <t>DUGLACY CONSTANCIO</t>
  </si>
  <si>
    <t>(64) 9960-4291</t>
  </si>
  <si>
    <t>BRUNO</t>
  </si>
  <si>
    <t>(11) 94734-1354</t>
  </si>
  <si>
    <t xml:space="preserve">25894-25893
</t>
  </si>
  <si>
    <t>FLAVIO RIBEIRO</t>
  </si>
  <si>
    <t>(11) 93703-9616</t>
  </si>
  <si>
    <t>SÃO CAETANO DO SUL</t>
  </si>
  <si>
    <t>RONINHO JOSE DA</t>
  </si>
  <si>
    <t>(11) 94780-6745</t>
  </si>
  <si>
    <t xml:space="preserve">JUNDIAI </t>
  </si>
  <si>
    <t xml:space="preserve">RICARDO NETO </t>
  </si>
  <si>
    <t>(11) 94725-2355</t>
  </si>
  <si>
    <t xml:space="preserve">26000 - 26001 - 26002 - 25999
</t>
  </si>
  <si>
    <t xml:space="preserve">18634 - 18635
</t>
  </si>
  <si>
    <t xml:space="preserve">26003-26004-26005-26006-26007-26009
</t>
  </si>
  <si>
    <t>18645 - 18646 - 18647</t>
  </si>
  <si>
    <t>(62) 99120-2222</t>
  </si>
  <si>
    <t>SÃO JOSE DOS CAMPOS</t>
  </si>
  <si>
    <t xml:space="preserve">26174 - 26175 - 26176 - 26177 - 26178 - 26179 </t>
  </si>
  <si>
    <t>MATEUS JAROCZEWSKI</t>
  </si>
  <si>
    <t>26167 - 26168</t>
  </si>
  <si>
    <t>IVO MARCOS DAHMER</t>
  </si>
  <si>
    <t>26191 - 26192 - 26193 - 26194 - 26195</t>
  </si>
  <si>
    <t xml:space="preserve">REINALDO MACHADO </t>
  </si>
  <si>
    <t>26246 - 26245 - 18779</t>
  </si>
  <si>
    <t>FERRAZ DE VASCONCELOS</t>
  </si>
  <si>
    <t xml:space="preserve">EDVALDO DA SILVA </t>
  </si>
  <si>
    <t>URUGUAIANA</t>
  </si>
  <si>
    <t>LEANDRO DE SOUZA</t>
  </si>
  <si>
    <t>26248 - 26249</t>
  </si>
  <si>
    <t xml:space="preserve">EDINALDO DA SILVA VIEIRA </t>
  </si>
  <si>
    <t xml:space="preserve">ALEX DIONATA CARDOSO </t>
  </si>
  <si>
    <t xml:space="preserve">CAXIAS DO SUL </t>
  </si>
  <si>
    <t xml:space="preserve">JOEL BARBOSA </t>
  </si>
  <si>
    <t>PAULO APARECIDO LEITE</t>
  </si>
  <si>
    <t>26382 - 26383 - 26385 - 26386</t>
  </si>
  <si>
    <t>26390 - 26389 - 26387 - 26388 - 26391 - 26393</t>
  </si>
  <si>
    <t xml:space="preserve">SERGIO JOAO JUNIOR </t>
  </si>
  <si>
    <t xml:space="preserve">26395 - 26396 </t>
  </si>
  <si>
    <t>26456- 26457- 26458 - 26459 - 26460 - 26461</t>
  </si>
  <si>
    <t xml:space="preserve"> 26462 - 26463 - 26464 - 26465</t>
  </si>
  <si>
    <t xml:space="preserve">FREDSON RENATO 
</t>
  </si>
  <si>
    <t>JOAO SOARES BEZERRA</t>
  </si>
  <si>
    <t>UBALDINE</t>
  </si>
  <si>
    <t>MARCELO CAMPOS</t>
  </si>
  <si>
    <t>BOM JESUS</t>
  </si>
  <si>
    <t>PALMAS</t>
  </si>
  <si>
    <t>TO</t>
  </si>
  <si>
    <t>LUIS GERALDO</t>
  </si>
  <si>
    <t xml:space="preserve">26647 - 26648 - 26649 - 26650 -26651 - 26652 </t>
  </si>
  <si>
    <t>PAULO</t>
  </si>
  <si>
    <t xml:space="preserve"> 26660 - 26656 - 26655 - 26658 -</t>
  </si>
  <si>
    <t>6311 - 6312</t>
  </si>
  <si>
    <t>ALEX</t>
  </si>
  <si>
    <t xml:space="preserve">26820 - 26821 </t>
  </si>
  <si>
    <t xml:space="preserve"> JOAO SOARES 
</t>
  </si>
  <si>
    <t xml:space="preserve"> 26865 26866 26867 26868 26869 26870 26871 26872 26873 </t>
  </si>
  <si>
    <t>DANILO JOSE DE SOUZA</t>
  </si>
  <si>
    <t>KELVIN DOUGLAS OLIVEIRA</t>
  </si>
  <si>
    <t>LAURI CRISTIAN OBERHERR</t>
  </si>
  <si>
    <t xml:space="preserve">26936 - 26932 - 26933 - 26931 - 26935 - 26934 </t>
  </si>
  <si>
    <t>MARCOS JOSE ANDRADE</t>
  </si>
  <si>
    <t>ALEX ARAUJO ZIMMERMANN</t>
  </si>
  <si>
    <t>27072 - 27073 - 27076 - 27075 - 27070 - 27071</t>
  </si>
  <si>
    <t xml:space="preserve"> 27065 - 27067 - 27068 - 27069</t>
  </si>
  <si>
    <t xml:space="preserve">27049-27050-27052
</t>
  </si>
  <si>
    <t>PAULO AFONSO</t>
  </si>
  <si>
    <t>LINDOIA</t>
  </si>
  <si>
    <t>ADDY DE LIMA NETO</t>
  </si>
  <si>
    <t>CHRISTOPHER ANDREY</t>
  </si>
  <si>
    <t>BATATAIS</t>
  </si>
  <si>
    <t xml:space="preserve">BRUNO DA SILVA </t>
  </si>
  <si>
    <t>WANDERLEY AULUCCI</t>
  </si>
  <si>
    <t>ALEXANDRE JOSE</t>
  </si>
  <si>
    <t xml:space="preserve">27298 - 27297 - 27296 - 27295 - 27294 - 27293
</t>
  </si>
  <si>
    <t xml:space="preserve">27287, 27288,  27289, 27290
</t>
  </si>
  <si>
    <t>MICHEL FELIPE</t>
  </si>
  <si>
    <t xml:space="preserve">JHONATA DE SOUZA </t>
  </si>
  <si>
    <t>ALEX ANTONIO</t>
  </si>
  <si>
    <t>27382 - 27381</t>
  </si>
  <si>
    <t>27435 27436 27437 27438</t>
  </si>
  <si>
    <t>27459 - 27458 - 27455 - 27454</t>
  </si>
  <si>
    <t>RODRIGO LORENZON</t>
  </si>
  <si>
    <t>27492 27491 27490 27489 27487 27485</t>
  </si>
  <si>
    <t>DOMINGOS</t>
  </si>
  <si>
    <t>PAULO SERGIO DA SILVA</t>
  </si>
  <si>
    <t>CEDENIR DE OLIVEIRA</t>
  </si>
  <si>
    <t>27665 27666 27667 27668 27669 27670</t>
  </si>
  <si>
    <t>27661 27662 27663 27664</t>
  </si>
  <si>
    <t>ORLEANDRO</t>
  </si>
  <si>
    <t>MATEUS ROSO</t>
  </si>
  <si>
    <t>EVANDRO SOUZA BEZERRA</t>
  </si>
  <si>
    <t>DOALCIR JUAREZ</t>
  </si>
  <si>
    <t>27914 - 27915</t>
  </si>
  <si>
    <t xml:space="preserve"> SAVIO SILVA DUARTE</t>
  </si>
  <si>
    <t>ENGENHEIRO COELHO</t>
  </si>
  <si>
    <t>MS</t>
  </si>
  <si>
    <t>PROMIP</t>
  </si>
  <si>
    <t>THIAGO RAFAEL DA SILVA</t>
  </si>
  <si>
    <t xml:space="preserve">JOSE MARIA </t>
  </si>
  <si>
    <t>LEONARDO BENEDETTO</t>
  </si>
  <si>
    <t>28075 - 28076 - 28077 - 28078 - 28079 - 28080</t>
  </si>
  <si>
    <t>MATEUS DE SOUSA MATOS</t>
  </si>
  <si>
    <t xml:space="preserve">28081 - 28082 - 28083 - 28084 </t>
  </si>
  <si>
    <t xml:space="preserve">WILLIAM DO NASCIMENTO </t>
  </si>
  <si>
    <t>SAVIO SILVA DUARTE</t>
  </si>
  <si>
    <t>RIO DE JANEIRO</t>
  </si>
  <si>
    <t>ORION</t>
  </si>
  <si>
    <t>JONAS REIS DA SILVA</t>
  </si>
  <si>
    <t xml:space="preserve"> 28106 - 28105</t>
  </si>
  <si>
    <t>THIAGO PRATES BOA SORTE</t>
  </si>
  <si>
    <t>POÇOS DE CALDAS</t>
  </si>
  <si>
    <t>SEBASTIAO PEREIRA NOVAIS</t>
  </si>
  <si>
    <t>ERIVELTON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</si>
</sst>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dd/MM/yyyy"/>
    <numFmt numFmtId="166" formatCode="dd/mm/yyyy"/>
    <numFmt numFmtId="167" formatCode="&quot;R$&quot;\ #,##0.00;[Red]\-&quot;R$&quot;\ #,##0.00"/>
    <numFmt numFmtId="168" formatCode="_-&quot;R$&quot;\ * #,##0.00_-;\-&quot;R$&quot;\ * #,##0.00_-;_-&quot;R$&quot;\ * &quot;-&quot;??_-;_-@"/>
    <numFmt numFmtId="169" formatCode="&quot;R$&quot;\ #,##0.00"/>
    <numFmt numFmtId="170" formatCode="d/m/yyyy"/>
    <numFmt numFmtId="171" formatCode="0.0%"/>
  </numFmts>
  <fonts count="5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AA84F"/>
      <name val="Calibri"/>
    </font>
    <font>
      <b/>
      <sz val="13.0"/>
      <color rgb="FFFFFFFF"/>
      <name val="Calibri"/>
      <scheme val="minor"/>
    </font>
    <font>
      <b/>
      <sz val="13.0"/>
      <color theme="1"/>
      <name val="Calibri"/>
      <scheme val="minor"/>
    </font>
    <font>
      <b/>
      <sz val="11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38761D"/>
      <name val="Calibri"/>
    </font>
    <font>
      <b/>
      <sz val="11.0"/>
      <color theme="1"/>
      <name val="Calibri"/>
    </font>
    <font>
      <sz val="26.0"/>
      <color rgb="FFFFFFFF"/>
      <name val="Arial Black"/>
    </font>
    <font>
      <b/>
      <sz val="13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Calibri"/>
    </font>
    <font>
      <b/>
      <sz val="13.0"/>
      <color rgb="FFFFFFFF"/>
      <name val="Calibri"/>
    </font>
    <font>
      <color rgb="FFFFFFFF"/>
      <name val="Calibri"/>
      <scheme val="minor"/>
    </font>
    <font>
      <sz val="13.0"/>
      <color rgb="FF000000"/>
      <name val="Calibri"/>
    </font>
    <font>
      <sz val="13.0"/>
      <color theme="1"/>
      <name val="Calibri"/>
      <scheme val="minor"/>
    </font>
    <font>
      <b/>
      <sz val="13.0"/>
      <color rgb="FF000000"/>
      <name val="Calibri"/>
    </font>
    <font>
      <b/>
      <color theme="1"/>
      <name val="Calibri"/>
      <scheme val="minor"/>
    </font>
    <font>
      <color rgb="FF000000"/>
      <name val="Calibri"/>
      <scheme val="minor"/>
    </font>
    <font>
      <b/>
      <sz val="13.0"/>
      <color rgb="FF38761D"/>
      <name val="Calibri"/>
    </font>
    <font>
      <sz val="12.0"/>
      <color rgb="FFCC0000"/>
      <name val="Calibri"/>
    </font>
    <font>
      <sz val="12.0"/>
      <color rgb="FF000000"/>
      <name val="Calibri"/>
      <scheme val="minor"/>
    </font>
    <font>
      <sz val="12.0"/>
      <color theme="1"/>
      <name val="Calibri"/>
      <scheme val="minor"/>
    </font>
    <font>
      <sz val="12.0"/>
      <color rgb="FF38761D"/>
      <name val="Calibri"/>
      <scheme val="minor"/>
    </font>
    <font>
      <sz val="12.0"/>
      <color rgb="FF316763"/>
      <name val="Calibri"/>
    </font>
    <font>
      <sz val="10.0"/>
      <color rgb="FF000000"/>
      <name val="Calibri"/>
    </font>
    <font>
      <b/>
      <color rgb="FF000000"/>
      <name val="Calibri"/>
      <scheme val="minor"/>
    </font>
    <font>
      <b/>
      <sz val="11.0"/>
      <color rgb="FF000000"/>
      <name val="Calibri"/>
    </font>
    <font>
      <sz val="19.0"/>
      <color rgb="FFFFFFFF"/>
      <name val="Arial Black"/>
    </font>
    <font>
      <b/>
      <sz val="12.0"/>
      <color rgb="FFFF0000"/>
      <name val="Calibri"/>
    </font>
    <font>
      <b/>
      <sz val="12.0"/>
      <color rgb="FF38761D"/>
      <name val="Calibri"/>
    </font>
    <font>
      <b/>
      <sz val="12.0"/>
      <color rgb="FF2F5496"/>
      <name val="Calibri"/>
    </font>
    <font>
      <color rgb="FF434343"/>
      <name val="Calibri"/>
      <scheme val="minor"/>
    </font>
    <font>
      <sz val="11.0"/>
      <color rgb="FFFFFFFF"/>
      <name val="Calibri"/>
      <scheme val="minor"/>
    </font>
    <font>
      <sz val="11.0"/>
      <color rgb="FFFFFFFF"/>
      <name val="Calibri"/>
    </font>
    <font>
      <sz val="11.0"/>
      <color rgb="FFCC0000"/>
      <name val="Calibri"/>
    </font>
    <font>
      <sz val="11.0"/>
      <color rgb="FF38761D"/>
      <name val="Calibri"/>
    </font>
    <font>
      <color rgb="FF38761D"/>
      <name val="Calibri"/>
      <scheme val="minor"/>
    </font>
    <font>
      <color rgb="FF0B5394"/>
      <name val="Calibri"/>
      <scheme val="minor"/>
    </font>
    <font>
      <b/>
      <sz val="10.0"/>
      <color rgb="FF000000"/>
      <name val="Arial Black"/>
    </font>
    <font>
      <b/>
      <sz val="11.0"/>
      <color rgb="FFFFFFF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124E49"/>
        <bgColor rgb="FF124E49"/>
      </patternFill>
    </fill>
    <fill>
      <patternFill patternType="solid">
        <fgColor rgb="FFA5A5A5"/>
        <bgColor rgb="FFA5A5A5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316763"/>
        <bgColor rgb="FF316763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316763"/>
      </left>
      <right style="medium">
        <color rgb="FF316763"/>
      </right>
      <top style="medium">
        <color rgb="FF316763"/>
      </top>
      <bottom style="medium">
        <color rgb="FF316763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1" numFmtId="0" xfId="0" applyAlignment="1" applyBorder="1" applyFont="1">
      <alignment horizontal="center" readingOrder="0" vertical="center"/>
    </xf>
    <xf borderId="0" fillId="3" fontId="3" numFmtId="0" xfId="0" applyFill="1" applyFont="1"/>
    <xf borderId="0" fillId="3" fontId="4" numFmtId="0" xfId="0" applyAlignment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readingOrder="0"/>
    </xf>
    <xf borderId="4" fillId="3" fontId="6" numFmtId="164" xfId="0" applyAlignment="1" applyBorder="1" applyFont="1" applyNumberFormat="1">
      <alignment horizontal="center" readingOrder="0"/>
    </xf>
    <xf borderId="4" fillId="3" fontId="3" numFmtId="10" xfId="0" applyAlignment="1" applyBorder="1" applyFont="1" applyNumberFormat="1">
      <alignment horizontal="center"/>
    </xf>
    <xf borderId="4" fillId="3" fontId="7" numFmtId="16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3" numFmtId="10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readingOrder="0"/>
    </xf>
    <xf borderId="4" fillId="3" fontId="8" numFmtId="164" xfId="0" applyAlignment="1" applyBorder="1" applyFont="1" applyNumberFormat="1">
      <alignment horizontal="center" readingOrder="0"/>
    </xf>
    <xf borderId="1" fillId="2" fontId="9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/>
    </xf>
    <xf borderId="0" fillId="3" fontId="3" numFmtId="0" xfId="0" applyAlignment="1" applyFont="1">
      <alignment readingOrder="0"/>
    </xf>
    <xf borderId="0" fillId="3" fontId="10" numFmtId="0" xfId="0" applyAlignment="1" applyFont="1">
      <alignment horizontal="center" readingOrder="0" vertical="center"/>
    </xf>
    <xf borderId="4" fillId="3" fontId="7" numFmtId="164" xfId="0" applyAlignment="1" applyBorder="1" applyFont="1" applyNumberFormat="1">
      <alignment horizontal="center" readingOrder="0"/>
    </xf>
    <xf borderId="4" fillId="2" fontId="5" numFmtId="164" xfId="0" applyAlignment="1" applyBorder="1" applyFont="1" applyNumberFormat="1">
      <alignment horizontal="center" readingOrder="0" vertical="center"/>
    </xf>
    <xf borderId="4" fillId="2" fontId="5" numFmtId="10" xfId="0" applyAlignment="1" applyBorder="1" applyFont="1" applyNumberFormat="1">
      <alignment horizontal="center" readingOrder="0" vertical="center"/>
    </xf>
    <xf borderId="1" fillId="4" fontId="11" numFmtId="0" xfId="0" applyAlignment="1" applyBorder="1" applyFill="1" applyFont="1">
      <alignment horizontal="center" readingOrder="0" vertical="center"/>
    </xf>
    <xf borderId="4" fillId="3" fontId="12" numFmtId="0" xfId="0" applyAlignment="1" applyBorder="1" applyFont="1">
      <alignment horizontal="center" readingOrder="0" vertical="center"/>
    </xf>
    <xf borderId="4" fillId="3" fontId="12" numFmtId="3" xfId="0" applyAlignment="1" applyBorder="1" applyFont="1" applyNumberFormat="1">
      <alignment horizontal="center" readingOrder="0" vertical="center"/>
    </xf>
    <xf borderId="4" fillId="3" fontId="13" numFmtId="3" xfId="0" applyAlignment="1" applyBorder="1" applyFont="1" applyNumberForma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3" fontId="13" numFmtId="3" xfId="0" applyAlignment="1" applyFont="1" applyNumberFormat="1">
      <alignment horizontal="center" readingOrder="0" vertical="center"/>
    </xf>
    <xf borderId="4" fillId="3" fontId="13" numFmtId="10" xfId="0" applyAlignment="1" applyBorder="1" applyFont="1" applyNumberFormat="1">
      <alignment horizontal="center" readingOrder="0" vertical="center"/>
    </xf>
    <xf borderId="4" fillId="5" fontId="14" numFmtId="10" xfId="0" applyAlignment="1" applyBorder="1" applyFill="1" applyFont="1" applyNumberFormat="1">
      <alignment horizontal="center" readingOrder="0" vertical="center"/>
    </xf>
    <xf borderId="4" fillId="3" fontId="13" numFmtId="164" xfId="0" applyAlignment="1" applyBorder="1" applyFont="1" applyNumberFormat="1">
      <alignment horizontal="center" readingOrder="0" vertical="center"/>
    </xf>
    <xf borderId="0" fillId="0" fontId="3" numFmtId="3" xfId="0" applyFont="1" applyNumberFormat="1"/>
    <xf borderId="4" fillId="3" fontId="15" numFmtId="0" xfId="0" applyAlignment="1" applyBorder="1" applyFont="1">
      <alignment horizontal="center" vertical="center"/>
    </xf>
    <xf borderId="4" fillId="3" fontId="6" numFmtId="3" xfId="0" applyAlignment="1" applyBorder="1" applyFont="1" applyNumberFormat="1">
      <alignment horizontal="center" readingOrder="0" vertical="center"/>
    </xf>
    <xf borderId="4" fillId="4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3" xfId="0" applyAlignment="1" applyBorder="1" applyFont="1" applyNumberFormat="1">
      <alignment horizontal="center"/>
    </xf>
    <xf borderId="4" fillId="2" fontId="5" numFmtId="0" xfId="0" applyAlignment="1" applyBorder="1" applyFont="1">
      <alignment horizontal="center" readingOrder="0"/>
    </xf>
    <xf borderId="4" fillId="3" fontId="6" numFmtId="49" xfId="0" applyAlignment="1" applyBorder="1" applyFont="1" applyNumberFormat="1">
      <alignment horizontal="center" readingOrder="0"/>
    </xf>
    <xf borderId="5" fillId="6" fontId="16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4" fillId="7" fontId="17" numFmtId="165" xfId="0" applyAlignment="1" applyBorder="1" applyFill="1" applyFont="1" applyNumberFormat="1">
      <alignment horizontal="center" vertical="center"/>
    </xf>
    <xf borderId="4" fillId="7" fontId="17" numFmtId="0" xfId="0" applyAlignment="1" applyBorder="1" applyFont="1">
      <alignment horizontal="center" shrinkToFit="0" vertical="center" wrapText="1"/>
    </xf>
    <xf borderId="4" fillId="7" fontId="17" numFmtId="0" xfId="0" applyAlignment="1" applyBorder="1" applyFont="1">
      <alignment horizontal="center" vertical="center"/>
    </xf>
    <xf borderId="4" fillId="7" fontId="17" numFmtId="0" xfId="0" applyAlignment="1" applyBorder="1" applyFont="1">
      <alignment horizontal="center" readingOrder="0" vertical="center"/>
    </xf>
    <xf borderId="4" fillId="7" fontId="18" numFmtId="0" xfId="0" applyAlignment="1" applyBorder="1" applyFont="1">
      <alignment horizontal="center" readingOrder="0" vertical="center"/>
    </xf>
    <xf borderId="4" fillId="7" fontId="15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center" readingOrder="0" vertical="center"/>
    </xf>
    <xf borderId="4" fillId="3" fontId="6" numFmtId="166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4" fillId="3" fontId="19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 vertical="center"/>
    </xf>
    <xf borderId="4" fillId="3" fontId="19" numFmtId="167" xfId="0" applyAlignment="1" applyBorder="1" applyFont="1" applyNumberFormat="1">
      <alignment horizontal="center" readingOrder="0" vertical="center"/>
    </xf>
    <xf borderId="4" fillId="0" fontId="20" numFmtId="0" xfId="0" applyAlignment="1" applyBorder="1" applyFont="1">
      <alignment horizontal="center" readingOrder="0" vertical="center"/>
    </xf>
    <xf borderId="4" fillId="3" fontId="6" numFmtId="164" xfId="0" applyAlignment="1" applyBorder="1" applyFont="1" applyNumberFormat="1">
      <alignment horizontal="center" readingOrder="0" vertical="center"/>
    </xf>
    <xf borderId="4" fillId="8" fontId="6" numFmtId="10" xfId="0" applyAlignment="1" applyBorder="1" applyFill="1" applyFont="1" applyNumberFormat="1">
      <alignment horizontal="center" readingOrder="0" shrinkToFit="0" vertical="center" wrapText="1"/>
    </xf>
    <xf borderId="4" fillId="8" fontId="6" numFmtId="168" xfId="0" applyAlignment="1" applyBorder="1" applyFont="1" applyNumberFormat="1">
      <alignment horizontal="center" vertical="center"/>
    </xf>
    <xf borderId="4" fillId="3" fontId="6" numFmtId="10" xfId="0" applyAlignment="1" applyBorder="1" applyFont="1" applyNumberFormat="1">
      <alignment horizontal="center" readingOrder="0" vertical="center"/>
    </xf>
    <xf borderId="4" fillId="3" fontId="6" numFmtId="10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4" fillId="3" fontId="6" numFmtId="10" xfId="0" applyAlignment="1" applyBorder="1" applyFont="1" applyNumberFormat="1">
      <alignment horizontal="center" readingOrder="0" shrinkToFit="0" vertical="center" wrapText="1"/>
    </xf>
    <xf borderId="4" fillId="3" fontId="6" numFmtId="168" xfId="0" applyAlignment="1" applyBorder="1" applyFont="1" applyNumberFormat="1">
      <alignment horizontal="center" vertical="center"/>
    </xf>
    <xf borderId="4" fillId="3" fontId="6" numFmtId="168" xfId="0" applyAlignment="1" applyBorder="1" applyFont="1" applyNumberFormat="1">
      <alignment horizontal="center" readingOrder="0" shrinkToFit="0" vertical="center" wrapText="1"/>
    </xf>
    <xf borderId="4" fillId="3" fontId="6" numFmtId="168" xfId="0" applyBorder="1" applyFont="1" applyNumberFormat="1"/>
    <xf borderId="4" fillId="9" fontId="6" numFmtId="10" xfId="0" applyAlignment="1" applyBorder="1" applyFill="1" applyFont="1" applyNumberFormat="1">
      <alignment readingOrder="0" vertical="bottom"/>
    </xf>
    <xf borderId="4" fillId="9" fontId="6" numFmtId="164" xfId="0" applyAlignment="1" applyBorder="1" applyFont="1" applyNumberFormat="1">
      <alignment readingOrder="0" vertical="bottom"/>
    </xf>
    <xf borderId="4" fillId="3" fontId="20" numFmtId="164" xfId="0" applyAlignment="1" applyBorder="1" applyFont="1" applyNumberFormat="1">
      <alignment horizontal="center" readingOrder="0" vertical="center"/>
    </xf>
    <xf borderId="4" fillId="3" fontId="6" numFmtId="167" xfId="0" applyAlignment="1" applyBorder="1" applyFont="1" applyNumberFormat="1">
      <alignment horizontal="center" readingOrder="0" vertical="center"/>
    </xf>
    <xf borderId="4" fillId="3" fontId="6" numFmtId="168" xfId="0" applyAlignment="1" applyBorder="1" applyFont="1" applyNumberFormat="1">
      <alignment horizontal="center" readingOrder="0" vertical="center"/>
    </xf>
    <xf borderId="4" fillId="3" fontId="6" numFmtId="10" xfId="0" applyAlignment="1" applyBorder="1" applyFont="1" applyNumberFormat="1">
      <alignment readingOrder="0" vertical="bottom"/>
    </xf>
    <xf borderId="4" fillId="3" fontId="6" numFmtId="164" xfId="0" applyAlignment="1" applyBorder="1" applyFont="1" applyNumberFormat="1">
      <alignment readingOrder="0" vertical="bottom"/>
    </xf>
    <xf borderId="4" fillId="10" fontId="19" numFmtId="0" xfId="0" applyAlignment="1" applyBorder="1" applyFill="1" applyFont="1">
      <alignment horizontal="center" readingOrder="0" shrinkToFit="0" vertical="center" wrapText="1"/>
    </xf>
    <xf borderId="4" fillId="10" fontId="19" numFmtId="0" xfId="0" applyAlignment="1" applyBorder="1" applyFont="1">
      <alignment horizontal="center" readingOrder="0" vertical="center"/>
    </xf>
    <xf borderId="4" fillId="3" fontId="19" numFmtId="165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vertical="center"/>
    </xf>
    <xf borderId="7" fillId="3" fontId="19" numFmtId="0" xfId="0" applyAlignment="1" applyBorder="1" applyFont="1">
      <alignment horizontal="center" readingOrder="0" vertical="center"/>
    </xf>
    <xf borderId="7" fillId="3" fontId="19" numFmtId="167" xfId="0" applyAlignment="1" applyBorder="1" applyFont="1" applyNumberFormat="1">
      <alignment horizontal="center" readingOrder="0" vertical="center"/>
    </xf>
    <xf borderId="4" fillId="3" fontId="6" numFmtId="168" xfId="0" applyAlignment="1" applyBorder="1" applyFont="1" applyNumberFormat="1">
      <alignment horizontal="center"/>
    </xf>
    <xf borderId="4" fillId="3" fontId="6" numFmtId="10" xfId="0" applyAlignment="1" applyBorder="1" applyFont="1" applyNumberFormat="1">
      <alignment horizontal="center" readingOrder="0" vertical="bottom"/>
    </xf>
    <xf borderId="4" fillId="3" fontId="6" numFmtId="164" xfId="0" applyAlignment="1" applyBorder="1" applyFont="1" applyNumberFormat="1">
      <alignment horizontal="center" readingOrder="0" vertical="bottom"/>
    </xf>
    <xf borderId="4" fillId="9" fontId="6" numFmtId="10" xfId="0" applyAlignment="1" applyBorder="1" applyFont="1" applyNumberFormat="1">
      <alignment horizontal="center" readingOrder="0" vertical="bottom"/>
    </xf>
    <xf borderId="4" fillId="9" fontId="6" numFmtId="164" xfId="0" applyAlignment="1" applyBorder="1" applyFont="1" applyNumberFormat="1">
      <alignment horizontal="center" readingOrder="0" vertical="bottom"/>
    </xf>
    <xf borderId="0" fillId="3" fontId="6" numFmtId="164" xfId="0" applyAlignment="1" applyFont="1" applyNumberForma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4" fillId="11" fontId="6" numFmtId="168" xfId="0" applyAlignment="1" applyBorder="1" applyFill="1" applyFont="1" applyNumberFormat="1">
      <alignment horizontal="center" readingOrder="0" shrinkToFit="0" vertical="center" wrapText="1"/>
    </xf>
    <xf borderId="4" fillId="11" fontId="6" numFmtId="168" xfId="0" applyAlignment="1" applyBorder="1" applyFont="1" applyNumberFormat="1">
      <alignment horizontal="center" vertical="center"/>
    </xf>
    <xf borderId="4" fillId="11" fontId="6" numFmtId="10" xfId="0" applyAlignment="1" applyBorder="1" applyFont="1" applyNumberFormat="1">
      <alignment horizontal="center" vertical="center"/>
    </xf>
    <xf borderId="4" fillId="11" fontId="6" numFmtId="168" xfId="0" applyBorder="1" applyFont="1" applyNumberFormat="1"/>
    <xf borderId="4" fillId="11" fontId="6" numFmtId="10" xfId="0" applyAlignment="1" applyBorder="1" applyFont="1" applyNumberFormat="1">
      <alignment readingOrder="0" vertical="bottom"/>
    </xf>
    <xf borderId="4" fillId="11" fontId="6" numFmtId="164" xfId="0" applyAlignment="1" applyBorder="1" applyFont="1" applyNumberFormat="1">
      <alignment readingOrder="0" vertical="bottom"/>
    </xf>
    <xf borderId="8" fillId="3" fontId="6" numFmtId="164" xfId="0" applyAlignment="1" applyBorder="1" applyFont="1" applyNumberFormat="1">
      <alignment horizontal="center" readingOrder="0" vertical="center"/>
    </xf>
    <xf borderId="4" fillId="10" fontId="19" numFmtId="167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10" fontId="19" numFmtId="165" xfId="0" applyAlignment="1" applyBorder="1" applyFont="1" applyNumberFormat="1">
      <alignment horizontal="center" readingOrder="0" vertical="center"/>
    </xf>
    <xf borderId="0" fillId="0" fontId="20" numFmtId="165" xfId="0" applyFont="1" applyNumberFormat="1"/>
    <xf borderId="0" fillId="0" fontId="3" numFmtId="0" xfId="0" applyAlignment="1" applyFont="1">
      <alignment horizontal="center"/>
    </xf>
    <xf borderId="0" fillId="3" fontId="19" numFmtId="0" xfId="0" applyAlignment="1" applyFont="1">
      <alignment horizontal="center" readingOrder="0"/>
    </xf>
    <xf borderId="0" fillId="3" fontId="19" numFmtId="167" xfId="0" applyAlignment="1" applyFont="1" applyNumberFormat="1">
      <alignment horizontal="center" readingOrder="0" vertical="center"/>
    </xf>
    <xf borderId="0" fillId="3" fontId="20" numFmtId="10" xfId="0" applyFont="1" applyNumberFormat="1"/>
    <xf borderId="4" fillId="3" fontId="3" numFmtId="164" xfId="0" applyBorder="1" applyFont="1" applyNumberFormat="1"/>
    <xf borderId="0" fillId="3" fontId="15" numFmtId="164" xfId="0" applyAlignment="1" applyFont="1" applyNumberFormat="1">
      <alignment horizontal="right" vertical="bottom"/>
    </xf>
    <xf borderId="0" fillId="3" fontId="6" numFmtId="0" xfId="0" applyAlignment="1" applyFont="1">
      <alignment vertical="bottom"/>
    </xf>
    <xf borderId="0" fillId="3" fontId="21" numFmtId="0" xfId="0" applyAlignment="1" applyFont="1">
      <alignment horizontal="center" vertical="bottom"/>
    </xf>
    <xf borderId="0" fillId="12" fontId="17" numFmtId="0" xfId="0" applyAlignment="1" applyFill="1" applyFont="1">
      <alignment horizontal="center" readingOrder="0" shrinkToFit="0" vertical="bottom" wrapText="0"/>
    </xf>
    <xf borderId="0" fillId="12" fontId="17" numFmtId="0" xfId="0" applyAlignment="1" applyFont="1">
      <alignment horizontal="center" readingOrder="0" shrinkToFit="0" vertical="bottom" wrapText="0"/>
    </xf>
    <xf borderId="0" fillId="12" fontId="10" numFmtId="0" xfId="0" applyAlignment="1" applyFont="1">
      <alignment horizontal="center" readingOrder="0" shrinkToFit="0" vertical="center" wrapText="0"/>
    </xf>
    <xf borderId="0" fillId="3" fontId="22" numFmtId="0" xfId="0" applyFont="1"/>
    <xf borderId="0" fillId="3" fontId="11" numFmtId="164" xfId="0" applyAlignment="1" applyFont="1" applyNumberFormat="1">
      <alignment horizontal="right" vertical="bottom"/>
    </xf>
    <xf borderId="0" fillId="3" fontId="5" numFmtId="0" xfId="0" applyAlignment="1" applyFont="1">
      <alignment horizontal="center" readingOrder="0" vertical="bottom"/>
    </xf>
    <xf borderId="9" fillId="3" fontId="23" numFmtId="164" xfId="0" applyAlignment="1" applyBorder="1" applyFont="1" applyNumberFormat="1">
      <alignment horizontal="center" readingOrder="0" shrinkToFit="0" vertical="bottom" wrapText="0"/>
    </xf>
    <xf borderId="9" fillId="3" fontId="23" numFmtId="164" xfId="0" applyAlignment="1" applyBorder="1" applyFont="1" applyNumberFormat="1">
      <alignment horizontal="center" shrinkToFit="0" vertical="bottom" wrapText="0"/>
    </xf>
    <xf borderId="9" fillId="3" fontId="24" numFmtId="10" xfId="0" applyAlignment="1" applyBorder="1" applyFont="1" applyNumberFormat="1">
      <alignment horizontal="center" shrinkToFit="0" vertical="center" wrapText="0"/>
    </xf>
    <xf borderId="9" fillId="3" fontId="25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10" fontId="19" numFmtId="167" xfId="0" applyAlignment="1" applyFont="1" applyNumberFormat="1">
      <alignment horizontal="center" readingOrder="0" vertical="center"/>
    </xf>
    <xf borderId="0" fillId="10" fontId="19" numFmtId="0" xfId="0" applyAlignment="1" applyFont="1">
      <alignment horizontal="center" readingOrder="0" vertical="center"/>
    </xf>
    <xf borderId="0" fillId="0" fontId="26" numFmtId="0" xfId="0" applyFont="1"/>
    <xf borderId="0" fillId="0" fontId="3" numFmtId="10" xfId="0" applyAlignment="1" applyFont="1" applyNumberFormat="1">
      <alignment readingOrder="0"/>
    </xf>
    <xf borderId="9" fillId="3" fontId="24" numFmtId="10" xfId="0" applyAlignment="1" applyBorder="1" applyFont="1" applyNumberFormat="1">
      <alignment horizontal="center" readingOrder="0" shrinkToFit="0" vertical="center" wrapText="0"/>
    </xf>
    <xf borderId="0" fillId="3" fontId="19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9" fillId="12" fontId="21" numFmtId="164" xfId="0" applyAlignment="1" applyBorder="1" applyFont="1" applyNumberFormat="1">
      <alignment horizontal="center" readingOrder="0" shrinkToFit="0" vertical="bottom" wrapText="0"/>
    </xf>
    <xf borderId="9" fillId="12" fontId="21" numFmtId="164" xfId="0" applyAlignment="1" applyBorder="1" applyFont="1" applyNumberFormat="1">
      <alignment horizontal="center" shrinkToFit="0" vertical="bottom" wrapText="0"/>
    </xf>
    <xf borderId="9" fillId="12" fontId="9" numFmtId="10" xfId="0" applyAlignment="1" applyBorder="1" applyFont="1" applyNumberFormat="1">
      <alignment horizontal="center" shrinkToFit="0" vertical="center" wrapText="0"/>
    </xf>
    <xf borderId="9" fillId="12" fontId="21" numFmtId="0" xfId="0" applyAlignment="1" applyBorder="1" applyFont="1">
      <alignment horizontal="center" readingOrder="0" shrinkToFit="0" vertical="bottom" wrapText="0"/>
    </xf>
    <xf borderId="0" fillId="3" fontId="27" numFmtId="0" xfId="0" applyFont="1"/>
    <xf borderId="0" fillId="3" fontId="6" numFmtId="164" xfId="0" applyAlignment="1" applyFont="1" applyNumberFormat="1">
      <alignment horizontal="center" readingOrder="0" vertical="bottom"/>
    </xf>
    <xf borderId="0" fillId="3" fontId="6" numFmtId="164" xfId="0" applyAlignment="1" applyFont="1" applyNumberFormat="1">
      <alignment horizontal="center" vertical="bottom"/>
    </xf>
    <xf borderId="0" fillId="3" fontId="3" numFmtId="10" xfId="0" applyAlignment="1" applyFont="1" applyNumberFormat="1">
      <alignment horizontal="center"/>
    </xf>
    <xf borderId="0" fillId="3" fontId="27" numFmtId="0" xfId="0" applyAlignment="1" applyFont="1">
      <alignment horizontal="center" readingOrder="0"/>
    </xf>
    <xf borderId="0" fillId="3" fontId="15" numFmtId="0" xfId="0" applyAlignment="1" applyFont="1">
      <alignment vertical="bottom"/>
    </xf>
    <xf borderId="0" fillId="3" fontId="3" numFmtId="10" xfId="0" applyAlignment="1" applyFont="1" applyNumberFormat="1">
      <alignment horizontal="center" readingOrder="0"/>
    </xf>
    <xf borderId="9" fillId="12" fontId="5" numFmtId="164" xfId="0" applyAlignment="1" applyBorder="1" applyFont="1" applyNumberFormat="1">
      <alignment horizontal="center" vertical="bottom"/>
    </xf>
    <xf borderId="9" fillId="3" fontId="13" numFmtId="3" xfId="0" applyAlignment="1" applyBorder="1" applyFont="1" applyNumberFormat="1">
      <alignment horizontal="center" readingOrder="0" vertical="center"/>
    </xf>
    <xf borderId="9" fillId="3" fontId="14" numFmtId="164" xfId="0" applyAlignment="1" applyBorder="1" applyFont="1" applyNumberFormat="1">
      <alignment horizontal="center" readingOrder="0" vertical="center"/>
    </xf>
    <xf borderId="9" fillId="3" fontId="28" numFmtId="164" xfId="0" applyAlignment="1" applyBorder="1" applyFont="1" applyNumberFormat="1">
      <alignment horizontal="center" readingOrder="0" vertical="center"/>
    </xf>
    <xf borderId="9" fillId="3" fontId="29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/>
    </xf>
    <xf borderId="9" fillId="3" fontId="30" numFmtId="164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/>
    </xf>
    <xf borderId="0" fillId="0" fontId="31" numFmtId="0" xfId="0" applyFont="1"/>
    <xf borderId="10" fillId="12" fontId="5" numFmtId="164" xfId="0" applyAlignment="1" applyBorder="1" applyFont="1" applyNumberFormat="1">
      <alignment horizontal="center" vertical="bottom"/>
    </xf>
    <xf borderId="9" fillId="3" fontId="29" numFmtId="164" xfId="0" applyAlignment="1" applyBorder="1" applyFont="1" applyNumberFormat="1">
      <alignment horizontal="center"/>
    </xf>
    <xf borderId="9" fillId="3" fontId="14" numFmtId="169" xfId="0" applyAlignment="1" applyBorder="1" applyFont="1" applyNumberFormat="1">
      <alignment horizontal="center"/>
    </xf>
    <xf borderId="9" fillId="3" fontId="13" numFmtId="10" xfId="0" applyAlignment="1" applyBorder="1" applyFont="1" applyNumberFormat="1">
      <alignment horizontal="center"/>
    </xf>
    <xf borderId="9" fillId="3" fontId="32" numFmtId="164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0" fillId="0" fontId="19" numFmtId="164" xfId="0" applyAlignment="1" applyFont="1" applyNumberFormat="1">
      <alignment horizontal="center" readingOrder="0"/>
    </xf>
    <xf borderId="0" fillId="3" fontId="6" numFmtId="164" xfId="0" applyAlignment="1" applyFont="1" applyNumberFormat="1">
      <alignment horizontal="center" readingOrder="0"/>
    </xf>
    <xf borderId="0" fillId="3" fontId="6" numFmtId="10" xfId="0" applyAlignment="1" applyFont="1" applyNumberFormat="1">
      <alignment horizontal="center" shrinkToFit="0" wrapText="1"/>
    </xf>
    <xf borderId="0" fillId="3" fontId="6" numFmtId="168" xfId="0" applyAlignment="1" applyFont="1" applyNumberFormat="1">
      <alignment horizontal="center"/>
    </xf>
    <xf borderId="0" fillId="3" fontId="6" numFmtId="10" xfId="0" applyAlignment="1" applyFont="1" applyNumberFormat="1">
      <alignment horizontal="center" readingOrder="0"/>
    </xf>
    <xf borderId="0" fillId="3" fontId="6" numFmtId="10" xfId="0" applyAlignment="1" applyFont="1" applyNumberFormat="1">
      <alignment horizontal="center"/>
    </xf>
    <xf borderId="0" fillId="3" fontId="6" numFmtId="10" xfId="0" applyAlignment="1" applyFont="1" applyNumberFormat="1">
      <alignment horizontal="center" readingOrder="0" shrinkToFit="0" wrapText="1"/>
    </xf>
    <xf borderId="0" fillId="3" fontId="6" numFmtId="168" xfId="0" applyAlignment="1" applyFont="1" applyNumberFormat="1">
      <alignment horizontal="center" shrinkToFit="0" wrapText="1"/>
    </xf>
    <xf borderId="0" fillId="10" fontId="6" numFmtId="10" xfId="0" applyAlignment="1" applyFont="1" applyNumberFormat="1">
      <alignment horizontal="center"/>
    </xf>
    <xf borderId="0" fillId="10" fontId="6" numFmtId="168" xfId="0" applyFont="1" applyNumberFormat="1"/>
    <xf borderId="0" fillId="10" fontId="19" numFmtId="164" xfId="0" applyAlignment="1" applyFont="1" applyNumberFormat="1">
      <alignment horizontal="center" readingOrder="0" vertical="center"/>
    </xf>
    <xf borderId="0" fillId="10" fontId="19" numFmtId="164" xfId="0" applyAlignment="1" applyFont="1" applyNumberFormat="1">
      <alignment horizontal="center" readingOrder="0"/>
    </xf>
    <xf borderId="0" fillId="0" fontId="18" numFmtId="168" xfId="0" applyFont="1" applyNumberFormat="1"/>
    <xf borderId="0" fillId="3" fontId="19" numFmtId="165" xfId="0" applyAlignment="1" applyFont="1" applyNumberFormat="1">
      <alignment horizontal="center" readingOrder="0"/>
    </xf>
    <xf borderId="0" fillId="10" fontId="19" numFmtId="0" xfId="0" applyAlignment="1" applyFont="1">
      <alignment horizontal="center" readingOrder="0" shrinkToFit="0" wrapText="1"/>
    </xf>
    <xf borderId="0" fillId="3" fontId="19" numFmtId="164" xfId="0" applyAlignment="1" applyFont="1" applyNumberFormat="1">
      <alignment horizontal="center" readingOrder="0" vertical="center"/>
    </xf>
    <xf borderId="0" fillId="0" fontId="3" numFmtId="0" xfId="0" applyFont="1"/>
    <xf borderId="0" fillId="0" fontId="6" numFmtId="14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10" fontId="19" numFmtId="10" xfId="0" applyAlignment="1" applyFont="1" applyNumberFormat="1">
      <alignment horizontal="center" readingOrder="0"/>
    </xf>
    <xf borderId="0" fillId="0" fontId="3" numFmtId="170" xfId="0" applyAlignment="1" applyFont="1" applyNumberFormat="1">
      <alignment readingOrder="0"/>
    </xf>
    <xf borderId="4" fillId="3" fontId="20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shrinkToFit="0" vertical="center" wrapText="0"/>
    </xf>
    <xf borderId="4" fillId="0" fontId="17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12" fontId="11" numFmtId="0" xfId="0" applyAlignment="1" applyBorder="1" applyFont="1">
      <alignment horizontal="center" readingOrder="0" vertical="center"/>
    </xf>
    <xf borderId="0" fillId="12" fontId="11" numFmtId="0" xfId="0" applyAlignment="1" applyFont="1">
      <alignment vertical="center"/>
    </xf>
    <xf borderId="4" fillId="12" fontId="11" numFmtId="167" xfId="0" applyAlignment="1" applyBorder="1" applyFont="1" applyNumberFormat="1">
      <alignment horizontal="center" readingOrder="0" vertical="center"/>
    </xf>
    <xf borderId="4" fillId="3" fontId="23" numFmtId="164" xfId="0" applyAlignment="1" applyBorder="1" applyFont="1" applyNumberFormat="1">
      <alignment horizontal="center" readingOrder="0" shrinkToFit="0" vertical="center" wrapText="0"/>
    </xf>
    <xf borderId="4" fillId="3" fontId="23" numFmtId="164" xfId="0" applyAlignment="1" applyBorder="1" applyFont="1" applyNumberFormat="1">
      <alignment horizontal="center" shrinkToFit="0" vertical="center" wrapText="0"/>
    </xf>
    <xf borderId="4" fillId="3" fontId="24" numFmtId="10" xfId="0" applyAlignment="1" applyBorder="1" applyFont="1" applyNumberFormat="1">
      <alignment horizontal="center" shrinkToFit="0" vertical="center" wrapText="0"/>
    </xf>
    <xf borderId="4" fillId="3" fontId="25" numFmtId="0" xfId="0" applyAlignment="1" applyBorder="1" applyFont="1">
      <alignment horizontal="center" readingOrder="0" shrinkToFit="0" vertical="center" wrapText="0"/>
    </xf>
    <xf borderId="11" fillId="12" fontId="11" numFmtId="167" xfId="0" applyAlignment="1" applyBorder="1" applyFont="1" applyNumberFormat="1">
      <alignment horizontal="center" readingOrder="0" vertical="center"/>
    </xf>
    <xf borderId="4" fillId="11" fontId="3" numFmtId="0" xfId="0" applyAlignment="1" applyBorder="1" applyFont="1">
      <alignment horizontal="center" readingOrder="0" vertical="bottom"/>
    </xf>
    <xf borderId="4" fillId="11" fontId="3" numFmtId="0" xfId="0" applyAlignment="1" applyBorder="1" applyFont="1">
      <alignment vertical="bottom"/>
    </xf>
    <xf borderId="4" fillId="11" fontId="27" numFmtId="0" xfId="0" applyAlignment="1" applyBorder="1" applyFont="1">
      <alignment horizontal="center" readingOrder="0" vertical="bottom"/>
    </xf>
    <xf borderId="4" fillId="11" fontId="27" numFmtId="0" xfId="0" applyAlignment="1" applyBorder="1" applyFon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4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4" fillId="3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3" fontId="19" numFmtId="0" xfId="0" applyAlignment="1" applyBorder="1" applyFont="1">
      <alignment horizontal="center" vertical="bottom"/>
    </xf>
    <xf borderId="4" fillId="0" fontId="27" numFmtId="0" xfId="0" applyAlignment="1" applyBorder="1" applyFont="1">
      <alignment horizontal="center" vertical="bottom"/>
    </xf>
    <xf borderId="4" fillId="3" fontId="27" numFmtId="0" xfId="0" applyAlignment="1" applyBorder="1" applyFont="1">
      <alignment horizontal="center" vertical="bottom"/>
    </xf>
    <xf borderId="4" fillId="3" fontId="19" numFmtId="10" xfId="0" applyAlignment="1" applyBorder="1" applyFont="1" applyNumberFormat="1">
      <alignment horizontal="center" vertical="bottom"/>
    </xf>
    <xf borderId="4" fillId="12" fontId="21" numFmtId="164" xfId="0" applyAlignment="1" applyBorder="1" applyFont="1" applyNumberFormat="1">
      <alignment horizontal="center" readingOrder="0" shrinkToFit="0" vertical="bottom" wrapText="0"/>
    </xf>
    <xf borderId="4" fillId="12" fontId="21" numFmtId="164" xfId="0" applyAlignment="1" applyBorder="1" applyFont="1" applyNumberFormat="1">
      <alignment horizontal="center" shrinkToFit="0" vertical="bottom" wrapText="0"/>
    </xf>
    <xf borderId="4" fillId="12" fontId="9" numFmtId="10" xfId="0" applyAlignment="1" applyBorder="1" applyFont="1" applyNumberFormat="1">
      <alignment horizontal="center" shrinkToFit="0" vertical="center" wrapText="0"/>
    </xf>
    <xf borderId="4" fillId="12" fontId="21" numFmtId="0" xfId="0" applyAlignment="1" applyBorder="1" applyFont="1">
      <alignment horizontal="center" readingOrder="0" shrinkToFit="0" vertical="bottom" wrapText="0"/>
    </xf>
    <xf borderId="4" fillId="11" fontId="6" numFmtId="0" xfId="0" applyAlignment="1" applyBorder="1" applyFont="1">
      <alignment vertical="bottom"/>
    </xf>
    <xf borderId="4" fillId="11" fontId="19" numFmtId="0" xfId="0" applyAlignment="1" applyBorder="1" applyFont="1">
      <alignment horizontal="center" readingOrder="0" vertical="bottom"/>
    </xf>
    <xf borderId="4" fillId="11" fontId="19" numFmtId="10" xfId="0" applyAlignment="1" applyBorder="1" applyFont="1" applyNumberFormat="1">
      <alignment horizontal="center" vertical="bottom"/>
    </xf>
    <xf borderId="4" fillId="0" fontId="19" numFmtId="10" xfId="0" applyAlignment="1" applyBorder="1" applyFont="1" applyNumberFormat="1">
      <alignment horizontal="center" vertical="bottom"/>
    </xf>
    <xf borderId="4" fillId="0" fontId="19" numFmtId="0" xfId="0" applyAlignment="1" applyBorder="1" applyFont="1">
      <alignment horizontal="center" vertical="bottom"/>
    </xf>
    <xf borderId="14" fillId="12" fontId="5" numFmtId="0" xfId="0" applyAlignment="1" applyBorder="1" applyFont="1">
      <alignment horizontal="center" readingOrder="0" vertical="center"/>
    </xf>
    <xf borderId="9" fillId="3" fontId="14" numFmtId="164" xfId="0" applyAlignment="1" applyBorder="1" applyFont="1" applyNumberFormat="1">
      <alignment horizontal="center" vertical="center"/>
    </xf>
    <xf borderId="4" fillId="13" fontId="3" numFmtId="0" xfId="0" applyAlignment="1" applyBorder="1" applyFill="1" applyFont="1">
      <alignment horizontal="center" readingOrder="0" vertical="bottom"/>
    </xf>
    <xf borderId="4" fillId="13" fontId="6" numFmtId="0" xfId="0" applyAlignment="1" applyBorder="1" applyFont="1">
      <alignment vertical="bottom"/>
    </xf>
    <xf borderId="4" fillId="13" fontId="19" numFmtId="0" xfId="0" applyAlignment="1" applyBorder="1" applyFont="1">
      <alignment horizontal="center" readingOrder="0" vertical="bottom"/>
    </xf>
    <xf borderId="4" fillId="13" fontId="19" numFmtId="0" xfId="0" applyAlignment="1" applyBorder="1" applyFont="1">
      <alignment horizontal="center" vertical="bottom"/>
    </xf>
    <xf borderId="4" fillId="13" fontId="19" numFmtId="10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14" fillId="0" fontId="33" numFmtId="164" xfId="0" applyAlignment="1" applyBorder="1" applyFont="1" applyNumberFormat="1">
      <alignment horizontal="center" vertical="center"/>
    </xf>
    <xf borderId="4" fillId="13" fontId="6" numFmtId="0" xfId="0" applyAlignment="1" applyBorder="1" applyFont="1">
      <alignment vertical="bottom"/>
    </xf>
    <xf borderId="0" fillId="0" fontId="3" numFmtId="14" xfId="0" applyFont="1" applyNumberForma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4" fillId="0" fontId="6" numFmtId="167" xfId="0" applyAlignment="1" applyBorder="1" applyFont="1" applyNumberFormat="1">
      <alignment horizontal="center"/>
    </xf>
    <xf borderId="4" fillId="0" fontId="6" numFmtId="167" xfId="0" applyAlignment="1" applyBorder="1" applyFont="1" applyNumberFormat="1">
      <alignment horizontal="center" readingOrder="0"/>
    </xf>
    <xf borderId="4" fillId="3" fontId="34" numFmtId="0" xfId="0" applyAlignment="1" applyBorder="1" applyFont="1">
      <alignment horizontal="center" readingOrder="0" vertical="center"/>
    </xf>
    <xf borderId="4" fillId="3" fontId="3" numFmtId="164" xfId="0" applyAlignment="1" applyBorder="1" applyFont="1" applyNumberFormat="1">
      <alignment horizontal="center" readingOrder="0" vertical="center"/>
    </xf>
    <xf borderId="4" fillId="11" fontId="35" numFmtId="0" xfId="0" applyAlignment="1" applyBorder="1" applyFont="1">
      <alignment horizontal="center" readingOrder="0" vertical="bottom"/>
    </xf>
    <xf borderId="4" fillId="3" fontId="27" numFmtId="0" xfId="0" applyAlignment="1" applyBorder="1" applyFont="1">
      <alignment horizontal="center" readingOrder="0" vertical="bottom"/>
    </xf>
    <xf borderId="4" fillId="11" fontId="36" numFmtId="0" xfId="0" applyAlignment="1" applyBorder="1" applyFont="1">
      <alignment horizontal="center" readingOrder="0" vertical="bottom"/>
    </xf>
    <xf borderId="4" fillId="13" fontId="36" numFmtId="0" xfId="0" applyAlignment="1" applyBorder="1" applyFont="1">
      <alignment horizontal="center" readingOrder="0" vertical="bottom"/>
    </xf>
    <xf borderId="0" fillId="0" fontId="3" numFmtId="49" xfId="0" applyFont="1" applyNumberFormat="1"/>
    <xf borderId="4" fillId="10" fontId="34" numFmtId="0" xfId="0" applyAlignment="1" applyBorder="1" applyFont="1">
      <alignment horizontal="center" readingOrder="0" shrinkToFit="0" vertical="center" wrapText="1"/>
    </xf>
    <xf borderId="4" fillId="10" fontId="19" numFmtId="166" xfId="0" applyAlignment="1" applyBorder="1" applyFont="1" applyNumberFormat="1">
      <alignment horizontal="center" readingOrder="0" vertical="center"/>
    </xf>
    <xf borderId="0" fillId="3" fontId="36" numFmtId="0" xfId="0" applyAlignment="1" applyFont="1">
      <alignment horizontal="center" readingOrder="0" vertical="center"/>
    </xf>
    <xf borderId="0" fillId="3" fontId="36" numFmtId="49" xfId="0" applyAlignment="1" applyFont="1" applyNumberFormat="1">
      <alignment horizontal="center" readingOrder="0" vertical="center"/>
    </xf>
    <xf borderId="0" fillId="3" fontId="11" numFmtId="49" xfId="0" applyAlignment="1" applyFont="1" applyNumberFormat="1">
      <alignment horizontal="center" readingOrder="0" vertical="center"/>
    </xf>
    <xf borderId="0" fillId="3" fontId="36" numFmtId="164" xfId="0" applyAlignment="1" applyFont="1" applyNumberFormat="1">
      <alignment horizontal="center" readingOrder="0" vertical="center"/>
    </xf>
    <xf borderId="0" fillId="3" fontId="36" numFmtId="10" xfId="0" applyAlignment="1" applyFont="1" applyNumberFormat="1">
      <alignment horizontal="center" readingOrder="0" vertical="center"/>
    </xf>
    <xf borderId="4" fillId="12" fontId="5" numFmtId="164" xfId="0" applyAlignment="1" applyBorder="1" applyFont="1" applyNumberFormat="1">
      <alignment horizontal="center" vertical="bottom"/>
    </xf>
    <xf borderId="4" fillId="3" fontId="14" numFmtId="164" xfId="0" applyAlignment="1" applyBorder="1" applyFont="1" applyNumberFormat="1">
      <alignment horizontal="center" vertical="center"/>
    </xf>
    <xf borderId="4" fillId="3" fontId="14" numFmtId="164" xfId="0" applyAlignment="1" applyBorder="1" applyFont="1" applyNumberFormat="1">
      <alignment horizontal="center" readingOrder="0" vertical="center"/>
    </xf>
    <xf borderId="4" fillId="3" fontId="29" numFmtId="10" xfId="0" applyAlignment="1" applyBorder="1" applyFont="1" applyNumberFormat="1">
      <alignment horizontal="center" vertical="center"/>
    </xf>
    <xf borderId="4" fillId="3" fontId="30" numFmtId="164" xfId="0" applyAlignment="1" applyBorder="1" applyFont="1" applyNumberFormat="1">
      <alignment horizontal="center" vertical="center"/>
    </xf>
    <xf borderId="4" fillId="3" fontId="29" numFmtId="164" xfId="0" applyAlignment="1" applyBorder="1" applyFont="1" applyNumberFormat="1">
      <alignment horizontal="center"/>
    </xf>
    <xf borderId="4" fillId="3" fontId="14" numFmtId="169" xfId="0" applyAlignment="1" applyBorder="1" applyFont="1" applyNumberFormat="1">
      <alignment horizontal="center"/>
    </xf>
    <xf borderId="4" fillId="3" fontId="13" numFmtId="10" xfId="0" applyAlignment="1" applyBorder="1" applyFont="1" applyNumberFormat="1">
      <alignment horizontal="center" readingOrder="0"/>
    </xf>
    <xf borderId="4" fillId="3" fontId="32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 vertical="center"/>
    </xf>
    <xf borderId="4" fillId="0" fontId="3" numFmtId="14" xfId="0" applyAlignment="1" applyBorder="1" applyFont="1" applyNumberFormat="1">
      <alignment horizontal="center"/>
    </xf>
    <xf borderId="4" fillId="10" fontId="19" numFmtId="10" xfId="0" applyAlignment="1" applyBorder="1" applyFont="1" applyNumberFormat="1">
      <alignment horizontal="center" readingOrder="0"/>
    </xf>
    <xf borderId="4" fillId="0" fontId="3" numFmtId="0" xfId="0" applyBorder="1" applyFont="1"/>
    <xf borderId="4" fillId="0" fontId="3" numFmtId="164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vertical="center"/>
    </xf>
    <xf borderId="4" fillId="0" fontId="3" numFmtId="10" xfId="0" applyAlignment="1" applyBorder="1" applyFont="1" applyNumberFormat="1">
      <alignment horizontal="center" readingOrder="0"/>
    </xf>
    <xf borderId="4" fillId="3" fontId="6" numFmtId="0" xfId="0" applyAlignment="1" applyBorder="1" applyFont="1">
      <alignment horizontal="center" vertical="bottom"/>
    </xf>
    <xf borderId="0" fillId="3" fontId="11" numFmtId="0" xfId="0" applyAlignment="1" applyFont="1">
      <alignment vertical="center"/>
    </xf>
    <xf borderId="0" fillId="3" fontId="11" numFmtId="167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0" fillId="3" fontId="35" numFmtId="0" xfId="0" applyAlignment="1" applyFont="1">
      <alignment horizontal="center" readingOrder="0" vertical="bottom"/>
    </xf>
    <xf borderId="0" fillId="3" fontId="27" numFmtId="0" xfId="0" applyAlignment="1" applyFont="1">
      <alignment horizontal="center" readingOrder="0" vertical="bottom"/>
    </xf>
    <xf borderId="0" fillId="3" fontId="27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9" numFmtId="0" xfId="0" applyAlignment="1" applyFont="1">
      <alignment horizontal="center" readingOrder="0" vertical="bottom"/>
    </xf>
    <xf borderId="0" fillId="3" fontId="19" numFmtId="0" xfId="0" applyAlignment="1" applyFont="1">
      <alignment horizontal="center" vertical="bottom"/>
    </xf>
    <xf borderId="0" fillId="3" fontId="19" numFmtId="10" xfId="0" applyAlignment="1" applyFont="1" applyNumberFormat="1">
      <alignment horizontal="center" vertical="bottom"/>
    </xf>
    <xf borderId="0" fillId="3" fontId="36" numFmtId="0" xfId="0" applyAlignment="1" applyFont="1">
      <alignment horizontal="center" readingOrder="0" vertical="bottom"/>
    </xf>
    <xf borderId="0" fillId="3" fontId="6" numFmtId="0" xfId="0" applyAlignment="1" applyFont="1">
      <alignment vertical="bottom"/>
    </xf>
    <xf borderId="4" fillId="0" fontId="3" numFmtId="49" xfId="0" applyAlignment="1" applyBorder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4" fillId="3" fontId="7" numFmtId="166" xfId="0" applyAlignment="1" applyBorder="1" applyFont="1" applyNumberForma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vertical="center"/>
    </xf>
    <xf borderId="4" fillId="3" fontId="13" numFmtId="167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8" fontId="7" numFmtId="10" xfId="0" applyAlignment="1" applyBorder="1" applyFont="1" applyNumberFormat="1">
      <alignment horizontal="center" readingOrder="0" shrinkToFit="0" vertical="center" wrapText="1"/>
    </xf>
    <xf borderId="4" fillId="8" fontId="7" numFmtId="168" xfId="0" applyAlignment="1" applyBorder="1" applyFont="1" applyNumberFormat="1">
      <alignment horizontal="center" vertical="center"/>
    </xf>
    <xf borderId="4" fillId="3" fontId="7" numFmtId="10" xfId="0" applyAlignment="1" applyBorder="1" applyFont="1" applyNumberFormat="1">
      <alignment horizontal="center" readingOrder="0" vertical="center"/>
    </xf>
    <xf borderId="4" fillId="3" fontId="7" numFmtId="10" xfId="0" applyAlignment="1" applyBorder="1" applyFont="1" applyNumberFormat="1">
      <alignment horizontal="center" vertical="center"/>
    </xf>
    <xf borderId="4" fillId="3" fontId="7" numFmtId="164" xfId="0" applyAlignment="1" applyBorder="1" applyFont="1" applyNumberFormat="1">
      <alignment horizontal="center" vertical="center"/>
    </xf>
    <xf borderId="4" fillId="3" fontId="7" numFmtId="10" xfId="0" applyAlignment="1" applyBorder="1" applyFont="1" applyNumberFormat="1">
      <alignment horizontal="center" readingOrder="0" shrinkToFit="0" vertical="center" wrapText="1"/>
    </xf>
    <xf borderId="4" fillId="3" fontId="7" numFmtId="168" xfId="0" applyAlignment="1" applyBorder="1" applyFont="1" applyNumberFormat="1">
      <alignment horizontal="center" vertical="center"/>
    </xf>
    <xf borderId="4" fillId="3" fontId="7" numFmtId="168" xfId="0" applyAlignment="1" applyBorder="1" applyFont="1" applyNumberFormat="1">
      <alignment horizontal="center" readingOrder="0" shrinkToFit="0" vertical="center" wrapText="1"/>
    </xf>
    <xf borderId="4" fillId="3" fontId="7" numFmtId="167" xfId="0" applyAlignment="1" applyBorder="1" applyFont="1" applyNumberFormat="1">
      <alignment horizontal="center" readingOrder="0" vertical="center"/>
    </xf>
    <xf borderId="4" fillId="8" fontId="7" numFmtId="168" xfId="0" applyAlignment="1" applyBorder="1" applyFont="1" applyNumberFormat="1">
      <alignment horizontal="center" readingOrder="0" shrinkToFit="0" vertical="center" wrapText="1"/>
    </xf>
    <xf borderId="4" fillId="8" fontId="7" numFmtId="10" xfId="0" applyAlignment="1" applyBorder="1" applyFont="1" applyNumberFormat="1">
      <alignment horizontal="center" vertical="center"/>
    </xf>
    <xf borderId="4" fillId="8" fontId="6" numFmtId="168" xfId="0" applyBorder="1" applyFont="1" applyNumberFormat="1"/>
    <xf borderId="4" fillId="8" fontId="6" numFmtId="10" xfId="0" applyAlignment="1" applyBorder="1" applyFont="1" applyNumberFormat="1">
      <alignment readingOrder="0" vertical="bottom"/>
    </xf>
    <xf borderId="4" fillId="8" fontId="6" numFmtId="164" xfId="0" applyAlignment="1" applyBorder="1" applyFont="1" applyNumberFormat="1">
      <alignment readingOrder="0" vertical="bottom"/>
    </xf>
    <xf borderId="4" fillId="0" fontId="7" numFmtId="167" xfId="0" applyAlignment="1" applyBorder="1" applyFont="1" applyNumberFormat="1">
      <alignment horizontal="center" readingOrder="0" vertical="center"/>
    </xf>
    <xf borderId="4" fillId="10" fontId="13" numFmtId="0" xfId="0" applyAlignment="1" applyBorder="1" applyFont="1">
      <alignment horizontal="center" readingOrder="0" shrinkToFit="0" vertical="center" wrapText="1"/>
    </xf>
    <xf borderId="4" fillId="0" fontId="31" numFmtId="164" xfId="0" applyAlignment="1" applyBorder="1" applyFont="1" applyNumberFormat="1">
      <alignment horizontal="center" readingOrder="0" vertical="center"/>
    </xf>
    <xf borderId="4" fillId="3" fontId="7" numFmtId="168" xfId="0" applyAlignment="1" applyBorder="1" applyFont="1" applyNumberFormat="1">
      <alignment horizontal="center" readingOrder="0" vertical="center"/>
    </xf>
    <xf borderId="4" fillId="10" fontId="13" numFmtId="165" xfId="0" applyAlignment="1" applyBorder="1" applyFont="1" applyNumberFormat="1">
      <alignment horizontal="center" readingOrder="0" vertical="center"/>
    </xf>
    <xf borderId="4" fillId="10" fontId="13" numFmtId="0" xfId="0" applyAlignment="1" applyBorder="1" applyFont="1">
      <alignment horizontal="center" readingOrder="0" vertical="center"/>
    </xf>
    <xf borderId="4" fillId="10" fontId="13" numFmtId="167" xfId="0" applyAlignment="1" applyBorder="1" applyFont="1" applyNumberFormat="1">
      <alignment horizontal="center" readingOrder="0" vertical="center"/>
    </xf>
    <xf borderId="0" fillId="3" fontId="7" numFmtId="164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4" fillId="0" fontId="3" numFmtId="0" xfId="0" applyAlignment="1" applyBorder="1" applyFont="1">
      <alignment horizontal="center"/>
    </xf>
    <xf borderId="5" fillId="4" fontId="16" numFmtId="0" xfId="0" applyAlignment="1" applyBorder="1" applyFont="1">
      <alignment horizontal="center" readingOrder="0" vertical="center"/>
    </xf>
    <xf borderId="5" fillId="4" fontId="37" numFmtId="0" xfId="0" applyAlignment="1" applyBorder="1" applyFont="1">
      <alignment horizontal="center" readingOrder="0" vertical="center"/>
    </xf>
    <xf borderId="15" fillId="4" fontId="37" numFmtId="0" xfId="0" applyAlignment="1" applyBorder="1" applyFont="1">
      <alignment horizontal="center" readingOrder="0" vertical="center"/>
    </xf>
    <xf borderId="6" fillId="4" fontId="37" numFmtId="0" xfId="0" applyAlignment="1" applyBorder="1" applyFont="1">
      <alignment horizontal="center" readingOrder="0" vertical="center"/>
    </xf>
    <xf borderId="8" fillId="4" fontId="37" numFmtId="0" xfId="0" applyAlignment="1" applyBorder="1" applyFont="1">
      <alignment horizontal="center" readingOrder="0" vertical="center"/>
    </xf>
    <xf borderId="4" fillId="7" fontId="18" numFmtId="165" xfId="0" applyAlignment="1" applyBorder="1" applyFont="1" applyNumberFormat="1">
      <alignment horizontal="center" vertical="center"/>
    </xf>
    <xf borderId="4" fillId="7" fontId="18" numFmtId="0" xfId="0" applyAlignment="1" applyBorder="1" applyFont="1">
      <alignment horizontal="center" shrinkToFit="0" vertical="center" wrapText="1"/>
    </xf>
    <xf borderId="4" fillId="7" fontId="18" numFmtId="0" xfId="0" applyAlignment="1" applyBorder="1" applyFont="1">
      <alignment horizontal="center" vertical="center"/>
    </xf>
    <xf borderId="4" fillId="7" fontId="18" numFmtId="10" xfId="0" applyAlignment="1" applyBorder="1" applyFont="1" applyNumberFormat="1">
      <alignment horizontal="center" vertical="center"/>
    </xf>
    <xf borderId="4" fillId="3" fontId="38" numFmtId="167" xfId="0" applyAlignment="1" applyBorder="1" applyFont="1" applyNumberFormat="1">
      <alignment horizontal="center" readingOrder="0" vertical="center"/>
    </xf>
    <xf borderId="4" fillId="3" fontId="39" numFmtId="167" xfId="0" applyAlignment="1" applyBorder="1" applyFont="1" applyNumberFormat="1">
      <alignment horizontal="center" readingOrder="0" vertical="center"/>
    </xf>
    <xf borderId="4" fillId="10" fontId="6" numFmtId="10" xfId="0" applyAlignment="1" applyBorder="1" applyFont="1" applyNumberFormat="1">
      <alignment horizontal="center" vertical="center"/>
    </xf>
    <xf borderId="4" fillId="3" fontId="6" numFmtId="168" xfId="0" applyAlignment="1" applyBorder="1" applyFont="1" applyNumberFormat="1">
      <alignment horizontal="center" shrinkToFit="0" vertical="center" wrapText="1"/>
    </xf>
    <xf borderId="0" fillId="3" fontId="6" numFmtId="10" xfId="0" applyAlignment="1" applyFont="1" applyNumberFormat="1">
      <alignment readingOrder="0" vertical="bottom"/>
    </xf>
    <xf borderId="0" fillId="3" fontId="6" numFmtId="164" xfId="0" applyAlignment="1" applyFont="1" applyNumberFormat="1">
      <alignment readingOrder="0" vertical="bottom"/>
    </xf>
    <xf borderId="7" fillId="3" fontId="19" numFmtId="0" xfId="0" applyAlignment="1" applyBorder="1" applyFont="1">
      <alignment horizontal="center" readingOrder="0" shrinkToFit="0" vertical="center" wrapText="1"/>
    </xf>
    <xf borderId="11" fillId="3" fontId="38" numFmtId="167" xfId="0" applyAlignment="1" applyBorder="1" applyFont="1" applyNumberFormat="1">
      <alignment horizontal="center" readingOrder="0" vertical="center"/>
    </xf>
    <xf borderId="11" fillId="3" fontId="39" numFmtId="167" xfId="0" applyAlignment="1" applyBorder="1" applyFont="1" applyNumberFormat="1">
      <alignment horizontal="center" readingOrder="0" vertical="center"/>
    </xf>
    <xf borderId="11" fillId="3" fontId="19" numFmtId="165" xfId="0" applyAlignment="1" applyBorder="1" applyFont="1" applyNumberFormat="1">
      <alignment horizontal="center" readingOrder="0" vertical="center"/>
    </xf>
    <xf borderId="0" fillId="3" fontId="19" numFmtId="0" xfId="0" applyAlignment="1" applyFont="1">
      <alignment horizontal="center" readingOrder="0" vertical="center"/>
    </xf>
    <xf borderId="11" fillId="3" fontId="19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/>
    </xf>
    <xf borderId="4" fillId="10" fontId="39" numFmtId="167" xfId="0" applyAlignment="1" applyBorder="1" applyFont="1" applyNumberFormat="1">
      <alignment horizontal="center" readingOrder="0"/>
    </xf>
    <xf borderId="4" fillId="3" fontId="6" numFmtId="10" xfId="0" applyAlignment="1" applyBorder="1" applyFont="1" applyNumberFormat="1">
      <alignment horizontal="center" readingOrder="0" shrinkToFit="0" wrapText="1"/>
    </xf>
    <xf borderId="4" fillId="3" fontId="6" numFmtId="10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readingOrder="0" vertical="bottom"/>
    </xf>
    <xf borderId="4" fillId="10" fontId="6" numFmtId="10" xfId="0" applyAlignment="1" applyBorder="1" applyFont="1" applyNumberFormat="1">
      <alignment horizontal="center"/>
    </xf>
    <xf borderId="4" fillId="3" fontId="6" numFmtId="10" xfId="0" applyAlignment="1" applyBorder="1" applyFont="1" applyNumberFormat="1">
      <alignment horizontal="center" readingOrder="0"/>
    </xf>
    <xf borderId="4" fillId="10" fontId="6" numFmtId="168" xfId="0" applyAlignment="1" applyBorder="1" applyFont="1" applyNumberFormat="1">
      <alignment horizontal="center" shrinkToFit="0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19" numFmtId="166" xfId="0" applyAlignment="1" applyBorder="1" applyFont="1" applyNumberForma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4" fillId="3" fontId="19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" fillId="10" fontId="6" numFmtId="168" xfId="0" applyAlignment="1" applyBorder="1" applyFont="1" applyNumberFormat="1">
      <alignment horizontal="center" vertical="center"/>
    </xf>
    <xf borderId="4" fillId="3" fontId="0" numFmtId="0" xfId="0" applyAlignment="1" applyBorder="1" applyFont="1">
      <alignment horizontal="center" readingOrder="0" vertical="center"/>
    </xf>
    <xf borderId="4" fillId="3" fontId="6" numFmtId="165" xfId="0" applyAlignment="1" applyBorder="1" applyFont="1" applyNumberFormat="1">
      <alignment horizontal="center" readingOrder="0"/>
    </xf>
    <xf borderId="4" fillId="10" fontId="6" numFmtId="168" xfId="0" applyAlignment="1" applyBorder="1" applyFont="1" applyNumberFormat="1">
      <alignment horizontal="center" shrinkToFit="0" vertical="center" wrapText="1"/>
    </xf>
    <xf borderId="0" fillId="3" fontId="6" numFmtId="168" xfId="0" applyFont="1" applyNumberFormat="1"/>
    <xf borderId="4" fillId="3" fontId="6" numFmtId="165" xfId="0" applyAlignment="1" applyBorder="1" applyFont="1" applyNumberFormat="1">
      <alignment horizontal="center" readingOrder="0" vertical="bottom"/>
    </xf>
    <xf borderId="4" fillId="3" fontId="6" numFmtId="10" xfId="0" applyBorder="1" applyFont="1" applyNumberFormat="1"/>
    <xf borderId="4" fillId="3" fontId="6" numFmtId="0" xfId="0" applyAlignment="1" applyBorder="1" applyFont="1">
      <alignment horizontal="center"/>
    </xf>
    <xf borderId="4" fillId="3" fontId="6" numFmtId="168" xfId="0" applyAlignment="1" applyBorder="1" applyFont="1" applyNumberFormat="1">
      <alignment horizontal="center" shrinkToFit="0" wrapText="1"/>
    </xf>
    <xf borderId="0" fillId="0" fontId="20" numFmtId="165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3" fontId="38" numFmtId="168" xfId="0" applyAlignment="1" applyFont="1" applyNumberFormat="1">
      <alignment horizontal="center" vertical="center"/>
    </xf>
    <xf borderId="0" fillId="3" fontId="40" numFmtId="169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16" fillId="0" fontId="40" numFmtId="168" xfId="0" applyAlignment="1" applyBorder="1" applyFont="1" applyNumberFormat="1">
      <alignment horizontal="center" vertical="center"/>
    </xf>
    <xf borderId="17" fillId="0" fontId="38" numFmtId="168" xfId="0" applyAlignment="1" applyBorder="1" applyFont="1" applyNumberFormat="1">
      <alignment horizontal="center" vertical="center"/>
    </xf>
    <xf borderId="4" fillId="0" fontId="40" numFmtId="168" xfId="0" applyAlignment="1" applyBorder="1" applyFont="1" applyNumberFormat="1">
      <alignment horizontal="center" vertical="center"/>
    </xf>
    <xf borderId="18" fillId="10" fontId="6" numFmtId="10" xfId="0" applyAlignment="1" applyBorder="1" applyFont="1" applyNumberFormat="1">
      <alignment horizontal="center" vertical="center"/>
    </xf>
    <xf borderId="19" fillId="0" fontId="18" numFmtId="168" xfId="0" applyAlignment="1" applyBorder="1" applyFont="1" applyNumberFormat="1">
      <alignment vertical="center"/>
    </xf>
    <xf borderId="17" fillId="0" fontId="18" numFmtId="10" xfId="0" applyAlignment="1" applyBorder="1" applyFont="1" applyNumberFormat="1">
      <alignment horizontal="center" vertical="center"/>
    </xf>
    <xf borderId="0" fillId="0" fontId="20" numFmtId="10" xfId="0" applyFont="1" applyNumberFormat="1"/>
    <xf borderId="4" fillId="4" fontId="21" numFmtId="0" xfId="0" applyAlignment="1" applyBorder="1" applyFont="1">
      <alignment horizontal="center" vertical="bottom"/>
    </xf>
    <xf borderId="4" fillId="4" fontId="21" numFmtId="0" xfId="0" applyAlignment="1" applyBorder="1" applyFont="1">
      <alignment horizontal="center" readingOrder="0" vertical="bottom"/>
    </xf>
    <xf borderId="4" fillId="4" fontId="9" numFmtId="0" xfId="0" applyAlignment="1" applyBorder="1" applyFont="1">
      <alignment horizontal="center" readingOrder="0"/>
    </xf>
    <xf borderId="13" fillId="4" fontId="5" numFmtId="0" xfId="0" applyAlignment="1" applyBorder="1" applyFont="1">
      <alignment horizontal="center" readingOrder="0" vertical="bottom"/>
    </xf>
    <xf borderId="8" fillId="3" fontId="6" numFmtId="164" xfId="0" applyAlignment="1" applyBorder="1" applyFont="1" applyNumberFormat="1">
      <alignment horizontal="center" readingOrder="0" vertical="bottom"/>
    </xf>
    <xf borderId="8" fillId="3" fontId="6" numFmtId="164" xfId="0" applyAlignment="1" applyBorder="1" applyFont="1" applyNumberFormat="1">
      <alignment horizontal="center" vertical="bottom"/>
    </xf>
    <xf borderId="4" fillId="3" fontId="3" numFmtId="10" xfId="0" applyAlignment="1" applyBorder="1" applyFont="1" applyNumberFormat="1">
      <alignment horizontal="center" readingOrder="0"/>
    </xf>
    <xf borderId="13" fillId="4" fontId="5" numFmtId="0" xfId="0" applyAlignment="1" applyBorder="1" applyFont="1">
      <alignment horizontal="center" vertical="bottom"/>
    </xf>
    <xf borderId="8" fillId="4" fontId="11" numFmtId="164" xfId="0" applyAlignment="1" applyBorder="1" applyFont="1" applyNumberFormat="1">
      <alignment horizontal="center" readingOrder="0" vertical="bottom"/>
    </xf>
    <xf borderId="8" fillId="4" fontId="11" numFmtId="164" xfId="0" applyAlignment="1" applyBorder="1" applyFont="1" applyNumberFormat="1">
      <alignment horizontal="center" vertical="bottom"/>
    </xf>
    <xf borderId="4" fillId="4" fontId="41" numFmtId="10" xfId="0" applyBorder="1" applyFont="1" applyNumberFormat="1"/>
    <xf borderId="20" fillId="0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8" fillId="0" fontId="2" numFmtId="0" xfId="0" applyBorder="1" applyFont="1"/>
    <xf borderId="0" fillId="3" fontId="11" numFmtId="164" xfId="0" applyAlignment="1" applyFont="1" applyNumberFormat="1">
      <alignment horizontal="center" vertical="bottom"/>
    </xf>
    <xf borderId="0" fillId="3" fontId="11" numFmtId="164" xfId="0" applyAlignment="1" applyFont="1" applyNumberFormat="1">
      <alignment horizontal="center" readingOrder="0" vertical="bottom"/>
    </xf>
    <xf borderId="0" fillId="3" fontId="41" numFmtId="10" xfId="0" applyFont="1" applyNumberFormat="1"/>
    <xf borderId="4" fillId="4" fontId="42" numFmtId="0" xfId="0" applyAlignment="1" applyBorder="1" applyFont="1">
      <alignment horizontal="center" readingOrder="0"/>
    </xf>
    <xf borderId="4" fillId="4" fontId="43" numFmtId="0" xfId="0" applyAlignment="1" applyBorder="1" applyFont="1">
      <alignment readingOrder="0" vertical="bottom"/>
    </xf>
    <xf borderId="4" fillId="3" fontId="19" numFmtId="3" xfId="0" applyAlignment="1" applyBorder="1" applyFont="1" applyNumberFormat="1">
      <alignment horizontal="right" readingOrder="0" vertical="bottom"/>
    </xf>
    <xf borderId="4" fillId="3" fontId="44" numFmtId="164" xfId="0" applyAlignment="1" applyBorder="1" applyFont="1" applyNumberFormat="1">
      <alignment horizontal="center"/>
    </xf>
    <xf borderId="4" fillId="3" fontId="45" numFmtId="169" xfId="0" applyAlignment="1" applyBorder="1" applyFont="1" applyNumberFormat="1">
      <alignment horizontal="center"/>
    </xf>
    <xf borderId="4" fillId="4" fontId="43" numFmtId="0" xfId="0" applyAlignment="1" applyBorder="1" applyFont="1">
      <alignment vertical="bottom"/>
    </xf>
    <xf borderId="4" fillId="3" fontId="45" numFmtId="164" xfId="0" applyAlignment="1" applyBorder="1" applyFont="1" applyNumberFormat="1">
      <alignment horizontal="right" vertical="bottom"/>
    </xf>
    <xf borderId="4" fillId="3" fontId="45" numFmtId="164" xfId="0" applyAlignment="1" applyBorder="1" applyFont="1" applyNumberFormat="1">
      <alignment horizontal="right" readingOrder="0" vertical="bottom"/>
    </xf>
    <xf borderId="4" fillId="4" fontId="22" numFmtId="0" xfId="0" applyAlignment="1" applyBorder="1" applyFont="1">
      <alignment horizontal="center" readingOrder="0"/>
    </xf>
    <xf borderId="4" fillId="3" fontId="44" numFmtId="164" xfId="0" applyAlignment="1" applyBorder="1" applyFont="1" applyNumberFormat="1">
      <alignment horizontal="right" vertical="bottom"/>
    </xf>
    <xf borderId="4" fillId="3" fontId="19" numFmtId="10" xfId="0" applyAlignment="1" applyBorder="1" applyFont="1" applyNumberFormat="1">
      <alignment horizontal="center"/>
    </xf>
    <xf borderId="4" fillId="3" fontId="46" numFmtId="164" xfId="0" applyAlignment="1" applyBorder="1" applyFont="1" applyNumberFormat="1">
      <alignment horizontal="center"/>
    </xf>
    <xf borderId="4" fillId="4" fontId="22" numFmtId="0" xfId="0" applyAlignment="1" applyBorder="1" applyFont="1">
      <alignment readingOrder="0"/>
    </xf>
    <xf borderId="4" fillId="3" fontId="27" numFmtId="164" xfId="0" applyAlignment="1" applyBorder="1" applyFont="1" applyNumberFormat="1">
      <alignment horizontal="right"/>
    </xf>
    <xf borderId="0" fillId="0" fontId="6" numFmtId="164" xfId="0" applyAlignment="1" applyFont="1" applyNumberFormat="1">
      <alignment horizontal="center" readingOrder="0"/>
    </xf>
    <xf borderId="0" fillId="10" fontId="6" numFmtId="10" xfId="0" applyAlignment="1" applyFont="1" applyNumberFormat="1">
      <alignment horizontal="center" shrinkToFit="0" wrapText="1"/>
    </xf>
    <xf borderId="0" fillId="10" fontId="6" numFmtId="168" xfId="0" applyAlignment="1" applyFont="1" applyNumberFormat="1">
      <alignment horizontal="center"/>
    </xf>
    <xf borderId="0" fillId="10" fontId="6" numFmtId="10" xfId="0" applyAlignment="1" applyFont="1" applyNumberFormat="1">
      <alignment horizontal="center" readingOrder="0"/>
    </xf>
    <xf borderId="0" fillId="10" fontId="6" numFmtId="168" xfId="0" applyAlignment="1" applyFont="1" applyNumberFormat="1">
      <alignment horizontal="center" shrinkToFit="0" wrapText="1"/>
    </xf>
    <xf borderId="4" fillId="3" fontId="3" numFmtId="0" xfId="0" applyAlignment="1" applyBorder="1" applyFont="1">
      <alignment horizontal="center" readingOrder="0" vertical="center"/>
    </xf>
    <xf borderId="0" fillId="3" fontId="6" numFmtId="0" xfId="0" applyAlignment="1" applyFont="1">
      <alignment horizontal="center" vertical="bottom"/>
    </xf>
    <xf borderId="4" fillId="3" fontId="19" numFmtId="49" xfId="0" applyAlignment="1" applyBorder="1" applyFont="1" applyNumberFormat="1">
      <alignment horizontal="center" readingOrder="0" shrinkToFit="0" vertical="center" wrapText="1"/>
    </xf>
    <xf borderId="7" fillId="3" fontId="19" numFmtId="49" xfId="0" applyAlignment="1" applyBorder="1" applyFont="1" applyNumberFormat="1">
      <alignment horizontal="center" readingOrder="0" shrinkToFit="0" vertical="center" wrapText="1"/>
    </xf>
    <xf borderId="4" fillId="3" fontId="6" numFmtId="49" xfId="0" applyAlignment="1" applyBorder="1" applyFont="1" applyNumberFormat="1">
      <alignment horizontal="center" readingOrder="0" vertical="center"/>
    </xf>
    <xf borderId="4" fillId="3" fontId="39" numFmtId="167" xfId="0" applyAlignment="1" applyBorder="1" applyFont="1" applyNumberFormat="1">
      <alignment horizontal="center" readingOrder="0"/>
    </xf>
    <xf borderId="4" fillId="3" fontId="3" numFmtId="164" xfId="0" applyAlignment="1" applyBorder="1" applyFont="1" applyNumberFormat="1">
      <alignment horizontal="center" readingOrder="0"/>
    </xf>
    <xf borderId="0" fillId="3" fontId="6" numFmtId="0" xfId="0" applyAlignment="1" applyFont="1">
      <alignment horizontal="center" readingOrder="0" vertical="bottom"/>
    </xf>
    <xf borderId="4" fillId="10" fontId="19" numFmtId="49" xfId="0" applyAlignment="1" applyBorder="1" applyFont="1" applyNumberFormat="1">
      <alignment horizontal="center" readingOrder="0" shrinkToFit="0" vertical="center" wrapText="1"/>
    </xf>
    <xf borderId="14" fillId="0" fontId="33" numFmtId="0" xfId="0" applyAlignment="1" applyBorder="1" applyFont="1">
      <alignment horizontal="center" vertical="center"/>
    </xf>
    <xf borderId="4" fillId="3" fontId="19" numFmtId="165" xfId="0" applyAlignment="1" applyBorder="1" applyFont="1" applyNumberFormat="1">
      <alignment horizontal="center" readingOrder="0"/>
    </xf>
    <xf borderId="4" fillId="3" fontId="19" numFmtId="0" xfId="0" applyAlignment="1" applyBorder="1" applyFont="1">
      <alignment horizontal="center" readingOrder="0" shrinkToFit="0" wrapText="1"/>
    </xf>
    <xf borderId="7" fillId="3" fontId="19" numFmtId="0" xfId="0" applyAlignment="1" applyBorder="1" applyFont="1">
      <alignment horizontal="center" readingOrder="0" shrinkToFit="0" wrapText="1"/>
    </xf>
    <xf borderId="11" fillId="3" fontId="19" numFmtId="167" xfId="0" applyAlignment="1" applyBorder="1" applyFont="1" applyNumberFormat="1">
      <alignment horizontal="center" readingOrder="0" vertical="center"/>
    </xf>
    <xf borderId="11" fillId="3" fontId="19" numFmtId="167" xfId="0" applyAlignment="1" applyBorder="1" applyFont="1" applyNumberFormat="1">
      <alignment horizontal="center" readingOrder="0"/>
    </xf>
    <xf borderId="4" fillId="3" fontId="19" numFmtId="167" xfId="0" applyAlignment="1" applyBorder="1" applyFont="1" applyNumberFormat="1">
      <alignment horizontal="center" readingOrder="0"/>
    </xf>
    <xf borderId="4" fillId="3" fontId="6" numFmtId="167" xfId="0" applyAlignment="1" applyBorder="1" applyFont="1" applyNumberFormat="1">
      <alignment horizontal="center" readingOrder="0"/>
    </xf>
    <xf borderId="11" fillId="3" fontId="6" numFmtId="167" xfId="0" applyAlignment="1" applyBorder="1" applyFont="1" applyNumberFormat="1">
      <alignment horizontal="center" readingOrder="0"/>
    </xf>
    <xf borderId="11" fillId="3" fontId="6" numFmtId="167" xfId="0" applyAlignment="1" applyBorder="1" applyFont="1" applyNumberFormat="1">
      <alignment horizontal="center" readingOrder="0" vertical="bottom"/>
    </xf>
    <xf borderId="4" fillId="3" fontId="19" numFmtId="166" xfId="0" applyAlignment="1" applyBorder="1" applyFont="1" applyNumberFormat="1">
      <alignment horizontal="center" readingOrder="0"/>
    </xf>
    <xf borderId="11" fillId="3" fontId="19" numFmtId="0" xfId="0" applyAlignment="1" applyBorder="1" applyFont="1">
      <alignment horizontal="center" readingOrder="0" shrinkToFit="0" wrapText="1"/>
    </xf>
    <xf borderId="4" fillId="10" fontId="19" numFmtId="0" xfId="0" applyAlignment="1" applyBorder="1" applyFont="1">
      <alignment horizontal="center" readingOrder="0"/>
    </xf>
    <xf borderId="7" fillId="3" fontId="19" numFmtId="167" xfId="0" applyAlignment="1" applyBorder="1" applyFont="1" applyNumberFormat="1">
      <alignment horizontal="center" readingOrder="0"/>
    </xf>
    <xf borderId="7" fillId="3" fontId="19" numFmtId="0" xfId="0" applyAlignment="1" applyBorder="1" applyFont="1">
      <alignment horizontal="center" readingOrder="0"/>
    </xf>
    <xf borderId="4" fillId="10" fontId="6" numFmtId="168" xfId="0" applyAlignment="1" applyBorder="1" applyFont="1" applyNumberFormat="1">
      <alignment horizontal="center"/>
    </xf>
    <xf borderId="11" fillId="3" fontId="19" numFmtId="166" xfId="0" applyAlignment="1" applyBorder="1" applyFont="1" applyNumberFormat="1">
      <alignment horizontal="center" readingOrder="0"/>
    </xf>
    <xf borderId="11" fillId="3" fontId="19" numFmtId="165" xfId="0" applyAlignment="1" applyBorder="1" applyFont="1" applyNumberFormat="1">
      <alignment horizontal="center" readingOrder="0"/>
    </xf>
    <xf borderId="4" fillId="10" fontId="19" numFmtId="0" xfId="0" applyAlignment="1" applyBorder="1" applyFont="1">
      <alignment horizontal="center" readingOrder="0" shrinkToFit="0" wrapText="1"/>
    </xf>
    <xf borderId="4" fillId="3" fontId="6" numFmtId="167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horizontal="center" readingOrder="0"/>
    </xf>
    <xf borderId="4" fillId="10" fontId="19" numFmtId="165" xfId="0" applyAlignment="1" applyBorder="1" applyFont="1" applyNumberFormat="1">
      <alignment horizontal="center" readingOrder="0"/>
    </xf>
    <xf borderId="4" fillId="3" fontId="3" numFmtId="167" xfId="0" applyAlignment="1" applyBorder="1" applyFont="1" applyNumberForma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4" fillId="10" fontId="19" numFmtId="167" xfId="0" applyAlignment="1" applyBorder="1" applyFont="1" applyNumberFormat="1">
      <alignment horizontal="center" readingOrder="0"/>
    </xf>
    <xf borderId="4" fillId="3" fontId="0" numFmtId="0" xfId="0" applyAlignment="1" applyBorder="1" applyFont="1">
      <alignment horizontal="center" readingOrder="0"/>
    </xf>
    <xf borderId="0" fillId="3" fontId="38" numFmtId="168" xfId="0" applyAlignment="1" applyFont="1" applyNumberFormat="1">
      <alignment horizontal="center"/>
    </xf>
    <xf borderId="0" fillId="3" fontId="40" numFmtId="169" xfId="0" applyAlignment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16" fillId="0" fontId="40" numFmtId="168" xfId="0" applyAlignment="1" applyBorder="1" applyFont="1" applyNumberFormat="1">
      <alignment horizontal="center"/>
    </xf>
    <xf borderId="17" fillId="0" fontId="38" numFmtId="168" xfId="0" applyAlignment="1" applyBorder="1" applyFont="1" applyNumberFormat="1">
      <alignment horizontal="center"/>
    </xf>
    <xf borderId="4" fillId="0" fontId="40" numFmtId="168" xfId="0" applyAlignment="1" applyBorder="1" applyFont="1" applyNumberFormat="1">
      <alignment horizontal="center"/>
    </xf>
    <xf borderId="18" fillId="10" fontId="6" numFmtId="10" xfId="0" applyAlignment="1" applyBorder="1" applyFont="1" applyNumberFormat="1">
      <alignment horizontal="center"/>
    </xf>
    <xf borderId="19" fillId="0" fontId="18" numFmtId="168" xfId="0" applyBorder="1" applyFont="1" applyNumberFormat="1"/>
    <xf borderId="17" fillId="0" fontId="18" numFmtId="10" xfId="0" applyAlignment="1" applyBorder="1" applyFont="1" applyNumberFormat="1">
      <alignment horizontal="center"/>
    </xf>
    <xf borderId="0" fillId="0" fontId="47" numFmtId="0" xfId="0" applyFont="1"/>
    <xf borderId="4" fillId="0" fontId="3" numFmtId="0" xfId="0" applyAlignment="1" applyBorder="1" applyFont="1">
      <alignment readingOrder="0"/>
    </xf>
    <xf borderId="4" fillId="3" fontId="6" numFmtId="0" xfId="0" applyAlignment="1" applyBorder="1" applyFont="1">
      <alignment horizontal="center" readingOrder="0" shrinkToFit="0" vertical="bottom" wrapText="1"/>
    </xf>
    <xf borderId="0" fillId="0" fontId="3" numFmtId="10" xfId="0" applyFont="1" applyNumberFormat="1"/>
    <xf borderId="4" fillId="3" fontId="6" numFmtId="168" xfId="0" applyAlignment="1" applyBorder="1" applyFont="1" applyNumberFormat="1">
      <alignment horizontal="center" readingOrder="0"/>
    </xf>
    <xf borderId="4" fillId="10" fontId="6" numFmtId="10" xfId="0" applyAlignment="1" applyBorder="1" applyFont="1" applyNumberForma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10" fontId="19" numFmtId="166" xfId="0" applyAlignment="1" applyBorder="1" applyFont="1" applyNumberFormat="1">
      <alignment horizontal="center" readingOrder="0"/>
    </xf>
    <xf borderId="1" fillId="3" fontId="48" numFmtId="164" xfId="0" applyAlignment="1" applyBorder="1" applyFont="1" applyNumberFormat="1">
      <alignment horizontal="center" readingOrder="0" vertical="bottom"/>
    </xf>
    <xf borderId="5" fillId="4" fontId="16" numFmtId="0" xfId="0" applyAlignment="1" applyBorder="1" applyFont="1">
      <alignment horizontal="center" vertical="center"/>
    </xf>
    <xf borderId="0" fillId="3" fontId="0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11" fillId="3" fontId="19" numFmtId="166" xfId="0" applyAlignment="1" applyBorder="1" applyFont="1" applyNumberFormat="1">
      <alignment horizontal="center" readingOrder="0" vertical="center"/>
    </xf>
    <xf borderId="4" fillId="3" fontId="6" numFmtId="165" xfId="0" applyAlignment="1" applyBorder="1" applyFont="1" applyNumberFormat="1">
      <alignment horizontal="center"/>
    </xf>
    <xf borderId="11" fillId="3" fontId="6" numFmtId="167" xfId="0" applyAlignment="1" applyBorder="1" applyFont="1" applyNumberFormat="1">
      <alignment horizontal="center" readingOrder="0" vertical="center"/>
    </xf>
    <xf borderId="4" fillId="3" fontId="19" numFmtId="17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4" fillId="4" fontId="5" numFmtId="0" xfId="0" applyAlignment="1" applyBorder="1" applyFont="1">
      <alignment horizontal="center" vertical="bottom"/>
    </xf>
    <xf borderId="4" fillId="4" fontId="11" numFmtId="164" xfId="0" applyAlignment="1" applyBorder="1" applyFont="1" applyNumberFormat="1">
      <alignment horizontal="center" readingOrder="0" vertical="bottom"/>
    </xf>
    <xf borderId="4" fillId="4" fontId="11" numFmtId="164" xfId="0" applyAlignment="1" applyBorder="1" applyFont="1" applyNumberFormat="1">
      <alignment horizontal="center" vertical="bottom"/>
    </xf>
    <xf borderId="4" fillId="3" fontId="44" numFmtId="10" xfId="0" applyAlignment="1" applyBorder="1" applyFont="1" applyNumberFormat="1">
      <alignment horizontal="right" vertical="bottom"/>
    </xf>
    <xf borderId="4" fillId="3" fontId="6" numFmtId="166" xfId="0" applyAlignment="1" applyBorder="1" applyFont="1" applyNumberFormat="1">
      <alignment horizontal="center" vertical="bottom"/>
    </xf>
    <xf borderId="4" fillId="3" fontId="6" numFmtId="164" xfId="0" applyAlignment="1" applyBorder="1" applyFont="1" applyNumberFormat="1">
      <alignment horizontal="center" vertical="bottom"/>
    </xf>
    <xf borderId="4" fillId="3" fontId="6" numFmtId="10" xfId="0" applyAlignment="1" applyBorder="1" applyFont="1" applyNumberFormat="1">
      <alignment horizontal="center" vertical="bottom"/>
    </xf>
    <xf borderId="4" fillId="3" fontId="6" numFmtId="171" xfId="0" applyAlignment="1" applyBorder="1" applyFont="1" applyNumberFormat="1">
      <alignment horizontal="center" vertical="bottom"/>
    </xf>
    <xf borderId="8" fillId="3" fontId="6" numFmtId="10" xfId="0" applyAlignment="1" applyBorder="1" applyFont="1" applyNumberFormat="1">
      <alignment horizontal="center" vertical="bottom"/>
    </xf>
    <xf borderId="8" fillId="3" fontId="6" numFmtId="171" xfId="0" applyAlignment="1" applyBorder="1" applyFont="1" applyNumberFormat="1">
      <alignment horizontal="center" vertical="bottom"/>
    </xf>
    <xf borderId="9" fillId="4" fontId="21" numFmtId="0" xfId="0" applyAlignment="1" applyBorder="1" applyFont="1">
      <alignment horizontal="center" vertical="bottom"/>
    </xf>
    <xf borderId="9" fillId="4" fontId="21" numFmtId="0" xfId="0" applyAlignment="1" applyBorder="1" applyFont="1">
      <alignment horizontal="center" readingOrder="0" vertical="bottom"/>
    </xf>
    <xf borderId="9" fillId="4" fontId="9" numFmtId="0" xfId="0" applyAlignment="1" applyBorder="1" applyFont="1">
      <alignment horizontal="center" readingOrder="0"/>
    </xf>
    <xf borderId="9" fillId="3" fontId="6" numFmtId="164" xfId="0" applyAlignment="1" applyBorder="1" applyFont="1" applyNumberFormat="1">
      <alignment horizontal="center" readingOrder="0" vertical="bottom"/>
    </xf>
    <xf borderId="9" fillId="3" fontId="6" numFmtId="164" xfId="0" applyAlignment="1" applyBorder="1" applyFont="1" applyNumberFormat="1">
      <alignment horizontal="center" vertical="bottom"/>
    </xf>
    <xf borderId="9" fillId="3" fontId="3" numFmtId="10" xfId="0" applyAlignment="1" applyBorder="1" applyFont="1" applyNumberFormat="1">
      <alignment horizontal="center"/>
    </xf>
    <xf borderId="9" fillId="4" fontId="5" numFmtId="0" xfId="0" applyAlignment="1" applyBorder="1" applyFont="1">
      <alignment horizontal="center" readingOrder="0" vertical="bottom"/>
    </xf>
    <xf borderId="9" fillId="3" fontId="3" numFmtId="10" xfId="0" applyAlignment="1" applyBorder="1" applyFont="1" applyNumberFormat="1">
      <alignment horizontal="center" readingOrder="0"/>
    </xf>
    <xf borderId="9" fillId="4" fontId="11" numFmtId="164" xfId="0" applyAlignment="1" applyBorder="1" applyFont="1" applyNumberFormat="1">
      <alignment horizontal="center" readingOrder="0" vertical="bottom"/>
    </xf>
    <xf borderId="9" fillId="4" fontId="11" numFmtId="164" xfId="0" applyAlignment="1" applyBorder="1" applyFont="1" applyNumberFormat="1">
      <alignment horizontal="center" vertical="bottom"/>
    </xf>
    <xf borderId="9" fillId="4" fontId="41" numFmtId="10" xfId="0" applyBorder="1" applyFont="1" applyNumberFormat="1"/>
    <xf borderId="4" fillId="0" fontId="20" numFmtId="0" xfId="0" applyAlignment="1" applyBorder="1" applyFont="1">
      <alignment horizontal="center" vertical="bottom"/>
    </xf>
    <xf borderId="4" fillId="3" fontId="20" numFmtId="164" xfId="0" applyAlignment="1" applyBorder="1" applyFont="1" applyNumberFormat="1">
      <alignment horizontal="center" readingOrder="0" vertical="bottom"/>
    </xf>
    <xf borderId="4" fillId="0" fontId="20" numFmtId="0" xfId="0" applyAlignment="1" applyBorder="1" applyFont="1">
      <alignment horizontal="center" readingOrder="0"/>
    </xf>
    <xf borderId="8" fillId="3" fontId="6" numFmtId="0" xfId="0" applyAlignment="1" applyBorder="1" applyFont="1">
      <alignment horizontal="center" vertical="bottom"/>
    </xf>
    <xf borderId="4" fillId="3" fontId="6" numFmtId="166" xfId="0" applyAlignment="1" applyBorder="1" applyFont="1" applyNumberFormat="1">
      <alignment horizontal="center" readingOrder="0" vertical="bottom"/>
    </xf>
    <xf borderId="9" fillId="3" fontId="19" numFmtId="164" xfId="0" applyAlignment="1" applyBorder="1" applyFont="1" applyNumberFormat="1">
      <alignment horizontal="center" readingOrder="0" shrinkToFit="0" vertical="bottom" wrapText="0"/>
    </xf>
    <xf borderId="9" fillId="3" fontId="19" numFmtId="164" xfId="0" applyAlignment="1" applyBorder="1" applyFont="1" applyNumberFormat="1">
      <alignment horizontal="center" shrinkToFit="0" vertical="bottom" wrapText="0"/>
    </xf>
    <xf borderId="9" fillId="3" fontId="3" numFmtId="10" xfId="0" applyAlignment="1" applyBorder="1" applyFont="1" applyNumberFormat="1">
      <alignment horizontal="center" shrinkToFit="0" vertical="center" wrapText="0"/>
    </xf>
    <xf borderId="9" fillId="3" fontId="12" numFmtId="0" xfId="0" applyAlignment="1" applyBorder="1" applyFont="1">
      <alignment horizontal="center" readingOrder="0" shrinkToFit="0" vertical="bottom" wrapText="0"/>
    </xf>
    <xf borderId="9" fillId="3" fontId="3" numFmtId="10" xfId="0" applyAlignment="1" applyBorder="1" applyFont="1" applyNumberFormat="1">
      <alignment horizontal="center" readingOrder="0" shrinkToFit="0" vertical="center" wrapText="0"/>
    </xf>
    <xf borderId="9" fillId="12" fontId="11" numFmtId="164" xfId="0" applyAlignment="1" applyBorder="1" applyFont="1" applyNumberFormat="1">
      <alignment horizontal="center" readingOrder="0" shrinkToFit="0" vertical="bottom" wrapText="0"/>
    </xf>
    <xf borderId="9" fillId="12" fontId="11" numFmtId="164" xfId="0" applyAlignment="1" applyBorder="1" applyFont="1" applyNumberFormat="1">
      <alignment horizontal="center" shrinkToFit="0" vertical="bottom" wrapText="0"/>
    </xf>
    <xf borderId="9" fillId="12" fontId="49" numFmtId="10" xfId="0" applyAlignment="1" applyBorder="1" applyFont="1" applyNumberFormat="1">
      <alignment horizontal="center" shrinkToFit="0" vertical="center" wrapText="0"/>
    </xf>
    <xf borderId="9" fillId="12" fontId="11" numFmtId="0" xfId="0" applyAlignment="1" applyBorder="1" applyFont="1">
      <alignment horizontal="center" readingOrder="0" shrinkToFit="0" vertical="bottom" wrapText="0"/>
    </xf>
    <xf borderId="4" fillId="3" fontId="19" numFmtId="3" xfId="0" applyAlignment="1" applyBorder="1" applyFont="1" applyNumberFormat="1">
      <alignment horizontal="center" readingOrder="0" vertical="center"/>
    </xf>
    <xf borderId="4" fillId="3" fontId="45" numFmtId="164" xfId="0" applyAlignment="1" applyBorder="1" applyFont="1" applyNumberFormat="1">
      <alignment horizontal="center" vertical="center"/>
    </xf>
    <xf borderId="4" fillId="3" fontId="45" numFmtId="164" xfId="0" applyAlignment="1" applyBorder="1" applyFont="1" applyNumberFormat="1">
      <alignment horizontal="center" readingOrder="0" vertical="center"/>
    </xf>
    <xf borderId="4" fillId="3" fontId="44" numFmtId="10" xfId="0" applyAlignment="1" applyBorder="1" applyFont="1" applyNumberFormat="1">
      <alignment horizontal="center" vertical="center"/>
    </xf>
    <xf borderId="4" fillId="3" fontId="2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8"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38761D"/>
          <bgColor rgb="FF38761D"/>
        </patternFill>
      </fill>
      <border/>
    </dxf>
    <dxf>
      <font>
        <b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0000"/>
      </font>
      <fill>
        <patternFill patternType="solid">
          <fgColor rgb="FF666666"/>
          <bgColor rgb="FF666666"/>
        </patternFill>
      </fill>
      <border/>
    </dxf>
    <dxf>
      <font>
        <b/>
        <color rgb="FF00FF00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E69138"/>
          <bgColor rgb="FFE69138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434343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  <tableStyles count="13">
    <tableStyle count="4" pivot="0" name="JANEI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FEVEREI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MARÇ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ABRIL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MAI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JUNH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JULH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AGOST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SETEMB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OUTUB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NOVEMB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DEZEMBRO - 2026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DEZEMBRO-style">
      <tableStyleElement dxfId="10" type="headerRow"/>
      <tableStyleElement dxfId="11" type="firstRowStripe"/>
      <tableStyleElement dxfId="12" type="secondRowStripe"/>
      <tableStyleElement dxfId="1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CORRIDA META - CLIENTES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JULHO!$G$68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JULHO!$C$69:$C$75</c:f>
            </c:strRef>
          </c:cat>
          <c:val>
            <c:numRef>
              <c:f>JULHO!$G$69:$G$75</c:f>
              <c:numCache/>
            </c:numRef>
          </c:val>
        </c:ser>
        <c:axId val="1694467732"/>
        <c:axId val="1304203814"/>
      </c:barChart>
      <c:catAx>
        <c:axId val="1694467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203814"/>
      </c:catAx>
      <c:valAx>
        <c:axId val="130420381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REALIZADA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94467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CORRIDA META - CLIENTES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AGOSTO!$G$63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AGOSTO!$C$64:$C$70</c:f>
            </c:strRef>
          </c:cat>
          <c:val>
            <c:numRef>
              <c:f>AGOSTO!$G$64:$G$70</c:f>
              <c:numCache/>
            </c:numRef>
          </c:val>
        </c:ser>
        <c:axId val="1393586323"/>
        <c:axId val="1635231172"/>
      </c:barChart>
      <c:catAx>
        <c:axId val="1393586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231172"/>
      </c:catAx>
      <c:valAx>
        <c:axId val="163523117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REALIZADA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93586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CORRIDA META - CLIENTES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SETEMBRO!$G$71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SETEMBRO!$C$72:$C$78</c:f>
            </c:strRef>
          </c:cat>
          <c:val>
            <c:numRef>
              <c:f>SETEMBRO!$G$72:$G$78</c:f>
              <c:numCache/>
            </c:numRef>
          </c:val>
        </c:ser>
        <c:axId val="866731444"/>
        <c:axId val="519003447"/>
      </c:barChart>
      <c:catAx>
        <c:axId val="866731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003447"/>
      </c:catAx>
      <c:valAx>
        <c:axId val="51900344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REALIZADA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66731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76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76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86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67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69</xdr:row>
      <xdr:rowOff>209550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68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66</xdr:row>
      <xdr:rowOff>219075</xdr:rowOff>
    </xdr:from>
    <xdr:ext cx="5791200" cy="3248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1057275</xdr:colOff>
      <xdr:row>78</xdr:row>
      <xdr:rowOff>47625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61</xdr:row>
      <xdr:rowOff>219075</xdr:rowOff>
    </xdr:from>
    <xdr:ext cx="5791200" cy="32480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695325</xdr:colOff>
      <xdr:row>69</xdr:row>
      <xdr:rowOff>76200</xdr:rowOff>
    </xdr:from>
    <xdr:ext cx="5791200" cy="32480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69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49</xdr:row>
      <xdr:rowOff>114300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48</xdr:row>
      <xdr:rowOff>114300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54</xdr:row>
      <xdr:rowOff>114300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51</xdr:row>
      <xdr:rowOff>190500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1047750</xdr:colOff>
      <xdr:row>49</xdr:row>
      <xdr:rowOff>238125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485775</xdr:colOff>
      <xdr:row>67</xdr:row>
      <xdr:rowOff>57150</xdr:rowOff>
    </xdr:from>
    <xdr:ext cx="3600450" cy="3209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76</xdr:row>
      <xdr:rowOff>114300</xdr:rowOff>
    </xdr:from>
    <xdr:ext cx="2771775" cy="28956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79:H87" displayName="Tabela" name="Tabela" id="1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JANEIRO - 2026-style" showColumnStripes="0" showFirstColumn="1" showLastColumn="1" showRowStripes="1"/>
</table>
</file>

<file path=xl/tables/table2.xml><?xml version="1.0" encoding="utf-8"?>
<table xmlns="http://schemas.openxmlformats.org/spreadsheetml/2006/main" ref="D79:H86" displayName="Tabela_2" name="Tabela_2" id="2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FEVEREIRO - 2026-style" showColumnStripes="0" showFirstColumn="1" showLastColumn="1" showRowStripes="1"/>
</table>
</file>

<file path=xl/tables/table3.xml><?xml version="1.0" encoding="utf-8"?>
<table xmlns="http://schemas.openxmlformats.org/spreadsheetml/2006/main" ref="D89:H97" displayName="Tabela_3" name="Tabela_3" id="3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MARÇO - 2026-style" showColumnStripes="0" showFirstColumn="1" showLastColumn="1" showRowStripes="1"/>
</table>
</file>

<file path=xl/tables/table4.xml><?xml version="1.0" encoding="utf-8"?>
<table xmlns="http://schemas.openxmlformats.org/spreadsheetml/2006/main" ref="D70:H79" displayName="Tabela_4" name="Tabela_4" id="4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ABRIL - 2026-style" showColumnStripes="0" showFirstColumn="1" showLastColumn="1" showRowStripes="1"/>
</table>
</file>

<file path=xl/tables/table5.xml><?xml version="1.0" encoding="utf-8"?>
<table xmlns="http://schemas.openxmlformats.org/spreadsheetml/2006/main" ref="D71:H78" displayName="Tabela_5" name="Tabela_5" id="5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MAIO - 2026-style" showColumnStripes="0" showFirstColumn="1" showLastColumn="1" showRowStripes="1"/>
</table>
</file>

<file path=xl/tables/table6.xml><?xml version="1.0" encoding="utf-8"?>
<table xmlns="http://schemas.openxmlformats.org/spreadsheetml/2006/main" ref="D71:H82" displayName="Tabela_6" name="Tabela_6" id="6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JUNHO - 2026-style" showColumnStripes="0" showFirstColumn="1" showLastColumn="1" showRowStripes="1"/>
</table>
</file>

<file path=xl/tables/table7.xml><?xml version="1.0" encoding="utf-8"?>
<table xmlns="http://schemas.openxmlformats.org/spreadsheetml/2006/main" ref="D72:H80" displayName="Tabela_7" name="Tabela_7" id="7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JULHO - 2026-style" showColumnStripes="0" showFirstColumn="1" showLastColumn="1" showRowStripes="1"/>
</table>
</file>

<file path=xl/tables/table8.xml><?xml version="1.0" encoding="utf-8"?>
<table xmlns="http://schemas.openxmlformats.org/spreadsheetml/2006/main" ref="D72:H80" displayName="Tabela_8" name="Tabela_8" id="8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AGOSTO - 2026-style" showColumnStripes="0" showFirstColumn="1" showLastColumn="1" showRowStripes="1"/>
</table>
</file>

<file path=xl/tables/table9.xml><?xml version="1.0" encoding="utf-8"?>
<table xmlns="http://schemas.openxmlformats.org/spreadsheetml/2006/main" ref="D72:H80" displayName="Tabela_9" name="Tabela_9" id="9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SETEMBRO - 2026-style" showColumnStripes="0" showFirstColumn="1" showLastColumn="1" showRowStripes="1"/>
</table>
</file>

<file path=xl/tables/table10.xml><?xml version="1.0" encoding="utf-8"?>
<table xmlns="http://schemas.openxmlformats.org/spreadsheetml/2006/main" ref="D72:H80" displayName="Tabela_10" name="Tabela_10" id="10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OUTUBRO - 2026-style" showColumnStripes="0" showFirstColumn="1" showLastColumn="1" showRowStripes="1"/>
</table>
</file>

<file path=xl/tables/table11.xml><?xml version="1.0" encoding="utf-8"?>
<table xmlns="http://schemas.openxmlformats.org/spreadsheetml/2006/main" ref="D72:H80" displayName="Tabela_11" name="Tabela_11" id="11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NOVEMBRO - 2026-style" showColumnStripes="0" showFirstColumn="1" showLastColumn="1" showRowStripes="1"/>
</table>
</file>

<file path=xl/tables/table12.xml><?xml version="1.0" encoding="utf-8"?>
<table xmlns="http://schemas.openxmlformats.org/spreadsheetml/2006/main" ref="D72:H80" displayName="Tabela_12" name="Tabela_12" id="12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DEZEMBRO - 2026-style" showColumnStripes="0" showFirstColumn="1" showLastColumn="1" showRowStripes="1"/>
</table>
</file>

<file path=xl/tables/table13.xml><?xml version="1.0" encoding="utf-8"?>
<table xmlns="http://schemas.openxmlformats.org/spreadsheetml/2006/main" ref="D79:H87" displayName="Tabela_1" name="Tabela_1" id="13">
  <tableColumns count="5">
    <tableColumn name="META" id="1"/>
    <tableColumn name="REALIZADO" id="2"/>
    <tableColumn name="COMISSÃO" id="3"/>
    <tableColumn name="% REALIZADA" id="4"/>
    <tableColumn name="CLIENTES" id="5"/>
  </tableColumns>
  <tableStyleInfo name="DEZEMB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43"/>
    <col customWidth="1" min="3" max="3" width="17.86"/>
    <col customWidth="1" min="4" max="5" width="13.14"/>
    <col customWidth="1" min="6" max="6" width="26.14"/>
    <col customWidth="1" min="7" max="7" width="20.86"/>
    <col customWidth="1" min="8" max="8" width="27.86"/>
    <col customWidth="1" min="9" max="9" width="17.0"/>
    <col customWidth="1" min="11" max="11" width="26.57"/>
    <col customWidth="1" min="12" max="12" width="20.43"/>
    <col customWidth="1" min="13" max="13" width="27.29"/>
    <col customWidth="1" min="14" max="14" width="18.71"/>
    <col customWidth="1" min="16" max="16" width="25.71"/>
    <col customWidth="1" min="17" max="17" width="21.86"/>
    <col customWidth="1" min="18" max="18" width="27.29"/>
    <col customWidth="1" min="19" max="19" width="18.86"/>
    <col customWidth="1" min="20" max="20" width="26.14"/>
    <col customWidth="1" min="21" max="21" width="19.14"/>
    <col customWidth="1" min="22" max="22" width="27.43"/>
  </cols>
  <sheetData>
    <row r="1" ht="21.0" customHeight="1">
      <c r="A1" s="1" t="s">
        <v>0</v>
      </c>
      <c r="B1" s="2"/>
      <c r="C1" s="2"/>
      <c r="D1" s="3"/>
      <c r="E1" s="4"/>
      <c r="F1" s="1" t="s">
        <v>1</v>
      </c>
      <c r="G1" s="3"/>
      <c r="H1" s="5" t="s">
        <v>2</v>
      </c>
      <c r="I1" s="5" t="s">
        <v>3</v>
      </c>
      <c r="J1" s="6"/>
      <c r="K1" s="1" t="s">
        <v>1</v>
      </c>
      <c r="L1" s="3"/>
      <c r="M1" s="5" t="s">
        <v>2</v>
      </c>
      <c r="N1" s="5" t="s">
        <v>3</v>
      </c>
      <c r="O1" s="7"/>
      <c r="P1" s="1" t="s">
        <v>1</v>
      </c>
      <c r="Q1" s="3"/>
      <c r="R1" s="5" t="s">
        <v>2</v>
      </c>
      <c r="S1" s="5" t="s">
        <v>3</v>
      </c>
    </row>
    <row r="2" ht="19.5" customHeight="1">
      <c r="A2" s="8" t="s">
        <v>4</v>
      </c>
      <c r="B2" s="8" t="s">
        <v>5</v>
      </c>
      <c r="C2" s="8" t="s">
        <v>1</v>
      </c>
      <c r="D2" s="8" t="s">
        <v>6</v>
      </c>
      <c r="F2" s="9" t="s">
        <v>7</v>
      </c>
      <c r="G2" s="10">
        <v>250000.0</v>
      </c>
      <c r="H2" s="10">
        <f>JANEIRO!E65</f>
        <v>302600</v>
      </c>
      <c r="I2" s="11">
        <f t="shared" ref="I2:I6" si="1">H2/G2</f>
        <v>1.2104</v>
      </c>
      <c r="J2" s="6"/>
      <c r="K2" s="9" t="s">
        <v>7</v>
      </c>
      <c r="L2" s="10">
        <v>300000.0</v>
      </c>
      <c r="M2" s="10">
        <f>FEVEREIRO!E64</f>
        <v>390450</v>
      </c>
      <c r="N2" s="11">
        <f t="shared" ref="N2:N6" si="2">M2/L2</f>
        <v>1.3015</v>
      </c>
      <c r="O2" s="7"/>
      <c r="P2" s="9" t="s">
        <v>7</v>
      </c>
      <c r="Q2" s="10">
        <v>350000.0</v>
      </c>
      <c r="R2" s="10">
        <f>'MARÇO'!E69</f>
        <v>343280</v>
      </c>
      <c r="S2" s="11">
        <f t="shared" ref="S2:S6" si="3">R2/Q2</f>
        <v>0.9808</v>
      </c>
    </row>
    <row r="3" ht="19.5" customHeight="1">
      <c r="A3" s="9" t="s">
        <v>8</v>
      </c>
      <c r="B3" s="12">
        <f>JANEIRO!E65</f>
        <v>302600</v>
      </c>
      <c r="C3" s="13">
        <f>G2</f>
        <v>250000</v>
      </c>
      <c r="D3" s="14">
        <f t="shared" ref="D3:D14" si="4">B3/C3</f>
        <v>1.2104</v>
      </c>
      <c r="F3" s="9" t="s">
        <v>9</v>
      </c>
      <c r="G3" s="15">
        <v>110.0</v>
      </c>
      <c r="H3" s="15">
        <v>14.0</v>
      </c>
      <c r="I3" s="11">
        <f t="shared" si="1"/>
        <v>0.1272727273</v>
      </c>
      <c r="J3" s="6"/>
      <c r="K3" s="9" t="s">
        <v>9</v>
      </c>
      <c r="L3" s="15">
        <v>110.0</v>
      </c>
      <c r="M3" s="15">
        <v>22.0</v>
      </c>
      <c r="N3" s="11">
        <f t="shared" si="2"/>
        <v>0.2</v>
      </c>
      <c r="O3" s="7"/>
      <c r="P3" s="9" t="s">
        <v>9</v>
      </c>
      <c r="Q3" s="15">
        <v>110.0</v>
      </c>
      <c r="R3" s="15">
        <v>6.0</v>
      </c>
      <c r="S3" s="11">
        <f t="shared" si="3"/>
        <v>0.05454545455</v>
      </c>
    </row>
    <row r="4" ht="19.5" customHeight="1">
      <c r="A4" s="9" t="s">
        <v>10</v>
      </c>
      <c r="B4" s="12">
        <f>FEVEREIRO!E64</f>
        <v>390450</v>
      </c>
      <c r="C4" s="13">
        <f>L2</f>
        <v>300000</v>
      </c>
      <c r="D4" s="14">
        <f t="shared" si="4"/>
        <v>1.3015</v>
      </c>
      <c r="F4" s="9" t="s">
        <v>11</v>
      </c>
      <c r="G4" s="15">
        <v>50.0</v>
      </c>
      <c r="H4" s="15">
        <v>32.0</v>
      </c>
      <c r="I4" s="11">
        <f t="shared" si="1"/>
        <v>0.64</v>
      </c>
      <c r="J4" s="6"/>
      <c r="K4" s="9" t="s">
        <v>11</v>
      </c>
      <c r="L4" s="15">
        <v>50.0</v>
      </c>
      <c r="M4" s="15">
        <v>40.0</v>
      </c>
      <c r="N4" s="11">
        <f t="shared" si="2"/>
        <v>0.8</v>
      </c>
      <c r="O4" s="7"/>
      <c r="P4" s="9" t="s">
        <v>11</v>
      </c>
      <c r="Q4" s="15">
        <v>50.0</v>
      </c>
      <c r="R4" s="15">
        <v>43.0</v>
      </c>
      <c r="S4" s="11">
        <f t="shared" si="3"/>
        <v>0.86</v>
      </c>
    </row>
    <row r="5" ht="19.5" customHeight="1">
      <c r="A5" s="9" t="s">
        <v>12</v>
      </c>
      <c r="B5" s="12">
        <f>'MARÇO'!E69</f>
        <v>343280</v>
      </c>
      <c r="C5" s="13">
        <f>Q2</f>
        <v>350000</v>
      </c>
      <c r="D5" s="14">
        <f t="shared" si="4"/>
        <v>0.9808</v>
      </c>
      <c r="F5" s="9" t="s">
        <v>13</v>
      </c>
      <c r="G5" s="10">
        <v>12000.0</v>
      </c>
      <c r="H5" s="16">
        <v>10400.0</v>
      </c>
      <c r="I5" s="11">
        <f t="shared" si="1"/>
        <v>0.8666666667</v>
      </c>
      <c r="J5" s="6"/>
      <c r="K5" s="9" t="s">
        <v>13</v>
      </c>
      <c r="L5" s="10">
        <v>14000.0</v>
      </c>
      <c r="M5" s="16">
        <v>14500.0</v>
      </c>
      <c r="N5" s="11">
        <f t="shared" si="2"/>
        <v>1.035714286</v>
      </c>
      <c r="O5" s="7"/>
      <c r="P5" s="9" t="s">
        <v>13</v>
      </c>
      <c r="Q5" s="10">
        <v>14000.0</v>
      </c>
      <c r="R5" s="16">
        <v>13420.0</v>
      </c>
      <c r="S5" s="11">
        <f t="shared" si="3"/>
        <v>0.9585714286</v>
      </c>
    </row>
    <row r="6" ht="19.5" customHeight="1">
      <c r="A6" s="9" t="s">
        <v>14</v>
      </c>
      <c r="B6" s="12">
        <f>ABRIL!E65</f>
        <v>339900</v>
      </c>
      <c r="C6" s="13">
        <f>G12</f>
        <v>300000</v>
      </c>
      <c r="D6" s="14">
        <f t="shared" si="4"/>
        <v>1.133</v>
      </c>
      <c r="F6" s="9" t="s">
        <v>15</v>
      </c>
      <c r="G6" s="15">
        <v>3.0</v>
      </c>
      <c r="H6" s="15">
        <v>1.0</v>
      </c>
      <c r="I6" s="11">
        <f t="shared" si="1"/>
        <v>0.3333333333</v>
      </c>
      <c r="J6" s="6"/>
      <c r="K6" s="9" t="s">
        <v>15</v>
      </c>
      <c r="L6" s="15">
        <v>3.0</v>
      </c>
      <c r="M6" s="15">
        <v>1.0</v>
      </c>
      <c r="N6" s="11">
        <f t="shared" si="2"/>
        <v>0.3333333333</v>
      </c>
      <c r="O6" s="7"/>
      <c r="P6" s="9" t="s">
        <v>15</v>
      </c>
      <c r="Q6" s="15">
        <v>3.0</v>
      </c>
      <c r="R6" s="15">
        <v>1.0</v>
      </c>
      <c r="S6" s="11">
        <f t="shared" si="3"/>
        <v>0.3333333333</v>
      </c>
    </row>
    <row r="7" ht="19.5" customHeight="1">
      <c r="A7" s="9" t="s">
        <v>16</v>
      </c>
      <c r="B7" s="12">
        <f>MAIO!E61</f>
        <v>320880</v>
      </c>
      <c r="C7" s="13">
        <f>L12</f>
        <v>350000</v>
      </c>
      <c r="D7" s="14">
        <f t="shared" si="4"/>
        <v>0.9168</v>
      </c>
      <c r="F7" s="17" t="s">
        <v>8</v>
      </c>
      <c r="G7" s="2"/>
      <c r="H7" s="2"/>
      <c r="I7" s="3"/>
      <c r="J7" s="6"/>
      <c r="K7" s="17" t="s">
        <v>10</v>
      </c>
      <c r="L7" s="2"/>
      <c r="M7" s="2"/>
      <c r="N7" s="3"/>
      <c r="O7" s="7"/>
      <c r="P7" s="17" t="s">
        <v>12</v>
      </c>
      <c r="Q7" s="2"/>
      <c r="R7" s="2"/>
      <c r="S7" s="3"/>
    </row>
    <row r="8" ht="19.5" customHeight="1">
      <c r="A8" s="9" t="s">
        <v>17</v>
      </c>
      <c r="B8" s="12">
        <f>JUNHO!E77</f>
        <v>416920</v>
      </c>
      <c r="C8" s="18">
        <v>350000.0</v>
      </c>
      <c r="D8" s="14">
        <f t="shared" si="4"/>
        <v>1.1912</v>
      </c>
      <c r="J8" s="6"/>
      <c r="N8" s="7"/>
      <c r="O8" s="7"/>
    </row>
    <row r="9" ht="19.5" customHeight="1">
      <c r="A9" s="9" t="s">
        <v>18</v>
      </c>
      <c r="B9" s="12">
        <f>JULHO!E76</f>
        <v>353400</v>
      </c>
      <c r="C9" s="13">
        <f>G22</f>
        <v>420000</v>
      </c>
      <c r="D9" s="14">
        <f t="shared" si="4"/>
        <v>0.8414285714</v>
      </c>
      <c r="F9" s="19"/>
      <c r="G9" s="19"/>
      <c r="H9" s="6"/>
      <c r="I9" s="6"/>
      <c r="J9" s="6"/>
      <c r="K9" s="7"/>
      <c r="L9" s="7"/>
      <c r="M9" s="7"/>
      <c r="N9" s="7"/>
      <c r="O9" s="7"/>
      <c r="P9" s="7"/>
      <c r="Q9" s="7"/>
      <c r="R9" s="7"/>
    </row>
    <row r="10" ht="19.5" customHeight="1">
      <c r="A10" s="9" t="s">
        <v>19</v>
      </c>
      <c r="B10" s="12">
        <f>AGOSTO!E71</f>
        <v>306620</v>
      </c>
      <c r="C10" s="13">
        <f>L22</f>
        <v>420000</v>
      </c>
      <c r="D10" s="14">
        <f t="shared" si="4"/>
        <v>0.730047619</v>
      </c>
      <c r="F10" s="20"/>
      <c r="G10" s="20"/>
      <c r="H10" s="20"/>
      <c r="I10" s="6"/>
      <c r="J10" s="6"/>
      <c r="K10" s="7"/>
      <c r="L10" s="7"/>
      <c r="M10" s="7"/>
      <c r="N10" s="7"/>
      <c r="O10" s="7"/>
      <c r="P10" s="7"/>
      <c r="Q10" s="7"/>
      <c r="R10" s="7"/>
    </row>
    <row r="11" ht="19.5" customHeight="1">
      <c r="A11" s="9" t="s">
        <v>20</v>
      </c>
      <c r="B11" s="21">
        <f>SETEMBRO!E79</f>
        <v>400120</v>
      </c>
      <c r="C11" s="13">
        <f>Q22</f>
        <v>420000</v>
      </c>
      <c r="D11" s="14">
        <f t="shared" si="4"/>
        <v>0.9526666667</v>
      </c>
      <c r="F11" s="1" t="s">
        <v>1</v>
      </c>
      <c r="G11" s="3"/>
      <c r="H11" s="5" t="s">
        <v>2</v>
      </c>
      <c r="I11" s="5" t="s">
        <v>3</v>
      </c>
      <c r="J11" s="6"/>
      <c r="K11" s="1" t="s">
        <v>1</v>
      </c>
      <c r="L11" s="3"/>
      <c r="M11" s="5" t="s">
        <v>2</v>
      </c>
      <c r="N11" s="5" t="s">
        <v>3</v>
      </c>
      <c r="O11" s="7"/>
      <c r="P11" s="1" t="s">
        <v>1</v>
      </c>
      <c r="Q11" s="3"/>
      <c r="R11" s="5" t="s">
        <v>2</v>
      </c>
      <c r="S11" s="5" t="s">
        <v>3</v>
      </c>
    </row>
    <row r="12" ht="19.5" customHeight="1">
      <c r="A12" s="9" t="s">
        <v>21</v>
      </c>
      <c r="B12" s="12">
        <f>OUTUBRO!E87</f>
        <v>401623</v>
      </c>
      <c r="C12" s="18">
        <v>420000.0</v>
      </c>
      <c r="D12" s="14">
        <f t="shared" si="4"/>
        <v>0.9562452381</v>
      </c>
      <c r="F12" s="9" t="s">
        <v>7</v>
      </c>
      <c r="G12" s="10">
        <v>300000.0</v>
      </c>
      <c r="H12" s="10">
        <f>ABRIL!E65</f>
        <v>339900</v>
      </c>
      <c r="I12" s="11">
        <f t="shared" ref="I12:I16" si="5">H12/G12</f>
        <v>1.133</v>
      </c>
      <c r="J12" s="6"/>
      <c r="K12" s="9" t="s">
        <v>7</v>
      </c>
      <c r="L12" s="10">
        <v>350000.0</v>
      </c>
      <c r="M12" s="10">
        <v>417190.0</v>
      </c>
      <c r="N12" s="11">
        <f t="shared" ref="N12:N16" si="6">M12/L12</f>
        <v>1.191971429</v>
      </c>
      <c r="O12" s="7"/>
      <c r="P12" s="9" t="s">
        <v>7</v>
      </c>
      <c r="Q12" s="10">
        <v>420000.0</v>
      </c>
      <c r="R12" s="10">
        <v>359000.0</v>
      </c>
      <c r="S12" s="11">
        <f t="shared" ref="S12:S16" si="7">R12/Q12</f>
        <v>0.8547619048</v>
      </c>
    </row>
    <row r="13" ht="19.5" customHeight="1">
      <c r="A13" s="9" t="s">
        <v>22</v>
      </c>
      <c r="B13" s="12">
        <f>NOVEMBRO!E87</f>
        <v>341975</v>
      </c>
      <c r="C13" s="18">
        <v>420000.0</v>
      </c>
      <c r="D13" s="14">
        <f t="shared" si="4"/>
        <v>0.8142261905</v>
      </c>
      <c r="F13" s="9" t="s">
        <v>9</v>
      </c>
      <c r="G13" s="15">
        <v>110.0</v>
      </c>
      <c r="H13" s="15">
        <v>44.0</v>
      </c>
      <c r="I13" s="11">
        <f t="shared" si="5"/>
        <v>0.4</v>
      </c>
      <c r="J13" s="6"/>
      <c r="K13" s="9" t="s">
        <v>9</v>
      </c>
      <c r="L13" s="15">
        <v>110.0</v>
      </c>
      <c r="M13" s="15">
        <v>51.0</v>
      </c>
      <c r="N13" s="11">
        <f t="shared" si="6"/>
        <v>0.4636363636</v>
      </c>
      <c r="O13" s="7"/>
      <c r="P13" s="9" t="s">
        <v>9</v>
      </c>
      <c r="Q13" s="15">
        <v>110.0</v>
      </c>
      <c r="R13" s="15">
        <v>41.0</v>
      </c>
      <c r="S13" s="11">
        <f t="shared" si="7"/>
        <v>0.3727272727</v>
      </c>
    </row>
    <row r="14" ht="19.5" customHeight="1">
      <c r="A14" s="9" t="s">
        <v>23</v>
      </c>
      <c r="B14" s="12">
        <f>DEZEMBRO!E87</f>
        <v>296575</v>
      </c>
      <c r="C14" s="18">
        <v>325000.0</v>
      </c>
      <c r="D14" s="14">
        <f t="shared" si="4"/>
        <v>0.9125384615</v>
      </c>
      <c r="F14" s="9" t="s">
        <v>11</v>
      </c>
      <c r="G14" s="15">
        <v>50.0</v>
      </c>
      <c r="H14" s="15">
        <v>41.0</v>
      </c>
      <c r="I14" s="11">
        <f t="shared" si="5"/>
        <v>0.82</v>
      </c>
      <c r="J14" s="6"/>
      <c r="K14" s="9" t="s">
        <v>11</v>
      </c>
      <c r="L14" s="15">
        <v>50.0</v>
      </c>
      <c r="M14" s="15">
        <v>58.0</v>
      </c>
      <c r="N14" s="11">
        <f t="shared" si="6"/>
        <v>1.16</v>
      </c>
      <c r="O14" s="7"/>
      <c r="P14" s="9" t="s">
        <v>11</v>
      </c>
      <c r="Q14" s="15">
        <v>50.0</v>
      </c>
      <c r="R14" s="15">
        <v>55.0</v>
      </c>
      <c r="S14" s="11">
        <f t="shared" si="7"/>
        <v>1.1</v>
      </c>
    </row>
    <row r="15" ht="19.5" customHeight="1">
      <c r="A15" s="9" t="s">
        <v>24</v>
      </c>
      <c r="B15" s="22">
        <f t="shared" ref="B15:C15" si="8">SUM(B3:B14)</f>
        <v>4214343</v>
      </c>
      <c r="C15" s="22">
        <f t="shared" si="8"/>
        <v>4325000</v>
      </c>
      <c r="D15" s="23">
        <f>AVERAGE(D3:D14)</f>
        <v>0.9950710623</v>
      </c>
      <c r="F15" s="9" t="s">
        <v>13</v>
      </c>
      <c r="G15" s="10">
        <v>15000.0</v>
      </c>
      <c r="H15" s="16">
        <v>13118.32</v>
      </c>
      <c r="I15" s="11">
        <f t="shared" si="5"/>
        <v>0.8745546667</v>
      </c>
      <c r="J15" s="6"/>
      <c r="K15" s="9" t="s">
        <v>13</v>
      </c>
      <c r="L15" s="10">
        <v>15000.0</v>
      </c>
      <c r="M15" s="16">
        <v>15848.91</v>
      </c>
      <c r="N15" s="11">
        <f t="shared" si="6"/>
        <v>1.056594</v>
      </c>
      <c r="O15" s="6"/>
      <c r="P15" s="9" t="s">
        <v>13</v>
      </c>
      <c r="Q15" s="10">
        <v>15000.0</v>
      </c>
      <c r="R15" s="16">
        <v>13095.95</v>
      </c>
      <c r="S15" s="11">
        <f t="shared" si="7"/>
        <v>0.8730633333</v>
      </c>
    </row>
    <row r="16" ht="19.5" customHeight="1">
      <c r="F16" s="9" t="s">
        <v>15</v>
      </c>
      <c r="G16" s="15">
        <v>3.0</v>
      </c>
      <c r="H16" s="15">
        <v>0.0</v>
      </c>
      <c r="I16" s="11">
        <f t="shared" si="5"/>
        <v>0</v>
      </c>
      <c r="J16" s="6"/>
      <c r="K16" s="9" t="s">
        <v>15</v>
      </c>
      <c r="L16" s="15">
        <v>3.0</v>
      </c>
      <c r="M16" s="15">
        <v>1.0</v>
      </c>
      <c r="N16" s="11">
        <f t="shared" si="6"/>
        <v>0.3333333333</v>
      </c>
      <c r="O16" s="6"/>
      <c r="P16" s="9" t="s">
        <v>15</v>
      </c>
      <c r="Q16" s="15">
        <v>3.0</v>
      </c>
      <c r="R16" s="15">
        <v>0.0</v>
      </c>
      <c r="S16" s="11">
        <f t="shared" si="7"/>
        <v>0</v>
      </c>
    </row>
    <row r="17" ht="19.5" customHeight="1">
      <c r="F17" s="17" t="s">
        <v>14</v>
      </c>
      <c r="G17" s="2"/>
      <c r="H17" s="2"/>
      <c r="I17" s="3"/>
      <c r="J17" s="6"/>
      <c r="K17" s="17" t="s">
        <v>17</v>
      </c>
      <c r="L17" s="2"/>
      <c r="M17" s="2"/>
      <c r="N17" s="3"/>
      <c r="O17" s="6"/>
      <c r="P17" s="17" t="s">
        <v>18</v>
      </c>
      <c r="Q17" s="2"/>
      <c r="R17" s="2"/>
      <c r="S17" s="3"/>
    </row>
    <row r="18" ht="19.5" customHeight="1">
      <c r="I18" s="6"/>
      <c r="J18" s="6"/>
      <c r="N18" s="6"/>
      <c r="O18" s="6"/>
    </row>
    <row r="19" ht="19.5" customHeight="1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ht="19.5" customHeight="1"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9.5" customHeight="1">
      <c r="F21" s="1" t="s">
        <v>1</v>
      </c>
      <c r="G21" s="3"/>
      <c r="H21" s="5" t="s">
        <v>2</v>
      </c>
      <c r="I21" s="5" t="s">
        <v>3</v>
      </c>
      <c r="J21" s="6"/>
      <c r="K21" s="1" t="s">
        <v>1</v>
      </c>
      <c r="L21" s="3"/>
      <c r="M21" s="5" t="s">
        <v>2</v>
      </c>
      <c r="N21" s="5" t="s">
        <v>3</v>
      </c>
      <c r="O21" s="6"/>
      <c r="P21" s="1" t="s">
        <v>1</v>
      </c>
      <c r="Q21" s="3"/>
      <c r="R21" s="5" t="s">
        <v>2</v>
      </c>
      <c r="S21" s="5" t="s">
        <v>3</v>
      </c>
    </row>
    <row r="22" ht="19.5" customHeight="1">
      <c r="F22" s="9" t="s">
        <v>7</v>
      </c>
      <c r="G22" s="10">
        <v>420000.0</v>
      </c>
      <c r="H22" s="10">
        <v>310620.0</v>
      </c>
      <c r="I22" s="11">
        <f t="shared" ref="I22:I26" si="9">H22/G22</f>
        <v>0.7395714286</v>
      </c>
      <c r="J22" s="6"/>
      <c r="K22" s="9" t="s">
        <v>7</v>
      </c>
      <c r="L22" s="10">
        <v>420000.0</v>
      </c>
      <c r="M22" s="10">
        <v>400220.0</v>
      </c>
      <c r="N22" s="11">
        <f t="shared" ref="N22:N26" si="10">M22/L22</f>
        <v>0.9529047619</v>
      </c>
      <c r="O22" s="6"/>
      <c r="P22" s="9" t="s">
        <v>7</v>
      </c>
      <c r="Q22" s="10">
        <v>420000.0</v>
      </c>
      <c r="R22" s="10">
        <f>B12</f>
        <v>401623</v>
      </c>
      <c r="S22" s="11">
        <f t="shared" ref="S22:S26" si="11">R22/Q22</f>
        <v>0.9562452381</v>
      </c>
    </row>
    <row r="23" ht="19.5" customHeight="1">
      <c r="F23" s="9" t="s">
        <v>9</v>
      </c>
      <c r="G23" s="15">
        <v>110.0</v>
      </c>
      <c r="H23" s="15">
        <v>44.0</v>
      </c>
      <c r="I23" s="11">
        <f t="shared" si="9"/>
        <v>0.4</v>
      </c>
      <c r="J23" s="6"/>
      <c r="K23" s="9" t="s">
        <v>9</v>
      </c>
      <c r="L23" s="15">
        <v>110.0</v>
      </c>
      <c r="M23" s="15">
        <v>24.0</v>
      </c>
      <c r="N23" s="11">
        <f t="shared" si="10"/>
        <v>0.2181818182</v>
      </c>
      <c r="O23" s="6"/>
      <c r="P23" s="9" t="s">
        <v>9</v>
      </c>
      <c r="Q23" s="15">
        <v>110.0</v>
      </c>
      <c r="R23" s="15">
        <v>14.0</v>
      </c>
      <c r="S23" s="11">
        <f t="shared" si="11"/>
        <v>0.1272727273</v>
      </c>
    </row>
    <row r="24" ht="19.5" customHeight="1">
      <c r="F24" s="9" t="s">
        <v>11</v>
      </c>
      <c r="G24" s="15">
        <v>50.0</v>
      </c>
      <c r="H24" s="15">
        <v>44.0</v>
      </c>
      <c r="I24" s="11">
        <f t="shared" si="9"/>
        <v>0.88</v>
      </c>
      <c r="J24" s="6"/>
      <c r="K24" s="9" t="s">
        <v>11</v>
      </c>
      <c r="L24" s="15">
        <v>50.0</v>
      </c>
      <c r="M24" s="15">
        <v>61.0</v>
      </c>
      <c r="N24" s="11">
        <f t="shared" si="10"/>
        <v>1.22</v>
      </c>
      <c r="O24" s="6"/>
      <c r="P24" s="9" t="s">
        <v>11</v>
      </c>
      <c r="Q24" s="15">
        <v>50.0</v>
      </c>
      <c r="R24" s="15">
        <v>60.0</v>
      </c>
      <c r="S24" s="11">
        <f t="shared" si="11"/>
        <v>1.2</v>
      </c>
    </row>
    <row r="25" ht="19.5" customHeight="1">
      <c r="F25" s="9" t="s">
        <v>13</v>
      </c>
      <c r="G25" s="10">
        <v>15000.0</v>
      </c>
      <c r="H25" s="16">
        <v>9881.8</v>
      </c>
      <c r="I25" s="11">
        <f t="shared" si="9"/>
        <v>0.6587866667</v>
      </c>
      <c r="J25" s="6"/>
      <c r="K25" s="9" t="s">
        <v>13</v>
      </c>
      <c r="L25" s="10">
        <v>15000.0</v>
      </c>
      <c r="M25" s="16">
        <v>13605.51</v>
      </c>
      <c r="N25" s="11">
        <f t="shared" si="10"/>
        <v>0.907034</v>
      </c>
      <c r="O25" s="6"/>
      <c r="P25" s="9" t="s">
        <v>13</v>
      </c>
      <c r="Q25" s="10">
        <v>15000.0</v>
      </c>
      <c r="R25" s="16">
        <v>13519.26</v>
      </c>
      <c r="S25" s="11">
        <f t="shared" si="11"/>
        <v>0.901284</v>
      </c>
    </row>
    <row r="26" ht="19.5" customHeight="1">
      <c r="F26" s="9" t="s">
        <v>15</v>
      </c>
      <c r="G26" s="15">
        <v>3.0</v>
      </c>
      <c r="H26" s="15">
        <v>0.0</v>
      </c>
      <c r="I26" s="11">
        <f t="shared" si="9"/>
        <v>0</v>
      </c>
      <c r="J26" s="6"/>
      <c r="K26" s="9" t="s">
        <v>15</v>
      </c>
      <c r="L26" s="15">
        <v>3.0</v>
      </c>
      <c r="M26" s="15">
        <v>2.0</v>
      </c>
      <c r="N26" s="11">
        <f t="shared" si="10"/>
        <v>0.6666666667</v>
      </c>
      <c r="O26" s="6"/>
      <c r="P26" s="9" t="s">
        <v>15</v>
      </c>
      <c r="Q26" s="15">
        <v>3.0</v>
      </c>
      <c r="R26" s="15">
        <v>0.0</v>
      </c>
      <c r="S26" s="11">
        <f t="shared" si="11"/>
        <v>0</v>
      </c>
    </row>
    <row r="27" ht="19.5" customHeight="1">
      <c r="F27" s="17" t="s">
        <v>19</v>
      </c>
      <c r="G27" s="2"/>
      <c r="H27" s="2"/>
      <c r="I27" s="3"/>
      <c r="J27" s="6"/>
      <c r="K27" s="17" t="s">
        <v>20</v>
      </c>
      <c r="L27" s="2"/>
      <c r="M27" s="2"/>
      <c r="N27" s="3"/>
      <c r="O27" s="6"/>
      <c r="P27" s="17" t="s">
        <v>21</v>
      </c>
      <c r="Q27" s="2"/>
      <c r="R27" s="2"/>
      <c r="S27" s="3"/>
    </row>
    <row r="28" ht="19.5" customHeight="1">
      <c r="I28" s="6"/>
      <c r="J28" s="6"/>
      <c r="N28" s="6"/>
      <c r="O28" s="6"/>
    </row>
    <row r="29" ht="19.5" customHeight="1"/>
    <row r="30" ht="19.5" customHeight="1"/>
    <row r="31" ht="19.5" customHeight="1">
      <c r="F31" s="1" t="s">
        <v>1</v>
      </c>
      <c r="G31" s="3"/>
      <c r="H31" s="5" t="s">
        <v>2</v>
      </c>
      <c r="I31" s="5" t="s">
        <v>3</v>
      </c>
      <c r="K31" s="1" t="s">
        <v>1</v>
      </c>
      <c r="L31" s="3"/>
      <c r="M31" s="5" t="s">
        <v>2</v>
      </c>
      <c r="N31" s="5" t="s">
        <v>3</v>
      </c>
    </row>
    <row r="32" ht="19.5" customHeight="1">
      <c r="F32" s="9" t="s">
        <v>7</v>
      </c>
      <c r="G32" s="10">
        <v>420000.0</v>
      </c>
      <c r="H32" s="10">
        <f>B13</f>
        <v>341975</v>
      </c>
      <c r="I32" s="11">
        <f t="shared" ref="I32:I36" si="12">H32/G32</f>
        <v>0.8142261905</v>
      </c>
      <c r="K32" s="9" t="s">
        <v>7</v>
      </c>
      <c r="L32" s="10">
        <v>325000.0</v>
      </c>
      <c r="M32" s="10">
        <f>B14</f>
        <v>296575</v>
      </c>
      <c r="N32" s="11">
        <f t="shared" ref="N32:N36" si="13">M32/L32</f>
        <v>0.9125384615</v>
      </c>
    </row>
    <row r="33" ht="19.5" customHeight="1">
      <c r="F33" s="9" t="s">
        <v>9</v>
      </c>
      <c r="G33" s="15">
        <v>110.0</v>
      </c>
      <c r="H33" s="15">
        <v>15.0</v>
      </c>
      <c r="I33" s="11">
        <f t="shared" si="12"/>
        <v>0.1363636364</v>
      </c>
      <c r="K33" s="9" t="s">
        <v>9</v>
      </c>
      <c r="L33" s="15">
        <v>180.0</v>
      </c>
      <c r="M33" s="15">
        <v>48.0</v>
      </c>
      <c r="N33" s="11">
        <f t="shared" si="13"/>
        <v>0.2666666667</v>
      </c>
    </row>
    <row r="34" ht="19.5" customHeight="1">
      <c r="F34" s="9" t="s">
        <v>11</v>
      </c>
      <c r="G34" s="15">
        <v>50.0</v>
      </c>
      <c r="H34" s="15">
        <v>54.0</v>
      </c>
      <c r="I34" s="11">
        <f t="shared" si="12"/>
        <v>1.08</v>
      </c>
      <c r="K34" s="9" t="s">
        <v>11</v>
      </c>
      <c r="L34" s="15">
        <v>50.0</v>
      </c>
      <c r="M34" s="15">
        <f>DEZEMBRO!M134+DEZEMBRO!M135</f>
        <v>27</v>
      </c>
      <c r="N34" s="11">
        <f t="shared" si="13"/>
        <v>0.54</v>
      </c>
    </row>
    <row r="35" ht="19.5" customHeight="1">
      <c r="F35" s="9" t="s">
        <v>13</v>
      </c>
      <c r="G35" s="10">
        <v>15000.0</v>
      </c>
      <c r="H35" s="16">
        <v>13000.0</v>
      </c>
      <c r="I35" s="11">
        <f t="shared" si="12"/>
        <v>0.8666666667</v>
      </c>
      <c r="K35" s="9" t="s">
        <v>13</v>
      </c>
      <c r="L35" s="10">
        <v>13000.0</v>
      </c>
      <c r="M35" s="16">
        <f>DEZEMBRO!F87</f>
        <v>12283.703</v>
      </c>
      <c r="N35" s="11">
        <f t="shared" si="13"/>
        <v>0.9449002308</v>
      </c>
    </row>
    <row r="36" ht="19.5" customHeight="1">
      <c r="F36" s="9" t="s">
        <v>15</v>
      </c>
      <c r="G36" s="15">
        <v>3.0</v>
      </c>
      <c r="H36" s="15">
        <v>1.0</v>
      </c>
      <c r="I36" s="11">
        <f t="shared" si="12"/>
        <v>0.3333333333</v>
      </c>
      <c r="K36" s="9" t="s">
        <v>15</v>
      </c>
      <c r="L36" s="15">
        <v>3.0</v>
      </c>
      <c r="M36" s="15">
        <v>1.0</v>
      </c>
      <c r="N36" s="11">
        <f t="shared" si="13"/>
        <v>0.3333333333</v>
      </c>
    </row>
    <row r="37" ht="19.5" customHeight="1">
      <c r="F37" s="17" t="s">
        <v>22</v>
      </c>
      <c r="G37" s="2"/>
      <c r="H37" s="2"/>
      <c r="I37" s="3"/>
      <c r="K37" s="17" t="s">
        <v>23</v>
      </c>
      <c r="L37" s="2"/>
      <c r="M37" s="2"/>
      <c r="N37" s="3"/>
    </row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</sheetData>
  <mergeCells count="23">
    <mergeCell ref="A1:D1"/>
    <mergeCell ref="F1:G1"/>
    <mergeCell ref="K1:L1"/>
    <mergeCell ref="P1:Q1"/>
    <mergeCell ref="F7:I7"/>
    <mergeCell ref="K7:N7"/>
    <mergeCell ref="P7:S7"/>
    <mergeCell ref="F11:G11"/>
    <mergeCell ref="K11:L11"/>
    <mergeCell ref="P11:Q11"/>
    <mergeCell ref="F17:I17"/>
    <mergeCell ref="K17:N17"/>
    <mergeCell ref="P17:S17"/>
    <mergeCell ref="F21:G21"/>
    <mergeCell ref="F37:I37"/>
    <mergeCell ref="K37:N37"/>
    <mergeCell ref="K21:L21"/>
    <mergeCell ref="P21:Q21"/>
    <mergeCell ref="F27:I27"/>
    <mergeCell ref="K27:N27"/>
    <mergeCell ref="P27:S27"/>
    <mergeCell ref="F31:G31"/>
    <mergeCell ref="K31:L31"/>
  </mergeCells>
  <conditionalFormatting sqref="I2:I6 N2:N6 S2:S6 I12:I16 N12:N16 S12:S16 I22:I26 N22:N26 S22:S26 I32:I36 N32:N36">
    <cfRule type="cellIs" dxfId="0" priority="1" operator="greaterThanOrEqual">
      <formula>"100%"</formula>
    </cfRule>
  </conditionalFormatting>
  <conditionalFormatting sqref="I2:I6 N2:N6 S2:S6 I12:I16 N12:N16 S12:S16 I22:I26 N22:N26 S22:S26 I32:I36 N32:N36">
    <cfRule type="cellIs" dxfId="1" priority="2" operator="greaterThanOrEqual">
      <formula>"50%"</formula>
    </cfRule>
  </conditionalFormatting>
  <conditionalFormatting sqref="I2:I6 N2:N6 S2:S6 I12:I16 N12:N16 S12:S16 I22:I26 N22:N26 S22:S26 I32:I36 N32:N36">
    <cfRule type="cellIs" dxfId="2" priority="3" operator="lessThan">
      <formula>"50%"</formula>
    </cfRule>
  </conditionalFormatting>
  <conditionalFormatting sqref="D3:D14">
    <cfRule type="cellIs" dxfId="3" priority="4" operator="greaterThanOrEqual">
      <formula>"100%"</formula>
    </cfRule>
  </conditionalFormatting>
  <conditionalFormatting sqref="D3:D14">
    <cfRule type="cellIs" dxfId="4" priority="5" operator="lessThan">
      <formula>"80%"</formula>
    </cfRule>
  </conditionalFormatting>
  <conditionalFormatting sqref="D3:D14">
    <cfRule type="cellIs" dxfId="5" priority="6" operator="between">
      <formula>"80%"</formula>
      <formula>"99%"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6.71"/>
    <col customWidth="1" min="3" max="3" width="31.57"/>
  </cols>
  <sheetData>
    <row r="1" ht="25.5" customHeight="1">
      <c r="A1" s="24" t="s">
        <v>25</v>
      </c>
      <c r="B1" s="2"/>
      <c r="C1" s="3"/>
    </row>
    <row r="2" ht="18.75" customHeight="1">
      <c r="A2" s="25" t="s">
        <v>26</v>
      </c>
      <c r="B2" s="26" t="s">
        <v>1</v>
      </c>
      <c r="C2" s="26" t="s">
        <v>27</v>
      </c>
    </row>
    <row r="3" ht="18.75" customHeight="1">
      <c r="A3" s="25" t="s">
        <v>28</v>
      </c>
      <c r="B3" s="27">
        <v>12.0</v>
      </c>
      <c r="C3" s="27">
        <v>12.0</v>
      </c>
    </row>
    <row r="4" ht="18.75" customHeight="1">
      <c r="A4" s="25" t="s">
        <v>29</v>
      </c>
      <c r="B4" s="27">
        <v>3.0</v>
      </c>
      <c r="C4" s="27">
        <v>2.0</v>
      </c>
    </row>
    <row r="5" ht="18.75" customHeight="1">
      <c r="A5" s="25" t="s">
        <v>30</v>
      </c>
      <c r="B5" s="27">
        <v>10.0</v>
      </c>
      <c r="C5" s="27">
        <v>11.0</v>
      </c>
    </row>
    <row r="6" ht="18.75" customHeight="1">
      <c r="A6" s="28"/>
      <c r="B6" s="29"/>
      <c r="C6" s="29"/>
    </row>
    <row r="7" ht="18.75" customHeight="1">
      <c r="A7" s="25" t="s">
        <v>31</v>
      </c>
      <c r="B7" s="30">
        <v>1.0</v>
      </c>
      <c r="C7" s="31">
        <f>'ABRIL - 2026'!G85</f>
        <v>0.8634782609</v>
      </c>
    </row>
    <row r="8" ht="18.75" customHeight="1">
      <c r="A8" s="25" t="s">
        <v>5</v>
      </c>
      <c r="B8" s="32">
        <v>460000.0</v>
      </c>
      <c r="C8" s="32">
        <f>'ABRIL - 2026'!E79</f>
        <v>397200</v>
      </c>
    </row>
    <row r="9" ht="18.75" customHeight="1">
      <c r="B9" s="33"/>
      <c r="C9" s="33"/>
    </row>
    <row r="10" ht="18.75" customHeight="1">
      <c r="A10" s="34" t="s">
        <v>32</v>
      </c>
      <c r="B10" s="35">
        <v>5.0</v>
      </c>
      <c r="C10" s="33"/>
    </row>
    <row r="11" ht="18.75" customHeight="1">
      <c r="B11" s="33"/>
      <c r="C11" s="33"/>
    </row>
    <row r="12" ht="18.75" customHeight="1">
      <c r="A12" s="36" t="s">
        <v>33</v>
      </c>
      <c r="B12" s="37"/>
      <c r="C12" s="36" t="s">
        <v>34</v>
      </c>
    </row>
    <row r="13" ht="18.75" customHeight="1">
      <c r="A13" s="38" t="s">
        <v>35</v>
      </c>
      <c r="B13" s="33"/>
      <c r="C13" s="38" t="s">
        <v>36</v>
      </c>
    </row>
    <row r="14" ht="18.75" customHeight="1">
      <c r="A14" s="38" t="s">
        <v>37</v>
      </c>
      <c r="B14" s="33"/>
      <c r="C14" s="38" t="s">
        <v>38</v>
      </c>
    </row>
    <row r="15" ht="18.75" customHeight="1">
      <c r="A15" s="38" t="s">
        <v>39</v>
      </c>
      <c r="B15" s="33"/>
      <c r="C15" s="38" t="s">
        <v>40</v>
      </c>
    </row>
    <row r="16" ht="18.75" customHeight="1">
      <c r="B16" s="33"/>
      <c r="C16" s="33"/>
    </row>
    <row r="17" ht="18.75" customHeight="1">
      <c r="B17" s="33"/>
      <c r="C17" s="33"/>
    </row>
    <row r="18" ht="18.75" customHeight="1">
      <c r="B18" s="33"/>
      <c r="C18" s="33"/>
    </row>
    <row r="19" ht="18.75" customHeight="1">
      <c r="B19" s="33"/>
      <c r="C19" s="33"/>
    </row>
    <row r="20" ht="18.75" customHeight="1">
      <c r="B20" s="33"/>
      <c r="C20" s="33"/>
    </row>
    <row r="21" ht="18.75" customHeight="1">
      <c r="B21" s="33"/>
      <c r="C21" s="33"/>
    </row>
    <row r="22" ht="18.75" customHeight="1">
      <c r="B22" s="33"/>
      <c r="C22" s="33"/>
    </row>
    <row r="23" ht="18.75" customHeight="1">
      <c r="B23" s="33"/>
      <c r="C23" s="33"/>
    </row>
    <row r="24" ht="18.75" customHeight="1">
      <c r="B24" s="33"/>
      <c r="C24" s="33"/>
    </row>
    <row r="25" ht="18.75" customHeight="1">
      <c r="B25" s="33"/>
      <c r="C25" s="33"/>
    </row>
    <row r="26" ht="18.75" customHeight="1">
      <c r="B26" s="33"/>
      <c r="C26" s="33"/>
    </row>
    <row r="27" ht="18.75" customHeight="1">
      <c r="B27" s="33"/>
      <c r="C27" s="33"/>
    </row>
    <row r="28" ht="18.75" customHeight="1">
      <c r="B28" s="33"/>
      <c r="C28" s="33"/>
    </row>
    <row r="29" ht="18.75" customHeight="1">
      <c r="B29" s="33"/>
      <c r="C29" s="33"/>
    </row>
    <row r="30" ht="18.75" customHeight="1">
      <c r="B30" s="33"/>
      <c r="C30" s="33"/>
    </row>
    <row r="31" ht="18.75" customHeight="1">
      <c r="B31" s="33"/>
      <c r="C31" s="33"/>
    </row>
    <row r="32" ht="18.75" customHeight="1">
      <c r="B32" s="33"/>
      <c r="C32" s="33"/>
    </row>
    <row r="33" ht="18.75" customHeight="1">
      <c r="B33" s="33"/>
      <c r="C33" s="33"/>
    </row>
    <row r="34" ht="18.75" customHeight="1">
      <c r="B34" s="33"/>
      <c r="C34" s="33"/>
    </row>
    <row r="35" ht="18.75" customHeight="1">
      <c r="B35" s="33"/>
      <c r="C35" s="33"/>
    </row>
    <row r="36" ht="18.75" customHeight="1">
      <c r="B36" s="33"/>
      <c r="C36" s="33"/>
    </row>
    <row r="37" ht="18.75" customHeight="1">
      <c r="B37" s="33"/>
      <c r="C37" s="33"/>
    </row>
    <row r="38" ht="18.75" customHeight="1">
      <c r="B38" s="33"/>
      <c r="C38" s="33"/>
    </row>
    <row r="39" ht="18.75" customHeight="1">
      <c r="B39" s="33"/>
      <c r="C39" s="33"/>
    </row>
    <row r="40" ht="18.75" customHeight="1">
      <c r="B40" s="33"/>
      <c r="C40" s="33"/>
    </row>
    <row r="41" ht="18.75" customHeight="1">
      <c r="B41" s="33"/>
      <c r="C41" s="33"/>
    </row>
    <row r="42" ht="18.75" customHeight="1">
      <c r="B42" s="33"/>
      <c r="C42" s="33"/>
    </row>
    <row r="43" ht="18.75" customHeight="1">
      <c r="B43" s="33"/>
      <c r="C43" s="33"/>
    </row>
    <row r="44" ht="18.75" customHeight="1">
      <c r="B44" s="33"/>
      <c r="C44" s="33"/>
    </row>
    <row r="45" ht="18.75" customHeight="1">
      <c r="B45" s="33"/>
      <c r="C45" s="33"/>
    </row>
    <row r="46" ht="18.75" customHeight="1">
      <c r="B46" s="33"/>
      <c r="C46" s="33"/>
    </row>
    <row r="47" ht="18.75" customHeight="1">
      <c r="B47" s="33"/>
      <c r="C47" s="33"/>
    </row>
    <row r="48" ht="18.75" customHeight="1">
      <c r="B48" s="33"/>
      <c r="C48" s="33"/>
    </row>
    <row r="49" ht="18.75" customHeight="1">
      <c r="B49" s="33"/>
      <c r="C49" s="33"/>
    </row>
    <row r="50" ht="18.75" customHeight="1">
      <c r="B50" s="33"/>
      <c r="C50" s="33"/>
    </row>
    <row r="51" ht="18.75" customHeight="1">
      <c r="B51" s="33"/>
      <c r="C51" s="33"/>
    </row>
    <row r="52" ht="18.75" customHeight="1">
      <c r="B52" s="33"/>
      <c r="C52" s="33"/>
    </row>
    <row r="53" ht="18.75" customHeight="1">
      <c r="B53" s="33"/>
      <c r="C53" s="33"/>
    </row>
    <row r="54" ht="18.75" customHeight="1">
      <c r="B54" s="33"/>
      <c r="C54" s="33"/>
    </row>
    <row r="55" ht="18.75" customHeight="1">
      <c r="B55" s="33"/>
      <c r="C55" s="33"/>
    </row>
    <row r="56" ht="18.75" customHeight="1">
      <c r="B56" s="33"/>
      <c r="C56" s="33"/>
    </row>
    <row r="57" ht="18.75" customHeight="1">
      <c r="B57" s="33"/>
      <c r="C57" s="33"/>
    </row>
    <row r="58" ht="18.75" customHeight="1">
      <c r="B58" s="33"/>
      <c r="C58" s="33"/>
    </row>
    <row r="59" ht="18.75" customHeight="1">
      <c r="B59" s="33"/>
      <c r="C59" s="33"/>
    </row>
    <row r="60" ht="18.75" customHeight="1">
      <c r="B60" s="33"/>
      <c r="C60" s="33"/>
    </row>
    <row r="61" ht="18.75" customHeight="1">
      <c r="B61" s="33"/>
      <c r="C61" s="33"/>
    </row>
    <row r="62" ht="18.75" customHeight="1">
      <c r="B62" s="33"/>
      <c r="C62" s="33"/>
    </row>
    <row r="63" ht="18.75" customHeight="1">
      <c r="B63" s="33"/>
      <c r="C63" s="33"/>
    </row>
    <row r="64" ht="18.75" customHeight="1">
      <c r="B64" s="33"/>
      <c r="C64" s="33"/>
    </row>
    <row r="65" ht="18.75" customHeight="1">
      <c r="B65" s="33"/>
      <c r="C65" s="33"/>
    </row>
    <row r="66" ht="18.75" customHeight="1">
      <c r="B66" s="33"/>
      <c r="C66" s="33"/>
    </row>
    <row r="67" ht="18.75" customHeight="1">
      <c r="B67" s="33"/>
      <c r="C67" s="33"/>
    </row>
    <row r="68" ht="18.75" customHeight="1">
      <c r="B68" s="33"/>
      <c r="C68" s="33"/>
    </row>
    <row r="69" ht="18.75" customHeight="1">
      <c r="B69" s="33"/>
      <c r="C69" s="33"/>
    </row>
    <row r="70" ht="18.75" customHeight="1">
      <c r="B70" s="33"/>
      <c r="C70" s="33"/>
    </row>
    <row r="71" ht="18.75" customHeight="1">
      <c r="B71" s="33"/>
      <c r="C71" s="33"/>
    </row>
    <row r="72" ht="18.75" customHeight="1">
      <c r="B72" s="33"/>
      <c r="C72" s="33"/>
    </row>
    <row r="73" ht="18.75" customHeight="1">
      <c r="B73" s="33"/>
      <c r="C73" s="33"/>
    </row>
    <row r="74" ht="18.75" customHeight="1">
      <c r="B74" s="33"/>
      <c r="C74" s="33"/>
    </row>
    <row r="75" ht="18.75" customHeight="1">
      <c r="B75" s="33"/>
      <c r="C75" s="33"/>
    </row>
    <row r="76" ht="18.75" customHeight="1">
      <c r="B76" s="33"/>
      <c r="C76" s="33"/>
    </row>
    <row r="77" ht="18.75" customHeight="1">
      <c r="B77" s="33"/>
      <c r="C77" s="33"/>
    </row>
    <row r="78" ht="18.75" customHeight="1">
      <c r="B78" s="33"/>
      <c r="C78" s="33"/>
    </row>
    <row r="79" ht="18.75" customHeight="1">
      <c r="B79" s="33"/>
      <c r="C79" s="33"/>
    </row>
    <row r="80" ht="18.75" customHeight="1">
      <c r="B80" s="33"/>
      <c r="C80" s="33"/>
    </row>
    <row r="81" ht="18.75" customHeight="1">
      <c r="B81" s="33"/>
      <c r="C81" s="33"/>
    </row>
    <row r="82" ht="18.75" customHeight="1">
      <c r="B82" s="33"/>
      <c r="C82" s="33"/>
    </row>
    <row r="83" ht="18.75" customHeight="1">
      <c r="B83" s="33"/>
      <c r="C83" s="33"/>
    </row>
    <row r="84" ht="18.75" customHeight="1">
      <c r="B84" s="33"/>
      <c r="C84" s="33"/>
    </row>
    <row r="85" ht="18.75" customHeight="1">
      <c r="B85" s="33"/>
      <c r="C85" s="33"/>
    </row>
    <row r="86" ht="18.75" customHeight="1">
      <c r="B86" s="33"/>
      <c r="C86" s="33"/>
    </row>
    <row r="87" ht="18.75" customHeight="1">
      <c r="B87" s="33"/>
      <c r="C87" s="33"/>
    </row>
    <row r="88" ht="18.75" customHeight="1">
      <c r="B88" s="33"/>
      <c r="C88" s="33"/>
    </row>
    <row r="89" ht="18.75" customHeight="1">
      <c r="B89" s="33"/>
      <c r="C89" s="33"/>
    </row>
    <row r="90" ht="18.75" customHeight="1">
      <c r="B90" s="33"/>
      <c r="C90" s="33"/>
    </row>
    <row r="91" ht="18.75" customHeight="1">
      <c r="B91" s="33"/>
      <c r="C91" s="33"/>
    </row>
    <row r="92" ht="18.75" customHeight="1">
      <c r="B92" s="33"/>
      <c r="C92" s="33"/>
    </row>
    <row r="93" ht="18.75" customHeight="1">
      <c r="B93" s="33"/>
      <c r="C93" s="33"/>
    </row>
    <row r="94" ht="18.75" customHeight="1">
      <c r="B94" s="33"/>
      <c r="C94" s="33"/>
    </row>
    <row r="95" ht="18.75" customHeight="1">
      <c r="B95" s="33"/>
      <c r="C95" s="33"/>
    </row>
    <row r="96" ht="18.75" customHeight="1">
      <c r="B96" s="33"/>
      <c r="C96" s="33"/>
    </row>
    <row r="97" ht="18.75" customHeight="1">
      <c r="B97" s="33"/>
      <c r="C97" s="33"/>
    </row>
    <row r="98" ht="18.75" customHeight="1">
      <c r="B98" s="33"/>
      <c r="C98" s="33"/>
    </row>
    <row r="99" ht="18.75" customHeight="1">
      <c r="B99" s="33"/>
      <c r="C99" s="33"/>
    </row>
    <row r="100" ht="18.75" customHeight="1">
      <c r="B100" s="33"/>
      <c r="C100" s="33"/>
    </row>
    <row r="101" ht="18.75" customHeight="1">
      <c r="B101" s="33"/>
      <c r="C101" s="33"/>
    </row>
    <row r="102" ht="18.75" customHeight="1">
      <c r="B102" s="33"/>
      <c r="C102" s="33"/>
    </row>
    <row r="103" ht="18.75" customHeight="1">
      <c r="B103" s="33"/>
      <c r="C103" s="33"/>
    </row>
    <row r="104" ht="18.75" customHeight="1">
      <c r="B104" s="33"/>
      <c r="C104" s="33"/>
    </row>
    <row r="105" ht="18.75" customHeight="1">
      <c r="B105" s="33"/>
      <c r="C105" s="33"/>
    </row>
    <row r="106" ht="18.75" customHeight="1">
      <c r="B106" s="33"/>
      <c r="C106" s="33"/>
    </row>
    <row r="107" ht="18.75" customHeight="1">
      <c r="B107" s="33"/>
      <c r="C107" s="33"/>
    </row>
    <row r="108" ht="18.75" customHeight="1">
      <c r="B108" s="33"/>
      <c r="C108" s="33"/>
    </row>
    <row r="109" ht="18.75" customHeight="1">
      <c r="B109" s="33"/>
      <c r="C109" s="33"/>
    </row>
    <row r="110" ht="18.75" customHeight="1">
      <c r="B110" s="33"/>
      <c r="C110" s="33"/>
    </row>
    <row r="111" ht="18.75" customHeight="1">
      <c r="B111" s="33"/>
      <c r="C111" s="33"/>
    </row>
    <row r="112" ht="18.75" customHeight="1">
      <c r="B112" s="33"/>
      <c r="C112" s="33"/>
    </row>
    <row r="113" ht="18.75" customHeight="1">
      <c r="B113" s="33"/>
      <c r="C113" s="33"/>
    </row>
    <row r="114" ht="18.75" customHeight="1">
      <c r="B114" s="33"/>
      <c r="C114" s="33"/>
    </row>
    <row r="115" ht="18.75" customHeight="1">
      <c r="B115" s="33"/>
      <c r="C115" s="33"/>
    </row>
    <row r="116" ht="18.75" customHeight="1">
      <c r="B116" s="33"/>
      <c r="C116" s="33"/>
    </row>
    <row r="117" ht="18.75" customHeight="1">
      <c r="B117" s="33"/>
      <c r="C117" s="33"/>
    </row>
    <row r="118" ht="18.75" customHeight="1">
      <c r="B118" s="33"/>
      <c r="C118" s="33"/>
    </row>
    <row r="119" ht="18.75" customHeight="1">
      <c r="B119" s="33"/>
      <c r="C119" s="33"/>
    </row>
    <row r="120" ht="18.75" customHeight="1">
      <c r="B120" s="33"/>
      <c r="C120" s="33"/>
    </row>
    <row r="121" ht="18.75" customHeight="1">
      <c r="B121" s="33"/>
      <c r="C121" s="33"/>
    </row>
    <row r="122" ht="18.75" customHeight="1">
      <c r="B122" s="33"/>
      <c r="C122" s="33"/>
    </row>
    <row r="123" ht="18.75" customHeight="1">
      <c r="B123" s="33"/>
      <c r="C123" s="33"/>
    </row>
    <row r="124" ht="18.75" customHeight="1">
      <c r="B124" s="33"/>
      <c r="C124" s="33"/>
    </row>
    <row r="125" ht="18.75" customHeight="1">
      <c r="B125" s="33"/>
      <c r="C125" s="33"/>
    </row>
    <row r="126" ht="18.75" customHeight="1">
      <c r="B126" s="33"/>
      <c r="C126" s="33"/>
    </row>
    <row r="127" ht="18.75" customHeight="1">
      <c r="B127" s="33"/>
      <c r="C127" s="33"/>
    </row>
    <row r="128" ht="18.75" customHeight="1">
      <c r="B128" s="33"/>
      <c r="C128" s="33"/>
    </row>
    <row r="129" ht="18.75" customHeight="1">
      <c r="B129" s="33"/>
      <c r="C129" s="33"/>
    </row>
    <row r="130" ht="18.75" customHeight="1">
      <c r="B130" s="33"/>
      <c r="C130" s="33"/>
    </row>
    <row r="131" ht="18.75" customHeight="1">
      <c r="B131" s="33"/>
      <c r="C131" s="33"/>
    </row>
    <row r="132" ht="18.75" customHeight="1">
      <c r="B132" s="33"/>
      <c r="C132" s="33"/>
    </row>
    <row r="133" ht="18.75" customHeight="1">
      <c r="B133" s="33"/>
      <c r="C133" s="33"/>
    </row>
    <row r="134" ht="18.75" customHeight="1">
      <c r="B134" s="33"/>
      <c r="C134" s="33"/>
    </row>
    <row r="135" ht="18.75" customHeight="1">
      <c r="B135" s="33"/>
      <c r="C135" s="33"/>
    </row>
    <row r="136" ht="18.75" customHeight="1">
      <c r="B136" s="33"/>
      <c r="C136" s="33"/>
    </row>
    <row r="137" ht="18.75" customHeight="1">
      <c r="B137" s="33"/>
      <c r="C137" s="33"/>
    </row>
    <row r="138" ht="18.75" customHeight="1">
      <c r="B138" s="33"/>
      <c r="C138" s="33"/>
    </row>
    <row r="139" ht="18.75" customHeight="1">
      <c r="A139" s="39" t="s">
        <v>41</v>
      </c>
      <c r="B139" s="3"/>
      <c r="C139" s="33"/>
    </row>
    <row r="140" ht="18.75" customHeight="1">
      <c r="A140" s="40" t="s">
        <v>42</v>
      </c>
      <c r="B140" s="41">
        <v>1.0</v>
      </c>
      <c r="C140" s="33"/>
    </row>
    <row r="141" ht="18.75" customHeight="1">
      <c r="A141" s="42" t="s">
        <v>43</v>
      </c>
      <c r="B141" s="43">
        <f>A141*B140/A140</f>
        <v>0.5454545455</v>
      </c>
      <c r="C141" s="33"/>
    </row>
    <row r="142" ht="18.75" customHeight="1">
      <c r="B142" s="33"/>
      <c r="C142" s="33"/>
    </row>
    <row r="143" ht="18.75" customHeight="1">
      <c r="B143" s="33"/>
      <c r="C143" s="33"/>
    </row>
    <row r="144" ht="18.75" customHeight="1">
      <c r="B144" s="33"/>
      <c r="C144" s="33"/>
    </row>
    <row r="145" ht="18.75" customHeight="1">
      <c r="B145" s="33"/>
      <c r="C145" s="33"/>
    </row>
    <row r="146" ht="18.75" customHeight="1">
      <c r="B146" s="33"/>
      <c r="C146" s="33"/>
    </row>
    <row r="147" ht="18.75" customHeight="1">
      <c r="B147" s="33"/>
      <c r="C147" s="33"/>
    </row>
    <row r="148" ht="18.75" customHeight="1">
      <c r="B148" s="33"/>
      <c r="C148" s="33"/>
    </row>
    <row r="149" ht="18.75" customHeight="1">
      <c r="B149" s="33"/>
      <c r="C149" s="33"/>
    </row>
    <row r="150" ht="18.75" customHeight="1">
      <c r="B150" s="33"/>
      <c r="C150" s="33"/>
    </row>
    <row r="151" ht="18.75" customHeight="1">
      <c r="B151" s="33"/>
      <c r="C151" s="33"/>
    </row>
    <row r="152" ht="18.75" customHeight="1">
      <c r="B152" s="33"/>
      <c r="C152" s="33"/>
    </row>
    <row r="153" ht="18.75" customHeight="1">
      <c r="B153" s="33"/>
      <c r="C153" s="33"/>
    </row>
    <row r="154" ht="18.75" customHeight="1">
      <c r="B154" s="33"/>
      <c r="C154" s="33"/>
    </row>
    <row r="155" ht="18.75" customHeight="1">
      <c r="B155" s="33"/>
      <c r="C155" s="33"/>
    </row>
    <row r="156" ht="18.75" customHeight="1">
      <c r="B156" s="33"/>
      <c r="C156" s="33"/>
    </row>
    <row r="157" ht="18.75" customHeight="1">
      <c r="B157" s="33"/>
      <c r="C157" s="33"/>
    </row>
    <row r="158" ht="18.75" customHeight="1">
      <c r="B158" s="33"/>
      <c r="C158" s="33"/>
    </row>
    <row r="159" ht="18.75" customHeight="1">
      <c r="B159" s="33"/>
      <c r="C159" s="33"/>
    </row>
    <row r="160" ht="18.75" customHeight="1">
      <c r="B160" s="33"/>
      <c r="C160" s="33"/>
    </row>
    <row r="161" ht="18.75" customHeight="1">
      <c r="B161" s="33"/>
      <c r="C161" s="33"/>
    </row>
    <row r="162">
      <c r="B162" s="33"/>
      <c r="C162" s="33"/>
    </row>
    <row r="163">
      <c r="B163" s="33"/>
      <c r="C163" s="33"/>
    </row>
    <row r="164">
      <c r="B164" s="33"/>
      <c r="C164" s="33"/>
    </row>
    <row r="165">
      <c r="B165" s="33"/>
      <c r="C165" s="33"/>
    </row>
    <row r="166">
      <c r="B166" s="33"/>
      <c r="C166" s="33"/>
    </row>
    <row r="167">
      <c r="B167" s="33"/>
      <c r="C167" s="33"/>
    </row>
    <row r="168">
      <c r="B168" s="33"/>
      <c r="C168" s="33"/>
    </row>
    <row r="169">
      <c r="B169" s="33"/>
      <c r="C169" s="33"/>
    </row>
    <row r="170">
      <c r="B170" s="33"/>
      <c r="C170" s="33"/>
    </row>
    <row r="171">
      <c r="B171" s="33"/>
      <c r="C171" s="33"/>
    </row>
    <row r="172">
      <c r="B172" s="33"/>
      <c r="C172" s="33"/>
    </row>
    <row r="173">
      <c r="B173" s="33"/>
      <c r="C173" s="33"/>
    </row>
    <row r="174">
      <c r="B174" s="33"/>
      <c r="C174" s="33"/>
    </row>
    <row r="175">
      <c r="B175" s="33"/>
      <c r="C175" s="33"/>
    </row>
    <row r="176">
      <c r="B176" s="33"/>
      <c r="C176" s="33"/>
    </row>
    <row r="177">
      <c r="B177" s="33"/>
      <c r="C177" s="33"/>
    </row>
    <row r="178">
      <c r="B178" s="33"/>
      <c r="C178" s="33"/>
    </row>
    <row r="179">
      <c r="B179" s="33"/>
      <c r="C179" s="33"/>
    </row>
    <row r="180">
      <c r="B180" s="33"/>
      <c r="C180" s="33"/>
    </row>
    <row r="181">
      <c r="B181" s="33"/>
      <c r="C181" s="33"/>
    </row>
    <row r="182">
      <c r="B182" s="33"/>
      <c r="C182" s="33"/>
    </row>
    <row r="183">
      <c r="B183" s="33"/>
      <c r="C183" s="33"/>
    </row>
    <row r="184">
      <c r="B184" s="33"/>
      <c r="C184" s="33"/>
    </row>
    <row r="185">
      <c r="B185" s="33"/>
      <c r="C185" s="33"/>
    </row>
    <row r="186">
      <c r="B186" s="33"/>
      <c r="C186" s="33"/>
    </row>
    <row r="187">
      <c r="B187" s="33"/>
      <c r="C187" s="33"/>
    </row>
    <row r="188">
      <c r="B188" s="33"/>
      <c r="C188" s="33"/>
    </row>
    <row r="189">
      <c r="B189" s="33"/>
      <c r="C189" s="33"/>
    </row>
    <row r="190">
      <c r="B190" s="33"/>
      <c r="C190" s="33"/>
    </row>
    <row r="191">
      <c r="B191" s="33"/>
      <c r="C191" s="33"/>
    </row>
    <row r="192">
      <c r="B192" s="33"/>
      <c r="C192" s="33"/>
    </row>
    <row r="193">
      <c r="B193" s="33"/>
      <c r="C193" s="33"/>
    </row>
    <row r="194">
      <c r="B194" s="33"/>
      <c r="C194" s="33"/>
    </row>
    <row r="195">
      <c r="B195" s="33"/>
      <c r="C195" s="33"/>
    </row>
    <row r="196">
      <c r="B196" s="33"/>
      <c r="C196" s="33"/>
    </row>
    <row r="197">
      <c r="B197" s="33"/>
      <c r="C197" s="33"/>
    </row>
    <row r="198">
      <c r="B198" s="33"/>
      <c r="C198" s="33"/>
    </row>
    <row r="199">
      <c r="B199" s="33"/>
      <c r="C199" s="33"/>
    </row>
    <row r="200">
      <c r="B200" s="33"/>
      <c r="C200" s="33"/>
    </row>
    <row r="201">
      <c r="B201" s="33"/>
      <c r="C201" s="33"/>
    </row>
    <row r="202">
      <c r="B202" s="33"/>
      <c r="C202" s="33"/>
    </row>
    <row r="203">
      <c r="B203" s="33"/>
      <c r="C203" s="33"/>
    </row>
    <row r="204">
      <c r="B204" s="33"/>
      <c r="C204" s="33"/>
    </row>
    <row r="205">
      <c r="B205" s="33"/>
      <c r="C205" s="33"/>
    </row>
    <row r="206">
      <c r="B206" s="33"/>
      <c r="C206" s="33"/>
    </row>
    <row r="207">
      <c r="B207" s="33"/>
      <c r="C207" s="33"/>
    </row>
    <row r="208">
      <c r="B208" s="33"/>
      <c r="C208" s="33"/>
    </row>
    <row r="209">
      <c r="B209" s="33"/>
      <c r="C209" s="33"/>
    </row>
    <row r="210">
      <c r="B210" s="33"/>
      <c r="C210" s="33"/>
    </row>
    <row r="211">
      <c r="B211" s="33"/>
      <c r="C211" s="33"/>
    </row>
    <row r="212">
      <c r="B212" s="33"/>
      <c r="C212" s="33"/>
    </row>
    <row r="213">
      <c r="B213" s="33"/>
      <c r="C213" s="33"/>
    </row>
    <row r="214">
      <c r="B214" s="33"/>
      <c r="C214" s="33"/>
    </row>
    <row r="215">
      <c r="B215" s="33"/>
      <c r="C215" s="33"/>
    </row>
    <row r="216">
      <c r="B216" s="33"/>
      <c r="C216" s="33"/>
    </row>
    <row r="217">
      <c r="B217" s="33"/>
      <c r="C217" s="33"/>
    </row>
    <row r="218">
      <c r="B218" s="33"/>
      <c r="C218" s="33"/>
    </row>
    <row r="219">
      <c r="B219" s="33"/>
      <c r="C219" s="33"/>
    </row>
    <row r="220">
      <c r="B220" s="33"/>
      <c r="C220" s="33"/>
    </row>
    <row r="221">
      <c r="B221" s="33"/>
      <c r="C221" s="33"/>
    </row>
    <row r="222">
      <c r="B222" s="33"/>
      <c r="C222" s="33"/>
    </row>
    <row r="223">
      <c r="B223" s="33"/>
      <c r="C223" s="33"/>
    </row>
    <row r="224">
      <c r="B224" s="33"/>
      <c r="C224" s="33"/>
    </row>
    <row r="225">
      <c r="B225" s="33"/>
      <c r="C225" s="33"/>
    </row>
    <row r="226">
      <c r="B226" s="33"/>
      <c r="C226" s="33"/>
    </row>
    <row r="227">
      <c r="B227" s="33"/>
      <c r="C227" s="33"/>
    </row>
    <row r="228">
      <c r="B228" s="33"/>
      <c r="C228" s="33"/>
    </row>
    <row r="229">
      <c r="B229" s="33"/>
      <c r="C229" s="33"/>
    </row>
    <row r="230">
      <c r="B230" s="33"/>
      <c r="C230" s="33"/>
    </row>
    <row r="231">
      <c r="B231" s="33"/>
      <c r="C231" s="33"/>
    </row>
    <row r="232">
      <c r="B232" s="33"/>
      <c r="C232" s="33"/>
    </row>
    <row r="233">
      <c r="B233" s="33"/>
      <c r="C233" s="33"/>
    </row>
    <row r="234">
      <c r="B234" s="33"/>
      <c r="C234" s="33"/>
    </row>
    <row r="235">
      <c r="B235" s="33"/>
      <c r="C235" s="33"/>
    </row>
    <row r="236">
      <c r="B236" s="33"/>
      <c r="C236" s="33"/>
    </row>
    <row r="237">
      <c r="B237" s="33"/>
      <c r="C237" s="33"/>
    </row>
    <row r="238">
      <c r="B238" s="33"/>
      <c r="C238" s="33"/>
    </row>
    <row r="239">
      <c r="B239" s="33"/>
      <c r="C239" s="33"/>
    </row>
    <row r="240">
      <c r="B240" s="33"/>
      <c r="C240" s="33"/>
    </row>
    <row r="241">
      <c r="B241" s="33"/>
      <c r="C241" s="33"/>
    </row>
    <row r="242">
      <c r="B242" s="33"/>
      <c r="C242" s="33"/>
    </row>
    <row r="243">
      <c r="B243" s="33"/>
      <c r="C243" s="33"/>
    </row>
    <row r="244">
      <c r="B244" s="33"/>
      <c r="C244" s="33"/>
    </row>
    <row r="245">
      <c r="B245" s="33"/>
      <c r="C245" s="33"/>
    </row>
    <row r="246">
      <c r="B246" s="33"/>
      <c r="C246" s="33"/>
    </row>
    <row r="247">
      <c r="B247" s="33"/>
      <c r="C247" s="33"/>
    </row>
    <row r="248">
      <c r="B248" s="33"/>
      <c r="C248" s="33"/>
    </row>
    <row r="249">
      <c r="B249" s="33"/>
      <c r="C249" s="33"/>
    </row>
    <row r="250">
      <c r="B250" s="33"/>
      <c r="C250" s="33"/>
    </row>
    <row r="251">
      <c r="B251" s="33"/>
      <c r="C251" s="33"/>
    </row>
    <row r="252">
      <c r="B252" s="33"/>
      <c r="C252" s="33"/>
    </row>
    <row r="253">
      <c r="B253" s="33"/>
      <c r="C253" s="33"/>
    </row>
    <row r="254">
      <c r="B254" s="33"/>
      <c r="C254" s="33"/>
    </row>
    <row r="255">
      <c r="B255" s="33"/>
      <c r="C255" s="33"/>
    </row>
    <row r="256">
      <c r="B256" s="33"/>
      <c r="C256" s="33"/>
    </row>
    <row r="257">
      <c r="B257" s="33"/>
      <c r="C257" s="33"/>
    </row>
    <row r="258">
      <c r="B258" s="33"/>
      <c r="C258" s="33"/>
    </row>
    <row r="259">
      <c r="B259" s="33"/>
      <c r="C259" s="33"/>
    </row>
    <row r="260">
      <c r="B260" s="33"/>
      <c r="C260" s="33"/>
    </row>
    <row r="261">
      <c r="B261" s="33"/>
      <c r="C261" s="33"/>
    </row>
    <row r="262">
      <c r="B262" s="33"/>
      <c r="C262" s="33"/>
    </row>
    <row r="263">
      <c r="B263" s="33"/>
      <c r="C263" s="33"/>
    </row>
    <row r="264">
      <c r="B264" s="33"/>
      <c r="C264" s="33"/>
    </row>
    <row r="265">
      <c r="B265" s="33"/>
      <c r="C265" s="33"/>
    </row>
    <row r="266">
      <c r="B266" s="33"/>
      <c r="C266" s="33"/>
    </row>
    <row r="267">
      <c r="B267" s="33"/>
      <c r="C267" s="33"/>
    </row>
    <row r="268">
      <c r="B268" s="33"/>
      <c r="C268" s="33"/>
    </row>
    <row r="269">
      <c r="B269" s="33"/>
      <c r="C269" s="33"/>
    </row>
    <row r="270">
      <c r="B270" s="33"/>
      <c r="C270" s="33"/>
    </row>
    <row r="271">
      <c r="B271" s="33"/>
      <c r="C271" s="33"/>
    </row>
    <row r="272">
      <c r="B272" s="33"/>
      <c r="C272" s="33"/>
    </row>
    <row r="273">
      <c r="B273" s="33"/>
      <c r="C273" s="33"/>
    </row>
    <row r="274">
      <c r="B274" s="33"/>
      <c r="C274" s="33"/>
    </row>
    <row r="275">
      <c r="B275" s="33"/>
      <c r="C275" s="33"/>
    </row>
    <row r="276">
      <c r="B276" s="33"/>
      <c r="C276" s="33"/>
    </row>
    <row r="277">
      <c r="B277" s="33"/>
      <c r="C277" s="33"/>
    </row>
    <row r="278">
      <c r="B278" s="33"/>
      <c r="C278" s="33"/>
    </row>
    <row r="279">
      <c r="B279" s="33"/>
      <c r="C279" s="33"/>
    </row>
    <row r="280">
      <c r="B280" s="33"/>
      <c r="C280" s="33"/>
    </row>
    <row r="281">
      <c r="B281" s="33"/>
      <c r="C281" s="33"/>
    </row>
    <row r="282">
      <c r="B282" s="33"/>
      <c r="C282" s="33"/>
    </row>
    <row r="283">
      <c r="B283" s="33"/>
      <c r="C283" s="33"/>
    </row>
    <row r="284">
      <c r="B284" s="33"/>
      <c r="C284" s="33"/>
    </row>
    <row r="285">
      <c r="B285" s="33"/>
      <c r="C285" s="33"/>
    </row>
    <row r="286">
      <c r="B286" s="33"/>
      <c r="C286" s="33"/>
    </row>
    <row r="287">
      <c r="B287" s="33"/>
      <c r="C287" s="33"/>
    </row>
    <row r="288">
      <c r="B288" s="33"/>
      <c r="C288" s="33"/>
    </row>
    <row r="289">
      <c r="B289" s="33"/>
      <c r="C289" s="33"/>
    </row>
    <row r="290">
      <c r="B290" s="33"/>
      <c r="C290" s="33"/>
    </row>
    <row r="291">
      <c r="B291" s="33"/>
      <c r="C291" s="33"/>
    </row>
    <row r="292">
      <c r="B292" s="33"/>
      <c r="C292" s="33"/>
    </row>
    <row r="293">
      <c r="B293" s="33"/>
      <c r="C293" s="33"/>
    </row>
    <row r="294">
      <c r="B294" s="33"/>
      <c r="C294" s="33"/>
    </row>
    <row r="295">
      <c r="B295" s="33"/>
      <c r="C295" s="33"/>
    </row>
    <row r="296">
      <c r="B296" s="33"/>
      <c r="C296" s="33"/>
    </row>
    <row r="297">
      <c r="B297" s="33"/>
      <c r="C297" s="33"/>
    </row>
    <row r="298">
      <c r="B298" s="33"/>
      <c r="C298" s="33"/>
    </row>
    <row r="299">
      <c r="B299" s="33"/>
      <c r="C299" s="33"/>
    </row>
    <row r="300">
      <c r="B300" s="33"/>
      <c r="C300" s="33"/>
    </row>
    <row r="301">
      <c r="B301" s="33"/>
      <c r="C301" s="33"/>
    </row>
    <row r="302">
      <c r="B302" s="33"/>
      <c r="C302" s="33"/>
    </row>
    <row r="303">
      <c r="B303" s="33"/>
      <c r="C303" s="33"/>
    </row>
    <row r="304">
      <c r="B304" s="33"/>
      <c r="C304" s="33"/>
    </row>
    <row r="305">
      <c r="B305" s="33"/>
      <c r="C305" s="33"/>
    </row>
    <row r="306">
      <c r="B306" s="33"/>
      <c r="C306" s="33"/>
    </row>
    <row r="307">
      <c r="B307" s="33"/>
      <c r="C307" s="33"/>
    </row>
    <row r="308">
      <c r="B308" s="33"/>
      <c r="C308" s="33"/>
    </row>
    <row r="309">
      <c r="B309" s="33"/>
      <c r="C309" s="33"/>
    </row>
    <row r="310">
      <c r="B310" s="33"/>
      <c r="C310" s="33"/>
    </row>
    <row r="311">
      <c r="B311" s="33"/>
      <c r="C311" s="33"/>
    </row>
    <row r="312">
      <c r="B312" s="33"/>
      <c r="C312" s="33"/>
    </row>
    <row r="313">
      <c r="B313" s="33"/>
      <c r="C313" s="33"/>
    </row>
    <row r="314">
      <c r="B314" s="33"/>
      <c r="C314" s="33"/>
    </row>
    <row r="315">
      <c r="B315" s="33"/>
      <c r="C315" s="33"/>
    </row>
    <row r="316">
      <c r="B316" s="33"/>
      <c r="C316" s="33"/>
    </row>
    <row r="317">
      <c r="B317" s="33"/>
      <c r="C317" s="33"/>
    </row>
    <row r="318">
      <c r="B318" s="33"/>
      <c r="C318" s="33"/>
    </row>
    <row r="319">
      <c r="B319" s="33"/>
      <c r="C319" s="33"/>
    </row>
    <row r="320">
      <c r="B320" s="33"/>
      <c r="C320" s="33"/>
    </row>
    <row r="321">
      <c r="B321" s="33"/>
      <c r="C321" s="33"/>
    </row>
    <row r="322">
      <c r="B322" s="33"/>
      <c r="C322" s="33"/>
    </row>
    <row r="323">
      <c r="B323" s="33"/>
      <c r="C323" s="33"/>
    </row>
    <row r="324">
      <c r="B324" s="33"/>
      <c r="C324" s="33"/>
    </row>
    <row r="325">
      <c r="B325" s="33"/>
      <c r="C325" s="33"/>
    </row>
    <row r="326">
      <c r="B326" s="33"/>
      <c r="C326" s="33"/>
    </row>
    <row r="327">
      <c r="B327" s="33"/>
      <c r="C327" s="33"/>
    </row>
    <row r="328">
      <c r="B328" s="33"/>
      <c r="C328" s="33"/>
    </row>
    <row r="329">
      <c r="B329" s="33"/>
      <c r="C329" s="33"/>
    </row>
    <row r="330">
      <c r="B330" s="33"/>
      <c r="C330" s="33"/>
    </row>
    <row r="331">
      <c r="B331" s="33"/>
      <c r="C331" s="33"/>
    </row>
    <row r="332">
      <c r="B332" s="33"/>
      <c r="C332" s="33"/>
    </row>
    <row r="333">
      <c r="B333" s="33"/>
      <c r="C333" s="33"/>
    </row>
    <row r="334">
      <c r="B334" s="33"/>
      <c r="C334" s="33"/>
    </row>
    <row r="335">
      <c r="B335" s="33"/>
      <c r="C335" s="33"/>
    </row>
    <row r="336">
      <c r="B336" s="33"/>
      <c r="C336" s="33"/>
    </row>
    <row r="337">
      <c r="B337" s="33"/>
      <c r="C337" s="33"/>
    </row>
    <row r="338">
      <c r="B338" s="33"/>
      <c r="C338" s="33"/>
    </row>
    <row r="339">
      <c r="B339" s="33"/>
      <c r="C339" s="33"/>
    </row>
    <row r="340">
      <c r="B340" s="33"/>
      <c r="C340" s="33"/>
    </row>
    <row r="341">
      <c r="B341" s="33"/>
      <c r="C341" s="33"/>
    </row>
    <row r="342">
      <c r="B342" s="33"/>
      <c r="C342" s="33"/>
    </row>
    <row r="343">
      <c r="B343" s="33"/>
      <c r="C343" s="33"/>
    </row>
    <row r="344">
      <c r="B344" s="33"/>
      <c r="C344" s="33"/>
    </row>
    <row r="345">
      <c r="B345" s="33"/>
      <c r="C345" s="33"/>
    </row>
    <row r="346">
      <c r="B346" s="33"/>
      <c r="C346" s="33"/>
    </row>
    <row r="347">
      <c r="B347" s="33"/>
      <c r="C347" s="33"/>
    </row>
    <row r="348">
      <c r="B348" s="33"/>
      <c r="C348" s="33"/>
    </row>
    <row r="349">
      <c r="B349" s="33"/>
      <c r="C349" s="33"/>
    </row>
    <row r="350">
      <c r="B350" s="33"/>
      <c r="C350" s="33"/>
    </row>
    <row r="351">
      <c r="B351" s="33"/>
      <c r="C351" s="33"/>
    </row>
    <row r="352">
      <c r="B352" s="33"/>
      <c r="C352" s="33"/>
    </row>
    <row r="353">
      <c r="B353" s="33"/>
      <c r="C353" s="33"/>
    </row>
    <row r="354">
      <c r="B354" s="33"/>
      <c r="C354" s="33"/>
    </row>
    <row r="355">
      <c r="B355" s="33"/>
      <c r="C355" s="33"/>
    </row>
    <row r="356">
      <c r="B356" s="33"/>
      <c r="C356" s="33"/>
    </row>
    <row r="357">
      <c r="B357" s="33"/>
      <c r="C357" s="33"/>
    </row>
    <row r="358">
      <c r="B358" s="33"/>
      <c r="C358" s="33"/>
    </row>
    <row r="359">
      <c r="B359" s="33"/>
      <c r="C359" s="33"/>
    </row>
    <row r="360">
      <c r="B360" s="33"/>
      <c r="C360" s="33"/>
    </row>
    <row r="361">
      <c r="B361" s="33"/>
      <c r="C361" s="33"/>
    </row>
    <row r="362">
      <c r="B362" s="33"/>
      <c r="C362" s="33"/>
    </row>
    <row r="363">
      <c r="B363" s="33"/>
      <c r="C363" s="33"/>
    </row>
    <row r="364">
      <c r="B364" s="33"/>
      <c r="C364" s="33"/>
    </row>
    <row r="365">
      <c r="B365" s="33"/>
      <c r="C365" s="33"/>
    </row>
    <row r="366">
      <c r="B366" s="33"/>
      <c r="C366" s="33"/>
    </row>
    <row r="367">
      <c r="B367" s="33"/>
      <c r="C367" s="33"/>
    </row>
    <row r="368">
      <c r="B368" s="33"/>
      <c r="C368" s="33"/>
    </row>
    <row r="369">
      <c r="B369" s="33"/>
      <c r="C369" s="33"/>
    </row>
    <row r="370">
      <c r="B370" s="33"/>
      <c r="C370" s="33"/>
    </row>
    <row r="371">
      <c r="B371" s="33"/>
      <c r="C371" s="33"/>
    </row>
    <row r="372">
      <c r="B372" s="33"/>
      <c r="C372" s="33"/>
    </row>
    <row r="373">
      <c r="B373" s="33"/>
      <c r="C373" s="33"/>
    </row>
    <row r="374">
      <c r="B374" s="33"/>
      <c r="C374" s="33"/>
    </row>
    <row r="375">
      <c r="B375" s="33"/>
      <c r="C375" s="33"/>
    </row>
    <row r="376">
      <c r="B376" s="33"/>
      <c r="C376" s="33"/>
    </row>
    <row r="377">
      <c r="B377" s="33"/>
      <c r="C377" s="33"/>
    </row>
    <row r="378">
      <c r="B378" s="33"/>
      <c r="C378" s="33"/>
    </row>
    <row r="379">
      <c r="B379" s="33"/>
      <c r="C379" s="33"/>
    </row>
    <row r="380">
      <c r="B380" s="33"/>
      <c r="C380" s="33"/>
    </row>
    <row r="381">
      <c r="B381" s="33"/>
      <c r="C381" s="33"/>
    </row>
    <row r="382">
      <c r="B382" s="33"/>
      <c r="C382" s="33"/>
    </row>
    <row r="383">
      <c r="B383" s="33"/>
      <c r="C383" s="33"/>
    </row>
    <row r="384">
      <c r="B384" s="33"/>
      <c r="C384" s="33"/>
    </row>
    <row r="385">
      <c r="B385" s="33"/>
      <c r="C385" s="33"/>
    </row>
    <row r="386">
      <c r="B386" s="33"/>
      <c r="C386" s="33"/>
    </row>
    <row r="387">
      <c r="B387" s="33"/>
      <c r="C387" s="33"/>
    </row>
    <row r="388">
      <c r="B388" s="33"/>
      <c r="C388" s="33"/>
    </row>
    <row r="389">
      <c r="B389" s="33"/>
      <c r="C389" s="33"/>
    </row>
    <row r="390">
      <c r="B390" s="33"/>
      <c r="C390" s="33"/>
    </row>
    <row r="391">
      <c r="B391" s="33"/>
      <c r="C391" s="33"/>
    </row>
    <row r="392">
      <c r="B392" s="33"/>
      <c r="C392" s="33"/>
    </row>
    <row r="393">
      <c r="B393" s="33"/>
      <c r="C393" s="33"/>
    </row>
    <row r="394">
      <c r="B394" s="33"/>
      <c r="C394" s="33"/>
    </row>
    <row r="395">
      <c r="B395" s="33"/>
      <c r="C395" s="33"/>
    </row>
    <row r="396">
      <c r="B396" s="33"/>
      <c r="C396" s="33"/>
    </row>
    <row r="397">
      <c r="B397" s="33"/>
      <c r="C397" s="33"/>
    </row>
    <row r="398">
      <c r="B398" s="33"/>
      <c r="C398" s="33"/>
    </row>
    <row r="399">
      <c r="B399" s="33"/>
      <c r="C399" s="33"/>
    </row>
    <row r="400">
      <c r="B400" s="33"/>
      <c r="C400" s="33"/>
    </row>
    <row r="401">
      <c r="B401" s="33"/>
      <c r="C401" s="33"/>
    </row>
    <row r="402">
      <c r="B402" s="33"/>
      <c r="C402" s="33"/>
    </row>
    <row r="403">
      <c r="B403" s="33"/>
      <c r="C403" s="33"/>
    </row>
    <row r="404">
      <c r="B404" s="33"/>
      <c r="C404" s="33"/>
    </row>
    <row r="405">
      <c r="B405" s="33"/>
      <c r="C405" s="33"/>
    </row>
    <row r="406">
      <c r="B406" s="33"/>
      <c r="C406" s="33"/>
    </row>
    <row r="407">
      <c r="B407" s="33"/>
      <c r="C407" s="33"/>
    </row>
    <row r="408">
      <c r="B408" s="33"/>
      <c r="C408" s="33"/>
    </row>
    <row r="409">
      <c r="B409" s="33"/>
      <c r="C409" s="33"/>
    </row>
    <row r="410">
      <c r="B410" s="33"/>
      <c r="C410" s="33"/>
    </row>
    <row r="411">
      <c r="B411" s="33"/>
      <c r="C411" s="33"/>
    </row>
    <row r="412">
      <c r="B412" s="33"/>
      <c r="C412" s="33"/>
    </row>
    <row r="413">
      <c r="B413" s="33"/>
      <c r="C413" s="33"/>
    </row>
    <row r="414">
      <c r="B414" s="33"/>
      <c r="C414" s="33"/>
    </row>
    <row r="415">
      <c r="B415" s="33"/>
      <c r="C415" s="33"/>
    </row>
    <row r="416">
      <c r="B416" s="33"/>
      <c r="C416" s="33"/>
    </row>
    <row r="417">
      <c r="B417" s="33"/>
      <c r="C417" s="33"/>
    </row>
    <row r="418">
      <c r="B418" s="33"/>
      <c r="C418" s="33"/>
    </row>
    <row r="419">
      <c r="B419" s="33"/>
      <c r="C419" s="33"/>
    </row>
    <row r="420">
      <c r="B420" s="33"/>
      <c r="C420" s="33"/>
    </row>
    <row r="421">
      <c r="B421" s="33"/>
      <c r="C421" s="33"/>
    </row>
    <row r="422">
      <c r="B422" s="33"/>
      <c r="C422" s="33"/>
    </row>
    <row r="423">
      <c r="B423" s="33"/>
      <c r="C423" s="33"/>
    </row>
    <row r="424">
      <c r="B424" s="33"/>
      <c r="C424" s="33"/>
    </row>
    <row r="425">
      <c r="B425" s="33"/>
      <c r="C425" s="33"/>
    </row>
    <row r="426">
      <c r="B426" s="33"/>
      <c r="C426" s="33"/>
    </row>
    <row r="427">
      <c r="B427" s="33"/>
      <c r="C427" s="33"/>
    </row>
    <row r="428">
      <c r="B428" s="33"/>
      <c r="C428" s="33"/>
    </row>
    <row r="429">
      <c r="B429" s="33"/>
      <c r="C429" s="33"/>
    </row>
    <row r="430">
      <c r="B430" s="33"/>
      <c r="C430" s="33"/>
    </row>
    <row r="431">
      <c r="B431" s="33"/>
      <c r="C431" s="33"/>
    </row>
    <row r="432">
      <c r="B432" s="33"/>
      <c r="C432" s="33"/>
    </row>
    <row r="433">
      <c r="B433" s="33"/>
      <c r="C433" s="33"/>
    </row>
    <row r="434">
      <c r="B434" s="33"/>
      <c r="C434" s="33"/>
    </row>
    <row r="435">
      <c r="B435" s="33"/>
      <c r="C435" s="33"/>
    </row>
    <row r="436">
      <c r="B436" s="33"/>
      <c r="C436" s="33"/>
    </row>
    <row r="437">
      <c r="B437" s="33"/>
      <c r="C437" s="33"/>
    </row>
    <row r="438">
      <c r="B438" s="33"/>
      <c r="C438" s="33"/>
    </row>
    <row r="439">
      <c r="B439" s="33"/>
      <c r="C439" s="33"/>
    </row>
    <row r="440">
      <c r="B440" s="33"/>
      <c r="C440" s="33"/>
    </row>
    <row r="441">
      <c r="B441" s="33"/>
      <c r="C441" s="33"/>
    </row>
    <row r="442">
      <c r="B442" s="33"/>
      <c r="C442" s="33"/>
    </row>
    <row r="443">
      <c r="B443" s="33"/>
      <c r="C443" s="33"/>
    </row>
    <row r="444">
      <c r="B444" s="33"/>
      <c r="C444" s="33"/>
    </row>
    <row r="445">
      <c r="B445" s="33"/>
      <c r="C445" s="33"/>
    </row>
    <row r="446">
      <c r="B446" s="33"/>
      <c r="C446" s="33"/>
    </row>
    <row r="447">
      <c r="B447" s="33"/>
      <c r="C447" s="33"/>
    </row>
    <row r="448">
      <c r="B448" s="33"/>
      <c r="C448" s="33"/>
    </row>
    <row r="449">
      <c r="B449" s="33"/>
      <c r="C449" s="33"/>
    </row>
    <row r="450">
      <c r="B450" s="33"/>
      <c r="C450" s="33"/>
    </row>
    <row r="451">
      <c r="B451" s="33"/>
      <c r="C451" s="33"/>
    </row>
    <row r="452">
      <c r="B452" s="33"/>
      <c r="C452" s="33"/>
    </row>
    <row r="453">
      <c r="B453" s="33"/>
      <c r="C453" s="33"/>
    </row>
    <row r="454">
      <c r="B454" s="33"/>
      <c r="C454" s="33"/>
    </row>
    <row r="455">
      <c r="B455" s="33"/>
      <c r="C455" s="33"/>
    </row>
    <row r="456">
      <c r="B456" s="33"/>
      <c r="C456" s="33"/>
    </row>
    <row r="457">
      <c r="B457" s="33"/>
      <c r="C457" s="33"/>
    </row>
    <row r="458">
      <c r="B458" s="33"/>
      <c r="C458" s="33"/>
    </row>
    <row r="459">
      <c r="B459" s="33"/>
      <c r="C459" s="33"/>
    </row>
    <row r="460">
      <c r="B460" s="33"/>
      <c r="C460" s="33"/>
    </row>
    <row r="461">
      <c r="B461" s="33"/>
      <c r="C461" s="33"/>
    </row>
    <row r="462">
      <c r="B462" s="33"/>
      <c r="C462" s="33"/>
    </row>
    <row r="463">
      <c r="B463" s="33"/>
      <c r="C463" s="33"/>
    </row>
    <row r="464">
      <c r="B464" s="33"/>
      <c r="C464" s="33"/>
    </row>
    <row r="465">
      <c r="B465" s="33"/>
      <c r="C465" s="33"/>
    </row>
    <row r="466">
      <c r="B466" s="33"/>
      <c r="C466" s="33"/>
    </row>
    <row r="467">
      <c r="B467" s="33"/>
      <c r="C467" s="33"/>
    </row>
    <row r="468">
      <c r="B468" s="33"/>
      <c r="C468" s="33"/>
    </row>
    <row r="469">
      <c r="B469" s="33"/>
      <c r="C469" s="33"/>
    </row>
    <row r="470">
      <c r="B470" s="33"/>
      <c r="C470" s="33"/>
    </row>
    <row r="471">
      <c r="B471" s="33"/>
      <c r="C471" s="33"/>
    </row>
    <row r="472">
      <c r="B472" s="33"/>
      <c r="C472" s="33"/>
    </row>
    <row r="473">
      <c r="B473" s="33"/>
      <c r="C473" s="33"/>
    </row>
    <row r="474">
      <c r="B474" s="33"/>
      <c r="C474" s="33"/>
    </row>
    <row r="475">
      <c r="B475" s="33"/>
      <c r="C475" s="33"/>
    </row>
    <row r="476">
      <c r="B476" s="33"/>
      <c r="C476" s="33"/>
    </row>
    <row r="477">
      <c r="B477" s="33"/>
      <c r="C477" s="33"/>
    </row>
    <row r="478">
      <c r="B478" s="33"/>
      <c r="C478" s="33"/>
    </row>
    <row r="479">
      <c r="B479" s="33"/>
      <c r="C479" s="33"/>
    </row>
    <row r="480">
      <c r="B480" s="33"/>
      <c r="C480" s="33"/>
    </row>
    <row r="481">
      <c r="B481" s="33"/>
      <c r="C481" s="33"/>
    </row>
    <row r="482">
      <c r="B482" s="33"/>
      <c r="C482" s="33"/>
    </row>
    <row r="483">
      <c r="B483" s="33"/>
      <c r="C483" s="33"/>
    </row>
    <row r="484">
      <c r="B484" s="33"/>
      <c r="C484" s="33"/>
    </row>
    <row r="485">
      <c r="B485" s="33"/>
      <c r="C485" s="33"/>
    </row>
    <row r="486">
      <c r="B486" s="33"/>
      <c r="C486" s="33"/>
    </row>
    <row r="487">
      <c r="B487" s="33"/>
      <c r="C487" s="33"/>
    </row>
    <row r="488">
      <c r="B488" s="33"/>
      <c r="C488" s="33"/>
    </row>
    <row r="489">
      <c r="B489" s="33"/>
      <c r="C489" s="33"/>
    </row>
    <row r="490">
      <c r="B490" s="33"/>
      <c r="C490" s="33"/>
    </row>
    <row r="491">
      <c r="B491" s="33"/>
      <c r="C491" s="33"/>
    </row>
    <row r="492">
      <c r="B492" s="33"/>
      <c r="C492" s="33"/>
    </row>
    <row r="493">
      <c r="B493" s="33"/>
      <c r="C493" s="33"/>
    </row>
    <row r="494">
      <c r="B494" s="33"/>
      <c r="C494" s="33"/>
    </row>
    <row r="495">
      <c r="B495" s="33"/>
      <c r="C495" s="33"/>
    </row>
    <row r="496">
      <c r="B496" s="33"/>
      <c r="C496" s="33"/>
    </row>
    <row r="497">
      <c r="B497" s="33"/>
      <c r="C497" s="33"/>
    </row>
    <row r="498">
      <c r="B498" s="33"/>
      <c r="C498" s="33"/>
    </row>
    <row r="499">
      <c r="B499" s="33"/>
      <c r="C499" s="33"/>
    </row>
    <row r="500">
      <c r="B500" s="33"/>
      <c r="C500" s="33"/>
    </row>
    <row r="501">
      <c r="B501" s="33"/>
      <c r="C501" s="33"/>
    </row>
    <row r="502">
      <c r="B502" s="33"/>
      <c r="C502" s="33"/>
    </row>
    <row r="503">
      <c r="B503" s="33"/>
      <c r="C503" s="33"/>
    </row>
    <row r="504">
      <c r="B504" s="33"/>
      <c r="C504" s="33"/>
    </row>
    <row r="505">
      <c r="B505" s="33"/>
      <c r="C505" s="33"/>
    </row>
    <row r="506">
      <c r="B506" s="33"/>
      <c r="C506" s="33"/>
    </row>
    <row r="507">
      <c r="B507" s="33"/>
      <c r="C507" s="33"/>
    </row>
    <row r="508">
      <c r="B508" s="33"/>
      <c r="C508" s="33"/>
    </row>
    <row r="509">
      <c r="B509" s="33"/>
      <c r="C509" s="33"/>
    </row>
    <row r="510">
      <c r="B510" s="33"/>
      <c r="C510" s="33"/>
    </row>
    <row r="511">
      <c r="B511" s="33"/>
      <c r="C511" s="33"/>
    </row>
    <row r="512">
      <c r="B512" s="33"/>
      <c r="C512" s="33"/>
    </row>
    <row r="513">
      <c r="B513" s="33"/>
      <c r="C513" s="33"/>
    </row>
    <row r="514">
      <c r="B514" s="33"/>
      <c r="C514" s="33"/>
    </row>
    <row r="515">
      <c r="B515" s="33"/>
      <c r="C515" s="33"/>
    </row>
    <row r="516">
      <c r="B516" s="33"/>
      <c r="C516" s="33"/>
    </row>
    <row r="517">
      <c r="B517" s="33"/>
      <c r="C517" s="33"/>
    </row>
    <row r="518">
      <c r="B518" s="33"/>
      <c r="C518" s="33"/>
    </row>
    <row r="519">
      <c r="B519" s="33"/>
      <c r="C519" s="33"/>
    </row>
    <row r="520">
      <c r="B520" s="33"/>
      <c r="C520" s="33"/>
    </row>
    <row r="521">
      <c r="B521" s="33"/>
      <c r="C521" s="33"/>
    </row>
    <row r="522">
      <c r="B522" s="33"/>
      <c r="C522" s="33"/>
    </row>
    <row r="523">
      <c r="B523" s="33"/>
      <c r="C523" s="33"/>
    </row>
    <row r="524">
      <c r="B524" s="33"/>
      <c r="C524" s="33"/>
    </row>
    <row r="525">
      <c r="B525" s="33"/>
      <c r="C525" s="33"/>
    </row>
    <row r="526">
      <c r="B526" s="33"/>
      <c r="C526" s="33"/>
    </row>
    <row r="527">
      <c r="B527" s="33"/>
      <c r="C527" s="33"/>
    </row>
    <row r="528">
      <c r="B528" s="33"/>
      <c r="C528" s="33"/>
    </row>
    <row r="529">
      <c r="B529" s="33"/>
      <c r="C529" s="33"/>
    </row>
    <row r="530">
      <c r="B530" s="33"/>
      <c r="C530" s="33"/>
    </row>
    <row r="531">
      <c r="B531" s="33"/>
      <c r="C531" s="33"/>
    </row>
    <row r="532">
      <c r="B532" s="33"/>
      <c r="C532" s="33"/>
    </row>
    <row r="533">
      <c r="B533" s="33"/>
      <c r="C533" s="33"/>
    </row>
    <row r="534">
      <c r="B534" s="33"/>
      <c r="C534" s="33"/>
    </row>
    <row r="535">
      <c r="B535" s="33"/>
      <c r="C535" s="33"/>
    </row>
    <row r="536">
      <c r="B536" s="33"/>
      <c r="C536" s="33"/>
    </row>
    <row r="537">
      <c r="B537" s="33"/>
      <c r="C537" s="33"/>
    </row>
    <row r="538">
      <c r="B538" s="33"/>
      <c r="C538" s="33"/>
    </row>
    <row r="539">
      <c r="B539" s="33"/>
      <c r="C539" s="33"/>
    </row>
    <row r="540">
      <c r="B540" s="33"/>
      <c r="C540" s="33"/>
    </row>
    <row r="541">
      <c r="B541" s="33"/>
      <c r="C541" s="33"/>
    </row>
    <row r="542">
      <c r="B542" s="33"/>
      <c r="C542" s="33"/>
    </row>
    <row r="543">
      <c r="B543" s="33"/>
      <c r="C543" s="33"/>
    </row>
    <row r="544">
      <c r="B544" s="33"/>
      <c r="C544" s="33"/>
    </row>
    <row r="545">
      <c r="B545" s="33"/>
      <c r="C545" s="33"/>
    </row>
    <row r="546">
      <c r="B546" s="33"/>
      <c r="C546" s="33"/>
    </row>
    <row r="547">
      <c r="B547" s="33"/>
      <c r="C547" s="33"/>
    </row>
    <row r="548">
      <c r="B548" s="33"/>
      <c r="C548" s="33"/>
    </row>
    <row r="549">
      <c r="B549" s="33"/>
      <c r="C549" s="33"/>
    </row>
    <row r="550">
      <c r="B550" s="33"/>
      <c r="C550" s="33"/>
    </row>
    <row r="551">
      <c r="B551" s="33"/>
      <c r="C551" s="33"/>
    </row>
    <row r="552">
      <c r="B552" s="33"/>
      <c r="C552" s="33"/>
    </row>
    <row r="553">
      <c r="B553" s="33"/>
      <c r="C553" s="33"/>
    </row>
    <row r="554">
      <c r="B554" s="33"/>
      <c r="C554" s="33"/>
    </row>
    <row r="555">
      <c r="B555" s="33"/>
      <c r="C555" s="33"/>
    </row>
    <row r="556">
      <c r="B556" s="33"/>
      <c r="C556" s="33"/>
    </row>
    <row r="557">
      <c r="B557" s="33"/>
      <c r="C557" s="33"/>
    </row>
    <row r="558">
      <c r="B558" s="33"/>
      <c r="C558" s="33"/>
    </row>
    <row r="559">
      <c r="B559" s="33"/>
      <c r="C559" s="33"/>
    </row>
    <row r="560">
      <c r="B560" s="33"/>
      <c r="C560" s="33"/>
    </row>
    <row r="561">
      <c r="B561" s="33"/>
      <c r="C561" s="33"/>
    </row>
    <row r="562">
      <c r="B562" s="33"/>
      <c r="C562" s="33"/>
    </row>
    <row r="563">
      <c r="B563" s="33"/>
      <c r="C563" s="33"/>
    </row>
    <row r="564">
      <c r="B564" s="33"/>
      <c r="C564" s="33"/>
    </row>
    <row r="565">
      <c r="B565" s="33"/>
      <c r="C565" s="33"/>
    </row>
    <row r="566">
      <c r="B566" s="33"/>
      <c r="C566" s="33"/>
    </row>
    <row r="567">
      <c r="B567" s="33"/>
      <c r="C567" s="33"/>
    </row>
    <row r="568">
      <c r="B568" s="33"/>
      <c r="C568" s="33"/>
    </row>
    <row r="569">
      <c r="B569" s="33"/>
      <c r="C569" s="33"/>
    </row>
    <row r="570">
      <c r="B570" s="33"/>
      <c r="C570" s="33"/>
    </row>
    <row r="571">
      <c r="B571" s="33"/>
      <c r="C571" s="33"/>
    </row>
    <row r="572">
      <c r="B572" s="33"/>
      <c r="C572" s="33"/>
    </row>
    <row r="573">
      <c r="B573" s="33"/>
      <c r="C573" s="33"/>
    </row>
    <row r="574">
      <c r="B574" s="33"/>
      <c r="C574" s="33"/>
    </row>
    <row r="575">
      <c r="B575" s="33"/>
      <c r="C575" s="33"/>
    </row>
    <row r="576">
      <c r="B576" s="33"/>
      <c r="C576" s="33"/>
    </row>
    <row r="577">
      <c r="B577" s="33"/>
      <c r="C577" s="33"/>
    </row>
    <row r="578">
      <c r="B578" s="33"/>
      <c r="C578" s="33"/>
    </row>
    <row r="579">
      <c r="B579" s="33"/>
      <c r="C579" s="33"/>
    </row>
    <row r="580">
      <c r="B580" s="33"/>
      <c r="C580" s="33"/>
    </row>
    <row r="581">
      <c r="B581" s="33"/>
      <c r="C581" s="33"/>
    </row>
    <row r="582">
      <c r="B582" s="33"/>
      <c r="C582" s="33"/>
    </row>
    <row r="583">
      <c r="B583" s="33"/>
      <c r="C583" s="33"/>
    </row>
    <row r="584">
      <c r="B584" s="33"/>
      <c r="C584" s="33"/>
    </row>
    <row r="585">
      <c r="B585" s="33"/>
      <c r="C585" s="33"/>
    </row>
    <row r="586">
      <c r="B586" s="33"/>
      <c r="C586" s="33"/>
    </row>
    <row r="587">
      <c r="B587" s="33"/>
      <c r="C587" s="33"/>
    </row>
    <row r="588">
      <c r="B588" s="33"/>
      <c r="C588" s="33"/>
    </row>
    <row r="589">
      <c r="B589" s="33"/>
      <c r="C589" s="33"/>
    </row>
    <row r="590">
      <c r="B590" s="33"/>
      <c r="C590" s="33"/>
    </row>
    <row r="591">
      <c r="B591" s="33"/>
      <c r="C591" s="33"/>
    </row>
    <row r="592">
      <c r="B592" s="33"/>
      <c r="C592" s="33"/>
    </row>
    <row r="593">
      <c r="B593" s="33"/>
      <c r="C593" s="33"/>
    </row>
    <row r="594">
      <c r="B594" s="33"/>
      <c r="C594" s="33"/>
    </row>
    <row r="595">
      <c r="B595" s="33"/>
      <c r="C595" s="33"/>
    </row>
    <row r="596">
      <c r="B596" s="33"/>
      <c r="C596" s="33"/>
    </row>
    <row r="597">
      <c r="B597" s="33"/>
      <c r="C597" s="33"/>
    </row>
    <row r="598">
      <c r="B598" s="33"/>
      <c r="C598" s="33"/>
    </row>
    <row r="599">
      <c r="B599" s="33"/>
      <c r="C599" s="33"/>
    </row>
    <row r="600">
      <c r="B600" s="33"/>
      <c r="C600" s="33"/>
    </row>
    <row r="601">
      <c r="B601" s="33"/>
      <c r="C601" s="33"/>
    </row>
    <row r="602">
      <c r="B602" s="33"/>
      <c r="C602" s="33"/>
    </row>
    <row r="603">
      <c r="B603" s="33"/>
      <c r="C603" s="33"/>
    </row>
    <row r="604">
      <c r="B604" s="33"/>
      <c r="C604" s="33"/>
    </row>
    <row r="605">
      <c r="B605" s="33"/>
      <c r="C605" s="33"/>
    </row>
    <row r="606">
      <c r="B606" s="33"/>
      <c r="C606" s="33"/>
    </row>
    <row r="607">
      <c r="B607" s="33"/>
      <c r="C607" s="33"/>
    </row>
    <row r="608">
      <c r="B608" s="33"/>
      <c r="C608" s="33"/>
    </row>
    <row r="609">
      <c r="B609" s="33"/>
      <c r="C609" s="33"/>
    </row>
    <row r="610">
      <c r="B610" s="33"/>
      <c r="C610" s="33"/>
    </row>
    <row r="611">
      <c r="B611" s="33"/>
      <c r="C611" s="33"/>
    </row>
    <row r="612">
      <c r="B612" s="33"/>
      <c r="C612" s="33"/>
    </row>
    <row r="613">
      <c r="B613" s="33"/>
      <c r="C613" s="33"/>
    </row>
    <row r="614">
      <c r="B614" s="33"/>
      <c r="C614" s="33"/>
    </row>
    <row r="615">
      <c r="B615" s="33"/>
      <c r="C615" s="33"/>
    </row>
    <row r="616">
      <c r="B616" s="33"/>
      <c r="C616" s="33"/>
    </row>
    <row r="617">
      <c r="B617" s="33"/>
      <c r="C617" s="33"/>
    </row>
    <row r="618">
      <c r="B618" s="33"/>
      <c r="C618" s="33"/>
    </row>
    <row r="619">
      <c r="B619" s="33"/>
      <c r="C619" s="33"/>
    </row>
    <row r="620">
      <c r="B620" s="33"/>
      <c r="C620" s="33"/>
    </row>
    <row r="621">
      <c r="B621" s="33"/>
      <c r="C621" s="33"/>
    </row>
    <row r="622">
      <c r="B622" s="33"/>
      <c r="C622" s="33"/>
    </row>
    <row r="623">
      <c r="B623" s="33"/>
      <c r="C623" s="33"/>
    </row>
    <row r="624">
      <c r="B624" s="33"/>
      <c r="C624" s="33"/>
    </row>
    <row r="625">
      <c r="B625" s="33"/>
      <c r="C625" s="33"/>
    </row>
    <row r="626">
      <c r="B626" s="33"/>
      <c r="C626" s="33"/>
    </row>
    <row r="627">
      <c r="B627" s="33"/>
      <c r="C627" s="33"/>
    </row>
    <row r="628">
      <c r="B628" s="33"/>
      <c r="C628" s="33"/>
    </row>
    <row r="629">
      <c r="B629" s="33"/>
      <c r="C629" s="33"/>
    </row>
    <row r="630">
      <c r="B630" s="33"/>
      <c r="C630" s="33"/>
    </row>
    <row r="631">
      <c r="B631" s="33"/>
      <c r="C631" s="33"/>
    </row>
    <row r="632">
      <c r="B632" s="33"/>
      <c r="C632" s="33"/>
    </row>
    <row r="633">
      <c r="B633" s="33"/>
      <c r="C633" s="33"/>
    </row>
    <row r="634">
      <c r="B634" s="33"/>
      <c r="C634" s="33"/>
    </row>
    <row r="635">
      <c r="B635" s="33"/>
      <c r="C635" s="33"/>
    </row>
    <row r="636">
      <c r="B636" s="33"/>
      <c r="C636" s="33"/>
    </row>
    <row r="637">
      <c r="B637" s="33"/>
      <c r="C637" s="33"/>
    </row>
    <row r="638">
      <c r="B638" s="33"/>
      <c r="C638" s="33"/>
    </row>
    <row r="639">
      <c r="B639" s="33"/>
      <c r="C639" s="33"/>
    </row>
    <row r="640">
      <c r="B640" s="33"/>
      <c r="C640" s="33"/>
    </row>
    <row r="641">
      <c r="B641" s="33"/>
      <c r="C641" s="33"/>
    </row>
    <row r="642">
      <c r="B642" s="33"/>
      <c r="C642" s="33"/>
    </row>
    <row r="643">
      <c r="B643" s="33"/>
      <c r="C643" s="33"/>
    </row>
    <row r="644">
      <c r="B644" s="33"/>
      <c r="C644" s="33"/>
    </row>
    <row r="645">
      <c r="B645" s="33"/>
      <c r="C645" s="33"/>
    </row>
    <row r="646">
      <c r="B646" s="33"/>
      <c r="C646" s="33"/>
    </row>
    <row r="647">
      <c r="B647" s="33"/>
      <c r="C647" s="33"/>
    </row>
    <row r="648">
      <c r="B648" s="33"/>
      <c r="C648" s="33"/>
    </row>
    <row r="649">
      <c r="B649" s="33"/>
      <c r="C649" s="33"/>
    </row>
    <row r="650">
      <c r="B650" s="33"/>
      <c r="C650" s="33"/>
    </row>
    <row r="651">
      <c r="B651" s="33"/>
      <c r="C651" s="33"/>
    </row>
    <row r="652">
      <c r="B652" s="33"/>
      <c r="C652" s="33"/>
    </row>
    <row r="653">
      <c r="B653" s="33"/>
      <c r="C653" s="33"/>
    </row>
    <row r="654">
      <c r="B654" s="33"/>
      <c r="C654" s="33"/>
    </row>
    <row r="655">
      <c r="B655" s="33"/>
      <c r="C655" s="33"/>
    </row>
    <row r="656">
      <c r="B656" s="33"/>
      <c r="C656" s="33"/>
    </row>
    <row r="657">
      <c r="B657" s="33"/>
      <c r="C657" s="33"/>
    </row>
    <row r="658">
      <c r="B658" s="33"/>
      <c r="C658" s="33"/>
    </row>
    <row r="659">
      <c r="B659" s="33"/>
      <c r="C659" s="33"/>
    </row>
    <row r="660">
      <c r="B660" s="33"/>
      <c r="C660" s="33"/>
    </row>
    <row r="661">
      <c r="B661" s="33"/>
      <c r="C661" s="33"/>
    </row>
    <row r="662">
      <c r="B662" s="33"/>
      <c r="C662" s="33"/>
    </row>
    <row r="663">
      <c r="B663" s="33"/>
      <c r="C663" s="33"/>
    </row>
    <row r="664">
      <c r="B664" s="33"/>
      <c r="C664" s="33"/>
    </row>
    <row r="665">
      <c r="B665" s="33"/>
      <c r="C665" s="33"/>
    </row>
    <row r="666">
      <c r="B666" s="33"/>
      <c r="C666" s="33"/>
    </row>
    <row r="667">
      <c r="B667" s="33"/>
      <c r="C667" s="33"/>
    </row>
    <row r="668">
      <c r="B668" s="33"/>
      <c r="C668" s="33"/>
    </row>
    <row r="669">
      <c r="B669" s="33"/>
      <c r="C669" s="33"/>
    </row>
    <row r="670">
      <c r="B670" s="33"/>
      <c r="C670" s="33"/>
    </row>
    <row r="671">
      <c r="B671" s="33"/>
      <c r="C671" s="33"/>
    </row>
    <row r="672">
      <c r="B672" s="33"/>
      <c r="C672" s="33"/>
    </row>
    <row r="673">
      <c r="B673" s="33"/>
      <c r="C673" s="33"/>
    </row>
    <row r="674">
      <c r="B674" s="33"/>
      <c r="C674" s="33"/>
    </row>
    <row r="675">
      <c r="B675" s="33"/>
      <c r="C675" s="33"/>
    </row>
    <row r="676">
      <c r="B676" s="33"/>
      <c r="C676" s="33"/>
    </row>
    <row r="677">
      <c r="B677" s="33"/>
      <c r="C677" s="33"/>
    </row>
    <row r="678">
      <c r="B678" s="33"/>
      <c r="C678" s="33"/>
    </row>
    <row r="679">
      <c r="B679" s="33"/>
      <c r="C679" s="33"/>
    </row>
    <row r="680">
      <c r="B680" s="33"/>
      <c r="C680" s="33"/>
    </row>
    <row r="681">
      <c r="B681" s="33"/>
      <c r="C681" s="33"/>
    </row>
    <row r="682">
      <c r="B682" s="33"/>
      <c r="C682" s="33"/>
    </row>
    <row r="683">
      <c r="B683" s="33"/>
      <c r="C683" s="33"/>
    </row>
    <row r="684">
      <c r="B684" s="33"/>
      <c r="C684" s="33"/>
    </row>
    <row r="685">
      <c r="B685" s="33"/>
      <c r="C685" s="33"/>
    </row>
    <row r="686">
      <c r="B686" s="33"/>
      <c r="C686" s="33"/>
    </row>
    <row r="687">
      <c r="B687" s="33"/>
      <c r="C687" s="33"/>
    </row>
    <row r="688">
      <c r="B688" s="33"/>
      <c r="C688" s="33"/>
    </row>
    <row r="689">
      <c r="B689" s="33"/>
      <c r="C689" s="33"/>
    </row>
    <row r="690">
      <c r="B690" s="33"/>
      <c r="C690" s="33"/>
    </row>
    <row r="691">
      <c r="B691" s="33"/>
      <c r="C691" s="33"/>
    </row>
    <row r="692">
      <c r="B692" s="33"/>
      <c r="C692" s="33"/>
    </row>
    <row r="693">
      <c r="B693" s="33"/>
      <c r="C693" s="33"/>
    </row>
    <row r="694">
      <c r="B694" s="33"/>
      <c r="C694" s="33"/>
    </row>
    <row r="695">
      <c r="B695" s="33"/>
      <c r="C695" s="33"/>
    </row>
    <row r="696">
      <c r="B696" s="33"/>
      <c r="C696" s="33"/>
    </row>
    <row r="697">
      <c r="B697" s="33"/>
      <c r="C697" s="33"/>
    </row>
    <row r="698">
      <c r="B698" s="33"/>
      <c r="C698" s="33"/>
    </row>
    <row r="699">
      <c r="B699" s="33"/>
      <c r="C699" s="33"/>
    </row>
    <row r="700">
      <c r="B700" s="33"/>
      <c r="C700" s="33"/>
    </row>
    <row r="701">
      <c r="B701" s="33"/>
      <c r="C701" s="33"/>
    </row>
    <row r="702">
      <c r="B702" s="33"/>
      <c r="C702" s="33"/>
    </row>
    <row r="703">
      <c r="B703" s="33"/>
      <c r="C703" s="33"/>
    </row>
    <row r="704">
      <c r="B704" s="33"/>
      <c r="C704" s="33"/>
    </row>
    <row r="705">
      <c r="B705" s="33"/>
      <c r="C705" s="33"/>
    </row>
    <row r="706">
      <c r="B706" s="33"/>
      <c r="C706" s="33"/>
    </row>
    <row r="707">
      <c r="B707" s="33"/>
      <c r="C707" s="33"/>
    </row>
    <row r="708">
      <c r="B708" s="33"/>
      <c r="C708" s="33"/>
    </row>
    <row r="709">
      <c r="B709" s="33"/>
      <c r="C709" s="33"/>
    </row>
    <row r="710">
      <c r="B710" s="33"/>
      <c r="C710" s="33"/>
    </row>
    <row r="711">
      <c r="B711" s="33"/>
      <c r="C711" s="33"/>
    </row>
    <row r="712">
      <c r="B712" s="33"/>
      <c r="C712" s="33"/>
    </row>
    <row r="713">
      <c r="B713" s="33"/>
      <c r="C713" s="33"/>
    </row>
    <row r="714">
      <c r="B714" s="33"/>
      <c r="C714" s="33"/>
    </row>
    <row r="715">
      <c r="B715" s="33"/>
      <c r="C715" s="33"/>
    </row>
    <row r="716">
      <c r="B716" s="33"/>
      <c r="C716" s="33"/>
    </row>
    <row r="717">
      <c r="B717" s="33"/>
      <c r="C717" s="33"/>
    </row>
    <row r="718">
      <c r="B718" s="33"/>
      <c r="C718" s="33"/>
    </row>
    <row r="719">
      <c r="B719" s="33"/>
      <c r="C719" s="33"/>
    </row>
    <row r="720">
      <c r="B720" s="33"/>
      <c r="C720" s="33"/>
    </row>
    <row r="721">
      <c r="B721" s="33"/>
      <c r="C721" s="33"/>
    </row>
    <row r="722">
      <c r="B722" s="33"/>
      <c r="C722" s="33"/>
    </row>
    <row r="723">
      <c r="B723" s="33"/>
      <c r="C723" s="33"/>
    </row>
    <row r="724">
      <c r="B724" s="33"/>
      <c r="C724" s="33"/>
    </row>
    <row r="725">
      <c r="B725" s="33"/>
      <c r="C725" s="33"/>
    </row>
    <row r="726">
      <c r="B726" s="33"/>
      <c r="C726" s="33"/>
    </row>
    <row r="727">
      <c r="B727" s="33"/>
      <c r="C727" s="33"/>
    </row>
    <row r="728">
      <c r="B728" s="33"/>
      <c r="C728" s="33"/>
    </row>
    <row r="729">
      <c r="B729" s="33"/>
      <c r="C729" s="33"/>
    </row>
    <row r="730">
      <c r="B730" s="33"/>
      <c r="C730" s="33"/>
    </row>
    <row r="731">
      <c r="B731" s="33"/>
      <c r="C731" s="33"/>
    </row>
    <row r="732">
      <c r="B732" s="33"/>
      <c r="C732" s="33"/>
    </row>
    <row r="733">
      <c r="B733" s="33"/>
      <c r="C733" s="33"/>
    </row>
    <row r="734">
      <c r="B734" s="33"/>
      <c r="C734" s="33"/>
    </row>
    <row r="735">
      <c r="B735" s="33"/>
      <c r="C735" s="33"/>
    </row>
    <row r="736">
      <c r="B736" s="33"/>
      <c r="C736" s="33"/>
    </row>
    <row r="737">
      <c r="B737" s="33"/>
      <c r="C737" s="33"/>
    </row>
    <row r="738">
      <c r="B738" s="33"/>
      <c r="C738" s="33"/>
    </row>
    <row r="739">
      <c r="B739" s="33"/>
      <c r="C739" s="33"/>
    </row>
    <row r="740">
      <c r="B740" s="33"/>
      <c r="C740" s="33"/>
    </row>
    <row r="741">
      <c r="B741" s="33"/>
      <c r="C741" s="33"/>
    </row>
    <row r="742">
      <c r="B742" s="33"/>
      <c r="C742" s="33"/>
    </row>
    <row r="743">
      <c r="B743" s="33"/>
      <c r="C743" s="33"/>
    </row>
    <row r="744">
      <c r="B744" s="33"/>
      <c r="C744" s="33"/>
    </row>
    <row r="745">
      <c r="B745" s="33"/>
      <c r="C745" s="33"/>
    </row>
    <row r="746">
      <c r="B746" s="33"/>
      <c r="C746" s="33"/>
    </row>
    <row r="747">
      <c r="B747" s="33"/>
      <c r="C747" s="33"/>
    </row>
    <row r="748">
      <c r="B748" s="33"/>
      <c r="C748" s="33"/>
    </row>
    <row r="749">
      <c r="B749" s="33"/>
      <c r="C749" s="33"/>
    </row>
    <row r="750">
      <c r="B750" s="33"/>
      <c r="C750" s="33"/>
    </row>
    <row r="751">
      <c r="B751" s="33"/>
      <c r="C751" s="33"/>
    </row>
    <row r="752">
      <c r="B752" s="33"/>
      <c r="C752" s="33"/>
    </row>
    <row r="753">
      <c r="B753" s="33"/>
      <c r="C753" s="33"/>
    </row>
    <row r="754">
      <c r="B754" s="33"/>
      <c r="C754" s="33"/>
    </row>
    <row r="755">
      <c r="B755" s="33"/>
      <c r="C755" s="33"/>
    </row>
    <row r="756">
      <c r="B756" s="33"/>
      <c r="C756" s="33"/>
    </row>
    <row r="757">
      <c r="B757" s="33"/>
      <c r="C757" s="33"/>
    </row>
    <row r="758">
      <c r="B758" s="33"/>
      <c r="C758" s="33"/>
    </row>
    <row r="759">
      <c r="B759" s="33"/>
      <c r="C759" s="33"/>
    </row>
    <row r="760">
      <c r="B760" s="33"/>
      <c r="C760" s="33"/>
    </row>
    <row r="761">
      <c r="B761" s="33"/>
      <c r="C761" s="33"/>
    </row>
    <row r="762">
      <c r="B762" s="33"/>
      <c r="C762" s="33"/>
    </row>
    <row r="763">
      <c r="B763" s="33"/>
      <c r="C763" s="33"/>
    </row>
    <row r="764">
      <c r="B764" s="33"/>
      <c r="C764" s="33"/>
    </row>
    <row r="765">
      <c r="B765" s="33"/>
      <c r="C765" s="33"/>
    </row>
    <row r="766">
      <c r="B766" s="33"/>
      <c r="C766" s="33"/>
    </row>
    <row r="767">
      <c r="B767" s="33"/>
      <c r="C767" s="33"/>
    </row>
    <row r="768">
      <c r="B768" s="33"/>
      <c r="C768" s="33"/>
    </row>
    <row r="769">
      <c r="B769" s="33"/>
      <c r="C769" s="33"/>
    </row>
    <row r="770">
      <c r="B770" s="33"/>
      <c r="C770" s="33"/>
    </row>
    <row r="771">
      <c r="B771" s="33"/>
      <c r="C771" s="33"/>
    </row>
    <row r="772">
      <c r="B772" s="33"/>
      <c r="C772" s="33"/>
    </row>
    <row r="773">
      <c r="B773" s="33"/>
      <c r="C773" s="33"/>
    </row>
    <row r="774">
      <c r="B774" s="33"/>
      <c r="C774" s="33"/>
    </row>
    <row r="775">
      <c r="B775" s="33"/>
      <c r="C775" s="33"/>
    </row>
    <row r="776">
      <c r="B776" s="33"/>
      <c r="C776" s="33"/>
    </row>
    <row r="777">
      <c r="B777" s="33"/>
      <c r="C777" s="33"/>
    </row>
    <row r="778">
      <c r="B778" s="33"/>
      <c r="C778" s="33"/>
    </row>
    <row r="779">
      <c r="B779" s="33"/>
      <c r="C779" s="33"/>
    </row>
    <row r="780">
      <c r="B780" s="33"/>
      <c r="C780" s="33"/>
    </row>
    <row r="781">
      <c r="B781" s="33"/>
      <c r="C781" s="33"/>
    </row>
    <row r="782">
      <c r="B782" s="33"/>
      <c r="C782" s="33"/>
    </row>
    <row r="783">
      <c r="B783" s="33"/>
      <c r="C783" s="33"/>
    </row>
    <row r="784">
      <c r="B784" s="33"/>
      <c r="C784" s="33"/>
    </row>
    <row r="785">
      <c r="B785" s="33"/>
      <c r="C785" s="33"/>
    </row>
    <row r="786">
      <c r="B786" s="33"/>
      <c r="C786" s="33"/>
    </row>
    <row r="787">
      <c r="B787" s="33"/>
      <c r="C787" s="33"/>
    </row>
    <row r="788">
      <c r="B788" s="33"/>
      <c r="C788" s="33"/>
    </row>
    <row r="789">
      <c r="B789" s="33"/>
      <c r="C789" s="33"/>
    </row>
    <row r="790">
      <c r="B790" s="33"/>
      <c r="C790" s="33"/>
    </row>
    <row r="791">
      <c r="B791" s="33"/>
      <c r="C791" s="33"/>
    </row>
    <row r="792">
      <c r="B792" s="33"/>
      <c r="C792" s="33"/>
    </row>
    <row r="793">
      <c r="B793" s="33"/>
      <c r="C793" s="33"/>
    </row>
    <row r="794">
      <c r="B794" s="33"/>
      <c r="C794" s="33"/>
    </row>
    <row r="795">
      <c r="B795" s="33"/>
      <c r="C795" s="33"/>
    </row>
    <row r="796">
      <c r="B796" s="33"/>
      <c r="C796" s="33"/>
    </row>
    <row r="797">
      <c r="B797" s="33"/>
      <c r="C797" s="33"/>
    </row>
    <row r="798">
      <c r="B798" s="33"/>
      <c r="C798" s="33"/>
    </row>
    <row r="799">
      <c r="B799" s="33"/>
      <c r="C799" s="33"/>
    </row>
    <row r="800">
      <c r="B800" s="33"/>
      <c r="C800" s="33"/>
    </row>
    <row r="801">
      <c r="B801" s="33"/>
      <c r="C801" s="33"/>
    </row>
    <row r="802">
      <c r="B802" s="33"/>
      <c r="C802" s="33"/>
    </row>
    <row r="803">
      <c r="B803" s="33"/>
      <c r="C803" s="33"/>
    </row>
    <row r="804">
      <c r="B804" s="33"/>
      <c r="C804" s="33"/>
    </row>
    <row r="805">
      <c r="B805" s="33"/>
      <c r="C805" s="33"/>
    </row>
    <row r="806">
      <c r="B806" s="33"/>
      <c r="C806" s="33"/>
    </row>
    <row r="807">
      <c r="B807" s="33"/>
      <c r="C807" s="33"/>
    </row>
    <row r="808">
      <c r="B808" s="33"/>
      <c r="C808" s="33"/>
    </row>
    <row r="809">
      <c r="B809" s="33"/>
      <c r="C809" s="33"/>
    </row>
    <row r="810">
      <c r="B810" s="33"/>
      <c r="C810" s="33"/>
    </row>
    <row r="811">
      <c r="B811" s="33"/>
      <c r="C811" s="33"/>
    </row>
    <row r="812">
      <c r="B812" s="33"/>
      <c r="C812" s="33"/>
    </row>
    <row r="813">
      <c r="B813" s="33"/>
      <c r="C813" s="33"/>
    </row>
    <row r="814">
      <c r="B814" s="33"/>
      <c r="C814" s="33"/>
    </row>
    <row r="815">
      <c r="B815" s="33"/>
      <c r="C815" s="33"/>
    </row>
    <row r="816">
      <c r="B816" s="33"/>
      <c r="C816" s="33"/>
    </row>
    <row r="817">
      <c r="B817" s="33"/>
      <c r="C817" s="33"/>
    </row>
    <row r="818">
      <c r="B818" s="33"/>
      <c r="C818" s="33"/>
    </row>
    <row r="819">
      <c r="B819" s="33"/>
      <c r="C819" s="33"/>
    </row>
    <row r="820">
      <c r="B820" s="33"/>
      <c r="C820" s="33"/>
    </row>
    <row r="821">
      <c r="B821" s="33"/>
      <c r="C821" s="33"/>
    </row>
    <row r="822">
      <c r="B822" s="33"/>
      <c r="C822" s="33"/>
    </row>
    <row r="823">
      <c r="B823" s="33"/>
      <c r="C823" s="33"/>
    </row>
    <row r="824">
      <c r="B824" s="33"/>
      <c r="C824" s="33"/>
    </row>
    <row r="825">
      <c r="B825" s="33"/>
      <c r="C825" s="33"/>
    </row>
    <row r="826">
      <c r="B826" s="33"/>
      <c r="C826" s="33"/>
    </row>
    <row r="827">
      <c r="B827" s="33"/>
      <c r="C827" s="33"/>
    </row>
    <row r="828">
      <c r="B828" s="33"/>
      <c r="C828" s="33"/>
    </row>
    <row r="829">
      <c r="B829" s="33"/>
      <c r="C829" s="33"/>
    </row>
    <row r="830">
      <c r="B830" s="33"/>
      <c r="C830" s="33"/>
    </row>
    <row r="831">
      <c r="B831" s="33"/>
      <c r="C831" s="33"/>
    </row>
    <row r="832">
      <c r="B832" s="33"/>
      <c r="C832" s="33"/>
    </row>
    <row r="833">
      <c r="B833" s="33"/>
      <c r="C833" s="33"/>
    </row>
    <row r="834">
      <c r="B834" s="33"/>
      <c r="C834" s="33"/>
    </row>
    <row r="835">
      <c r="B835" s="33"/>
      <c r="C835" s="33"/>
    </row>
    <row r="836">
      <c r="B836" s="33"/>
      <c r="C836" s="33"/>
    </row>
    <row r="837">
      <c r="B837" s="33"/>
      <c r="C837" s="33"/>
    </row>
    <row r="838">
      <c r="B838" s="33"/>
      <c r="C838" s="33"/>
    </row>
    <row r="839">
      <c r="B839" s="33"/>
      <c r="C839" s="33"/>
    </row>
    <row r="840">
      <c r="B840" s="33"/>
      <c r="C840" s="33"/>
    </row>
    <row r="841">
      <c r="B841" s="33"/>
      <c r="C841" s="33"/>
    </row>
    <row r="842">
      <c r="B842" s="33"/>
      <c r="C842" s="33"/>
    </row>
    <row r="843">
      <c r="B843" s="33"/>
      <c r="C843" s="33"/>
    </row>
    <row r="844">
      <c r="B844" s="33"/>
      <c r="C844" s="33"/>
    </row>
    <row r="845">
      <c r="B845" s="33"/>
      <c r="C845" s="33"/>
    </row>
    <row r="846">
      <c r="B846" s="33"/>
      <c r="C846" s="33"/>
    </row>
    <row r="847">
      <c r="B847" s="33"/>
      <c r="C847" s="33"/>
    </row>
    <row r="848">
      <c r="B848" s="33"/>
      <c r="C848" s="33"/>
    </row>
    <row r="849">
      <c r="B849" s="33"/>
      <c r="C849" s="33"/>
    </row>
    <row r="850">
      <c r="B850" s="33"/>
      <c r="C850" s="33"/>
    </row>
    <row r="851">
      <c r="B851" s="33"/>
      <c r="C851" s="33"/>
    </row>
    <row r="852">
      <c r="B852" s="33"/>
      <c r="C852" s="33"/>
    </row>
    <row r="853">
      <c r="B853" s="33"/>
      <c r="C853" s="33"/>
    </row>
    <row r="854">
      <c r="B854" s="33"/>
      <c r="C854" s="33"/>
    </row>
    <row r="855">
      <c r="B855" s="33"/>
      <c r="C855" s="33"/>
    </row>
    <row r="856">
      <c r="B856" s="33"/>
      <c r="C856" s="33"/>
    </row>
    <row r="857">
      <c r="B857" s="33"/>
      <c r="C857" s="33"/>
    </row>
    <row r="858">
      <c r="B858" s="33"/>
      <c r="C858" s="33"/>
    </row>
    <row r="859">
      <c r="B859" s="33"/>
      <c r="C859" s="33"/>
    </row>
    <row r="860">
      <c r="B860" s="33"/>
      <c r="C860" s="33"/>
    </row>
    <row r="861">
      <c r="B861" s="33"/>
      <c r="C861" s="33"/>
    </row>
    <row r="862">
      <c r="B862" s="33"/>
      <c r="C862" s="33"/>
    </row>
    <row r="863">
      <c r="B863" s="33"/>
      <c r="C863" s="33"/>
    </row>
    <row r="864">
      <c r="B864" s="33"/>
      <c r="C864" s="33"/>
    </row>
    <row r="865">
      <c r="B865" s="33"/>
      <c r="C865" s="33"/>
    </row>
    <row r="866">
      <c r="B866" s="33"/>
      <c r="C866" s="33"/>
    </row>
    <row r="867">
      <c r="B867" s="33"/>
      <c r="C867" s="33"/>
    </row>
    <row r="868">
      <c r="B868" s="33"/>
      <c r="C868" s="33"/>
    </row>
    <row r="869">
      <c r="B869" s="33"/>
      <c r="C869" s="33"/>
    </row>
    <row r="870">
      <c r="B870" s="33"/>
      <c r="C870" s="33"/>
    </row>
    <row r="871">
      <c r="B871" s="33"/>
      <c r="C871" s="33"/>
    </row>
    <row r="872">
      <c r="B872" s="33"/>
      <c r="C872" s="33"/>
    </row>
    <row r="873">
      <c r="B873" s="33"/>
      <c r="C873" s="33"/>
    </row>
    <row r="874">
      <c r="B874" s="33"/>
      <c r="C874" s="33"/>
    </row>
    <row r="875">
      <c r="B875" s="33"/>
      <c r="C875" s="33"/>
    </row>
    <row r="876">
      <c r="B876" s="33"/>
      <c r="C876" s="33"/>
    </row>
    <row r="877">
      <c r="B877" s="33"/>
      <c r="C877" s="33"/>
    </row>
    <row r="878">
      <c r="B878" s="33"/>
      <c r="C878" s="33"/>
    </row>
    <row r="879">
      <c r="B879" s="33"/>
      <c r="C879" s="33"/>
    </row>
    <row r="880">
      <c r="B880" s="33"/>
      <c r="C880" s="33"/>
    </row>
    <row r="881">
      <c r="B881" s="33"/>
      <c r="C881" s="33"/>
    </row>
    <row r="882">
      <c r="B882" s="33"/>
      <c r="C882" s="33"/>
    </row>
    <row r="883">
      <c r="B883" s="33"/>
      <c r="C883" s="33"/>
    </row>
    <row r="884">
      <c r="B884" s="33"/>
      <c r="C884" s="33"/>
    </row>
    <row r="885">
      <c r="B885" s="33"/>
      <c r="C885" s="33"/>
    </row>
    <row r="886">
      <c r="B886" s="33"/>
      <c r="C886" s="33"/>
    </row>
    <row r="887">
      <c r="B887" s="33"/>
      <c r="C887" s="33"/>
    </row>
    <row r="888">
      <c r="B888" s="33"/>
      <c r="C888" s="33"/>
    </row>
    <row r="889">
      <c r="B889" s="33"/>
      <c r="C889" s="33"/>
    </row>
    <row r="890">
      <c r="B890" s="33"/>
      <c r="C890" s="33"/>
    </row>
    <row r="891">
      <c r="B891" s="33"/>
      <c r="C891" s="33"/>
    </row>
    <row r="892">
      <c r="B892" s="33"/>
      <c r="C892" s="33"/>
    </row>
    <row r="893">
      <c r="B893" s="33"/>
      <c r="C893" s="33"/>
    </row>
    <row r="894">
      <c r="B894" s="33"/>
      <c r="C894" s="33"/>
    </row>
    <row r="895">
      <c r="B895" s="33"/>
      <c r="C895" s="33"/>
    </row>
    <row r="896">
      <c r="B896" s="33"/>
      <c r="C896" s="33"/>
    </row>
    <row r="897">
      <c r="B897" s="33"/>
      <c r="C897" s="33"/>
    </row>
    <row r="898">
      <c r="B898" s="33"/>
      <c r="C898" s="33"/>
    </row>
    <row r="899">
      <c r="B899" s="33"/>
      <c r="C899" s="33"/>
    </row>
    <row r="900">
      <c r="B900" s="33"/>
      <c r="C900" s="33"/>
    </row>
    <row r="901">
      <c r="B901" s="33"/>
      <c r="C901" s="33"/>
    </row>
    <row r="902">
      <c r="B902" s="33"/>
      <c r="C902" s="33"/>
    </row>
    <row r="903">
      <c r="B903" s="33"/>
      <c r="C903" s="33"/>
    </row>
    <row r="904">
      <c r="B904" s="33"/>
      <c r="C904" s="33"/>
    </row>
    <row r="905">
      <c r="B905" s="33"/>
      <c r="C905" s="33"/>
    </row>
    <row r="906">
      <c r="B906" s="33"/>
      <c r="C906" s="33"/>
    </row>
    <row r="907">
      <c r="B907" s="33"/>
      <c r="C907" s="33"/>
    </row>
    <row r="908">
      <c r="B908" s="33"/>
      <c r="C908" s="33"/>
    </row>
    <row r="909">
      <c r="B909" s="33"/>
      <c r="C909" s="33"/>
    </row>
    <row r="910">
      <c r="B910" s="33"/>
      <c r="C910" s="33"/>
    </row>
    <row r="911">
      <c r="B911" s="33"/>
      <c r="C911" s="33"/>
    </row>
    <row r="912">
      <c r="B912" s="33"/>
      <c r="C912" s="33"/>
    </row>
    <row r="913">
      <c r="B913" s="33"/>
      <c r="C913" s="33"/>
    </row>
    <row r="914">
      <c r="B914" s="33"/>
      <c r="C914" s="33"/>
    </row>
    <row r="915">
      <c r="B915" s="33"/>
      <c r="C915" s="33"/>
    </row>
    <row r="916">
      <c r="B916" s="33"/>
      <c r="C916" s="33"/>
    </row>
    <row r="917">
      <c r="B917" s="33"/>
      <c r="C917" s="33"/>
    </row>
    <row r="918">
      <c r="B918" s="33"/>
      <c r="C918" s="33"/>
    </row>
    <row r="919">
      <c r="B919" s="33"/>
      <c r="C919" s="33"/>
    </row>
    <row r="920">
      <c r="B920" s="33"/>
      <c r="C920" s="33"/>
    </row>
    <row r="921">
      <c r="B921" s="33"/>
      <c r="C921" s="33"/>
    </row>
    <row r="922">
      <c r="B922" s="33"/>
      <c r="C922" s="33"/>
    </row>
    <row r="923">
      <c r="B923" s="33"/>
      <c r="C923" s="33"/>
    </row>
    <row r="924">
      <c r="B924" s="33"/>
      <c r="C924" s="33"/>
    </row>
    <row r="925">
      <c r="B925" s="33"/>
      <c r="C925" s="33"/>
    </row>
    <row r="926">
      <c r="B926" s="33"/>
      <c r="C926" s="33"/>
    </row>
    <row r="927">
      <c r="B927" s="33"/>
      <c r="C927" s="33"/>
    </row>
    <row r="928">
      <c r="B928" s="33"/>
      <c r="C928" s="33"/>
    </row>
    <row r="929">
      <c r="B929" s="33"/>
      <c r="C929" s="33"/>
    </row>
    <row r="930">
      <c r="B930" s="33"/>
      <c r="C930" s="33"/>
    </row>
    <row r="931">
      <c r="B931" s="33"/>
      <c r="C931" s="33"/>
    </row>
    <row r="932">
      <c r="B932" s="33"/>
      <c r="C932" s="33"/>
    </row>
    <row r="933">
      <c r="B933" s="33"/>
      <c r="C933" s="33"/>
    </row>
    <row r="934">
      <c r="B934" s="33"/>
      <c r="C934" s="33"/>
    </row>
    <row r="935">
      <c r="B935" s="33"/>
      <c r="C935" s="33"/>
    </row>
    <row r="936">
      <c r="B936" s="33"/>
      <c r="C936" s="33"/>
    </row>
    <row r="937">
      <c r="B937" s="33"/>
      <c r="C937" s="33"/>
    </row>
    <row r="938">
      <c r="B938" s="33"/>
      <c r="C938" s="33"/>
    </row>
    <row r="939">
      <c r="B939" s="33"/>
      <c r="C939" s="33"/>
    </row>
    <row r="940">
      <c r="B940" s="33"/>
      <c r="C940" s="33"/>
    </row>
    <row r="941">
      <c r="B941" s="33"/>
      <c r="C941" s="33"/>
    </row>
    <row r="942">
      <c r="B942" s="33"/>
      <c r="C942" s="33"/>
    </row>
    <row r="943">
      <c r="B943" s="33"/>
      <c r="C943" s="33"/>
    </row>
    <row r="944">
      <c r="B944" s="33"/>
      <c r="C944" s="33"/>
    </row>
    <row r="945">
      <c r="B945" s="33"/>
      <c r="C945" s="33"/>
    </row>
    <row r="946">
      <c r="B946" s="33"/>
      <c r="C946" s="33"/>
    </row>
    <row r="947">
      <c r="B947" s="33"/>
      <c r="C947" s="33"/>
    </row>
    <row r="948">
      <c r="B948" s="33"/>
      <c r="C948" s="33"/>
    </row>
    <row r="949">
      <c r="B949" s="33"/>
      <c r="C949" s="33"/>
    </row>
    <row r="950">
      <c r="B950" s="33"/>
      <c r="C950" s="33"/>
    </row>
    <row r="951">
      <c r="B951" s="33"/>
      <c r="C951" s="33"/>
    </row>
    <row r="952">
      <c r="B952" s="33"/>
      <c r="C952" s="33"/>
    </row>
    <row r="953">
      <c r="B953" s="33"/>
      <c r="C953" s="33"/>
    </row>
    <row r="954">
      <c r="B954" s="33"/>
      <c r="C954" s="33"/>
    </row>
    <row r="955">
      <c r="B955" s="33"/>
      <c r="C955" s="33"/>
    </row>
    <row r="956">
      <c r="B956" s="33"/>
      <c r="C956" s="33"/>
    </row>
    <row r="957">
      <c r="B957" s="33"/>
      <c r="C957" s="33"/>
    </row>
    <row r="958">
      <c r="B958" s="33"/>
      <c r="C958" s="33"/>
    </row>
    <row r="959">
      <c r="B959" s="33"/>
      <c r="C959" s="33"/>
    </row>
    <row r="960">
      <c r="B960" s="33"/>
      <c r="C960" s="33"/>
    </row>
    <row r="961">
      <c r="B961" s="33"/>
      <c r="C961" s="33"/>
    </row>
    <row r="962">
      <c r="B962" s="33"/>
      <c r="C962" s="33"/>
    </row>
    <row r="963">
      <c r="B963" s="33"/>
      <c r="C963" s="33"/>
    </row>
    <row r="964">
      <c r="B964" s="33"/>
      <c r="C964" s="33"/>
    </row>
    <row r="965">
      <c r="B965" s="33"/>
      <c r="C965" s="33"/>
    </row>
    <row r="966">
      <c r="B966" s="33"/>
      <c r="C966" s="33"/>
    </row>
    <row r="967">
      <c r="B967" s="33"/>
      <c r="C967" s="33"/>
    </row>
    <row r="968">
      <c r="B968" s="33"/>
      <c r="C968" s="33"/>
    </row>
    <row r="969">
      <c r="B969" s="33"/>
      <c r="C969" s="33"/>
    </row>
    <row r="970">
      <c r="B970" s="33"/>
      <c r="C970" s="33"/>
    </row>
    <row r="971">
      <c r="B971" s="33"/>
      <c r="C971" s="33"/>
    </row>
    <row r="972">
      <c r="B972" s="33"/>
      <c r="C972" s="33"/>
    </row>
    <row r="973">
      <c r="B973" s="33"/>
      <c r="C973" s="33"/>
    </row>
    <row r="974">
      <c r="B974" s="33"/>
      <c r="C974" s="33"/>
    </row>
    <row r="975">
      <c r="B975" s="33"/>
      <c r="C975" s="33"/>
    </row>
    <row r="976">
      <c r="B976" s="33"/>
      <c r="C976" s="33"/>
    </row>
    <row r="977">
      <c r="B977" s="33"/>
      <c r="C977" s="33"/>
    </row>
    <row r="978">
      <c r="B978" s="33"/>
      <c r="C978" s="33"/>
    </row>
    <row r="979">
      <c r="B979" s="33"/>
      <c r="C979" s="33"/>
    </row>
    <row r="980">
      <c r="B980" s="33"/>
      <c r="C980" s="33"/>
    </row>
    <row r="981">
      <c r="B981" s="33"/>
      <c r="C981" s="33"/>
    </row>
    <row r="982">
      <c r="B982" s="33"/>
      <c r="C982" s="33"/>
    </row>
    <row r="983">
      <c r="B983" s="33"/>
      <c r="C983" s="33"/>
    </row>
    <row r="984">
      <c r="B984" s="33"/>
      <c r="C984" s="33"/>
    </row>
    <row r="985">
      <c r="B985" s="33"/>
      <c r="C985" s="33"/>
    </row>
    <row r="986">
      <c r="B986" s="33"/>
      <c r="C986" s="33"/>
    </row>
    <row r="987">
      <c r="B987" s="33"/>
      <c r="C987" s="33"/>
    </row>
    <row r="988">
      <c r="B988" s="33"/>
      <c r="C988" s="33"/>
    </row>
    <row r="989">
      <c r="B989" s="33"/>
      <c r="C989" s="33"/>
    </row>
    <row r="990">
      <c r="B990" s="33"/>
      <c r="C990" s="33"/>
    </row>
    <row r="991">
      <c r="B991" s="33"/>
      <c r="C991" s="33"/>
    </row>
    <row r="992">
      <c r="B992" s="33"/>
      <c r="C992" s="33"/>
    </row>
    <row r="993">
      <c r="B993" s="33"/>
      <c r="C993" s="33"/>
    </row>
    <row r="994">
      <c r="B994" s="33"/>
      <c r="C994" s="33"/>
    </row>
    <row r="995">
      <c r="B995" s="33"/>
      <c r="C995" s="33"/>
    </row>
    <row r="996">
      <c r="B996" s="33"/>
      <c r="C996" s="33"/>
    </row>
    <row r="997">
      <c r="B997" s="33"/>
      <c r="C997" s="33"/>
    </row>
    <row r="998">
      <c r="B998" s="33"/>
      <c r="C998" s="33"/>
    </row>
    <row r="999">
      <c r="B999" s="33"/>
      <c r="C999" s="33"/>
    </row>
    <row r="1000">
      <c r="B1000" s="33"/>
      <c r="C1000" s="33"/>
    </row>
  </sheetData>
  <mergeCells count="2">
    <mergeCell ref="A1:C1"/>
    <mergeCell ref="A139:B139"/>
  </mergeCells>
  <conditionalFormatting sqref="C3">
    <cfRule type="cellIs" dxfId="6" priority="1" operator="lessThan">
      <formula>12</formula>
    </cfRule>
  </conditionalFormatting>
  <conditionalFormatting sqref="C3">
    <cfRule type="cellIs" dxfId="7" priority="2" operator="greaterThanOrEqual">
      <formula>12</formula>
    </cfRule>
  </conditionalFormatting>
  <conditionalFormatting sqref="C4">
    <cfRule type="cellIs" dxfId="7" priority="3" operator="greaterThanOrEqual">
      <formula>3</formula>
    </cfRule>
  </conditionalFormatting>
  <conditionalFormatting sqref="C4">
    <cfRule type="cellIs" dxfId="6" priority="4" operator="lessThan">
      <formula>3</formula>
    </cfRule>
  </conditionalFormatting>
  <conditionalFormatting sqref="C5">
    <cfRule type="expression" dxfId="8" priority="5">
      <formula>C5&gt;=B5</formula>
    </cfRule>
  </conditionalFormatting>
  <conditionalFormatting sqref="C5">
    <cfRule type="expression" dxfId="6" priority="6">
      <formula>C5&lt;B5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3.43"/>
    <col customWidth="1" min="3" max="3" width="18.29"/>
    <col customWidth="1" min="4" max="4" width="21.86"/>
    <col customWidth="1" min="5" max="6" width="13.14"/>
    <col customWidth="1" min="7" max="7" width="26.14"/>
    <col customWidth="1" min="8" max="8" width="20.86"/>
    <col customWidth="1" min="9" max="9" width="27.86"/>
    <col customWidth="1" min="10" max="10" width="17.0"/>
    <col customWidth="1" min="12" max="12" width="26.57"/>
    <col customWidth="1" min="13" max="13" width="20.43"/>
    <col customWidth="1" min="14" max="14" width="27.29"/>
    <col customWidth="1" min="15" max="15" width="18.71"/>
    <col customWidth="1" min="17" max="17" width="25.71"/>
    <col customWidth="1" min="18" max="18" width="21.86"/>
    <col customWidth="1" min="19" max="19" width="27.29"/>
    <col customWidth="1" min="20" max="20" width="18.86"/>
    <col customWidth="1" min="21" max="21" width="26.14"/>
    <col customWidth="1" min="22" max="22" width="19.14"/>
    <col customWidth="1" min="23" max="23" width="27.43"/>
  </cols>
  <sheetData>
    <row r="1" ht="21.0" customHeight="1">
      <c r="A1" s="1" t="s">
        <v>44</v>
      </c>
      <c r="B1" s="2"/>
      <c r="C1" s="2"/>
      <c r="D1" s="2"/>
      <c r="E1" s="3"/>
      <c r="F1" s="4"/>
      <c r="G1" s="1" t="s">
        <v>1</v>
      </c>
      <c r="H1" s="3"/>
      <c r="I1" s="5" t="s">
        <v>2</v>
      </c>
      <c r="J1" s="5" t="s">
        <v>3</v>
      </c>
      <c r="K1" s="6"/>
      <c r="L1" s="1" t="s">
        <v>1</v>
      </c>
      <c r="M1" s="3"/>
      <c r="N1" s="5" t="s">
        <v>2</v>
      </c>
      <c r="O1" s="5" t="s">
        <v>3</v>
      </c>
      <c r="P1" s="7"/>
      <c r="Q1" s="1" t="s">
        <v>1</v>
      </c>
      <c r="R1" s="3"/>
      <c r="S1" s="5" t="s">
        <v>2</v>
      </c>
      <c r="T1" s="5" t="s">
        <v>3</v>
      </c>
    </row>
    <row r="2" ht="19.5" customHeight="1">
      <c r="A2" s="8" t="s">
        <v>4</v>
      </c>
      <c r="B2" s="8" t="s">
        <v>5</v>
      </c>
      <c r="C2" s="8" t="s">
        <v>45</v>
      </c>
      <c r="D2" s="8" t="s">
        <v>1</v>
      </c>
      <c r="E2" s="8" t="s">
        <v>6</v>
      </c>
      <c r="G2" s="9" t="s">
        <v>7</v>
      </c>
      <c r="H2" s="10">
        <f>'JANEIRO - 2026'!G93</f>
        <v>325000</v>
      </c>
      <c r="I2" s="10">
        <f>B3</f>
        <v>355490</v>
      </c>
      <c r="J2" s="11">
        <f t="shared" ref="J2:J6" si="1">I2/H2</f>
        <v>1.093815385</v>
      </c>
      <c r="K2" s="6"/>
      <c r="L2" s="9" t="s">
        <v>7</v>
      </c>
      <c r="M2" s="10">
        <v>400000.0</v>
      </c>
      <c r="N2" s="10">
        <f>B4</f>
        <v>282310</v>
      </c>
      <c r="O2" s="11">
        <f t="shared" ref="O2:O6" si="2">N2/M2</f>
        <v>0.705775</v>
      </c>
      <c r="P2" s="7"/>
      <c r="Q2" s="9" t="s">
        <v>7</v>
      </c>
      <c r="R2" s="10">
        <v>350000.0</v>
      </c>
      <c r="S2" s="10">
        <f>B5</f>
        <v>450530</v>
      </c>
      <c r="T2" s="11">
        <f t="shared" ref="T2:T6" si="3">S2/R2</f>
        <v>1.287228571</v>
      </c>
    </row>
    <row r="3" ht="19.5" customHeight="1">
      <c r="A3" s="44" t="s">
        <v>8</v>
      </c>
      <c r="B3" s="12">
        <f>'JANEIRO - 2026'!G98</f>
        <v>355490</v>
      </c>
      <c r="C3" s="21">
        <v>420000.0</v>
      </c>
      <c r="D3" s="13">
        <f>H2</f>
        <v>325000</v>
      </c>
      <c r="E3" s="14">
        <f t="shared" ref="E3:E14" si="4">B3/D3</f>
        <v>1.093815385</v>
      </c>
      <c r="G3" s="9" t="s">
        <v>9</v>
      </c>
      <c r="H3" s="15">
        <v>110.0</v>
      </c>
      <c r="I3" s="15">
        <v>38.0</v>
      </c>
      <c r="J3" s="11">
        <f t="shared" si="1"/>
        <v>0.3454545455</v>
      </c>
      <c r="K3" s="6"/>
      <c r="L3" s="9" t="s">
        <v>9</v>
      </c>
      <c r="M3" s="15">
        <v>110.0</v>
      </c>
      <c r="N3" s="45" t="s">
        <v>46</v>
      </c>
      <c r="O3" s="11">
        <f t="shared" si="2"/>
        <v>1.045454545</v>
      </c>
      <c r="P3" s="7"/>
      <c r="Q3" s="9" t="s">
        <v>9</v>
      </c>
      <c r="R3" s="15">
        <v>110.0</v>
      </c>
      <c r="S3" s="45">
        <f>'MARÇO - 2026'!J151</f>
        <v>94</v>
      </c>
      <c r="T3" s="11">
        <f t="shared" si="3"/>
        <v>0.8545454545</v>
      </c>
    </row>
    <row r="4" ht="19.5" customHeight="1">
      <c r="A4" s="44" t="s">
        <v>10</v>
      </c>
      <c r="B4" s="12">
        <f>'FEVEREIRO - 2026'!G98</f>
        <v>282310</v>
      </c>
      <c r="C4" s="21">
        <v>420000.0</v>
      </c>
      <c r="D4" s="18">
        <v>400000.0</v>
      </c>
      <c r="E4" s="14">
        <f t="shared" si="4"/>
        <v>0.705775</v>
      </c>
      <c r="G4" s="9" t="s">
        <v>11</v>
      </c>
      <c r="H4" s="15">
        <v>50.0</v>
      </c>
      <c r="I4" s="15">
        <f>'JANEIRO - 2026'!T134+'JANEIRO - 2026'!T135</f>
        <v>62</v>
      </c>
      <c r="J4" s="11">
        <f t="shared" si="1"/>
        <v>1.24</v>
      </c>
      <c r="K4" s="6"/>
      <c r="L4" s="9" t="s">
        <v>11</v>
      </c>
      <c r="M4" s="15">
        <v>50.0</v>
      </c>
      <c r="N4" s="15">
        <f>'FEVEREIRO - 2026'!M134+'FEVEREIRO - 2026'!M135</f>
        <v>65</v>
      </c>
      <c r="O4" s="11">
        <f t="shared" si="2"/>
        <v>1.3</v>
      </c>
      <c r="P4" s="7"/>
      <c r="Q4" s="9" t="s">
        <v>11</v>
      </c>
      <c r="R4" s="15">
        <v>50.0</v>
      </c>
      <c r="S4" s="15">
        <f>'MARÇO - 2026'!M144+'MARÇO - 2026'!M145</f>
        <v>81</v>
      </c>
      <c r="T4" s="11">
        <f t="shared" si="3"/>
        <v>1.62</v>
      </c>
    </row>
    <row r="5" ht="19.5" customHeight="1">
      <c r="A5" s="44" t="s">
        <v>12</v>
      </c>
      <c r="B5" s="12">
        <f>'MARÇO - 2026'!G108</f>
        <v>450530</v>
      </c>
      <c r="C5" s="21">
        <v>420000.0</v>
      </c>
      <c r="D5" s="13">
        <f>R2</f>
        <v>350000</v>
      </c>
      <c r="E5" s="14">
        <f t="shared" si="4"/>
        <v>1.287228571</v>
      </c>
      <c r="G5" s="9" t="s">
        <v>13</v>
      </c>
      <c r="H5" s="10">
        <v>15000.0</v>
      </c>
      <c r="I5" s="16">
        <f>'JANEIRO - 2026'!F87</f>
        <v>13387.1914</v>
      </c>
      <c r="J5" s="11">
        <f t="shared" si="1"/>
        <v>0.8924794267</v>
      </c>
      <c r="K5" s="6"/>
      <c r="L5" s="9" t="s">
        <v>13</v>
      </c>
      <c r="M5" s="10">
        <v>14000.0</v>
      </c>
      <c r="N5" s="16">
        <f>'FEVEREIRO - 2026'!F86</f>
        <v>11868.6187</v>
      </c>
      <c r="O5" s="11">
        <f t="shared" si="2"/>
        <v>0.8477584786</v>
      </c>
      <c r="P5" s="7"/>
      <c r="Q5" s="9" t="s">
        <v>13</v>
      </c>
      <c r="R5" s="10">
        <v>14000.0</v>
      </c>
      <c r="S5" s="16">
        <f>'MARÇO - 2026'!F97</f>
        <v>15813.76322</v>
      </c>
      <c r="T5" s="11">
        <f t="shared" si="3"/>
        <v>1.129554516</v>
      </c>
    </row>
    <row r="6" ht="19.5" customHeight="1">
      <c r="A6" s="44" t="s">
        <v>14</v>
      </c>
      <c r="B6" s="12">
        <f>'ABRIL - 2026'!E79</f>
        <v>397200</v>
      </c>
      <c r="C6" s="21">
        <v>420000.0</v>
      </c>
      <c r="D6" s="13">
        <f>H12</f>
        <v>460000</v>
      </c>
      <c r="E6" s="14">
        <f t="shared" si="4"/>
        <v>0.8634782609</v>
      </c>
      <c r="G6" s="9" t="s">
        <v>15</v>
      </c>
      <c r="H6" s="15">
        <v>3.0</v>
      </c>
      <c r="I6" s="15">
        <v>1.0</v>
      </c>
      <c r="J6" s="11">
        <f t="shared" si="1"/>
        <v>0.3333333333</v>
      </c>
      <c r="K6" s="6"/>
      <c r="L6" s="9" t="s">
        <v>15</v>
      </c>
      <c r="M6" s="15">
        <v>3.0</v>
      </c>
      <c r="N6" s="15">
        <v>1.0</v>
      </c>
      <c r="O6" s="11">
        <f t="shared" si="2"/>
        <v>0.3333333333</v>
      </c>
      <c r="P6" s="7"/>
      <c r="Q6" s="9" t="s">
        <v>15</v>
      </c>
      <c r="R6" s="15">
        <v>3.0</v>
      </c>
      <c r="S6" s="15">
        <v>2.0</v>
      </c>
      <c r="T6" s="11">
        <f t="shared" si="3"/>
        <v>0.6666666667</v>
      </c>
    </row>
    <row r="7" ht="19.5" customHeight="1">
      <c r="A7" s="44" t="s">
        <v>16</v>
      </c>
      <c r="B7" s="12">
        <f>'MAIO - 2026'!E78</f>
        <v>380491</v>
      </c>
      <c r="C7" s="21">
        <v>420000.0</v>
      </c>
      <c r="D7" s="13">
        <f>M12</f>
        <v>450000</v>
      </c>
      <c r="E7" s="14">
        <f t="shared" si="4"/>
        <v>0.8455355556</v>
      </c>
      <c r="G7" s="17" t="s">
        <v>8</v>
      </c>
      <c r="H7" s="2"/>
      <c r="I7" s="2"/>
      <c r="J7" s="3"/>
      <c r="K7" s="6"/>
      <c r="L7" s="17" t="s">
        <v>10</v>
      </c>
      <c r="M7" s="2"/>
      <c r="N7" s="2"/>
      <c r="O7" s="3"/>
      <c r="P7" s="7"/>
      <c r="Q7" s="17" t="s">
        <v>12</v>
      </c>
      <c r="R7" s="2"/>
      <c r="S7" s="2"/>
      <c r="T7" s="3"/>
    </row>
    <row r="8" ht="19.5" customHeight="1">
      <c r="A8" s="44" t="s">
        <v>17</v>
      </c>
      <c r="B8" s="12">
        <f>'JUNHO - 2026'!E79</f>
        <v>2910</v>
      </c>
      <c r="C8" s="21">
        <v>420000.0</v>
      </c>
      <c r="D8" s="18">
        <f>M12</f>
        <v>450000</v>
      </c>
      <c r="E8" s="14">
        <f t="shared" si="4"/>
        <v>0.006466666667</v>
      </c>
      <c r="K8" s="6"/>
      <c r="O8" s="7"/>
      <c r="P8" s="7"/>
    </row>
    <row r="9" ht="19.5" customHeight="1">
      <c r="A9" s="44" t="s">
        <v>18</v>
      </c>
      <c r="B9" s="12">
        <f>'JULHO - 2026'!E80</f>
        <v>0</v>
      </c>
      <c r="C9" s="21">
        <v>420000.0</v>
      </c>
      <c r="D9" s="13">
        <f>H22</f>
        <v>700000</v>
      </c>
      <c r="E9" s="14">
        <f t="shared" si="4"/>
        <v>0</v>
      </c>
      <c r="G9" s="19"/>
      <c r="H9" s="19"/>
      <c r="I9" s="6"/>
      <c r="J9" s="6"/>
      <c r="K9" s="6"/>
      <c r="L9" s="7"/>
      <c r="M9" s="7"/>
      <c r="N9" s="7"/>
      <c r="O9" s="7"/>
      <c r="P9" s="7"/>
      <c r="Q9" s="7"/>
      <c r="R9" s="7"/>
      <c r="S9" s="7"/>
    </row>
    <row r="10" ht="19.5" customHeight="1">
      <c r="A10" s="44" t="s">
        <v>19</v>
      </c>
      <c r="B10" s="12">
        <f>'AGOSTO - 2026'!E80</f>
        <v>0</v>
      </c>
      <c r="C10" s="21">
        <v>420000.0</v>
      </c>
      <c r="D10" s="13">
        <f>M22</f>
        <v>700000</v>
      </c>
      <c r="E10" s="14">
        <f t="shared" si="4"/>
        <v>0</v>
      </c>
      <c r="G10" s="20"/>
      <c r="H10" s="20"/>
      <c r="I10" s="20"/>
      <c r="J10" s="6"/>
      <c r="K10" s="6"/>
      <c r="L10" s="7"/>
      <c r="M10" s="7"/>
      <c r="N10" s="7"/>
      <c r="O10" s="7"/>
      <c r="P10" s="7"/>
      <c r="Q10" s="7"/>
      <c r="R10" s="7"/>
      <c r="S10" s="7"/>
    </row>
    <row r="11" ht="19.5" customHeight="1">
      <c r="A11" s="44" t="s">
        <v>20</v>
      </c>
      <c r="B11" s="21">
        <f>'SETEMBRO - 2026'!E80</f>
        <v>0</v>
      </c>
      <c r="C11" s="21">
        <v>420000.0</v>
      </c>
      <c r="D11" s="13">
        <f>R22</f>
        <v>750000</v>
      </c>
      <c r="E11" s="14">
        <f t="shared" si="4"/>
        <v>0</v>
      </c>
      <c r="G11" s="1" t="s">
        <v>1</v>
      </c>
      <c r="H11" s="3"/>
      <c r="I11" s="5" t="s">
        <v>2</v>
      </c>
      <c r="J11" s="5" t="s">
        <v>3</v>
      </c>
      <c r="K11" s="6"/>
      <c r="L11" s="1" t="s">
        <v>1</v>
      </c>
      <c r="M11" s="3"/>
      <c r="N11" s="5" t="s">
        <v>2</v>
      </c>
      <c r="O11" s="5" t="s">
        <v>3</v>
      </c>
      <c r="P11" s="7"/>
      <c r="Q11" s="1" t="s">
        <v>1</v>
      </c>
      <c r="R11" s="3"/>
      <c r="S11" s="5" t="s">
        <v>2</v>
      </c>
      <c r="T11" s="5" t="s">
        <v>3</v>
      </c>
    </row>
    <row r="12" ht="19.5" customHeight="1">
      <c r="A12" s="44" t="s">
        <v>21</v>
      </c>
      <c r="B12" s="12">
        <f>'OUTUBRO - 2026'!E80</f>
        <v>0</v>
      </c>
      <c r="C12" s="21">
        <v>420000.0</v>
      </c>
      <c r="D12" s="18">
        <f>R22</f>
        <v>750000</v>
      </c>
      <c r="E12" s="14">
        <f t="shared" si="4"/>
        <v>0</v>
      </c>
      <c r="G12" s="9" t="s">
        <v>7</v>
      </c>
      <c r="H12" s="10">
        <v>460000.0</v>
      </c>
      <c r="I12" s="10">
        <f>'ABRIL - 2026'!G89</f>
        <v>397200</v>
      </c>
      <c r="J12" s="11">
        <f t="shared" ref="J12:J16" si="5">I12/H12</f>
        <v>0.8634782609</v>
      </c>
      <c r="K12" s="6"/>
      <c r="L12" s="9" t="s">
        <v>7</v>
      </c>
      <c r="M12" s="10">
        <v>450000.0</v>
      </c>
      <c r="N12" s="10">
        <f>'MAIO - 2026'!E78</f>
        <v>380491</v>
      </c>
      <c r="O12" s="11">
        <f t="shared" ref="O12:O16" si="6">N12/M12</f>
        <v>0.8455355556</v>
      </c>
      <c r="P12" s="7"/>
      <c r="Q12" s="9" t="s">
        <v>7</v>
      </c>
      <c r="R12" s="10">
        <v>600000.0</v>
      </c>
      <c r="S12" s="10">
        <f>'JUNHO - 2026'!E79</f>
        <v>2910</v>
      </c>
      <c r="T12" s="11">
        <f t="shared" ref="T12:T16" si="7">S12/R12</f>
        <v>0.00485</v>
      </c>
    </row>
    <row r="13" ht="19.5" customHeight="1">
      <c r="A13" s="44" t="s">
        <v>22</v>
      </c>
      <c r="B13" s="12">
        <f>'NOVEMBRO - 2026'!E80</f>
        <v>0</v>
      </c>
      <c r="C13" s="21">
        <v>420000.0</v>
      </c>
      <c r="D13" s="18">
        <f>H32</f>
        <v>700000</v>
      </c>
      <c r="E13" s="14">
        <f t="shared" si="4"/>
        <v>0</v>
      </c>
      <c r="G13" s="9" t="s">
        <v>9</v>
      </c>
      <c r="H13" s="15">
        <v>110.0</v>
      </c>
      <c r="I13" s="15">
        <v>64.0</v>
      </c>
      <c r="J13" s="11">
        <f t="shared" si="5"/>
        <v>0.5818181818</v>
      </c>
      <c r="K13" s="6"/>
      <c r="L13" s="9" t="s">
        <v>9</v>
      </c>
      <c r="M13" s="15">
        <v>110.0</v>
      </c>
      <c r="N13" s="15">
        <v>144.0</v>
      </c>
      <c r="O13" s="11">
        <f t="shared" si="6"/>
        <v>1.309090909</v>
      </c>
      <c r="P13" s="7"/>
      <c r="Q13" s="9" t="s">
        <v>9</v>
      </c>
      <c r="R13" s="15">
        <v>110.0</v>
      </c>
      <c r="S13" s="45" t="str">
        <f>'JUNHO - 2026'!J134</f>
        <v/>
      </c>
      <c r="T13" s="11">
        <f t="shared" si="7"/>
        <v>0</v>
      </c>
    </row>
    <row r="14" ht="19.5" customHeight="1">
      <c r="A14" s="44" t="s">
        <v>23</v>
      </c>
      <c r="B14" s="12">
        <f>'DEZEMBRO - 2026'!E80</f>
        <v>0</v>
      </c>
      <c r="C14" s="21">
        <v>420000.0</v>
      </c>
      <c r="D14" s="18">
        <f>M32</f>
        <v>600000</v>
      </c>
      <c r="E14" s="14">
        <f t="shared" si="4"/>
        <v>0</v>
      </c>
      <c r="G14" s="9" t="s">
        <v>11</v>
      </c>
      <c r="H14" s="15">
        <v>50.0</v>
      </c>
      <c r="I14" s="15">
        <v>58.0</v>
      </c>
      <c r="J14" s="11">
        <f t="shared" si="5"/>
        <v>1.16</v>
      </c>
      <c r="K14" s="6"/>
      <c r="L14" s="9" t="s">
        <v>11</v>
      </c>
      <c r="M14" s="15">
        <v>50.0</v>
      </c>
      <c r="N14" s="15">
        <f>'MAIO - 2026'!N126+'MAIO - 2026'!N127</f>
        <v>60</v>
      </c>
      <c r="O14" s="11">
        <f t="shared" si="6"/>
        <v>1.2</v>
      </c>
      <c r="P14" s="7"/>
      <c r="Q14" s="9" t="s">
        <v>11</v>
      </c>
      <c r="R14" s="15">
        <v>50.0</v>
      </c>
      <c r="S14" s="15">
        <f>'JUNHO - 2026'!K133</f>
        <v>39</v>
      </c>
      <c r="T14" s="11">
        <f t="shared" si="7"/>
        <v>0.78</v>
      </c>
    </row>
    <row r="15" ht="19.5" customHeight="1">
      <c r="A15" s="44" t="s">
        <v>24</v>
      </c>
      <c r="B15" s="22">
        <f t="shared" ref="B15:D15" si="8">SUM(B3:B14)</f>
        <v>1868931</v>
      </c>
      <c r="C15" s="22">
        <f t="shared" si="8"/>
        <v>5040000</v>
      </c>
      <c r="D15" s="22">
        <f t="shared" si="8"/>
        <v>6635000</v>
      </c>
      <c r="E15" s="23">
        <f>AVERAGE(E3:E14)</f>
        <v>0.4001916199</v>
      </c>
      <c r="G15" s="9" t="s">
        <v>13</v>
      </c>
      <c r="H15" s="10">
        <v>17000.0</v>
      </c>
      <c r="I15" s="16">
        <f>'ABRIL - 2026'!F79</f>
        <v>10532.0411</v>
      </c>
      <c r="J15" s="11">
        <f t="shared" si="5"/>
        <v>0.6195318294</v>
      </c>
      <c r="K15" s="6"/>
      <c r="L15" s="9" t="s">
        <v>13</v>
      </c>
      <c r="M15" s="10">
        <v>20000.0</v>
      </c>
      <c r="N15" s="16">
        <f>'MAIO - 2026'!F78</f>
        <v>16250.473</v>
      </c>
      <c r="O15" s="11">
        <f t="shared" si="6"/>
        <v>0.81252365</v>
      </c>
      <c r="P15" s="6"/>
      <c r="Q15" s="9" t="s">
        <v>13</v>
      </c>
      <c r="R15" s="10">
        <v>25000.0</v>
      </c>
      <c r="S15" s="16">
        <f>'JUNHO - 2026'!F79</f>
        <v>131.7</v>
      </c>
      <c r="T15" s="11">
        <f t="shared" si="7"/>
        <v>0.005268</v>
      </c>
    </row>
    <row r="16" ht="19.5" customHeight="1">
      <c r="G16" s="9" t="s">
        <v>15</v>
      </c>
      <c r="H16" s="15">
        <v>3.0</v>
      </c>
      <c r="I16" s="15">
        <v>2.0</v>
      </c>
      <c r="J16" s="11">
        <f t="shared" si="5"/>
        <v>0.6666666667</v>
      </c>
      <c r="K16" s="6"/>
      <c r="L16" s="9" t="s">
        <v>15</v>
      </c>
      <c r="M16" s="15">
        <v>3.0</v>
      </c>
      <c r="N16" s="15">
        <v>0.0</v>
      </c>
      <c r="O16" s="11">
        <f t="shared" si="6"/>
        <v>0</v>
      </c>
      <c r="P16" s="6"/>
      <c r="Q16" s="9" t="s">
        <v>15</v>
      </c>
      <c r="R16" s="15">
        <v>3.0</v>
      </c>
      <c r="S16" s="15">
        <v>0.0</v>
      </c>
      <c r="T16" s="11">
        <f t="shared" si="7"/>
        <v>0</v>
      </c>
    </row>
    <row r="17" ht="19.5" customHeight="1">
      <c r="G17" s="17" t="s">
        <v>14</v>
      </c>
      <c r="H17" s="2"/>
      <c r="I17" s="2"/>
      <c r="J17" s="3"/>
      <c r="K17" s="6"/>
      <c r="L17" s="17" t="s">
        <v>16</v>
      </c>
      <c r="M17" s="2"/>
      <c r="N17" s="2"/>
      <c r="O17" s="3"/>
      <c r="P17" s="6"/>
      <c r="Q17" s="17" t="s">
        <v>17</v>
      </c>
      <c r="R17" s="2"/>
      <c r="S17" s="2"/>
      <c r="T17" s="3"/>
    </row>
    <row r="18" ht="19.5" customHeight="1">
      <c r="J18" s="6"/>
      <c r="K18" s="6"/>
      <c r="O18" s="6"/>
      <c r="P18" s="6"/>
    </row>
    <row r="19" ht="19.5" customHeight="1">
      <c r="A19" s="1" t="s">
        <v>1</v>
      </c>
      <c r="B19" s="3"/>
      <c r="C19" s="5" t="s">
        <v>2</v>
      </c>
      <c r="D19" s="5" t="s">
        <v>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9.5" customHeight="1">
      <c r="A20" s="44" t="s">
        <v>7</v>
      </c>
      <c r="B20" s="10">
        <v>325000.0</v>
      </c>
      <c r="C20" s="10">
        <f>279475+9900</f>
        <v>289375</v>
      </c>
      <c r="D20" s="11">
        <f t="shared" ref="D20:D24" si="9">C20/B20</f>
        <v>0.8903846154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9.5" customHeight="1">
      <c r="A21" s="44" t="s">
        <v>9</v>
      </c>
      <c r="B21" s="15">
        <v>110.0</v>
      </c>
      <c r="C21" s="15">
        <v>75.0</v>
      </c>
      <c r="D21" s="11">
        <f t="shared" si="9"/>
        <v>0.6818181818</v>
      </c>
      <c r="G21" s="1" t="s">
        <v>1</v>
      </c>
      <c r="H21" s="3"/>
      <c r="I21" s="5" t="s">
        <v>2</v>
      </c>
      <c r="J21" s="5" t="s">
        <v>3</v>
      </c>
      <c r="K21" s="6"/>
      <c r="L21" s="1" t="s">
        <v>1</v>
      </c>
      <c r="M21" s="3"/>
      <c r="N21" s="5" t="s">
        <v>2</v>
      </c>
      <c r="O21" s="5" t="s">
        <v>3</v>
      </c>
      <c r="P21" s="6"/>
      <c r="Q21" s="1" t="s">
        <v>1</v>
      </c>
      <c r="R21" s="3"/>
      <c r="S21" s="5" t="s">
        <v>2</v>
      </c>
      <c r="T21" s="5" t="s">
        <v>3</v>
      </c>
    </row>
    <row r="22" ht="19.5" customHeight="1">
      <c r="A22" s="44" t="s">
        <v>11</v>
      </c>
      <c r="B22" s="15">
        <v>50.0</v>
      </c>
      <c r="C22" s="15">
        <v>49.0</v>
      </c>
      <c r="D22" s="11">
        <f t="shared" si="9"/>
        <v>0.98</v>
      </c>
      <c r="G22" s="9" t="s">
        <v>7</v>
      </c>
      <c r="H22" s="10">
        <v>700000.0</v>
      </c>
      <c r="I22" s="10">
        <f>'JULHO - 2026'!E80</f>
        <v>0</v>
      </c>
      <c r="J22" s="11">
        <f t="shared" ref="J22:J26" si="10">I22/H22</f>
        <v>0</v>
      </c>
      <c r="K22" s="6"/>
      <c r="L22" s="9" t="s">
        <v>7</v>
      </c>
      <c r="M22" s="10">
        <v>700000.0</v>
      </c>
      <c r="N22" s="10">
        <f>'AGOSTO - 2026'!E80</f>
        <v>0</v>
      </c>
      <c r="O22" s="11">
        <f t="shared" ref="O22:O26" si="11">N22/M22</f>
        <v>0</v>
      </c>
      <c r="P22" s="6"/>
      <c r="Q22" s="9" t="s">
        <v>7</v>
      </c>
      <c r="R22" s="10">
        <v>750000.0</v>
      </c>
      <c r="S22" s="10">
        <f>'SETEMBRO - 2026'!E80</f>
        <v>0</v>
      </c>
      <c r="T22" s="11">
        <f t="shared" ref="T22:T26" si="12">S22/R22</f>
        <v>0</v>
      </c>
    </row>
    <row r="23" ht="19.5" customHeight="1">
      <c r="A23" s="44" t="s">
        <v>13</v>
      </c>
      <c r="B23" s="10">
        <v>15000.0</v>
      </c>
      <c r="C23" s="16">
        <v>12044.11</v>
      </c>
      <c r="D23" s="11">
        <f t="shared" si="9"/>
        <v>0.8029406667</v>
      </c>
      <c r="G23" s="9" t="s">
        <v>9</v>
      </c>
      <c r="H23" s="15">
        <v>110.0</v>
      </c>
      <c r="I23" s="45">
        <f>'JULHO - 2026'!J134</f>
        <v>0</v>
      </c>
      <c r="J23" s="11">
        <f t="shared" si="10"/>
        <v>0</v>
      </c>
      <c r="K23" s="6"/>
      <c r="L23" s="9" t="s">
        <v>9</v>
      </c>
      <c r="M23" s="15">
        <v>110.0</v>
      </c>
      <c r="N23" s="45">
        <f>'AGOSTO - 2026'!J134</f>
        <v>0</v>
      </c>
      <c r="O23" s="11">
        <f t="shared" si="11"/>
        <v>0</v>
      </c>
      <c r="P23" s="6"/>
      <c r="Q23" s="9" t="s">
        <v>9</v>
      </c>
      <c r="R23" s="15">
        <v>110.0</v>
      </c>
      <c r="S23" s="45">
        <f>'SETEMBRO - 2026'!J134</f>
        <v>0</v>
      </c>
      <c r="T23" s="11">
        <f t="shared" si="12"/>
        <v>0</v>
      </c>
    </row>
    <row r="24" ht="19.5" customHeight="1">
      <c r="A24" s="44" t="s">
        <v>15</v>
      </c>
      <c r="B24" s="15">
        <v>3.0</v>
      </c>
      <c r="C24" s="15">
        <v>0.0</v>
      </c>
      <c r="D24" s="11">
        <f t="shared" si="9"/>
        <v>0</v>
      </c>
      <c r="G24" s="9" t="s">
        <v>11</v>
      </c>
      <c r="H24" s="15">
        <v>50.0</v>
      </c>
      <c r="I24" s="15">
        <f>'JULHO - 2026'!M127+'JULHO - 2026'!M128</f>
        <v>0</v>
      </c>
      <c r="J24" s="11">
        <f t="shared" si="10"/>
        <v>0</v>
      </c>
      <c r="K24" s="6"/>
      <c r="L24" s="9" t="s">
        <v>11</v>
      </c>
      <c r="M24" s="15">
        <v>50.0</v>
      </c>
      <c r="N24" s="15">
        <f>'AGOSTO - 2026'!M127+'AGOSTO - 2026'!M128</f>
        <v>0</v>
      </c>
      <c r="O24" s="11">
        <f t="shared" si="11"/>
        <v>0</v>
      </c>
      <c r="P24" s="6"/>
      <c r="Q24" s="9" t="s">
        <v>11</v>
      </c>
      <c r="R24" s="15">
        <v>50.0</v>
      </c>
      <c r="S24" s="15">
        <f>'SETEMBRO - 2026'!M127+'SETEMBRO - 2026'!M128</f>
        <v>0</v>
      </c>
      <c r="T24" s="11">
        <f t="shared" si="12"/>
        <v>0</v>
      </c>
    </row>
    <row r="25" ht="19.5" customHeight="1">
      <c r="A25" s="17" t="s">
        <v>47</v>
      </c>
      <c r="B25" s="2"/>
      <c r="C25" s="2"/>
      <c r="D25" s="3"/>
      <c r="G25" s="9" t="s">
        <v>13</v>
      </c>
      <c r="H25" s="10">
        <v>30000.0</v>
      </c>
      <c r="I25" s="16">
        <f>'JULHO - 2026'!F80</f>
        <v>0</v>
      </c>
      <c r="J25" s="11">
        <f t="shared" si="10"/>
        <v>0</v>
      </c>
      <c r="K25" s="6"/>
      <c r="L25" s="9" t="s">
        <v>13</v>
      </c>
      <c r="M25" s="10">
        <v>35000.0</v>
      </c>
      <c r="N25" s="16">
        <f>'AGOSTO - 2026'!F80</f>
        <v>0</v>
      </c>
      <c r="O25" s="11">
        <f t="shared" si="11"/>
        <v>0</v>
      </c>
      <c r="P25" s="6"/>
      <c r="Q25" s="9" t="s">
        <v>13</v>
      </c>
      <c r="R25" s="10">
        <v>38000.0</v>
      </c>
      <c r="S25" s="16">
        <f>'SETEMBRO - 2026'!F80</f>
        <v>0</v>
      </c>
      <c r="T25" s="11">
        <f t="shared" si="12"/>
        <v>0</v>
      </c>
    </row>
    <row r="26" ht="19.5" customHeight="1">
      <c r="G26" s="9" t="s">
        <v>15</v>
      </c>
      <c r="H26" s="15">
        <v>3.0</v>
      </c>
      <c r="I26" s="15">
        <v>0.0</v>
      </c>
      <c r="J26" s="11">
        <f t="shared" si="10"/>
        <v>0</v>
      </c>
      <c r="K26" s="6"/>
      <c r="L26" s="9" t="s">
        <v>15</v>
      </c>
      <c r="M26" s="15">
        <v>3.0</v>
      </c>
      <c r="N26" s="15">
        <v>0.0</v>
      </c>
      <c r="O26" s="11">
        <f t="shared" si="11"/>
        <v>0</v>
      </c>
      <c r="P26" s="6"/>
      <c r="Q26" s="9" t="s">
        <v>15</v>
      </c>
      <c r="R26" s="15">
        <v>3.0</v>
      </c>
      <c r="S26" s="15">
        <v>0.0</v>
      </c>
      <c r="T26" s="11">
        <f t="shared" si="12"/>
        <v>0</v>
      </c>
    </row>
    <row r="27" ht="19.5" customHeight="1">
      <c r="G27" s="17" t="s">
        <v>18</v>
      </c>
      <c r="H27" s="2"/>
      <c r="I27" s="2"/>
      <c r="J27" s="3"/>
      <c r="K27" s="6"/>
      <c r="L27" s="17" t="s">
        <v>19</v>
      </c>
      <c r="M27" s="2"/>
      <c r="N27" s="2"/>
      <c r="O27" s="3"/>
      <c r="P27" s="6"/>
      <c r="Q27" s="17" t="s">
        <v>20</v>
      </c>
      <c r="R27" s="2"/>
      <c r="S27" s="2"/>
      <c r="T27" s="3"/>
    </row>
    <row r="28" ht="19.5" customHeight="1">
      <c r="J28" s="6"/>
      <c r="K28" s="6"/>
      <c r="O28" s="6"/>
      <c r="P28" s="6"/>
    </row>
    <row r="29" ht="19.5" customHeight="1"/>
    <row r="30" ht="19.5" customHeight="1"/>
    <row r="31" ht="19.5" customHeight="1">
      <c r="G31" s="1" t="s">
        <v>1</v>
      </c>
      <c r="H31" s="3"/>
      <c r="I31" s="5" t="s">
        <v>2</v>
      </c>
      <c r="J31" s="5" t="s">
        <v>3</v>
      </c>
      <c r="L31" s="1" t="s">
        <v>1</v>
      </c>
      <c r="M31" s="3"/>
      <c r="N31" s="5" t="s">
        <v>2</v>
      </c>
      <c r="O31" s="5" t="s">
        <v>3</v>
      </c>
      <c r="Q31" s="1" t="s">
        <v>1</v>
      </c>
      <c r="R31" s="3"/>
      <c r="S31" s="5" t="s">
        <v>2</v>
      </c>
      <c r="T31" s="5" t="s">
        <v>3</v>
      </c>
    </row>
    <row r="32" ht="19.5" customHeight="1">
      <c r="G32" s="9" t="s">
        <v>7</v>
      </c>
      <c r="H32" s="10">
        <v>700000.0</v>
      </c>
      <c r="I32" s="10">
        <f>'OUTUBRO - 2026'!E80</f>
        <v>0</v>
      </c>
      <c r="J32" s="11">
        <f t="shared" ref="J32:J36" si="13">I32/H32</f>
        <v>0</v>
      </c>
      <c r="L32" s="9" t="s">
        <v>7</v>
      </c>
      <c r="M32" s="10">
        <v>600000.0</v>
      </c>
      <c r="N32" s="10">
        <f>'NOVEMBRO - 2026'!E80</f>
        <v>0</v>
      </c>
      <c r="O32" s="11">
        <f t="shared" ref="O32:O36" si="14">N32/M32</f>
        <v>0</v>
      </c>
      <c r="Q32" s="9" t="s">
        <v>7</v>
      </c>
      <c r="R32" s="10">
        <v>600000.0</v>
      </c>
      <c r="S32" s="10">
        <f>'DEZEMBRO - 2026'!E80</f>
        <v>0</v>
      </c>
      <c r="T32" s="11">
        <f t="shared" ref="T32:T36" si="15">S32/R32</f>
        <v>0</v>
      </c>
    </row>
    <row r="33" ht="19.5" customHeight="1">
      <c r="G33" s="9" t="s">
        <v>9</v>
      </c>
      <c r="H33" s="15">
        <v>110.0</v>
      </c>
      <c r="I33" s="45">
        <f>'OUTUBRO - 2026'!J134</f>
        <v>0</v>
      </c>
      <c r="J33" s="11">
        <f t="shared" si="13"/>
        <v>0</v>
      </c>
      <c r="L33" s="9" t="s">
        <v>9</v>
      </c>
      <c r="M33" s="15">
        <v>180.0</v>
      </c>
      <c r="N33" s="45">
        <f>'NOVEMBRO - 2026'!J134</f>
        <v>0</v>
      </c>
      <c r="O33" s="11">
        <f t="shared" si="14"/>
        <v>0</v>
      </c>
      <c r="Q33" s="9" t="s">
        <v>9</v>
      </c>
      <c r="R33" s="15">
        <v>180.0</v>
      </c>
      <c r="S33" s="45">
        <f>'DEZEMBRO - 2026'!J134</f>
        <v>0</v>
      </c>
      <c r="T33" s="11">
        <f t="shared" si="15"/>
        <v>0</v>
      </c>
    </row>
    <row r="34" ht="19.5" customHeight="1">
      <c r="G34" s="9" t="s">
        <v>11</v>
      </c>
      <c r="H34" s="15">
        <v>50.0</v>
      </c>
      <c r="I34" s="15">
        <f>'OUTUBRO - 2026'!M127+'OUTUBRO - 2026'!M128</f>
        <v>0</v>
      </c>
      <c r="J34" s="11">
        <f t="shared" si="13"/>
        <v>0</v>
      </c>
      <c r="L34" s="9" t="s">
        <v>11</v>
      </c>
      <c r="M34" s="15">
        <v>50.0</v>
      </c>
      <c r="N34" s="15">
        <f>'NOVEMBRO - 2026'!M127+'NOVEMBRO - 2026'!M128</f>
        <v>0</v>
      </c>
      <c r="O34" s="11">
        <f t="shared" si="14"/>
        <v>0</v>
      </c>
      <c r="Q34" s="9" t="s">
        <v>11</v>
      </c>
      <c r="R34" s="15">
        <v>50.0</v>
      </c>
      <c r="S34" s="15">
        <f>'DEZEMBRO - 2026'!M127+'DEZEMBRO - 2026'!M128</f>
        <v>0</v>
      </c>
      <c r="T34" s="11">
        <f t="shared" si="15"/>
        <v>0</v>
      </c>
    </row>
    <row r="35" ht="19.5" customHeight="1">
      <c r="G35" s="9" t="s">
        <v>13</v>
      </c>
      <c r="H35" s="10">
        <v>350000.0</v>
      </c>
      <c r="I35" s="16">
        <f>'OUTUBRO - 2026'!F80</f>
        <v>0</v>
      </c>
      <c r="J35" s="11">
        <f t="shared" si="13"/>
        <v>0</v>
      </c>
      <c r="L35" s="9" t="s">
        <v>13</v>
      </c>
      <c r="M35" s="10">
        <v>35000.0</v>
      </c>
      <c r="N35" s="16">
        <f>'NOVEMBRO - 2026'!F80</f>
        <v>0</v>
      </c>
      <c r="O35" s="11">
        <f t="shared" si="14"/>
        <v>0</v>
      </c>
      <c r="Q35" s="9" t="s">
        <v>13</v>
      </c>
      <c r="R35" s="10">
        <v>35000.0</v>
      </c>
      <c r="S35" s="16">
        <f>'DEZEMBRO - 2026'!F80</f>
        <v>0</v>
      </c>
      <c r="T35" s="11">
        <f t="shared" si="15"/>
        <v>0</v>
      </c>
    </row>
    <row r="36" ht="19.5" customHeight="1">
      <c r="G36" s="9" t="s">
        <v>15</v>
      </c>
      <c r="H36" s="15">
        <v>3.0</v>
      </c>
      <c r="I36" s="15">
        <v>0.0</v>
      </c>
      <c r="J36" s="11">
        <f t="shared" si="13"/>
        <v>0</v>
      </c>
      <c r="L36" s="9" t="s">
        <v>15</v>
      </c>
      <c r="M36" s="15">
        <v>3.0</v>
      </c>
      <c r="N36" s="15">
        <v>1.0</v>
      </c>
      <c r="O36" s="11">
        <f t="shared" si="14"/>
        <v>0.3333333333</v>
      </c>
      <c r="Q36" s="9" t="s">
        <v>15</v>
      </c>
      <c r="R36" s="15">
        <v>3.0</v>
      </c>
      <c r="S36" s="15">
        <v>1.0</v>
      </c>
      <c r="T36" s="11">
        <f t="shared" si="15"/>
        <v>0.3333333333</v>
      </c>
    </row>
    <row r="37" ht="19.5" customHeight="1">
      <c r="G37" s="17" t="s">
        <v>21</v>
      </c>
      <c r="H37" s="2"/>
      <c r="I37" s="2"/>
      <c r="J37" s="3"/>
      <c r="L37" s="17" t="s">
        <v>22</v>
      </c>
      <c r="M37" s="2"/>
      <c r="N37" s="2"/>
      <c r="O37" s="3"/>
      <c r="Q37" s="17" t="s">
        <v>23</v>
      </c>
      <c r="R37" s="2"/>
      <c r="S37" s="2"/>
      <c r="T37" s="3"/>
    </row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</sheetData>
  <mergeCells count="27">
    <mergeCell ref="A1:E1"/>
    <mergeCell ref="G1:H1"/>
    <mergeCell ref="L1:M1"/>
    <mergeCell ref="Q1:R1"/>
    <mergeCell ref="G7:J7"/>
    <mergeCell ref="L7:O7"/>
    <mergeCell ref="Q7:T7"/>
    <mergeCell ref="G11:H11"/>
    <mergeCell ref="L11:M11"/>
    <mergeCell ref="Q11:R11"/>
    <mergeCell ref="G17:J17"/>
    <mergeCell ref="L17:O17"/>
    <mergeCell ref="Q17:T17"/>
    <mergeCell ref="A19:B19"/>
    <mergeCell ref="G31:H31"/>
    <mergeCell ref="L31:M31"/>
    <mergeCell ref="Q31:R31"/>
    <mergeCell ref="G37:J37"/>
    <mergeCell ref="L37:O37"/>
    <mergeCell ref="Q37:T37"/>
    <mergeCell ref="G21:H21"/>
    <mergeCell ref="L21:M21"/>
    <mergeCell ref="Q21:R21"/>
    <mergeCell ref="A25:D25"/>
    <mergeCell ref="G27:J27"/>
    <mergeCell ref="L27:O27"/>
    <mergeCell ref="Q27:T27"/>
  </mergeCells>
  <conditionalFormatting sqref="J2:J6 O2:O6 T2:T6 J12:J16 O12:O16 T12:T16 D20:D24 J22:J26 O22:O26 T22:T26 J32:J36 O32:O36 T32:T36">
    <cfRule type="cellIs" dxfId="0" priority="1" operator="greaterThanOrEqual">
      <formula>"100%"</formula>
    </cfRule>
  </conditionalFormatting>
  <conditionalFormatting sqref="J2:J6 O2:O6 T2:T6 J12:J16 O12:O16 T12:T16 D20:D24 J22:J26 O22:O26 T22:T26 J32:J36 O32:O36 T32:T36">
    <cfRule type="cellIs" dxfId="1" priority="2" operator="greaterThanOrEqual">
      <formula>"50%"</formula>
    </cfRule>
  </conditionalFormatting>
  <conditionalFormatting sqref="J2:J6 O2:O6 T2:T6 J12:J16 O12:O16 T12:T16 D20:D24 J22:J26 O22:O26 T22:T26 J32:J36 O32:O36 T32:T36">
    <cfRule type="cellIs" dxfId="2" priority="3" operator="lessThan">
      <formula>"50%"</formula>
    </cfRule>
  </conditionalFormatting>
  <conditionalFormatting sqref="E3:E14">
    <cfRule type="cellIs" dxfId="3" priority="4" operator="greaterThanOrEqual">
      <formula>"100%"</formula>
    </cfRule>
  </conditionalFormatting>
  <conditionalFormatting sqref="E3:E14">
    <cfRule type="cellIs" dxfId="4" priority="5" operator="lessThan">
      <formula>"80%"</formula>
    </cfRule>
  </conditionalFormatting>
  <conditionalFormatting sqref="E3:E14">
    <cfRule type="cellIs" dxfId="5" priority="6" operator="between">
      <formula>"80%"</formula>
      <formula>"99%"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10" width="28.43"/>
    <col customWidth="1" min="11" max="11" width="27.43"/>
    <col customWidth="1" hidden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2.43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>
        <v>46024.0</v>
      </c>
      <c r="B4" s="57" t="s">
        <v>81</v>
      </c>
      <c r="C4" s="58"/>
      <c r="D4" s="57" t="s">
        <v>82</v>
      </c>
      <c r="E4" s="57" t="s">
        <v>83</v>
      </c>
      <c r="F4" s="57" t="s">
        <v>84</v>
      </c>
      <c r="G4" s="57" t="s">
        <v>83</v>
      </c>
      <c r="H4" s="59" t="s">
        <v>85</v>
      </c>
      <c r="I4" s="60" t="s">
        <v>86</v>
      </c>
      <c r="J4" s="60" t="s">
        <v>87</v>
      </c>
      <c r="K4" s="61" t="s">
        <v>88</v>
      </c>
      <c r="L4" s="59"/>
      <c r="M4" s="62">
        <v>1760.0</v>
      </c>
      <c r="N4" s="62">
        <v>2980.0</v>
      </c>
      <c r="O4" s="62">
        <v>250000.0</v>
      </c>
      <c r="P4" s="63">
        <v>3.0E-4</v>
      </c>
      <c r="Q4" s="64">
        <f t="shared" ref="Q4:Q28" si="1">O4*P4</f>
        <v>75</v>
      </c>
      <c r="R4" s="65">
        <v>0.0</v>
      </c>
      <c r="S4" s="62">
        <f t="shared" ref="S4:S28" si="2">R4*N4</f>
        <v>0</v>
      </c>
      <c r="T4" s="65">
        <v>0.035</v>
      </c>
      <c r="U4" s="62">
        <v>1.0</v>
      </c>
      <c r="V4" s="62">
        <f t="shared" ref="V4:V74" si="3">T4*N4</f>
        <v>104.3</v>
      </c>
      <c r="W4" s="66">
        <v>0.065</v>
      </c>
      <c r="X4" s="67">
        <f t="shared" ref="X4:X74" si="4">N4*W4</f>
        <v>193.7</v>
      </c>
      <c r="Y4" s="68">
        <f t="shared" ref="Y4:Y74" si="5">Z4*0.00133</f>
        <v>0.01995</v>
      </c>
      <c r="Z4" s="57">
        <v>15.0</v>
      </c>
      <c r="AA4" s="66">
        <f t="shared" ref="AA4:AA74" si="6">R4+T4+W4+Y4</f>
        <v>0.11995</v>
      </c>
      <c r="AB4" s="69">
        <f t="shared" ref="AB4:AB56" si="7">N4*AA4+AK4</f>
        <v>382.781</v>
      </c>
      <c r="AC4" s="65">
        <v>0.13</v>
      </c>
      <c r="AD4" s="69">
        <f t="shared" ref="AD4:AD16" si="8">(N4-M4)*AC4</f>
        <v>158.6</v>
      </c>
      <c r="AE4" s="70">
        <f t="shared" ref="AE4:AE74" si="9">17.5</f>
        <v>17.5</v>
      </c>
      <c r="AF4" s="69">
        <f t="shared" ref="AF4:AF74" si="10">N4-M4-Q4-AB4-AD4-AE4</f>
        <v>586.119</v>
      </c>
      <c r="AG4" s="66">
        <f t="shared" ref="AG4:AG74" si="11">AF4/N4</f>
        <v>0.1966842282</v>
      </c>
      <c r="AH4" s="71">
        <f t="shared" ref="AH4:AH56" si="12">N4-AB4-AI4</f>
        <v>2537.768</v>
      </c>
      <c r="AI4" s="71">
        <f t="shared" ref="AI4:AI56" si="13">Y4*N4</f>
        <v>59.451</v>
      </c>
      <c r="AJ4" s="72">
        <v>0.0085</v>
      </c>
      <c r="AK4" s="73">
        <f t="shared" ref="AK4:AK56" si="14">AJ4*N4</f>
        <v>25.33</v>
      </c>
    </row>
    <row r="5" ht="18.0" customHeight="1">
      <c r="A5" s="56">
        <v>46024.0</v>
      </c>
      <c r="B5" s="57" t="s">
        <v>89</v>
      </c>
      <c r="C5" s="58"/>
      <c r="D5" s="57" t="s">
        <v>90</v>
      </c>
      <c r="E5" s="57" t="s">
        <v>91</v>
      </c>
      <c r="F5" s="57" t="s">
        <v>92</v>
      </c>
      <c r="G5" s="57" t="s">
        <v>91</v>
      </c>
      <c r="H5" s="59" t="s">
        <v>85</v>
      </c>
      <c r="I5" s="60" t="s">
        <v>86</v>
      </c>
      <c r="J5" s="60" t="s">
        <v>87</v>
      </c>
      <c r="K5" s="61" t="s">
        <v>93</v>
      </c>
      <c r="L5" s="59"/>
      <c r="M5" s="74">
        <v>2060.0</v>
      </c>
      <c r="N5" s="62">
        <v>1250.0</v>
      </c>
      <c r="O5" s="62">
        <v>50000.0</v>
      </c>
      <c r="P5" s="68">
        <v>3.0E-4</v>
      </c>
      <c r="Q5" s="69">
        <f t="shared" si="1"/>
        <v>15</v>
      </c>
      <c r="R5" s="65">
        <v>0.12</v>
      </c>
      <c r="S5" s="62">
        <f t="shared" si="2"/>
        <v>150</v>
      </c>
      <c r="T5" s="65">
        <v>0.0</v>
      </c>
      <c r="U5" s="62">
        <v>1.0</v>
      </c>
      <c r="V5" s="62">
        <f t="shared" si="3"/>
        <v>0</v>
      </c>
      <c r="W5" s="66">
        <v>0.065</v>
      </c>
      <c r="X5" s="67">
        <f t="shared" si="4"/>
        <v>81.25</v>
      </c>
      <c r="Y5" s="68">
        <f t="shared" si="5"/>
        <v>0.01995</v>
      </c>
      <c r="Z5" s="57">
        <v>15.0</v>
      </c>
      <c r="AA5" s="66">
        <f t="shared" si="6"/>
        <v>0.20495</v>
      </c>
      <c r="AB5" s="69">
        <f t="shared" si="7"/>
        <v>266.8125</v>
      </c>
      <c r="AC5" s="65">
        <v>0.0</v>
      </c>
      <c r="AD5" s="69">
        <f t="shared" si="8"/>
        <v>0</v>
      </c>
      <c r="AE5" s="70">
        <f t="shared" si="9"/>
        <v>17.5</v>
      </c>
      <c r="AF5" s="69">
        <f t="shared" si="10"/>
        <v>-1109.3125</v>
      </c>
      <c r="AG5" s="66">
        <f t="shared" si="11"/>
        <v>-0.88745</v>
      </c>
      <c r="AH5" s="71">
        <f t="shared" si="12"/>
        <v>958.25</v>
      </c>
      <c r="AI5" s="71">
        <f t="shared" si="13"/>
        <v>24.9375</v>
      </c>
      <c r="AJ5" s="72">
        <v>0.0085</v>
      </c>
      <c r="AK5" s="73">
        <f t="shared" si="14"/>
        <v>10.625</v>
      </c>
    </row>
    <row r="6" ht="18.0" customHeight="1">
      <c r="A6" s="56">
        <v>46027.0</v>
      </c>
      <c r="B6" s="58">
        <v>6426.0</v>
      </c>
      <c r="C6" s="58"/>
      <c r="D6" s="57" t="s">
        <v>90</v>
      </c>
      <c r="E6" s="57" t="s">
        <v>91</v>
      </c>
      <c r="F6" s="57" t="s">
        <v>94</v>
      </c>
      <c r="G6" s="57" t="s">
        <v>91</v>
      </c>
      <c r="H6" s="59" t="s">
        <v>85</v>
      </c>
      <c r="I6" s="60" t="s">
        <v>86</v>
      </c>
      <c r="J6" s="60" t="s">
        <v>87</v>
      </c>
      <c r="K6" s="59" t="s">
        <v>95</v>
      </c>
      <c r="L6" s="59"/>
      <c r="M6" s="62">
        <v>860.0</v>
      </c>
      <c r="N6" s="62">
        <v>1620.0</v>
      </c>
      <c r="O6" s="60">
        <v>80000.0</v>
      </c>
      <c r="P6" s="63">
        <v>3.0E-4</v>
      </c>
      <c r="Q6" s="64">
        <f t="shared" si="1"/>
        <v>24</v>
      </c>
      <c r="R6" s="65">
        <v>0.12</v>
      </c>
      <c r="S6" s="62">
        <f t="shared" si="2"/>
        <v>194.4</v>
      </c>
      <c r="T6" s="65">
        <v>0.0</v>
      </c>
      <c r="U6" s="62">
        <v>1.0</v>
      </c>
      <c r="V6" s="62">
        <f t="shared" si="3"/>
        <v>0</v>
      </c>
      <c r="W6" s="66">
        <v>0.065</v>
      </c>
      <c r="X6" s="67">
        <f t="shared" si="4"/>
        <v>105.3</v>
      </c>
      <c r="Y6" s="68">
        <f t="shared" si="5"/>
        <v>0.01995</v>
      </c>
      <c r="Z6" s="57">
        <v>15.0</v>
      </c>
      <c r="AA6" s="66">
        <f t="shared" si="6"/>
        <v>0.20495</v>
      </c>
      <c r="AB6" s="69">
        <f t="shared" si="7"/>
        <v>345.789</v>
      </c>
      <c r="AC6" s="65">
        <v>0.13</v>
      </c>
      <c r="AD6" s="69">
        <f t="shared" si="8"/>
        <v>98.8</v>
      </c>
      <c r="AE6" s="70">
        <f t="shared" si="9"/>
        <v>17.5</v>
      </c>
      <c r="AF6" s="69">
        <f t="shared" si="10"/>
        <v>273.911</v>
      </c>
      <c r="AG6" s="66">
        <f t="shared" si="11"/>
        <v>0.1690808642</v>
      </c>
      <c r="AH6" s="71">
        <f t="shared" si="12"/>
        <v>1241.892</v>
      </c>
      <c r="AI6" s="71">
        <f t="shared" si="13"/>
        <v>32.319</v>
      </c>
      <c r="AJ6" s="72">
        <v>0.0085</v>
      </c>
      <c r="AK6" s="73">
        <f t="shared" si="14"/>
        <v>13.77</v>
      </c>
    </row>
    <row r="7" ht="18.0" customHeight="1">
      <c r="A7" s="56">
        <v>46028.0</v>
      </c>
      <c r="B7" s="57" t="s">
        <v>96</v>
      </c>
      <c r="C7" s="58"/>
      <c r="D7" s="57" t="s">
        <v>90</v>
      </c>
      <c r="E7" s="57" t="s">
        <v>91</v>
      </c>
      <c r="F7" s="57" t="s">
        <v>97</v>
      </c>
      <c r="G7" s="57" t="s">
        <v>91</v>
      </c>
      <c r="H7" s="59" t="s">
        <v>85</v>
      </c>
      <c r="I7" s="60" t="s">
        <v>86</v>
      </c>
      <c r="J7" s="60" t="s">
        <v>87</v>
      </c>
      <c r="K7" s="61" t="s">
        <v>98</v>
      </c>
      <c r="L7" s="59"/>
      <c r="M7" s="62">
        <v>1160.0</v>
      </c>
      <c r="N7" s="62">
        <v>2390.0</v>
      </c>
      <c r="O7" s="62">
        <v>100000.0</v>
      </c>
      <c r="P7" s="63">
        <v>3.0E-4</v>
      </c>
      <c r="Q7" s="64">
        <f t="shared" si="1"/>
        <v>30</v>
      </c>
      <c r="R7" s="65">
        <v>0.12</v>
      </c>
      <c r="S7" s="62">
        <f t="shared" si="2"/>
        <v>286.8</v>
      </c>
      <c r="T7" s="65">
        <v>0.0</v>
      </c>
      <c r="U7" s="62">
        <v>1.0</v>
      </c>
      <c r="V7" s="62">
        <f t="shared" si="3"/>
        <v>0</v>
      </c>
      <c r="W7" s="66">
        <v>0.065</v>
      </c>
      <c r="X7" s="67">
        <f t="shared" si="4"/>
        <v>155.35</v>
      </c>
      <c r="Y7" s="68">
        <f t="shared" si="5"/>
        <v>0.01995</v>
      </c>
      <c r="Z7" s="57">
        <v>15.0</v>
      </c>
      <c r="AA7" s="66">
        <f t="shared" si="6"/>
        <v>0.20495</v>
      </c>
      <c r="AB7" s="69">
        <f t="shared" si="7"/>
        <v>510.1455</v>
      </c>
      <c r="AC7" s="65">
        <v>0.13</v>
      </c>
      <c r="AD7" s="69">
        <f t="shared" si="8"/>
        <v>159.9</v>
      </c>
      <c r="AE7" s="70">
        <f t="shared" si="9"/>
        <v>17.5</v>
      </c>
      <c r="AF7" s="69">
        <f t="shared" si="10"/>
        <v>512.4545</v>
      </c>
      <c r="AG7" s="66">
        <f t="shared" si="11"/>
        <v>0.2144161088</v>
      </c>
      <c r="AH7" s="71">
        <f t="shared" si="12"/>
        <v>1832.174</v>
      </c>
      <c r="AI7" s="71">
        <f t="shared" si="13"/>
        <v>47.6805</v>
      </c>
      <c r="AJ7" s="72">
        <v>0.0085</v>
      </c>
      <c r="AK7" s="73">
        <f t="shared" si="14"/>
        <v>20.315</v>
      </c>
    </row>
    <row r="8" ht="18.0" customHeight="1">
      <c r="A8" s="56">
        <v>46028.0</v>
      </c>
      <c r="B8" s="58" t="s">
        <v>99</v>
      </c>
      <c r="C8" s="58"/>
      <c r="D8" s="57" t="s">
        <v>90</v>
      </c>
      <c r="E8" s="57" t="s">
        <v>91</v>
      </c>
      <c r="F8" s="57" t="s">
        <v>90</v>
      </c>
      <c r="G8" s="57" t="s">
        <v>91</v>
      </c>
      <c r="H8" s="59" t="s">
        <v>85</v>
      </c>
      <c r="I8" s="60" t="s">
        <v>86</v>
      </c>
      <c r="J8" s="60" t="s">
        <v>87</v>
      </c>
      <c r="K8" s="59" t="s">
        <v>98</v>
      </c>
      <c r="L8" s="59"/>
      <c r="M8" s="62">
        <v>810.0</v>
      </c>
      <c r="N8" s="62">
        <v>1490.0</v>
      </c>
      <c r="O8" s="60">
        <v>80000.0</v>
      </c>
      <c r="P8" s="63">
        <v>3.0E-4</v>
      </c>
      <c r="Q8" s="64">
        <f t="shared" si="1"/>
        <v>24</v>
      </c>
      <c r="R8" s="65">
        <v>0.12</v>
      </c>
      <c r="S8" s="62">
        <f t="shared" si="2"/>
        <v>178.8</v>
      </c>
      <c r="T8" s="65">
        <v>0.0</v>
      </c>
      <c r="U8" s="62">
        <v>1.0</v>
      </c>
      <c r="V8" s="62">
        <f t="shared" si="3"/>
        <v>0</v>
      </c>
      <c r="W8" s="66">
        <v>0.065</v>
      </c>
      <c r="X8" s="67">
        <f t="shared" si="4"/>
        <v>96.85</v>
      </c>
      <c r="Y8" s="68">
        <f t="shared" si="5"/>
        <v>0.01995</v>
      </c>
      <c r="Z8" s="57">
        <v>15.0</v>
      </c>
      <c r="AA8" s="66">
        <f t="shared" si="6"/>
        <v>0.20495</v>
      </c>
      <c r="AB8" s="69">
        <f t="shared" si="7"/>
        <v>318.0405</v>
      </c>
      <c r="AC8" s="65">
        <v>0.13</v>
      </c>
      <c r="AD8" s="69">
        <f t="shared" si="8"/>
        <v>88.4</v>
      </c>
      <c r="AE8" s="70">
        <f t="shared" si="9"/>
        <v>17.5</v>
      </c>
      <c r="AF8" s="69">
        <f t="shared" si="10"/>
        <v>232.0595</v>
      </c>
      <c r="AG8" s="66">
        <f t="shared" si="11"/>
        <v>0.1557446309</v>
      </c>
      <c r="AH8" s="71">
        <f t="shared" si="12"/>
        <v>1142.234</v>
      </c>
      <c r="AI8" s="71">
        <f t="shared" si="13"/>
        <v>29.7255</v>
      </c>
      <c r="AJ8" s="72">
        <v>0.0085</v>
      </c>
      <c r="AK8" s="73">
        <f t="shared" si="14"/>
        <v>12.665</v>
      </c>
    </row>
    <row r="9" ht="18.0" customHeight="1">
      <c r="A9" s="56">
        <v>46030.0</v>
      </c>
      <c r="B9" s="57" t="s">
        <v>100</v>
      </c>
      <c r="C9" s="57"/>
      <c r="D9" s="57" t="s">
        <v>90</v>
      </c>
      <c r="E9" s="57" t="s">
        <v>91</v>
      </c>
      <c r="F9" s="57" t="s">
        <v>101</v>
      </c>
      <c r="G9" s="57" t="s">
        <v>91</v>
      </c>
      <c r="H9" s="59" t="s">
        <v>85</v>
      </c>
      <c r="I9" s="75" t="s">
        <v>86</v>
      </c>
      <c r="J9" s="75" t="s">
        <v>87</v>
      </c>
      <c r="K9" s="57" t="s">
        <v>102</v>
      </c>
      <c r="L9" s="57"/>
      <c r="M9" s="75">
        <v>1460.0</v>
      </c>
      <c r="N9" s="75">
        <v>2300.0</v>
      </c>
      <c r="O9" s="75">
        <v>50000.0</v>
      </c>
      <c r="P9" s="63">
        <v>3.0E-4</v>
      </c>
      <c r="Q9" s="64">
        <f t="shared" si="1"/>
        <v>15</v>
      </c>
      <c r="R9" s="65">
        <v>0.12</v>
      </c>
      <c r="S9" s="62">
        <f t="shared" si="2"/>
        <v>276</v>
      </c>
      <c r="T9" s="65">
        <v>0.0</v>
      </c>
      <c r="U9" s="62">
        <v>1.0</v>
      </c>
      <c r="V9" s="62">
        <f t="shared" si="3"/>
        <v>0</v>
      </c>
      <c r="W9" s="66">
        <v>0.065</v>
      </c>
      <c r="X9" s="67">
        <f t="shared" si="4"/>
        <v>149.5</v>
      </c>
      <c r="Y9" s="68">
        <f t="shared" si="5"/>
        <v>0.01995</v>
      </c>
      <c r="Z9" s="57">
        <v>15.0</v>
      </c>
      <c r="AA9" s="66">
        <f t="shared" si="6"/>
        <v>0.20495</v>
      </c>
      <c r="AB9" s="69">
        <f t="shared" si="7"/>
        <v>490.935</v>
      </c>
      <c r="AC9" s="65">
        <v>0.06</v>
      </c>
      <c r="AD9" s="69">
        <f t="shared" si="8"/>
        <v>50.4</v>
      </c>
      <c r="AE9" s="70">
        <f t="shared" si="9"/>
        <v>17.5</v>
      </c>
      <c r="AF9" s="69">
        <f t="shared" si="10"/>
        <v>266.165</v>
      </c>
      <c r="AG9" s="66">
        <f t="shared" si="11"/>
        <v>0.115723913</v>
      </c>
      <c r="AH9" s="71">
        <f t="shared" si="12"/>
        <v>1763.18</v>
      </c>
      <c r="AI9" s="71">
        <f t="shared" si="13"/>
        <v>45.885</v>
      </c>
      <c r="AJ9" s="72">
        <v>0.0085</v>
      </c>
      <c r="AK9" s="73">
        <f t="shared" si="14"/>
        <v>19.55</v>
      </c>
    </row>
    <row r="10" ht="18.0" customHeight="1">
      <c r="A10" s="56">
        <v>46031.0</v>
      </c>
      <c r="B10" s="58">
        <v>6514.0</v>
      </c>
      <c r="C10" s="58"/>
      <c r="D10" s="57" t="s">
        <v>90</v>
      </c>
      <c r="E10" s="57" t="s">
        <v>91</v>
      </c>
      <c r="F10" s="57" t="s">
        <v>103</v>
      </c>
      <c r="G10" s="57" t="s">
        <v>91</v>
      </c>
      <c r="H10" s="59" t="s">
        <v>85</v>
      </c>
      <c r="I10" s="75" t="s">
        <v>86</v>
      </c>
      <c r="J10" s="75" t="s">
        <v>87</v>
      </c>
      <c r="K10" s="57" t="s">
        <v>102</v>
      </c>
      <c r="L10" s="57"/>
      <c r="M10" s="75">
        <v>810.0</v>
      </c>
      <c r="N10" s="75">
        <v>1490.0</v>
      </c>
      <c r="O10" s="75">
        <v>50000.0</v>
      </c>
      <c r="P10" s="63">
        <v>3.0E-4</v>
      </c>
      <c r="Q10" s="64">
        <f t="shared" si="1"/>
        <v>15</v>
      </c>
      <c r="R10" s="65">
        <v>0.12</v>
      </c>
      <c r="S10" s="62">
        <f t="shared" si="2"/>
        <v>178.8</v>
      </c>
      <c r="T10" s="65">
        <v>0.0</v>
      </c>
      <c r="U10" s="62">
        <v>1.0</v>
      </c>
      <c r="V10" s="62">
        <f t="shared" si="3"/>
        <v>0</v>
      </c>
      <c r="W10" s="66">
        <v>0.065</v>
      </c>
      <c r="X10" s="67">
        <f t="shared" si="4"/>
        <v>96.85</v>
      </c>
      <c r="Y10" s="68">
        <f t="shared" si="5"/>
        <v>0.01995</v>
      </c>
      <c r="Z10" s="57">
        <v>15.0</v>
      </c>
      <c r="AA10" s="66">
        <f t="shared" si="6"/>
        <v>0.20495</v>
      </c>
      <c r="AB10" s="69">
        <f t="shared" si="7"/>
        <v>318.0405</v>
      </c>
      <c r="AC10" s="65">
        <v>0.13</v>
      </c>
      <c r="AD10" s="69">
        <f t="shared" si="8"/>
        <v>88.4</v>
      </c>
      <c r="AE10" s="70">
        <f t="shared" si="9"/>
        <v>17.5</v>
      </c>
      <c r="AF10" s="69">
        <f t="shared" si="10"/>
        <v>241.0595</v>
      </c>
      <c r="AG10" s="66">
        <f t="shared" si="11"/>
        <v>0.1617848993</v>
      </c>
      <c r="AH10" s="71">
        <f t="shared" si="12"/>
        <v>1142.234</v>
      </c>
      <c r="AI10" s="71">
        <f t="shared" si="13"/>
        <v>29.7255</v>
      </c>
      <c r="AJ10" s="72">
        <v>0.0085</v>
      </c>
      <c r="AK10" s="73">
        <f t="shared" si="14"/>
        <v>12.665</v>
      </c>
    </row>
    <row r="11" ht="15.75" customHeight="1">
      <c r="A11" s="56">
        <v>46031.0</v>
      </c>
      <c r="B11" s="58" t="s">
        <v>104</v>
      </c>
      <c r="C11" s="58"/>
      <c r="D11" s="59" t="s">
        <v>105</v>
      </c>
      <c r="E11" s="59" t="s">
        <v>106</v>
      </c>
      <c r="F11" s="57" t="s">
        <v>107</v>
      </c>
      <c r="G11" s="57" t="s">
        <v>108</v>
      </c>
      <c r="H11" s="57" t="s">
        <v>109</v>
      </c>
      <c r="I11" s="60" t="s">
        <v>86</v>
      </c>
      <c r="J11" s="60" t="s">
        <v>87</v>
      </c>
      <c r="K11" s="57" t="s">
        <v>110</v>
      </c>
      <c r="L11" s="57"/>
      <c r="M11" s="75">
        <v>18060.0</v>
      </c>
      <c r="N11" s="75">
        <v>27900.0</v>
      </c>
      <c r="O11" s="75">
        <v>100000.0</v>
      </c>
      <c r="P11" s="63">
        <v>3.0E-4</v>
      </c>
      <c r="Q11" s="64">
        <f t="shared" si="1"/>
        <v>30</v>
      </c>
      <c r="R11" s="65">
        <v>0.03</v>
      </c>
      <c r="S11" s="62">
        <f t="shared" si="2"/>
        <v>837</v>
      </c>
      <c r="T11" s="65">
        <v>0.035</v>
      </c>
      <c r="U11" s="62">
        <v>1.0</v>
      </c>
      <c r="V11" s="62">
        <f t="shared" si="3"/>
        <v>976.5</v>
      </c>
      <c r="W11" s="66">
        <v>0.065</v>
      </c>
      <c r="X11" s="67">
        <f t="shared" si="4"/>
        <v>1813.5</v>
      </c>
      <c r="Y11" s="68">
        <f t="shared" si="5"/>
        <v>0.01995</v>
      </c>
      <c r="Z11" s="57">
        <v>15.0</v>
      </c>
      <c r="AA11" s="66">
        <f t="shared" si="6"/>
        <v>0.14995</v>
      </c>
      <c r="AB11" s="69">
        <f t="shared" si="7"/>
        <v>4420.755</v>
      </c>
      <c r="AC11" s="65">
        <v>0.1</v>
      </c>
      <c r="AD11" s="69">
        <f t="shared" si="8"/>
        <v>984</v>
      </c>
      <c r="AE11" s="70">
        <f t="shared" si="9"/>
        <v>17.5</v>
      </c>
      <c r="AF11" s="69">
        <f t="shared" si="10"/>
        <v>4387.745</v>
      </c>
      <c r="AG11" s="66">
        <f t="shared" si="11"/>
        <v>0.1572668459</v>
      </c>
      <c r="AH11" s="71">
        <f t="shared" si="12"/>
        <v>22922.64</v>
      </c>
      <c r="AI11" s="71">
        <f t="shared" si="13"/>
        <v>556.605</v>
      </c>
      <c r="AJ11" s="72">
        <v>0.0085</v>
      </c>
      <c r="AK11" s="73">
        <f t="shared" si="14"/>
        <v>237.15</v>
      </c>
    </row>
    <row r="12" ht="18.0" customHeight="1">
      <c r="A12" s="56">
        <v>46033.0</v>
      </c>
      <c r="B12" s="58" t="s">
        <v>111</v>
      </c>
      <c r="C12" s="58"/>
      <c r="D12" s="59" t="s">
        <v>112</v>
      </c>
      <c r="E12" s="59" t="s">
        <v>113</v>
      </c>
      <c r="F12" s="59" t="s">
        <v>114</v>
      </c>
      <c r="G12" s="59" t="s">
        <v>115</v>
      </c>
      <c r="H12" s="59" t="s">
        <v>109</v>
      </c>
      <c r="I12" s="60" t="s">
        <v>86</v>
      </c>
      <c r="J12" s="60" t="s">
        <v>87</v>
      </c>
      <c r="K12" s="57" t="s">
        <v>116</v>
      </c>
      <c r="L12" s="59"/>
      <c r="M12" s="60">
        <v>7760.0</v>
      </c>
      <c r="N12" s="60">
        <v>12900.0</v>
      </c>
      <c r="O12" s="60">
        <v>80000.0</v>
      </c>
      <c r="P12" s="63">
        <v>3.0E-4</v>
      </c>
      <c r="Q12" s="64">
        <f t="shared" si="1"/>
        <v>24</v>
      </c>
      <c r="R12" s="65">
        <v>0.03</v>
      </c>
      <c r="S12" s="62">
        <f t="shared" si="2"/>
        <v>387</v>
      </c>
      <c r="T12" s="65">
        <v>0.035</v>
      </c>
      <c r="U12" s="62">
        <v>1.0</v>
      </c>
      <c r="V12" s="62">
        <f t="shared" si="3"/>
        <v>451.5</v>
      </c>
      <c r="W12" s="66">
        <v>0.065</v>
      </c>
      <c r="X12" s="67">
        <f t="shared" si="4"/>
        <v>838.5</v>
      </c>
      <c r="Y12" s="68">
        <f t="shared" si="5"/>
        <v>0.01995</v>
      </c>
      <c r="Z12" s="57">
        <v>15.0</v>
      </c>
      <c r="AA12" s="66">
        <f t="shared" si="6"/>
        <v>0.14995</v>
      </c>
      <c r="AB12" s="69">
        <f t="shared" si="7"/>
        <v>2044.005</v>
      </c>
      <c r="AC12" s="65">
        <v>0.1</v>
      </c>
      <c r="AD12" s="69">
        <f t="shared" si="8"/>
        <v>514</v>
      </c>
      <c r="AE12" s="70">
        <f t="shared" si="9"/>
        <v>17.5</v>
      </c>
      <c r="AF12" s="69">
        <f t="shared" si="10"/>
        <v>2540.495</v>
      </c>
      <c r="AG12" s="66">
        <f t="shared" si="11"/>
        <v>0.1969375969</v>
      </c>
      <c r="AH12" s="71">
        <f t="shared" si="12"/>
        <v>10598.64</v>
      </c>
      <c r="AI12" s="71">
        <f t="shared" si="13"/>
        <v>257.355</v>
      </c>
      <c r="AJ12" s="72">
        <v>0.0085</v>
      </c>
      <c r="AK12" s="73">
        <f t="shared" si="14"/>
        <v>109.65</v>
      </c>
    </row>
    <row r="13" ht="18.0" customHeight="1">
      <c r="A13" s="56">
        <v>46033.0</v>
      </c>
      <c r="B13" s="58" t="s">
        <v>117</v>
      </c>
      <c r="C13" s="58"/>
      <c r="D13" s="57" t="s">
        <v>112</v>
      </c>
      <c r="E13" s="57" t="s">
        <v>113</v>
      </c>
      <c r="F13" s="57" t="s">
        <v>118</v>
      </c>
      <c r="G13" s="57" t="s">
        <v>119</v>
      </c>
      <c r="H13" s="59" t="s">
        <v>109</v>
      </c>
      <c r="I13" s="60" t="s">
        <v>86</v>
      </c>
      <c r="J13" s="60" t="s">
        <v>87</v>
      </c>
      <c r="K13" s="59" t="s">
        <v>120</v>
      </c>
      <c r="L13" s="59"/>
      <c r="M13" s="62">
        <v>5060.0</v>
      </c>
      <c r="N13" s="62">
        <v>8200.0</v>
      </c>
      <c r="O13" s="60">
        <v>80000.0</v>
      </c>
      <c r="P13" s="63">
        <v>3.0E-4</v>
      </c>
      <c r="Q13" s="64">
        <f t="shared" si="1"/>
        <v>24</v>
      </c>
      <c r="R13" s="65">
        <v>0.03</v>
      </c>
      <c r="S13" s="62">
        <f t="shared" si="2"/>
        <v>246</v>
      </c>
      <c r="T13" s="65">
        <v>0.035</v>
      </c>
      <c r="U13" s="62">
        <v>1.0</v>
      </c>
      <c r="V13" s="62">
        <f t="shared" si="3"/>
        <v>287</v>
      </c>
      <c r="W13" s="66">
        <v>0.065</v>
      </c>
      <c r="X13" s="67">
        <f t="shared" si="4"/>
        <v>533</v>
      </c>
      <c r="Y13" s="68">
        <f t="shared" si="5"/>
        <v>0.01995</v>
      </c>
      <c r="Z13" s="57">
        <v>15.0</v>
      </c>
      <c r="AA13" s="66">
        <f t="shared" si="6"/>
        <v>0.14995</v>
      </c>
      <c r="AB13" s="69">
        <f t="shared" si="7"/>
        <v>1299.29</v>
      </c>
      <c r="AC13" s="65">
        <v>0.1</v>
      </c>
      <c r="AD13" s="69">
        <f t="shared" si="8"/>
        <v>314</v>
      </c>
      <c r="AE13" s="70">
        <f t="shared" si="9"/>
        <v>17.5</v>
      </c>
      <c r="AF13" s="69">
        <f t="shared" si="10"/>
        <v>1485.21</v>
      </c>
      <c r="AG13" s="66">
        <f t="shared" si="11"/>
        <v>0.1811231707</v>
      </c>
      <c r="AH13" s="71">
        <f t="shared" si="12"/>
        <v>6737.12</v>
      </c>
      <c r="AI13" s="71">
        <f t="shared" si="13"/>
        <v>163.59</v>
      </c>
      <c r="AJ13" s="72">
        <v>0.0085</v>
      </c>
      <c r="AK13" s="73">
        <f t="shared" si="14"/>
        <v>69.7</v>
      </c>
    </row>
    <row r="14" ht="18.0" customHeight="1">
      <c r="A14" s="56">
        <v>46034.0</v>
      </c>
      <c r="B14" s="58">
        <v>6556.0</v>
      </c>
      <c r="C14" s="58"/>
      <c r="D14" s="57" t="s">
        <v>90</v>
      </c>
      <c r="E14" s="57" t="s">
        <v>91</v>
      </c>
      <c r="F14" s="59" t="s">
        <v>94</v>
      </c>
      <c r="G14" s="59" t="s">
        <v>91</v>
      </c>
      <c r="H14" s="59" t="s">
        <v>85</v>
      </c>
      <c r="I14" s="60" t="s">
        <v>86</v>
      </c>
      <c r="J14" s="60" t="s">
        <v>87</v>
      </c>
      <c r="K14" s="59" t="s">
        <v>121</v>
      </c>
      <c r="L14" s="57"/>
      <c r="M14" s="60">
        <v>710.0</v>
      </c>
      <c r="N14" s="60">
        <v>1190.0</v>
      </c>
      <c r="O14" s="60">
        <v>50000.0</v>
      </c>
      <c r="P14" s="63">
        <v>3.0E-4</v>
      </c>
      <c r="Q14" s="64">
        <f t="shared" si="1"/>
        <v>15</v>
      </c>
      <c r="R14" s="65">
        <v>0.12</v>
      </c>
      <c r="S14" s="62">
        <f t="shared" si="2"/>
        <v>142.8</v>
      </c>
      <c r="T14" s="65">
        <v>0.0</v>
      </c>
      <c r="U14" s="62">
        <v>1.0</v>
      </c>
      <c r="V14" s="62">
        <f t="shared" si="3"/>
        <v>0</v>
      </c>
      <c r="W14" s="66">
        <v>0.065</v>
      </c>
      <c r="X14" s="67">
        <f t="shared" si="4"/>
        <v>77.35</v>
      </c>
      <c r="Y14" s="68">
        <f t="shared" si="5"/>
        <v>0.01995</v>
      </c>
      <c r="Z14" s="57">
        <v>15.0</v>
      </c>
      <c r="AA14" s="66">
        <f t="shared" si="6"/>
        <v>0.20495</v>
      </c>
      <c r="AB14" s="69">
        <f t="shared" si="7"/>
        <v>254.0055</v>
      </c>
      <c r="AC14" s="65">
        <v>0.07</v>
      </c>
      <c r="AD14" s="69">
        <f t="shared" si="8"/>
        <v>33.6</v>
      </c>
      <c r="AE14" s="70">
        <f t="shared" si="9"/>
        <v>17.5</v>
      </c>
      <c r="AF14" s="69">
        <f t="shared" si="10"/>
        <v>159.8945</v>
      </c>
      <c r="AG14" s="66">
        <f t="shared" si="11"/>
        <v>0.1343651261</v>
      </c>
      <c r="AH14" s="71">
        <f t="shared" si="12"/>
        <v>912.254</v>
      </c>
      <c r="AI14" s="71">
        <f t="shared" si="13"/>
        <v>23.7405</v>
      </c>
      <c r="AJ14" s="72">
        <v>0.0085</v>
      </c>
      <c r="AK14" s="73">
        <f t="shared" si="14"/>
        <v>10.115</v>
      </c>
    </row>
    <row r="15" ht="18.0" customHeight="1">
      <c r="A15" s="56">
        <v>46034.0</v>
      </c>
      <c r="B15" s="58">
        <v>6557.0</v>
      </c>
      <c r="C15" s="58"/>
      <c r="D15" s="57" t="s">
        <v>90</v>
      </c>
      <c r="E15" s="57" t="s">
        <v>91</v>
      </c>
      <c r="F15" s="59" t="s">
        <v>122</v>
      </c>
      <c r="G15" s="59" t="s">
        <v>91</v>
      </c>
      <c r="H15" s="59" t="s">
        <v>85</v>
      </c>
      <c r="I15" s="60" t="s">
        <v>86</v>
      </c>
      <c r="J15" s="60" t="s">
        <v>87</v>
      </c>
      <c r="K15" s="59" t="s">
        <v>123</v>
      </c>
      <c r="L15" s="57"/>
      <c r="M15" s="60">
        <v>710.0</v>
      </c>
      <c r="N15" s="60">
        <v>1250.0</v>
      </c>
      <c r="O15" s="60">
        <v>50000.0</v>
      </c>
      <c r="P15" s="63">
        <v>3.0E-4</v>
      </c>
      <c r="Q15" s="64">
        <f t="shared" si="1"/>
        <v>15</v>
      </c>
      <c r="R15" s="65">
        <v>0.12</v>
      </c>
      <c r="S15" s="62">
        <f t="shared" si="2"/>
        <v>150</v>
      </c>
      <c r="T15" s="65">
        <v>0.0</v>
      </c>
      <c r="U15" s="62">
        <v>1.0</v>
      </c>
      <c r="V15" s="62">
        <f t="shared" si="3"/>
        <v>0</v>
      </c>
      <c r="W15" s="66">
        <v>0.065</v>
      </c>
      <c r="X15" s="67">
        <f t="shared" si="4"/>
        <v>81.25</v>
      </c>
      <c r="Y15" s="68">
        <f t="shared" si="5"/>
        <v>0.01995</v>
      </c>
      <c r="Z15" s="57">
        <v>15.0</v>
      </c>
      <c r="AA15" s="66">
        <f t="shared" si="6"/>
        <v>0.20495</v>
      </c>
      <c r="AB15" s="69">
        <f t="shared" si="7"/>
        <v>266.8125</v>
      </c>
      <c r="AC15" s="65">
        <v>0.09</v>
      </c>
      <c r="AD15" s="69">
        <f t="shared" si="8"/>
        <v>48.6</v>
      </c>
      <c r="AE15" s="70">
        <f t="shared" si="9"/>
        <v>17.5</v>
      </c>
      <c r="AF15" s="69">
        <f t="shared" si="10"/>
        <v>192.0875</v>
      </c>
      <c r="AG15" s="66">
        <f t="shared" si="11"/>
        <v>0.15367</v>
      </c>
      <c r="AH15" s="71">
        <f t="shared" si="12"/>
        <v>958.25</v>
      </c>
      <c r="AI15" s="71">
        <f t="shared" si="13"/>
        <v>24.9375</v>
      </c>
      <c r="AJ15" s="72">
        <v>0.0085</v>
      </c>
      <c r="AK15" s="73">
        <f t="shared" si="14"/>
        <v>10.625</v>
      </c>
    </row>
    <row r="16" ht="16.5" customHeight="1">
      <c r="A16" s="56">
        <v>46035.0</v>
      </c>
      <c r="B16" s="58">
        <v>6598.0</v>
      </c>
      <c r="C16" s="58"/>
      <c r="D16" s="57" t="s">
        <v>90</v>
      </c>
      <c r="E16" s="57" t="s">
        <v>91</v>
      </c>
      <c r="F16" s="57" t="s">
        <v>90</v>
      </c>
      <c r="G16" s="57" t="s">
        <v>91</v>
      </c>
      <c r="H16" s="59" t="s">
        <v>85</v>
      </c>
      <c r="I16" s="60" t="s">
        <v>86</v>
      </c>
      <c r="J16" s="75" t="s">
        <v>87</v>
      </c>
      <c r="K16" s="59" t="s">
        <v>123</v>
      </c>
      <c r="L16" s="57"/>
      <c r="M16" s="75">
        <v>660.0</v>
      </c>
      <c r="N16" s="75">
        <v>1250.0</v>
      </c>
      <c r="O16" s="75">
        <v>50000.0</v>
      </c>
      <c r="P16" s="63">
        <v>3.0E-4</v>
      </c>
      <c r="Q16" s="64">
        <f t="shared" si="1"/>
        <v>15</v>
      </c>
      <c r="R16" s="65">
        <v>0.12</v>
      </c>
      <c r="S16" s="62">
        <f t="shared" si="2"/>
        <v>150</v>
      </c>
      <c r="T16" s="65">
        <v>0.0</v>
      </c>
      <c r="U16" s="62">
        <v>1.0</v>
      </c>
      <c r="V16" s="62">
        <f t="shared" si="3"/>
        <v>0</v>
      </c>
      <c r="W16" s="66">
        <v>0.065</v>
      </c>
      <c r="X16" s="67">
        <f t="shared" si="4"/>
        <v>81.25</v>
      </c>
      <c r="Y16" s="68">
        <f t="shared" si="5"/>
        <v>0.01995</v>
      </c>
      <c r="Z16" s="57">
        <v>15.0</v>
      </c>
      <c r="AA16" s="66">
        <f t="shared" si="6"/>
        <v>0.20495</v>
      </c>
      <c r="AB16" s="69">
        <f t="shared" si="7"/>
        <v>266.8125</v>
      </c>
      <c r="AC16" s="65">
        <v>0.13</v>
      </c>
      <c r="AD16" s="69">
        <f t="shared" si="8"/>
        <v>76.7</v>
      </c>
      <c r="AE16" s="70">
        <f t="shared" si="9"/>
        <v>17.5</v>
      </c>
      <c r="AF16" s="69">
        <f t="shared" si="10"/>
        <v>213.9875</v>
      </c>
      <c r="AG16" s="66">
        <f t="shared" si="11"/>
        <v>0.17119</v>
      </c>
      <c r="AH16" s="71">
        <f t="shared" si="12"/>
        <v>958.25</v>
      </c>
      <c r="AI16" s="71">
        <f t="shared" si="13"/>
        <v>24.9375</v>
      </c>
      <c r="AJ16" s="72">
        <v>0.0085</v>
      </c>
      <c r="AK16" s="73">
        <f t="shared" si="14"/>
        <v>10.625</v>
      </c>
    </row>
    <row r="17" ht="18.0" customHeight="1">
      <c r="A17" s="56">
        <v>46035.0</v>
      </c>
      <c r="B17" s="58">
        <v>28340.0</v>
      </c>
      <c r="C17" s="58"/>
      <c r="D17" s="57" t="s">
        <v>124</v>
      </c>
      <c r="E17" s="57" t="s">
        <v>125</v>
      </c>
      <c r="F17" s="57" t="s">
        <v>105</v>
      </c>
      <c r="G17" s="57" t="s">
        <v>106</v>
      </c>
      <c r="H17" s="59" t="s">
        <v>109</v>
      </c>
      <c r="I17" s="75" t="s">
        <v>86</v>
      </c>
      <c r="J17" s="75" t="s">
        <v>87</v>
      </c>
      <c r="K17" s="59" t="s">
        <v>126</v>
      </c>
      <c r="L17" s="57"/>
      <c r="M17" s="75">
        <v>9360.0</v>
      </c>
      <c r="N17" s="75">
        <v>12900.0</v>
      </c>
      <c r="O17" s="75">
        <v>580000.0</v>
      </c>
      <c r="P17" s="63">
        <v>3.0E-4</v>
      </c>
      <c r="Q17" s="64">
        <f t="shared" si="1"/>
        <v>174</v>
      </c>
      <c r="R17" s="65">
        <v>0.056</v>
      </c>
      <c r="S17" s="62">
        <f t="shared" si="2"/>
        <v>722.4</v>
      </c>
      <c r="T17" s="65">
        <v>0.035</v>
      </c>
      <c r="U17" s="62">
        <v>1.0</v>
      </c>
      <c r="V17" s="62">
        <f t="shared" si="3"/>
        <v>451.5</v>
      </c>
      <c r="W17" s="66">
        <v>0.065</v>
      </c>
      <c r="X17" s="67">
        <f t="shared" si="4"/>
        <v>838.5</v>
      </c>
      <c r="Y17" s="68">
        <f t="shared" si="5"/>
        <v>0.01995</v>
      </c>
      <c r="Z17" s="57">
        <v>15.0</v>
      </c>
      <c r="AA17" s="66">
        <f t="shared" si="6"/>
        <v>0.17595</v>
      </c>
      <c r="AB17" s="69">
        <f t="shared" si="7"/>
        <v>2379.405</v>
      </c>
      <c r="AC17" s="65">
        <v>0.0</v>
      </c>
      <c r="AD17" s="76">
        <v>300.0</v>
      </c>
      <c r="AE17" s="70">
        <f t="shared" si="9"/>
        <v>17.5</v>
      </c>
      <c r="AF17" s="69">
        <f t="shared" si="10"/>
        <v>669.095</v>
      </c>
      <c r="AG17" s="66">
        <f t="shared" si="11"/>
        <v>0.05186782946</v>
      </c>
      <c r="AH17" s="71">
        <f t="shared" si="12"/>
        <v>10263.24</v>
      </c>
      <c r="AI17" s="71">
        <f t="shared" si="13"/>
        <v>257.355</v>
      </c>
      <c r="AJ17" s="72">
        <v>0.0085</v>
      </c>
      <c r="AK17" s="73">
        <f t="shared" si="14"/>
        <v>109.65</v>
      </c>
    </row>
    <row r="18" ht="18.0" customHeight="1">
      <c r="A18" s="56">
        <v>46035.0</v>
      </c>
      <c r="B18" s="58">
        <v>6624.0</v>
      </c>
      <c r="C18" s="58"/>
      <c r="D18" s="57" t="s">
        <v>127</v>
      </c>
      <c r="E18" s="57" t="s">
        <v>83</v>
      </c>
      <c r="F18" s="57" t="s">
        <v>82</v>
      </c>
      <c r="G18" s="57" t="s">
        <v>83</v>
      </c>
      <c r="H18" s="57" t="s">
        <v>128</v>
      </c>
      <c r="I18" s="60" t="s">
        <v>86</v>
      </c>
      <c r="J18" s="60" t="s">
        <v>87</v>
      </c>
      <c r="K18" s="57" t="s">
        <v>129</v>
      </c>
      <c r="L18" s="57"/>
      <c r="M18" s="75">
        <v>1260.0</v>
      </c>
      <c r="N18" s="75">
        <v>2450.0</v>
      </c>
      <c r="O18" s="75">
        <v>100000.0</v>
      </c>
      <c r="P18" s="68">
        <v>3.0E-4</v>
      </c>
      <c r="Q18" s="69">
        <f t="shared" si="1"/>
        <v>30</v>
      </c>
      <c r="R18" s="65">
        <v>0.0</v>
      </c>
      <c r="S18" s="62">
        <f t="shared" si="2"/>
        <v>0</v>
      </c>
      <c r="T18" s="65">
        <v>0.035</v>
      </c>
      <c r="U18" s="62">
        <v>1.0</v>
      </c>
      <c r="V18" s="62">
        <f t="shared" si="3"/>
        <v>85.75</v>
      </c>
      <c r="W18" s="66">
        <v>0.065</v>
      </c>
      <c r="X18" s="67">
        <f t="shared" si="4"/>
        <v>159.25</v>
      </c>
      <c r="Y18" s="68">
        <f t="shared" si="5"/>
        <v>0.01995</v>
      </c>
      <c r="Z18" s="57">
        <v>15.0</v>
      </c>
      <c r="AA18" s="66">
        <f t="shared" si="6"/>
        <v>0.11995</v>
      </c>
      <c r="AB18" s="69">
        <f t="shared" si="7"/>
        <v>314.7025</v>
      </c>
      <c r="AC18" s="65">
        <v>0.13</v>
      </c>
      <c r="AD18" s="69">
        <f>(N18-M18)*AC18</f>
        <v>154.7</v>
      </c>
      <c r="AE18" s="70">
        <f t="shared" si="9"/>
        <v>17.5</v>
      </c>
      <c r="AF18" s="69">
        <f t="shared" si="10"/>
        <v>673.0975</v>
      </c>
      <c r="AG18" s="66">
        <f t="shared" si="11"/>
        <v>0.2747336735</v>
      </c>
      <c r="AH18" s="71">
        <f t="shared" si="12"/>
        <v>2086.42</v>
      </c>
      <c r="AI18" s="71">
        <f t="shared" si="13"/>
        <v>48.8775</v>
      </c>
      <c r="AJ18" s="77">
        <v>0.0085</v>
      </c>
      <c r="AK18" s="78">
        <f t="shared" si="14"/>
        <v>20.825</v>
      </c>
    </row>
    <row r="19" ht="17.25" customHeight="1">
      <c r="A19" s="56">
        <v>46036.0</v>
      </c>
      <c r="B19" s="58">
        <v>28351.0</v>
      </c>
      <c r="C19" s="58"/>
      <c r="D19" s="59" t="s">
        <v>130</v>
      </c>
      <c r="E19" s="59" t="s">
        <v>91</v>
      </c>
      <c r="F19" s="59" t="s">
        <v>122</v>
      </c>
      <c r="G19" s="59" t="s">
        <v>91</v>
      </c>
      <c r="H19" s="59" t="s">
        <v>131</v>
      </c>
      <c r="I19" s="60" t="s">
        <v>86</v>
      </c>
      <c r="J19" s="60" t="s">
        <v>87</v>
      </c>
      <c r="K19" s="59" t="s">
        <v>132</v>
      </c>
      <c r="L19" s="59"/>
      <c r="M19" s="60">
        <v>2260.0</v>
      </c>
      <c r="N19" s="60">
        <v>3200.0</v>
      </c>
      <c r="O19" s="60">
        <v>50000.0</v>
      </c>
      <c r="P19" s="63">
        <v>3.0E-4</v>
      </c>
      <c r="Q19" s="64">
        <f t="shared" si="1"/>
        <v>15</v>
      </c>
      <c r="R19" s="65">
        <v>0.12</v>
      </c>
      <c r="S19" s="62">
        <f t="shared" si="2"/>
        <v>384</v>
      </c>
      <c r="T19" s="65">
        <v>0.0</v>
      </c>
      <c r="U19" s="62">
        <v>1.0</v>
      </c>
      <c r="V19" s="62">
        <f t="shared" si="3"/>
        <v>0</v>
      </c>
      <c r="W19" s="66">
        <v>0.065</v>
      </c>
      <c r="X19" s="67">
        <f t="shared" si="4"/>
        <v>208</v>
      </c>
      <c r="Y19" s="68">
        <f t="shared" si="5"/>
        <v>0.01995</v>
      </c>
      <c r="Z19" s="57">
        <v>15.0</v>
      </c>
      <c r="AA19" s="66">
        <f t="shared" si="6"/>
        <v>0.20495</v>
      </c>
      <c r="AB19" s="69">
        <f t="shared" si="7"/>
        <v>683.04</v>
      </c>
      <c r="AC19" s="65">
        <v>0.01</v>
      </c>
      <c r="AD19" s="76">
        <v>200.0</v>
      </c>
      <c r="AE19" s="70">
        <f t="shared" si="9"/>
        <v>17.5</v>
      </c>
      <c r="AF19" s="69">
        <f t="shared" si="10"/>
        <v>24.46</v>
      </c>
      <c r="AG19" s="66">
        <f t="shared" si="11"/>
        <v>0.00764375</v>
      </c>
      <c r="AH19" s="71">
        <f t="shared" si="12"/>
        <v>2453.12</v>
      </c>
      <c r="AI19" s="71">
        <f t="shared" si="13"/>
        <v>63.84</v>
      </c>
      <c r="AJ19" s="72">
        <v>0.0085</v>
      </c>
      <c r="AK19" s="73">
        <f t="shared" si="14"/>
        <v>27.2</v>
      </c>
    </row>
    <row r="20" ht="18.0" customHeight="1">
      <c r="A20" s="56">
        <v>46036.0</v>
      </c>
      <c r="B20" s="79" t="s">
        <v>133</v>
      </c>
      <c r="C20" s="79"/>
      <c r="D20" s="57" t="s">
        <v>112</v>
      </c>
      <c r="E20" s="57" t="s">
        <v>113</v>
      </c>
      <c r="F20" s="57" t="s">
        <v>107</v>
      </c>
      <c r="G20" s="57" t="s">
        <v>108</v>
      </c>
      <c r="H20" s="59" t="s">
        <v>109</v>
      </c>
      <c r="I20" s="60" t="s">
        <v>86</v>
      </c>
      <c r="J20" s="60" t="s">
        <v>87</v>
      </c>
      <c r="K20" s="59" t="s">
        <v>134</v>
      </c>
      <c r="L20" s="59"/>
      <c r="M20" s="62">
        <v>7060.0</v>
      </c>
      <c r="N20" s="62">
        <v>13900.0</v>
      </c>
      <c r="O20" s="60">
        <v>100000.0</v>
      </c>
      <c r="P20" s="63">
        <v>3.0E-4</v>
      </c>
      <c r="Q20" s="64">
        <f t="shared" si="1"/>
        <v>30</v>
      </c>
      <c r="R20" s="65">
        <v>0.03</v>
      </c>
      <c r="S20" s="62">
        <f t="shared" si="2"/>
        <v>417</v>
      </c>
      <c r="T20" s="65">
        <v>0.035</v>
      </c>
      <c r="U20" s="62">
        <v>1.0</v>
      </c>
      <c r="V20" s="62">
        <f t="shared" si="3"/>
        <v>486.5</v>
      </c>
      <c r="W20" s="66">
        <v>0.065</v>
      </c>
      <c r="X20" s="67">
        <f t="shared" si="4"/>
        <v>903.5</v>
      </c>
      <c r="Y20" s="68">
        <f t="shared" si="5"/>
        <v>0.01995</v>
      </c>
      <c r="Z20" s="57">
        <v>15.0</v>
      </c>
      <c r="AA20" s="66">
        <f t="shared" si="6"/>
        <v>0.14995</v>
      </c>
      <c r="AB20" s="69">
        <f t="shared" si="7"/>
        <v>2202.455</v>
      </c>
      <c r="AC20" s="65">
        <v>0.1</v>
      </c>
      <c r="AD20" s="69">
        <f t="shared" ref="AD20:AD33" si="15">(N20-M20)*AC20</f>
        <v>684</v>
      </c>
      <c r="AE20" s="70">
        <f t="shared" si="9"/>
        <v>17.5</v>
      </c>
      <c r="AF20" s="69">
        <f t="shared" si="10"/>
        <v>3906.045</v>
      </c>
      <c r="AG20" s="66">
        <f t="shared" si="11"/>
        <v>0.2810104317</v>
      </c>
      <c r="AH20" s="71">
        <f t="shared" si="12"/>
        <v>11420.24</v>
      </c>
      <c r="AI20" s="71">
        <f t="shared" si="13"/>
        <v>277.305</v>
      </c>
      <c r="AJ20" s="72">
        <v>0.0085</v>
      </c>
      <c r="AK20" s="73">
        <f t="shared" si="14"/>
        <v>118.15</v>
      </c>
    </row>
    <row r="21" ht="18.0" customHeight="1">
      <c r="A21" s="56">
        <v>46036.0</v>
      </c>
      <c r="B21" s="79" t="s">
        <v>135</v>
      </c>
      <c r="C21" s="58"/>
      <c r="D21" s="57" t="s">
        <v>112</v>
      </c>
      <c r="E21" s="57" t="s">
        <v>113</v>
      </c>
      <c r="F21" s="57" t="s">
        <v>118</v>
      </c>
      <c r="G21" s="57" t="s">
        <v>119</v>
      </c>
      <c r="H21" s="59" t="s">
        <v>109</v>
      </c>
      <c r="I21" s="60" t="s">
        <v>86</v>
      </c>
      <c r="J21" s="60" t="s">
        <v>87</v>
      </c>
      <c r="K21" s="59" t="s">
        <v>136</v>
      </c>
      <c r="L21" s="80"/>
      <c r="M21" s="60">
        <v>4560.0</v>
      </c>
      <c r="N21" s="60">
        <v>8200.0</v>
      </c>
      <c r="O21" s="60">
        <v>100000.0</v>
      </c>
      <c r="P21" s="63">
        <v>3.0E-4</v>
      </c>
      <c r="Q21" s="64">
        <f t="shared" si="1"/>
        <v>30</v>
      </c>
      <c r="R21" s="65">
        <v>0.03</v>
      </c>
      <c r="S21" s="62">
        <f t="shared" si="2"/>
        <v>246</v>
      </c>
      <c r="T21" s="65">
        <v>0.035</v>
      </c>
      <c r="U21" s="62">
        <v>1.0</v>
      </c>
      <c r="V21" s="62">
        <f t="shared" si="3"/>
        <v>287</v>
      </c>
      <c r="W21" s="66">
        <v>0.065</v>
      </c>
      <c r="X21" s="67">
        <f t="shared" si="4"/>
        <v>533</v>
      </c>
      <c r="Y21" s="68">
        <f t="shared" si="5"/>
        <v>0.01995</v>
      </c>
      <c r="Z21" s="57">
        <v>15.0</v>
      </c>
      <c r="AA21" s="66">
        <f t="shared" si="6"/>
        <v>0.14995</v>
      </c>
      <c r="AB21" s="69">
        <f t="shared" si="7"/>
        <v>1299.29</v>
      </c>
      <c r="AC21" s="65">
        <v>0.1</v>
      </c>
      <c r="AD21" s="69">
        <f t="shared" si="15"/>
        <v>364</v>
      </c>
      <c r="AE21" s="70">
        <f t="shared" si="9"/>
        <v>17.5</v>
      </c>
      <c r="AF21" s="69">
        <f t="shared" si="10"/>
        <v>1929.21</v>
      </c>
      <c r="AG21" s="66">
        <f t="shared" si="11"/>
        <v>0.2352695122</v>
      </c>
      <c r="AH21" s="71">
        <f t="shared" si="12"/>
        <v>6737.12</v>
      </c>
      <c r="AI21" s="71">
        <f t="shared" si="13"/>
        <v>163.59</v>
      </c>
      <c r="AJ21" s="72">
        <v>0.0085</v>
      </c>
      <c r="AK21" s="73">
        <f t="shared" si="14"/>
        <v>69.7</v>
      </c>
    </row>
    <row r="22" ht="18.0" customHeight="1">
      <c r="A22" s="56">
        <v>46036.0</v>
      </c>
      <c r="B22" s="58" t="s">
        <v>137</v>
      </c>
      <c r="C22" s="58"/>
      <c r="D22" s="59" t="s">
        <v>118</v>
      </c>
      <c r="E22" s="59" t="s">
        <v>119</v>
      </c>
      <c r="F22" s="57" t="s">
        <v>138</v>
      </c>
      <c r="G22" s="57" t="s">
        <v>139</v>
      </c>
      <c r="H22" s="57" t="s">
        <v>109</v>
      </c>
      <c r="I22" s="60" t="s">
        <v>86</v>
      </c>
      <c r="J22" s="60" t="s">
        <v>87</v>
      </c>
      <c r="K22" s="57" t="s">
        <v>140</v>
      </c>
      <c r="L22" s="57"/>
      <c r="M22" s="75">
        <v>2660.0</v>
      </c>
      <c r="N22" s="75">
        <v>4200.0</v>
      </c>
      <c r="O22" s="75">
        <v>17000.0</v>
      </c>
      <c r="P22" s="63">
        <v>3.0E-4</v>
      </c>
      <c r="Q22" s="64">
        <f t="shared" si="1"/>
        <v>5.1</v>
      </c>
      <c r="R22" s="65">
        <v>0.03</v>
      </c>
      <c r="S22" s="62">
        <f t="shared" si="2"/>
        <v>126</v>
      </c>
      <c r="T22" s="65">
        <v>0.035</v>
      </c>
      <c r="U22" s="62">
        <v>1.0</v>
      </c>
      <c r="V22" s="62">
        <f t="shared" si="3"/>
        <v>147</v>
      </c>
      <c r="W22" s="66">
        <v>0.065</v>
      </c>
      <c r="X22" s="67">
        <f t="shared" si="4"/>
        <v>273</v>
      </c>
      <c r="Y22" s="68">
        <f t="shared" si="5"/>
        <v>0.01995</v>
      </c>
      <c r="Z22" s="57">
        <v>15.0</v>
      </c>
      <c r="AA22" s="66">
        <f t="shared" si="6"/>
        <v>0.14995</v>
      </c>
      <c r="AB22" s="69">
        <f t="shared" si="7"/>
        <v>665.49</v>
      </c>
      <c r="AC22" s="65">
        <v>0.1</v>
      </c>
      <c r="AD22" s="69">
        <f t="shared" si="15"/>
        <v>154</v>
      </c>
      <c r="AE22" s="70">
        <f t="shared" si="9"/>
        <v>17.5</v>
      </c>
      <c r="AF22" s="69">
        <f t="shared" si="10"/>
        <v>697.91</v>
      </c>
      <c r="AG22" s="66">
        <f t="shared" si="11"/>
        <v>0.1661690476</v>
      </c>
      <c r="AH22" s="71">
        <f t="shared" si="12"/>
        <v>3450.72</v>
      </c>
      <c r="AI22" s="71">
        <f t="shared" si="13"/>
        <v>83.79</v>
      </c>
      <c r="AJ22" s="72">
        <v>0.0085</v>
      </c>
      <c r="AK22" s="73">
        <f t="shared" si="14"/>
        <v>35.7</v>
      </c>
    </row>
    <row r="23" ht="18.0" customHeight="1">
      <c r="A23" s="81">
        <v>46038.0</v>
      </c>
      <c r="B23" s="82">
        <v>6750.0</v>
      </c>
      <c r="C23" s="58"/>
      <c r="D23" s="57" t="s">
        <v>90</v>
      </c>
      <c r="E23" s="57" t="s">
        <v>91</v>
      </c>
      <c r="F23" s="59" t="s">
        <v>94</v>
      </c>
      <c r="G23" s="59" t="s">
        <v>91</v>
      </c>
      <c r="H23" s="59" t="s">
        <v>85</v>
      </c>
      <c r="I23" s="60" t="s">
        <v>86</v>
      </c>
      <c r="J23" s="60" t="s">
        <v>87</v>
      </c>
      <c r="K23" s="59" t="s">
        <v>141</v>
      </c>
      <c r="L23" s="59"/>
      <c r="M23" s="60">
        <v>810.0</v>
      </c>
      <c r="N23" s="60">
        <v>1620.0</v>
      </c>
      <c r="O23" s="74">
        <v>50000.0</v>
      </c>
      <c r="P23" s="63">
        <v>3.0E-4</v>
      </c>
      <c r="Q23" s="64">
        <f t="shared" si="1"/>
        <v>15</v>
      </c>
      <c r="R23" s="65">
        <v>0.12</v>
      </c>
      <c r="S23" s="62">
        <f t="shared" si="2"/>
        <v>194.4</v>
      </c>
      <c r="T23" s="65">
        <v>0.0</v>
      </c>
      <c r="U23" s="62">
        <v>1.0</v>
      </c>
      <c r="V23" s="62">
        <f t="shared" si="3"/>
        <v>0</v>
      </c>
      <c r="W23" s="66">
        <v>0.065</v>
      </c>
      <c r="X23" s="67">
        <f t="shared" si="4"/>
        <v>105.3</v>
      </c>
      <c r="Y23" s="68">
        <f t="shared" si="5"/>
        <v>0.01995</v>
      </c>
      <c r="Z23" s="57">
        <v>15.0</v>
      </c>
      <c r="AA23" s="66">
        <f t="shared" si="6"/>
        <v>0.20495</v>
      </c>
      <c r="AB23" s="69">
        <f t="shared" si="7"/>
        <v>345.789</v>
      </c>
      <c r="AC23" s="65">
        <v>0.13</v>
      </c>
      <c r="AD23" s="69">
        <f t="shared" si="15"/>
        <v>105.3</v>
      </c>
      <c r="AE23" s="70">
        <f t="shared" si="9"/>
        <v>17.5</v>
      </c>
      <c r="AF23" s="69">
        <f t="shared" si="10"/>
        <v>326.411</v>
      </c>
      <c r="AG23" s="66">
        <f t="shared" si="11"/>
        <v>0.2014882716</v>
      </c>
      <c r="AH23" s="71">
        <f t="shared" si="12"/>
        <v>1241.892</v>
      </c>
      <c r="AI23" s="71">
        <f t="shared" si="13"/>
        <v>32.319</v>
      </c>
      <c r="AJ23" s="72">
        <v>0.0085</v>
      </c>
      <c r="AK23" s="73">
        <f t="shared" si="14"/>
        <v>13.77</v>
      </c>
    </row>
    <row r="24" ht="18.0" customHeight="1">
      <c r="A24" s="81">
        <v>46038.0</v>
      </c>
      <c r="B24" s="82">
        <v>6748.0</v>
      </c>
      <c r="C24" s="58"/>
      <c r="D24" s="57" t="s">
        <v>90</v>
      </c>
      <c r="E24" s="57" t="s">
        <v>91</v>
      </c>
      <c r="F24" s="59" t="s">
        <v>94</v>
      </c>
      <c r="G24" s="59" t="s">
        <v>91</v>
      </c>
      <c r="H24" s="57" t="s">
        <v>85</v>
      </c>
      <c r="I24" s="60" t="s">
        <v>86</v>
      </c>
      <c r="J24" s="60" t="s">
        <v>87</v>
      </c>
      <c r="K24" s="59" t="s">
        <v>141</v>
      </c>
      <c r="L24" s="57"/>
      <c r="M24" s="75">
        <v>710.0</v>
      </c>
      <c r="N24" s="75">
        <v>1350.0</v>
      </c>
      <c r="O24" s="75">
        <v>50000.0</v>
      </c>
      <c r="P24" s="63">
        <v>3.0E-4</v>
      </c>
      <c r="Q24" s="64">
        <f t="shared" si="1"/>
        <v>15</v>
      </c>
      <c r="R24" s="65">
        <v>0.12</v>
      </c>
      <c r="S24" s="62">
        <f t="shared" si="2"/>
        <v>162</v>
      </c>
      <c r="T24" s="65">
        <v>0.0</v>
      </c>
      <c r="U24" s="62">
        <v>1.0</v>
      </c>
      <c r="V24" s="62">
        <f t="shared" si="3"/>
        <v>0</v>
      </c>
      <c r="W24" s="66">
        <v>0.065</v>
      </c>
      <c r="X24" s="67">
        <f t="shared" si="4"/>
        <v>87.75</v>
      </c>
      <c r="Y24" s="68">
        <f t="shared" si="5"/>
        <v>0.01995</v>
      </c>
      <c r="Z24" s="57">
        <v>15.0</v>
      </c>
      <c r="AA24" s="66">
        <f t="shared" si="6"/>
        <v>0.20495</v>
      </c>
      <c r="AB24" s="69">
        <f t="shared" si="7"/>
        <v>288.1575</v>
      </c>
      <c r="AC24" s="65">
        <v>0.13</v>
      </c>
      <c r="AD24" s="69">
        <f t="shared" si="15"/>
        <v>83.2</v>
      </c>
      <c r="AE24" s="70">
        <f t="shared" si="9"/>
        <v>17.5</v>
      </c>
      <c r="AF24" s="69">
        <f t="shared" si="10"/>
        <v>236.1425</v>
      </c>
      <c r="AG24" s="66">
        <f t="shared" si="11"/>
        <v>0.1749203704</v>
      </c>
      <c r="AH24" s="71">
        <f t="shared" si="12"/>
        <v>1034.91</v>
      </c>
      <c r="AI24" s="71">
        <f t="shared" si="13"/>
        <v>26.9325</v>
      </c>
      <c r="AJ24" s="72">
        <v>0.0085</v>
      </c>
      <c r="AK24" s="73">
        <f t="shared" si="14"/>
        <v>11.475</v>
      </c>
    </row>
    <row r="25" ht="18.0" customHeight="1">
      <c r="A25" s="81">
        <v>46039.0</v>
      </c>
      <c r="B25" s="57" t="s">
        <v>142</v>
      </c>
      <c r="C25" s="58"/>
      <c r="D25" s="57" t="s">
        <v>112</v>
      </c>
      <c r="E25" s="57" t="s">
        <v>113</v>
      </c>
      <c r="F25" s="59" t="s">
        <v>107</v>
      </c>
      <c r="G25" s="59" t="s">
        <v>108</v>
      </c>
      <c r="H25" s="59" t="s">
        <v>109</v>
      </c>
      <c r="I25" s="60" t="s">
        <v>86</v>
      </c>
      <c r="J25" s="60" t="s">
        <v>87</v>
      </c>
      <c r="K25" s="59" t="s">
        <v>143</v>
      </c>
      <c r="L25" s="59"/>
      <c r="M25" s="60">
        <v>6500.0</v>
      </c>
      <c r="N25" s="60">
        <v>10900.0</v>
      </c>
      <c r="O25" s="60">
        <v>150000.0</v>
      </c>
      <c r="P25" s="63">
        <v>3.0E-4</v>
      </c>
      <c r="Q25" s="64">
        <f t="shared" si="1"/>
        <v>45</v>
      </c>
      <c r="R25" s="65">
        <v>0.03</v>
      </c>
      <c r="S25" s="62">
        <f t="shared" si="2"/>
        <v>327</v>
      </c>
      <c r="T25" s="65">
        <v>0.035</v>
      </c>
      <c r="U25" s="62">
        <v>1.0</v>
      </c>
      <c r="V25" s="62">
        <f t="shared" si="3"/>
        <v>381.5</v>
      </c>
      <c r="W25" s="66">
        <v>0.065</v>
      </c>
      <c r="X25" s="67">
        <f t="shared" si="4"/>
        <v>708.5</v>
      </c>
      <c r="Y25" s="68">
        <f t="shared" si="5"/>
        <v>0.01995</v>
      </c>
      <c r="Z25" s="57">
        <v>15.0</v>
      </c>
      <c r="AA25" s="66">
        <f t="shared" si="6"/>
        <v>0.14995</v>
      </c>
      <c r="AB25" s="69">
        <f t="shared" si="7"/>
        <v>1727.105</v>
      </c>
      <c r="AC25" s="65">
        <v>0.1</v>
      </c>
      <c r="AD25" s="69">
        <f t="shared" si="15"/>
        <v>440</v>
      </c>
      <c r="AE25" s="70">
        <f t="shared" si="9"/>
        <v>17.5</v>
      </c>
      <c r="AF25" s="69">
        <f t="shared" si="10"/>
        <v>2170.395</v>
      </c>
      <c r="AG25" s="66">
        <f t="shared" si="11"/>
        <v>0.1991188073</v>
      </c>
      <c r="AH25" s="71">
        <f t="shared" si="12"/>
        <v>8955.44</v>
      </c>
      <c r="AI25" s="71">
        <f t="shared" si="13"/>
        <v>217.455</v>
      </c>
      <c r="AJ25" s="72">
        <v>0.0085</v>
      </c>
      <c r="AK25" s="73">
        <f t="shared" si="14"/>
        <v>92.65</v>
      </c>
    </row>
    <row r="26" ht="18.0" customHeight="1">
      <c r="A26" s="81">
        <v>46039.0</v>
      </c>
      <c r="B26" s="58" t="s">
        <v>144</v>
      </c>
      <c r="C26" s="58"/>
      <c r="D26" s="57" t="s">
        <v>112</v>
      </c>
      <c r="E26" s="57" t="s">
        <v>113</v>
      </c>
      <c r="F26" s="57" t="s">
        <v>118</v>
      </c>
      <c r="G26" s="57" t="s">
        <v>119</v>
      </c>
      <c r="H26" s="59" t="s">
        <v>109</v>
      </c>
      <c r="I26" s="60" t="s">
        <v>86</v>
      </c>
      <c r="J26" s="60" t="s">
        <v>87</v>
      </c>
      <c r="K26" s="57" t="s">
        <v>145</v>
      </c>
      <c r="L26" s="57"/>
      <c r="M26" s="75">
        <v>4560.0</v>
      </c>
      <c r="N26" s="75">
        <v>7900.0</v>
      </c>
      <c r="O26" s="75">
        <v>100000.0</v>
      </c>
      <c r="P26" s="63">
        <v>3.0E-4</v>
      </c>
      <c r="Q26" s="64">
        <f t="shared" si="1"/>
        <v>30</v>
      </c>
      <c r="R26" s="65">
        <v>0.03</v>
      </c>
      <c r="S26" s="62">
        <f t="shared" si="2"/>
        <v>237</v>
      </c>
      <c r="T26" s="65">
        <v>0.035</v>
      </c>
      <c r="U26" s="62">
        <v>1.0</v>
      </c>
      <c r="V26" s="62">
        <f t="shared" si="3"/>
        <v>276.5</v>
      </c>
      <c r="W26" s="66">
        <v>0.065</v>
      </c>
      <c r="X26" s="67">
        <f t="shared" si="4"/>
        <v>513.5</v>
      </c>
      <c r="Y26" s="68">
        <f t="shared" si="5"/>
        <v>0.01995</v>
      </c>
      <c r="Z26" s="57">
        <v>15.0</v>
      </c>
      <c r="AA26" s="66">
        <f t="shared" si="6"/>
        <v>0.14995</v>
      </c>
      <c r="AB26" s="69">
        <f t="shared" si="7"/>
        <v>1251.755</v>
      </c>
      <c r="AC26" s="65">
        <v>0.1</v>
      </c>
      <c r="AD26" s="69">
        <f t="shared" si="15"/>
        <v>334</v>
      </c>
      <c r="AE26" s="70">
        <f t="shared" si="9"/>
        <v>17.5</v>
      </c>
      <c r="AF26" s="69">
        <f t="shared" si="10"/>
        <v>1706.745</v>
      </c>
      <c r="AG26" s="66">
        <f t="shared" si="11"/>
        <v>0.2160436709</v>
      </c>
      <c r="AH26" s="71">
        <f t="shared" si="12"/>
        <v>6490.64</v>
      </c>
      <c r="AI26" s="71">
        <f t="shared" si="13"/>
        <v>157.605</v>
      </c>
      <c r="AJ26" s="72">
        <v>0.0085</v>
      </c>
      <c r="AK26" s="73">
        <f t="shared" si="14"/>
        <v>67.15</v>
      </c>
    </row>
    <row r="27" ht="18.0" customHeight="1">
      <c r="A27" s="81">
        <v>46041.0</v>
      </c>
      <c r="B27" s="58">
        <v>6829.0</v>
      </c>
      <c r="C27" s="58"/>
      <c r="D27" s="57" t="s">
        <v>90</v>
      </c>
      <c r="E27" s="57" t="s">
        <v>91</v>
      </c>
      <c r="F27" s="59" t="s">
        <v>146</v>
      </c>
      <c r="G27" s="59" t="s">
        <v>91</v>
      </c>
      <c r="H27" s="59" t="s">
        <v>85</v>
      </c>
      <c r="I27" s="60" t="s">
        <v>86</v>
      </c>
      <c r="J27" s="60" t="s">
        <v>87</v>
      </c>
      <c r="K27" s="59" t="s">
        <v>147</v>
      </c>
      <c r="L27" s="61"/>
      <c r="M27" s="60">
        <v>760.0</v>
      </c>
      <c r="N27" s="60">
        <v>1630.0</v>
      </c>
      <c r="O27" s="60">
        <v>50000.0</v>
      </c>
      <c r="P27" s="63">
        <v>3.0E-4</v>
      </c>
      <c r="Q27" s="64">
        <f t="shared" si="1"/>
        <v>15</v>
      </c>
      <c r="R27" s="65">
        <v>0.12</v>
      </c>
      <c r="S27" s="62">
        <f t="shared" si="2"/>
        <v>195.6</v>
      </c>
      <c r="T27" s="65">
        <v>0.0</v>
      </c>
      <c r="U27" s="62">
        <v>1.0</v>
      </c>
      <c r="V27" s="62">
        <f t="shared" si="3"/>
        <v>0</v>
      </c>
      <c r="W27" s="66">
        <v>0.065</v>
      </c>
      <c r="X27" s="67">
        <f t="shared" si="4"/>
        <v>105.95</v>
      </c>
      <c r="Y27" s="68">
        <f t="shared" si="5"/>
        <v>0.01995</v>
      </c>
      <c r="Z27" s="57">
        <v>15.0</v>
      </c>
      <c r="AA27" s="66">
        <f t="shared" si="6"/>
        <v>0.20495</v>
      </c>
      <c r="AB27" s="69">
        <f t="shared" si="7"/>
        <v>347.9235</v>
      </c>
      <c r="AC27" s="65">
        <v>0.13</v>
      </c>
      <c r="AD27" s="69">
        <f t="shared" si="15"/>
        <v>113.1</v>
      </c>
      <c r="AE27" s="70">
        <f t="shared" si="9"/>
        <v>17.5</v>
      </c>
      <c r="AF27" s="69">
        <f t="shared" si="10"/>
        <v>376.4765</v>
      </c>
      <c r="AG27" s="66">
        <f t="shared" si="11"/>
        <v>0.2309671779</v>
      </c>
      <c r="AH27" s="71">
        <f t="shared" si="12"/>
        <v>1249.558</v>
      </c>
      <c r="AI27" s="71">
        <f t="shared" si="13"/>
        <v>32.5185</v>
      </c>
      <c r="AJ27" s="72">
        <v>0.0085</v>
      </c>
      <c r="AK27" s="73">
        <f t="shared" si="14"/>
        <v>13.855</v>
      </c>
    </row>
    <row r="28" ht="18.0" customHeight="1">
      <c r="A28" s="81">
        <v>46042.0</v>
      </c>
      <c r="B28" s="57">
        <v>6890.0</v>
      </c>
      <c r="C28" s="58"/>
      <c r="D28" s="57" t="s">
        <v>148</v>
      </c>
      <c r="E28" s="57" t="s">
        <v>125</v>
      </c>
      <c r="F28" s="59" t="s">
        <v>149</v>
      </c>
      <c r="G28" s="83" t="s">
        <v>108</v>
      </c>
      <c r="H28" s="59" t="s">
        <v>150</v>
      </c>
      <c r="I28" s="60" t="s">
        <v>86</v>
      </c>
      <c r="J28" s="60" t="s">
        <v>87</v>
      </c>
      <c r="K28" s="59" t="s">
        <v>151</v>
      </c>
      <c r="L28" s="57"/>
      <c r="M28" s="84">
        <v>9660.0</v>
      </c>
      <c r="N28" s="84">
        <v>11000.0</v>
      </c>
      <c r="O28" s="84">
        <v>100000.0</v>
      </c>
      <c r="P28" s="68">
        <v>3.0E-4</v>
      </c>
      <c r="Q28" s="69">
        <f t="shared" si="1"/>
        <v>30</v>
      </c>
      <c r="R28" s="65">
        <v>0.056</v>
      </c>
      <c r="S28" s="62">
        <f t="shared" si="2"/>
        <v>616</v>
      </c>
      <c r="T28" s="65">
        <v>0.035</v>
      </c>
      <c r="U28" s="62">
        <v>1.0</v>
      </c>
      <c r="V28" s="62">
        <f t="shared" si="3"/>
        <v>385</v>
      </c>
      <c r="W28" s="66">
        <v>0.065</v>
      </c>
      <c r="X28" s="67">
        <f t="shared" si="4"/>
        <v>715</v>
      </c>
      <c r="Y28" s="68">
        <f t="shared" si="5"/>
        <v>0</v>
      </c>
      <c r="Z28" s="57">
        <v>0.0</v>
      </c>
      <c r="AA28" s="66">
        <f t="shared" si="6"/>
        <v>0.156</v>
      </c>
      <c r="AB28" s="69">
        <f t="shared" si="7"/>
        <v>1809.5</v>
      </c>
      <c r="AC28" s="65">
        <v>0.0</v>
      </c>
      <c r="AD28" s="69">
        <f t="shared" si="15"/>
        <v>0</v>
      </c>
      <c r="AE28" s="70">
        <f t="shared" si="9"/>
        <v>17.5</v>
      </c>
      <c r="AF28" s="69">
        <f t="shared" si="10"/>
        <v>-517</v>
      </c>
      <c r="AG28" s="66">
        <f t="shared" si="11"/>
        <v>-0.047</v>
      </c>
      <c r="AH28" s="85">
        <f t="shared" si="12"/>
        <v>9190.5</v>
      </c>
      <c r="AI28" s="85">
        <f t="shared" si="13"/>
        <v>0</v>
      </c>
      <c r="AJ28" s="86">
        <v>0.0085</v>
      </c>
      <c r="AK28" s="87">
        <f t="shared" si="14"/>
        <v>93.5</v>
      </c>
    </row>
    <row r="29" ht="18.0" customHeight="1">
      <c r="A29" s="81">
        <v>46042.0</v>
      </c>
      <c r="B29" s="79">
        <v>6888.0</v>
      </c>
      <c r="C29" s="79"/>
      <c r="D29" s="57" t="s">
        <v>90</v>
      </c>
      <c r="E29" s="57" t="s">
        <v>91</v>
      </c>
      <c r="F29" s="57" t="s">
        <v>152</v>
      </c>
      <c r="G29" s="57" t="s">
        <v>91</v>
      </c>
      <c r="H29" s="59" t="s">
        <v>85</v>
      </c>
      <c r="I29" s="60" t="s">
        <v>86</v>
      </c>
      <c r="J29" s="60" t="s">
        <v>87</v>
      </c>
      <c r="K29" s="59" t="s">
        <v>153</v>
      </c>
      <c r="L29" s="59"/>
      <c r="M29" s="62">
        <v>760.0</v>
      </c>
      <c r="N29" s="62">
        <v>1490.0</v>
      </c>
      <c r="O29" s="60">
        <v>80000.0</v>
      </c>
      <c r="P29" s="63"/>
      <c r="Q29" s="64"/>
      <c r="R29" s="65">
        <v>0.12</v>
      </c>
      <c r="S29" s="62"/>
      <c r="T29" s="65">
        <v>0.0</v>
      </c>
      <c r="U29" s="62">
        <v>1.0</v>
      </c>
      <c r="V29" s="62">
        <f t="shared" si="3"/>
        <v>0</v>
      </c>
      <c r="W29" s="66">
        <v>0.065</v>
      </c>
      <c r="X29" s="67">
        <f t="shared" si="4"/>
        <v>96.85</v>
      </c>
      <c r="Y29" s="68">
        <f t="shared" si="5"/>
        <v>0.01995</v>
      </c>
      <c r="Z29" s="57">
        <v>15.0</v>
      </c>
      <c r="AA29" s="66">
        <f t="shared" si="6"/>
        <v>0.20495</v>
      </c>
      <c r="AB29" s="69">
        <f t="shared" si="7"/>
        <v>318.0405</v>
      </c>
      <c r="AC29" s="65">
        <v>0.13</v>
      </c>
      <c r="AD29" s="69">
        <f t="shared" si="15"/>
        <v>94.9</v>
      </c>
      <c r="AE29" s="70">
        <f t="shared" si="9"/>
        <v>17.5</v>
      </c>
      <c r="AF29" s="69">
        <f t="shared" si="10"/>
        <v>299.5595</v>
      </c>
      <c r="AG29" s="66">
        <f t="shared" si="11"/>
        <v>0.2010466443</v>
      </c>
      <c r="AH29" s="71">
        <f t="shared" si="12"/>
        <v>1142.234</v>
      </c>
      <c r="AI29" s="71">
        <f t="shared" si="13"/>
        <v>29.7255</v>
      </c>
      <c r="AJ29" s="72">
        <v>0.0085</v>
      </c>
      <c r="AK29" s="73">
        <f t="shared" si="14"/>
        <v>12.665</v>
      </c>
    </row>
    <row r="30" ht="18.0" customHeight="1">
      <c r="A30" s="81">
        <v>46042.0</v>
      </c>
      <c r="B30" s="57">
        <v>6884.0</v>
      </c>
      <c r="C30" s="58"/>
      <c r="D30" s="57" t="s">
        <v>90</v>
      </c>
      <c r="E30" s="57" t="s">
        <v>91</v>
      </c>
      <c r="F30" s="57" t="s">
        <v>154</v>
      </c>
      <c r="G30" s="57" t="s">
        <v>91</v>
      </c>
      <c r="H30" s="59" t="s">
        <v>85</v>
      </c>
      <c r="I30" s="60" t="s">
        <v>86</v>
      </c>
      <c r="J30" s="60" t="s">
        <v>87</v>
      </c>
      <c r="K30" s="59" t="s">
        <v>155</v>
      </c>
      <c r="L30" s="59"/>
      <c r="M30" s="62">
        <v>710.0</v>
      </c>
      <c r="N30" s="62">
        <v>1300.0</v>
      </c>
      <c r="O30" s="60">
        <v>50000.0</v>
      </c>
      <c r="P30" s="63"/>
      <c r="Q30" s="64"/>
      <c r="R30" s="65">
        <v>0.12</v>
      </c>
      <c r="S30" s="62"/>
      <c r="T30" s="65">
        <v>0.0</v>
      </c>
      <c r="U30" s="62">
        <v>1.0</v>
      </c>
      <c r="V30" s="62">
        <f t="shared" si="3"/>
        <v>0</v>
      </c>
      <c r="W30" s="66">
        <v>0.065</v>
      </c>
      <c r="X30" s="67">
        <f t="shared" si="4"/>
        <v>84.5</v>
      </c>
      <c r="Y30" s="68">
        <f t="shared" si="5"/>
        <v>0.01995</v>
      </c>
      <c r="Z30" s="57">
        <v>15.0</v>
      </c>
      <c r="AA30" s="66">
        <f t="shared" si="6"/>
        <v>0.20495</v>
      </c>
      <c r="AB30" s="69">
        <f t="shared" si="7"/>
        <v>277.485</v>
      </c>
      <c r="AC30" s="65">
        <v>0.13</v>
      </c>
      <c r="AD30" s="69">
        <f t="shared" si="15"/>
        <v>76.7</v>
      </c>
      <c r="AE30" s="70">
        <f t="shared" si="9"/>
        <v>17.5</v>
      </c>
      <c r="AF30" s="69">
        <f t="shared" si="10"/>
        <v>218.315</v>
      </c>
      <c r="AG30" s="66">
        <f t="shared" si="11"/>
        <v>0.1679346154</v>
      </c>
      <c r="AH30" s="85">
        <f t="shared" si="12"/>
        <v>996.58</v>
      </c>
      <c r="AI30" s="85">
        <f t="shared" si="13"/>
        <v>25.935</v>
      </c>
      <c r="AJ30" s="88">
        <v>0.0085</v>
      </c>
      <c r="AK30" s="89">
        <f t="shared" si="14"/>
        <v>11.05</v>
      </c>
    </row>
    <row r="31" ht="18.0" customHeight="1">
      <c r="A31" s="81">
        <v>46042.0</v>
      </c>
      <c r="B31" s="79">
        <v>6909.0</v>
      </c>
      <c r="C31" s="58"/>
      <c r="D31" s="57" t="s">
        <v>124</v>
      </c>
      <c r="E31" s="57" t="s">
        <v>125</v>
      </c>
      <c r="F31" s="57" t="s">
        <v>90</v>
      </c>
      <c r="G31" s="57" t="s">
        <v>91</v>
      </c>
      <c r="H31" s="59" t="s">
        <v>85</v>
      </c>
      <c r="I31" s="60" t="s">
        <v>86</v>
      </c>
      <c r="J31" s="60" t="s">
        <v>87</v>
      </c>
      <c r="K31" s="59" t="s">
        <v>156</v>
      </c>
      <c r="L31" s="59"/>
      <c r="M31" s="62">
        <v>3810.0</v>
      </c>
      <c r="N31" s="62">
        <v>5900.0</v>
      </c>
      <c r="O31" s="60">
        <v>50000.0</v>
      </c>
      <c r="P31" s="63">
        <v>3.0E-4</v>
      </c>
      <c r="Q31" s="64">
        <f t="shared" ref="Q31:Q65" si="16">O31*P31</f>
        <v>15</v>
      </c>
      <c r="R31" s="65">
        <v>0.12</v>
      </c>
      <c r="S31" s="62"/>
      <c r="T31" s="65">
        <v>0.0</v>
      </c>
      <c r="U31" s="62">
        <v>1.0</v>
      </c>
      <c r="V31" s="62">
        <f t="shared" si="3"/>
        <v>0</v>
      </c>
      <c r="W31" s="66">
        <v>0.065</v>
      </c>
      <c r="X31" s="67">
        <f t="shared" si="4"/>
        <v>383.5</v>
      </c>
      <c r="Y31" s="68">
        <f t="shared" si="5"/>
        <v>0.01995</v>
      </c>
      <c r="Z31" s="57">
        <v>15.0</v>
      </c>
      <c r="AA31" s="66">
        <f t="shared" si="6"/>
        <v>0.20495</v>
      </c>
      <c r="AB31" s="69">
        <f t="shared" si="7"/>
        <v>1259.355</v>
      </c>
      <c r="AC31" s="65">
        <v>0.06</v>
      </c>
      <c r="AD31" s="69">
        <f t="shared" si="15"/>
        <v>125.4</v>
      </c>
      <c r="AE31" s="70">
        <f t="shared" si="9"/>
        <v>17.5</v>
      </c>
      <c r="AF31" s="69">
        <f t="shared" si="10"/>
        <v>672.745</v>
      </c>
      <c r="AG31" s="66">
        <f t="shared" si="11"/>
        <v>0.1140245763</v>
      </c>
      <c r="AH31" s="71">
        <f t="shared" si="12"/>
        <v>4522.94</v>
      </c>
      <c r="AI31" s="71">
        <f t="shared" si="13"/>
        <v>117.705</v>
      </c>
      <c r="AJ31" s="72">
        <v>0.0085</v>
      </c>
      <c r="AK31" s="73">
        <f t="shared" si="14"/>
        <v>50.15</v>
      </c>
    </row>
    <row r="32" ht="18.0" customHeight="1">
      <c r="A32" s="81">
        <v>46043.0</v>
      </c>
      <c r="B32" s="57" t="s">
        <v>157</v>
      </c>
      <c r="C32" s="58"/>
      <c r="D32" s="59" t="s">
        <v>112</v>
      </c>
      <c r="E32" s="59" t="s">
        <v>113</v>
      </c>
      <c r="F32" s="59" t="s">
        <v>107</v>
      </c>
      <c r="G32" s="59" t="s">
        <v>115</v>
      </c>
      <c r="H32" s="59" t="s">
        <v>109</v>
      </c>
      <c r="I32" s="60" t="s">
        <v>86</v>
      </c>
      <c r="J32" s="60" t="s">
        <v>87</v>
      </c>
      <c r="K32" s="57" t="s">
        <v>158</v>
      </c>
      <c r="L32" s="59"/>
      <c r="M32" s="60">
        <v>6560.0</v>
      </c>
      <c r="N32" s="60">
        <v>12900.0</v>
      </c>
      <c r="O32" s="60">
        <v>80000.0</v>
      </c>
      <c r="P32" s="68">
        <v>3.0E-4</v>
      </c>
      <c r="Q32" s="69">
        <f t="shared" si="16"/>
        <v>24</v>
      </c>
      <c r="R32" s="65">
        <v>0.03</v>
      </c>
      <c r="S32" s="62">
        <f t="shared" ref="S32:S65" si="17">R32*N32</f>
        <v>387</v>
      </c>
      <c r="T32" s="65">
        <v>0.035</v>
      </c>
      <c r="U32" s="62">
        <v>1.0</v>
      </c>
      <c r="V32" s="62">
        <f t="shared" si="3"/>
        <v>451.5</v>
      </c>
      <c r="W32" s="66">
        <v>0.065</v>
      </c>
      <c r="X32" s="67">
        <f t="shared" si="4"/>
        <v>838.5</v>
      </c>
      <c r="Y32" s="68">
        <f t="shared" si="5"/>
        <v>0.01995</v>
      </c>
      <c r="Z32" s="57">
        <v>15.0</v>
      </c>
      <c r="AA32" s="66">
        <f t="shared" si="6"/>
        <v>0.14995</v>
      </c>
      <c r="AB32" s="69">
        <f t="shared" si="7"/>
        <v>2044.005</v>
      </c>
      <c r="AC32" s="65">
        <v>0.1</v>
      </c>
      <c r="AD32" s="69">
        <f t="shared" si="15"/>
        <v>634</v>
      </c>
      <c r="AE32" s="70">
        <f t="shared" si="9"/>
        <v>17.5</v>
      </c>
      <c r="AF32" s="69">
        <f t="shared" si="10"/>
        <v>3620.495</v>
      </c>
      <c r="AG32" s="66">
        <f t="shared" si="11"/>
        <v>0.2806585271</v>
      </c>
      <c r="AH32" s="85">
        <f t="shared" si="12"/>
        <v>10598.64</v>
      </c>
      <c r="AI32" s="85">
        <f t="shared" si="13"/>
        <v>257.355</v>
      </c>
      <c r="AJ32" s="86">
        <v>0.0085</v>
      </c>
      <c r="AK32" s="87">
        <f t="shared" si="14"/>
        <v>109.65</v>
      </c>
    </row>
    <row r="33" ht="18.0" customHeight="1">
      <c r="A33" s="81">
        <v>46043.0</v>
      </c>
      <c r="B33" s="57" t="s">
        <v>159</v>
      </c>
      <c r="C33" s="58"/>
      <c r="D33" s="57" t="s">
        <v>112</v>
      </c>
      <c r="E33" s="57" t="s">
        <v>113</v>
      </c>
      <c r="F33" s="57" t="s">
        <v>118</v>
      </c>
      <c r="G33" s="57" t="s">
        <v>119</v>
      </c>
      <c r="H33" s="59" t="s">
        <v>109</v>
      </c>
      <c r="I33" s="60" t="s">
        <v>86</v>
      </c>
      <c r="J33" s="60" t="s">
        <v>87</v>
      </c>
      <c r="K33" s="59" t="s">
        <v>160</v>
      </c>
      <c r="L33" s="59"/>
      <c r="M33" s="62">
        <v>4560.0</v>
      </c>
      <c r="N33" s="62">
        <v>7900.0</v>
      </c>
      <c r="O33" s="60">
        <v>80000.0</v>
      </c>
      <c r="P33" s="68">
        <v>3.0E-4</v>
      </c>
      <c r="Q33" s="69">
        <f t="shared" si="16"/>
        <v>24</v>
      </c>
      <c r="R33" s="65">
        <v>0.03</v>
      </c>
      <c r="S33" s="62">
        <f t="shared" si="17"/>
        <v>237</v>
      </c>
      <c r="T33" s="65">
        <v>0.035</v>
      </c>
      <c r="U33" s="62">
        <v>1.0</v>
      </c>
      <c r="V33" s="62">
        <f t="shared" si="3"/>
        <v>276.5</v>
      </c>
      <c r="W33" s="66">
        <v>0.065</v>
      </c>
      <c r="X33" s="67">
        <f t="shared" si="4"/>
        <v>513.5</v>
      </c>
      <c r="Y33" s="68">
        <f t="shared" si="5"/>
        <v>0.01995</v>
      </c>
      <c r="Z33" s="57">
        <v>15.0</v>
      </c>
      <c r="AA33" s="66">
        <f t="shared" si="6"/>
        <v>0.14995</v>
      </c>
      <c r="AB33" s="69">
        <f t="shared" si="7"/>
        <v>1251.755</v>
      </c>
      <c r="AC33" s="65">
        <v>0.1</v>
      </c>
      <c r="AD33" s="69">
        <f t="shared" si="15"/>
        <v>334</v>
      </c>
      <c r="AE33" s="70">
        <f t="shared" si="9"/>
        <v>17.5</v>
      </c>
      <c r="AF33" s="69">
        <f t="shared" si="10"/>
        <v>1712.745</v>
      </c>
      <c r="AG33" s="66">
        <f t="shared" si="11"/>
        <v>0.2168031646</v>
      </c>
      <c r="AH33" s="85">
        <f t="shared" si="12"/>
        <v>6490.64</v>
      </c>
      <c r="AI33" s="85">
        <f t="shared" si="13"/>
        <v>157.605</v>
      </c>
      <c r="AJ33" s="86">
        <v>0.0085</v>
      </c>
      <c r="AK33" s="87">
        <f t="shared" si="14"/>
        <v>67.15</v>
      </c>
    </row>
    <row r="34" ht="18.0" customHeight="1">
      <c r="A34" s="81">
        <v>46043.0</v>
      </c>
      <c r="B34" s="57">
        <v>28435.0</v>
      </c>
      <c r="C34" s="58"/>
      <c r="D34" s="57" t="s">
        <v>124</v>
      </c>
      <c r="E34" s="57" t="s">
        <v>125</v>
      </c>
      <c r="F34" s="57" t="s">
        <v>105</v>
      </c>
      <c r="G34" s="57" t="s">
        <v>106</v>
      </c>
      <c r="H34" s="59" t="s">
        <v>109</v>
      </c>
      <c r="I34" s="75" t="s">
        <v>86</v>
      </c>
      <c r="J34" s="75" t="s">
        <v>87</v>
      </c>
      <c r="K34" s="59" t="s">
        <v>161</v>
      </c>
      <c r="L34" s="57"/>
      <c r="M34" s="75">
        <v>9560.0</v>
      </c>
      <c r="N34" s="75">
        <v>12900.0</v>
      </c>
      <c r="O34" s="75">
        <v>350000.0</v>
      </c>
      <c r="P34" s="63">
        <v>3.0E-4</v>
      </c>
      <c r="Q34" s="64">
        <f t="shared" si="16"/>
        <v>105</v>
      </c>
      <c r="R34" s="65">
        <v>0.056</v>
      </c>
      <c r="S34" s="62">
        <f t="shared" si="17"/>
        <v>722.4</v>
      </c>
      <c r="T34" s="65">
        <v>0.035</v>
      </c>
      <c r="U34" s="62">
        <v>1.0</v>
      </c>
      <c r="V34" s="62">
        <f t="shared" si="3"/>
        <v>451.5</v>
      </c>
      <c r="W34" s="66">
        <v>0.065</v>
      </c>
      <c r="X34" s="67">
        <f t="shared" si="4"/>
        <v>838.5</v>
      </c>
      <c r="Y34" s="68">
        <f t="shared" si="5"/>
        <v>0.01995</v>
      </c>
      <c r="Z34" s="57">
        <v>15.0</v>
      </c>
      <c r="AA34" s="66">
        <f t="shared" si="6"/>
        <v>0.17595</v>
      </c>
      <c r="AB34" s="69">
        <f t="shared" si="7"/>
        <v>2379.405</v>
      </c>
      <c r="AC34" s="65">
        <v>0.0</v>
      </c>
      <c r="AD34" s="76">
        <v>300.0</v>
      </c>
      <c r="AE34" s="70">
        <f t="shared" si="9"/>
        <v>17.5</v>
      </c>
      <c r="AF34" s="69">
        <f t="shared" si="10"/>
        <v>538.095</v>
      </c>
      <c r="AG34" s="66">
        <f t="shared" si="11"/>
        <v>0.0417127907</v>
      </c>
      <c r="AH34" s="85">
        <f t="shared" si="12"/>
        <v>10263.24</v>
      </c>
      <c r="AI34" s="85">
        <f t="shared" si="13"/>
        <v>257.355</v>
      </c>
      <c r="AJ34" s="86">
        <v>0.0085</v>
      </c>
      <c r="AK34" s="87">
        <f t="shared" si="14"/>
        <v>109.65</v>
      </c>
    </row>
    <row r="35" ht="18.0" customHeight="1">
      <c r="A35" s="81">
        <v>46043.0</v>
      </c>
      <c r="B35" s="57">
        <v>6965.0</v>
      </c>
      <c r="C35" s="58"/>
      <c r="D35" s="57" t="s">
        <v>124</v>
      </c>
      <c r="E35" s="57" t="s">
        <v>125</v>
      </c>
      <c r="F35" s="57" t="s">
        <v>105</v>
      </c>
      <c r="G35" s="57" t="s">
        <v>106</v>
      </c>
      <c r="H35" s="59" t="s">
        <v>109</v>
      </c>
      <c r="I35" s="75" t="s">
        <v>86</v>
      </c>
      <c r="J35" s="75" t="s">
        <v>87</v>
      </c>
      <c r="K35" s="59" t="s">
        <v>162</v>
      </c>
      <c r="L35" s="57"/>
      <c r="M35" s="75">
        <v>8250.0</v>
      </c>
      <c r="N35" s="75">
        <v>13900.0</v>
      </c>
      <c r="O35" s="75">
        <v>350000.0</v>
      </c>
      <c r="P35" s="63">
        <v>3.0E-4</v>
      </c>
      <c r="Q35" s="64">
        <f t="shared" si="16"/>
        <v>105</v>
      </c>
      <c r="R35" s="65">
        <v>0.056</v>
      </c>
      <c r="S35" s="62">
        <f t="shared" si="17"/>
        <v>778.4</v>
      </c>
      <c r="T35" s="65">
        <v>0.035</v>
      </c>
      <c r="U35" s="62">
        <v>1.0</v>
      </c>
      <c r="V35" s="62">
        <f t="shared" si="3"/>
        <v>486.5</v>
      </c>
      <c r="W35" s="66">
        <v>0.065</v>
      </c>
      <c r="X35" s="67">
        <f t="shared" si="4"/>
        <v>903.5</v>
      </c>
      <c r="Y35" s="68">
        <f t="shared" si="5"/>
        <v>0.01995</v>
      </c>
      <c r="Z35" s="57">
        <v>15.0</v>
      </c>
      <c r="AA35" s="66">
        <f t="shared" si="6"/>
        <v>0.17595</v>
      </c>
      <c r="AB35" s="69">
        <f t="shared" si="7"/>
        <v>2563.855</v>
      </c>
      <c r="AC35" s="65">
        <v>0.1</v>
      </c>
      <c r="AD35" s="69">
        <f t="shared" ref="AD35:AD40" si="18">(N35-M35)*AC35</f>
        <v>565</v>
      </c>
      <c r="AE35" s="70">
        <f t="shared" si="9"/>
        <v>17.5</v>
      </c>
      <c r="AF35" s="69">
        <f t="shared" si="10"/>
        <v>2398.645</v>
      </c>
      <c r="AG35" s="66">
        <f t="shared" si="11"/>
        <v>0.1725643885</v>
      </c>
      <c r="AH35" s="85">
        <f t="shared" si="12"/>
        <v>11058.84</v>
      </c>
      <c r="AI35" s="85">
        <f t="shared" si="13"/>
        <v>277.305</v>
      </c>
      <c r="AJ35" s="86">
        <v>0.0085</v>
      </c>
      <c r="AK35" s="87">
        <f t="shared" si="14"/>
        <v>118.15</v>
      </c>
    </row>
    <row r="36" ht="18.0" customHeight="1">
      <c r="A36" s="81">
        <v>46043.0</v>
      </c>
      <c r="B36" s="57">
        <v>6914.0</v>
      </c>
      <c r="C36" s="58"/>
      <c r="D36" s="57" t="s">
        <v>90</v>
      </c>
      <c r="E36" s="57" t="s">
        <v>91</v>
      </c>
      <c r="F36" s="57" t="s">
        <v>101</v>
      </c>
      <c r="G36" s="57" t="s">
        <v>91</v>
      </c>
      <c r="H36" s="59" t="s">
        <v>85</v>
      </c>
      <c r="I36" s="60" t="s">
        <v>86</v>
      </c>
      <c r="J36" s="60" t="s">
        <v>87</v>
      </c>
      <c r="K36" s="59" t="s">
        <v>163</v>
      </c>
      <c r="L36" s="59"/>
      <c r="M36" s="90">
        <v>1330.0</v>
      </c>
      <c r="N36" s="62">
        <v>2100.0</v>
      </c>
      <c r="O36" s="90">
        <v>100000.0</v>
      </c>
      <c r="P36" s="68">
        <v>3.0E-4</v>
      </c>
      <c r="Q36" s="69">
        <f t="shared" si="16"/>
        <v>30</v>
      </c>
      <c r="R36" s="65">
        <v>0.12</v>
      </c>
      <c r="S36" s="62">
        <f t="shared" si="17"/>
        <v>252</v>
      </c>
      <c r="T36" s="65">
        <v>0.0</v>
      </c>
      <c r="U36" s="62">
        <v>1.0</v>
      </c>
      <c r="V36" s="62">
        <f t="shared" si="3"/>
        <v>0</v>
      </c>
      <c r="W36" s="66">
        <v>0.065</v>
      </c>
      <c r="X36" s="67">
        <f t="shared" si="4"/>
        <v>136.5</v>
      </c>
      <c r="Y36" s="68">
        <f t="shared" si="5"/>
        <v>0.01995</v>
      </c>
      <c r="Z36" s="57">
        <v>15.0</v>
      </c>
      <c r="AA36" s="66">
        <f t="shared" si="6"/>
        <v>0.20495</v>
      </c>
      <c r="AB36" s="69">
        <f t="shared" si="7"/>
        <v>448.245</v>
      </c>
      <c r="AC36" s="65">
        <v>0.05</v>
      </c>
      <c r="AD36" s="69">
        <f t="shared" si="18"/>
        <v>38.5</v>
      </c>
      <c r="AE36" s="70">
        <f t="shared" si="9"/>
        <v>17.5</v>
      </c>
      <c r="AF36" s="69">
        <f t="shared" si="10"/>
        <v>235.755</v>
      </c>
      <c r="AG36" s="66">
        <f t="shared" si="11"/>
        <v>0.1122642857</v>
      </c>
      <c r="AH36" s="85">
        <f t="shared" si="12"/>
        <v>1609.86</v>
      </c>
      <c r="AI36" s="85">
        <f t="shared" si="13"/>
        <v>41.895</v>
      </c>
      <c r="AJ36" s="86">
        <v>0.0085</v>
      </c>
      <c r="AK36" s="87">
        <f t="shared" si="14"/>
        <v>17.85</v>
      </c>
    </row>
    <row r="37" ht="18.0" customHeight="1">
      <c r="A37" s="81">
        <v>46043.0</v>
      </c>
      <c r="B37" s="57">
        <v>6961.0</v>
      </c>
      <c r="C37" s="58"/>
      <c r="D37" s="57" t="s">
        <v>90</v>
      </c>
      <c r="E37" s="57" t="s">
        <v>91</v>
      </c>
      <c r="F37" s="57" t="s">
        <v>154</v>
      </c>
      <c r="G37" s="57" t="s">
        <v>91</v>
      </c>
      <c r="H37" s="59" t="s">
        <v>85</v>
      </c>
      <c r="I37" s="60" t="s">
        <v>86</v>
      </c>
      <c r="J37" s="60" t="s">
        <v>87</v>
      </c>
      <c r="K37" s="57" t="s">
        <v>164</v>
      </c>
      <c r="L37" s="59"/>
      <c r="M37" s="62">
        <v>510.0</v>
      </c>
      <c r="N37" s="62">
        <v>720.0</v>
      </c>
      <c r="O37" s="62">
        <v>20000.0</v>
      </c>
      <c r="P37" s="63">
        <v>3.0E-4</v>
      </c>
      <c r="Q37" s="64">
        <f t="shared" si="16"/>
        <v>6</v>
      </c>
      <c r="R37" s="65">
        <v>0.12</v>
      </c>
      <c r="S37" s="62">
        <f t="shared" si="17"/>
        <v>86.4</v>
      </c>
      <c r="T37" s="65">
        <v>0.0</v>
      </c>
      <c r="U37" s="62">
        <v>1.0</v>
      </c>
      <c r="V37" s="62">
        <f t="shared" si="3"/>
        <v>0</v>
      </c>
      <c r="W37" s="66">
        <v>0.065</v>
      </c>
      <c r="X37" s="67">
        <f t="shared" si="4"/>
        <v>46.8</v>
      </c>
      <c r="Y37" s="68">
        <f t="shared" si="5"/>
        <v>0.01995</v>
      </c>
      <c r="Z37" s="57">
        <v>15.0</v>
      </c>
      <c r="AA37" s="66">
        <f t="shared" si="6"/>
        <v>0.20495</v>
      </c>
      <c r="AB37" s="69">
        <f t="shared" si="7"/>
        <v>153.684</v>
      </c>
      <c r="AC37" s="65">
        <v>0.0</v>
      </c>
      <c r="AD37" s="69">
        <f t="shared" si="18"/>
        <v>0</v>
      </c>
      <c r="AE37" s="70">
        <f t="shared" si="9"/>
        <v>17.5</v>
      </c>
      <c r="AF37" s="69">
        <f t="shared" si="10"/>
        <v>32.816</v>
      </c>
      <c r="AG37" s="66">
        <f t="shared" si="11"/>
        <v>0.04557777778</v>
      </c>
      <c r="AH37" s="85">
        <f t="shared" si="12"/>
        <v>551.952</v>
      </c>
      <c r="AI37" s="85">
        <f t="shared" si="13"/>
        <v>14.364</v>
      </c>
      <c r="AJ37" s="88">
        <v>0.0085</v>
      </c>
      <c r="AK37" s="89">
        <f t="shared" si="14"/>
        <v>6.12</v>
      </c>
    </row>
    <row r="38" ht="16.5" customHeight="1">
      <c r="A38" s="81">
        <v>46044.0</v>
      </c>
      <c r="B38" s="57" t="s">
        <v>165</v>
      </c>
      <c r="C38" s="59"/>
      <c r="D38" s="57" t="s">
        <v>90</v>
      </c>
      <c r="E38" s="57" t="s">
        <v>91</v>
      </c>
      <c r="F38" s="57" t="s">
        <v>94</v>
      </c>
      <c r="G38" s="57" t="s">
        <v>91</v>
      </c>
      <c r="H38" s="59" t="s">
        <v>85</v>
      </c>
      <c r="I38" s="60" t="s">
        <v>86</v>
      </c>
      <c r="J38" s="60" t="s">
        <v>87</v>
      </c>
      <c r="K38" s="59" t="s">
        <v>166</v>
      </c>
      <c r="L38" s="59"/>
      <c r="M38" s="62">
        <v>860.0</v>
      </c>
      <c r="N38" s="62">
        <v>1400.0</v>
      </c>
      <c r="O38" s="62">
        <v>50000.0</v>
      </c>
      <c r="P38" s="63">
        <v>3.0E-4</v>
      </c>
      <c r="Q38" s="64">
        <f t="shared" si="16"/>
        <v>15</v>
      </c>
      <c r="R38" s="65">
        <v>0.12</v>
      </c>
      <c r="S38" s="62">
        <f t="shared" si="17"/>
        <v>168</v>
      </c>
      <c r="T38" s="65">
        <v>0.0</v>
      </c>
      <c r="U38" s="62">
        <v>1.0</v>
      </c>
      <c r="V38" s="62">
        <f t="shared" si="3"/>
        <v>0</v>
      </c>
      <c r="W38" s="66">
        <v>0.065</v>
      </c>
      <c r="X38" s="67">
        <f t="shared" si="4"/>
        <v>91</v>
      </c>
      <c r="Y38" s="68">
        <f t="shared" si="5"/>
        <v>0.01995</v>
      </c>
      <c r="Z38" s="57">
        <v>15.0</v>
      </c>
      <c r="AA38" s="66">
        <f t="shared" si="6"/>
        <v>0.20495</v>
      </c>
      <c r="AB38" s="69">
        <f t="shared" si="7"/>
        <v>298.83</v>
      </c>
      <c r="AC38" s="65">
        <v>0.07</v>
      </c>
      <c r="AD38" s="69">
        <f t="shared" si="18"/>
        <v>37.8</v>
      </c>
      <c r="AE38" s="70">
        <f t="shared" si="9"/>
        <v>17.5</v>
      </c>
      <c r="AF38" s="69">
        <f t="shared" si="10"/>
        <v>170.87</v>
      </c>
      <c r="AG38" s="66">
        <f t="shared" si="11"/>
        <v>0.12205</v>
      </c>
      <c r="AH38" s="85">
        <f t="shared" si="12"/>
        <v>1073.24</v>
      </c>
      <c r="AI38" s="85">
        <f t="shared" si="13"/>
        <v>27.93</v>
      </c>
      <c r="AJ38" s="88">
        <v>0.0085</v>
      </c>
      <c r="AK38" s="89">
        <f t="shared" si="14"/>
        <v>11.9</v>
      </c>
    </row>
    <row r="39" ht="18.0" customHeight="1">
      <c r="A39" s="81">
        <v>46044.0</v>
      </c>
      <c r="B39" s="57">
        <v>7003.0</v>
      </c>
      <c r="C39" s="58"/>
      <c r="D39" s="57" t="s">
        <v>90</v>
      </c>
      <c r="E39" s="57" t="s">
        <v>91</v>
      </c>
      <c r="F39" s="57" t="s">
        <v>90</v>
      </c>
      <c r="G39" s="57" t="s">
        <v>91</v>
      </c>
      <c r="H39" s="59" t="s">
        <v>85</v>
      </c>
      <c r="I39" s="60" t="s">
        <v>86</v>
      </c>
      <c r="J39" s="60" t="s">
        <v>87</v>
      </c>
      <c r="K39" s="59" t="s">
        <v>167</v>
      </c>
      <c r="L39" s="57"/>
      <c r="M39" s="62">
        <v>460.0</v>
      </c>
      <c r="N39" s="62">
        <v>800.0</v>
      </c>
      <c r="O39" s="62">
        <v>50000.0</v>
      </c>
      <c r="P39" s="63">
        <v>3.0E-4</v>
      </c>
      <c r="Q39" s="64">
        <f t="shared" si="16"/>
        <v>15</v>
      </c>
      <c r="R39" s="65">
        <v>0.12</v>
      </c>
      <c r="S39" s="62">
        <f t="shared" si="17"/>
        <v>96</v>
      </c>
      <c r="T39" s="65">
        <v>0.0</v>
      </c>
      <c r="U39" s="62">
        <v>1.0</v>
      </c>
      <c r="V39" s="62">
        <f t="shared" si="3"/>
        <v>0</v>
      </c>
      <c r="W39" s="66">
        <v>0.065</v>
      </c>
      <c r="X39" s="67">
        <f t="shared" si="4"/>
        <v>52</v>
      </c>
      <c r="Y39" s="68">
        <f t="shared" si="5"/>
        <v>0.01995</v>
      </c>
      <c r="Z39" s="57">
        <v>15.0</v>
      </c>
      <c r="AA39" s="66">
        <f t="shared" si="6"/>
        <v>0.20495</v>
      </c>
      <c r="AB39" s="69">
        <f t="shared" si="7"/>
        <v>170.76</v>
      </c>
      <c r="AC39" s="65">
        <v>0.07</v>
      </c>
      <c r="AD39" s="69">
        <f t="shared" si="18"/>
        <v>23.8</v>
      </c>
      <c r="AE39" s="70">
        <f t="shared" si="9"/>
        <v>17.5</v>
      </c>
      <c r="AF39" s="69">
        <f t="shared" si="10"/>
        <v>112.94</v>
      </c>
      <c r="AG39" s="66">
        <f t="shared" si="11"/>
        <v>0.141175</v>
      </c>
      <c r="AH39" s="85">
        <f t="shared" si="12"/>
        <v>613.28</v>
      </c>
      <c r="AI39" s="85">
        <f t="shared" si="13"/>
        <v>15.96</v>
      </c>
      <c r="AJ39" s="88">
        <v>0.0085</v>
      </c>
      <c r="AK39" s="89">
        <f t="shared" si="14"/>
        <v>6.8</v>
      </c>
    </row>
    <row r="40" ht="18.0" customHeight="1">
      <c r="A40" s="81">
        <v>46045.0</v>
      </c>
      <c r="B40" s="57">
        <v>7898.0</v>
      </c>
      <c r="C40" s="59"/>
      <c r="D40" s="57" t="s">
        <v>90</v>
      </c>
      <c r="E40" s="57" t="s">
        <v>91</v>
      </c>
      <c r="F40" s="57" t="s">
        <v>122</v>
      </c>
      <c r="G40" s="57" t="s">
        <v>91</v>
      </c>
      <c r="H40" s="59" t="s">
        <v>85</v>
      </c>
      <c r="I40" s="60" t="s">
        <v>86</v>
      </c>
      <c r="J40" s="60" t="s">
        <v>87</v>
      </c>
      <c r="K40" s="59" t="s">
        <v>98</v>
      </c>
      <c r="L40" s="59"/>
      <c r="M40" s="62">
        <v>1100.0</v>
      </c>
      <c r="N40" s="62">
        <v>800.0</v>
      </c>
      <c r="O40" s="62">
        <v>50000.0</v>
      </c>
      <c r="P40" s="68">
        <v>3.0E-4</v>
      </c>
      <c r="Q40" s="69">
        <f t="shared" si="16"/>
        <v>15</v>
      </c>
      <c r="R40" s="65">
        <v>0.12</v>
      </c>
      <c r="S40" s="62">
        <f t="shared" si="17"/>
        <v>96</v>
      </c>
      <c r="T40" s="65">
        <v>0.0</v>
      </c>
      <c r="U40" s="62">
        <v>1.0</v>
      </c>
      <c r="V40" s="62">
        <f t="shared" si="3"/>
        <v>0</v>
      </c>
      <c r="W40" s="66">
        <v>0.065</v>
      </c>
      <c r="X40" s="67">
        <f t="shared" si="4"/>
        <v>52</v>
      </c>
      <c r="Y40" s="68">
        <f t="shared" si="5"/>
        <v>0.01995</v>
      </c>
      <c r="Z40" s="57">
        <v>15.0</v>
      </c>
      <c r="AA40" s="66">
        <f t="shared" si="6"/>
        <v>0.20495</v>
      </c>
      <c r="AB40" s="69">
        <f t="shared" si="7"/>
        <v>170.76</v>
      </c>
      <c r="AC40" s="65">
        <v>0.07</v>
      </c>
      <c r="AD40" s="69">
        <f t="shared" si="18"/>
        <v>-21</v>
      </c>
      <c r="AE40" s="70">
        <f t="shared" si="9"/>
        <v>17.5</v>
      </c>
      <c r="AF40" s="69">
        <f t="shared" si="10"/>
        <v>-482.26</v>
      </c>
      <c r="AG40" s="66">
        <f t="shared" si="11"/>
        <v>-0.602825</v>
      </c>
      <c r="AH40" s="85">
        <f t="shared" si="12"/>
        <v>613.28</v>
      </c>
      <c r="AI40" s="85">
        <f t="shared" si="13"/>
        <v>15.96</v>
      </c>
      <c r="AJ40" s="86">
        <v>0.0085</v>
      </c>
      <c r="AK40" s="87">
        <f t="shared" si="14"/>
        <v>6.8</v>
      </c>
    </row>
    <row r="41" ht="20.25" customHeight="1">
      <c r="A41" s="81">
        <v>46045.0</v>
      </c>
      <c r="B41" s="57" t="s">
        <v>168</v>
      </c>
      <c r="C41" s="59"/>
      <c r="D41" s="57" t="s">
        <v>124</v>
      </c>
      <c r="E41" s="57" t="s">
        <v>125</v>
      </c>
      <c r="F41" s="57" t="s">
        <v>105</v>
      </c>
      <c r="G41" s="57" t="s">
        <v>106</v>
      </c>
      <c r="H41" s="59" t="s">
        <v>109</v>
      </c>
      <c r="I41" s="75" t="s">
        <v>86</v>
      </c>
      <c r="J41" s="75" t="s">
        <v>87</v>
      </c>
      <c r="K41" s="59" t="s">
        <v>169</v>
      </c>
      <c r="L41" s="57"/>
      <c r="M41" s="75">
        <v>7760.0</v>
      </c>
      <c r="N41" s="75">
        <v>9800.0</v>
      </c>
      <c r="O41" s="75">
        <v>20000.0</v>
      </c>
      <c r="P41" s="68">
        <v>3.0E-4</v>
      </c>
      <c r="Q41" s="69">
        <f t="shared" si="16"/>
        <v>6</v>
      </c>
      <c r="R41" s="65">
        <v>0.03</v>
      </c>
      <c r="S41" s="62">
        <f t="shared" si="17"/>
        <v>294</v>
      </c>
      <c r="T41" s="65">
        <v>0.035</v>
      </c>
      <c r="U41" s="62">
        <v>1.0</v>
      </c>
      <c r="V41" s="62">
        <f t="shared" si="3"/>
        <v>343</v>
      </c>
      <c r="W41" s="66">
        <v>0.065</v>
      </c>
      <c r="X41" s="67">
        <f t="shared" si="4"/>
        <v>637</v>
      </c>
      <c r="Y41" s="68">
        <f t="shared" si="5"/>
        <v>0.01995</v>
      </c>
      <c r="Z41" s="57">
        <v>15.0</v>
      </c>
      <c r="AA41" s="66">
        <f t="shared" si="6"/>
        <v>0.14995</v>
      </c>
      <c r="AB41" s="69">
        <f t="shared" si="7"/>
        <v>1552.81</v>
      </c>
      <c r="AC41" s="65">
        <v>0.0</v>
      </c>
      <c r="AD41" s="76">
        <v>300.0</v>
      </c>
      <c r="AE41" s="70">
        <f t="shared" si="9"/>
        <v>17.5</v>
      </c>
      <c r="AF41" s="69">
        <f t="shared" si="10"/>
        <v>163.69</v>
      </c>
      <c r="AG41" s="66">
        <f t="shared" si="11"/>
        <v>0.01670306122</v>
      </c>
      <c r="AH41" s="85">
        <f t="shared" si="12"/>
        <v>8051.68</v>
      </c>
      <c r="AI41" s="85">
        <f t="shared" si="13"/>
        <v>195.51</v>
      </c>
      <c r="AJ41" s="86">
        <v>0.0085</v>
      </c>
      <c r="AK41" s="87">
        <f t="shared" si="14"/>
        <v>83.3</v>
      </c>
    </row>
    <row r="42" ht="18.0" customHeight="1">
      <c r="A42" s="81">
        <v>46045.0</v>
      </c>
      <c r="B42" s="91">
        <v>7899.0</v>
      </c>
      <c r="C42" s="58"/>
      <c r="D42" s="59" t="s">
        <v>90</v>
      </c>
      <c r="E42" s="59" t="s">
        <v>91</v>
      </c>
      <c r="F42" s="59" t="s">
        <v>170</v>
      </c>
      <c r="G42" s="59" t="s">
        <v>91</v>
      </c>
      <c r="H42" s="59" t="s">
        <v>85</v>
      </c>
      <c r="I42" s="60" t="s">
        <v>86</v>
      </c>
      <c r="J42" s="60" t="s">
        <v>87</v>
      </c>
      <c r="K42" s="57" t="s">
        <v>171</v>
      </c>
      <c r="L42" s="59"/>
      <c r="M42" s="62">
        <v>410.0</v>
      </c>
      <c r="N42" s="62">
        <v>650.0</v>
      </c>
      <c r="O42" s="62">
        <v>20000.0</v>
      </c>
      <c r="P42" s="68">
        <v>3.0E-4</v>
      </c>
      <c r="Q42" s="69">
        <f t="shared" si="16"/>
        <v>6</v>
      </c>
      <c r="R42" s="65">
        <v>0.12</v>
      </c>
      <c r="S42" s="62">
        <f t="shared" si="17"/>
        <v>78</v>
      </c>
      <c r="T42" s="65">
        <v>0.0</v>
      </c>
      <c r="U42" s="62">
        <v>1.0</v>
      </c>
      <c r="V42" s="62">
        <f t="shared" si="3"/>
        <v>0</v>
      </c>
      <c r="W42" s="66">
        <v>0.065</v>
      </c>
      <c r="X42" s="67">
        <f t="shared" si="4"/>
        <v>42.25</v>
      </c>
      <c r="Y42" s="68">
        <f t="shared" si="5"/>
        <v>0.01995</v>
      </c>
      <c r="Z42" s="57">
        <v>15.0</v>
      </c>
      <c r="AA42" s="66">
        <f t="shared" si="6"/>
        <v>0.20495</v>
      </c>
      <c r="AB42" s="69">
        <f t="shared" si="7"/>
        <v>138.7425</v>
      </c>
      <c r="AC42" s="65">
        <v>0.03</v>
      </c>
      <c r="AD42" s="69">
        <f t="shared" ref="AD42:AD50" si="19">(N42-M42)*AC42</f>
        <v>7.2</v>
      </c>
      <c r="AE42" s="92">
        <f t="shared" si="9"/>
        <v>17.5</v>
      </c>
      <c r="AF42" s="93">
        <f t="shared" si="10"/>
        <v>70.5575</v>
      </c>
      <c r="AG42" s="94">
        <f t="shared" si="11"/>
        <v>0.10855</v>
      </c>
      <c r="AH42" s="95">
        <f t="shared" si="12"/>
        <v>498.29</v>
      </c>
      <c r="AI42" s="95">
        <f t="shared" si="13"/>
        <v>12.9675</v>
      </c>
      <c r="AJ42" s="96">
        <v>0.0085</v>
      </c>
      <c r="AK42" s="97">
        <f t="shared" si="14"/>
        <v>5.525</v>
      </c>
    </row>
    <row r="43" ht="18.0" customHeight="1">
      <c r="A43" s="81">
        <v>46046.0</v>
      </c>
      <c r="B43" s="57" t="s">
        <v>172</v>
      </c>
      <c r="C43" s="59"/>
      <c r="D43" s="57" t="s">
        <v>105</v>
      </c>
      <c r="E43" s="57" t="s">
        <v>106</v>
      </c>
      <c r="F43" s="57" t="s">
        <v>173</v>
      </c>
      <c r="G43" s="57" t="s">
        <v>174</v>
      </c>
      <c r="H43" s="59" t="s">
        <v>109</v>
      </c>
      <c r="I43" s="60" t="s">
        <v>86</v>
      </c>
      <c r="J43" s="60" t="s">
        <v>87</v>
      </c>
      <c r="K43" s="59" t="s">
        <v>161</v>
      </c>
      <c r="L43" s="59"/>
      <c r="M43" s="62">
        <v>7560.0</v>
      </c>
      <c r="N43" s="62">
        <v>11900.0</v>
      </c>
      <c r="O43" s="62">
        <v>100000.0</v>
      </c>
      <c r="P43" s="63">
        <v>3.0E-4</v>
      </c>
      <c r="Q43" s="64">
        <f t="shared" si="16"/>
        <v>30</v>
      </c>
      <c r="R43" s="65">
        <v>0.03</v>
      </c>
      <c r="S43" s="62">
        <f t="shared" si="17"/>
        <v>357</v>
      </c>
      <c r="T43" s="65">
        <v>0.035</v>
      </c>
      <c r="U43" s="62">
        <v>1.0</v>
      </c>
      <c r="V43" s="62">
        <f t="shared" si="3"/>
        <v>416.5</v>
      </c>
      <c r="W43" s="66">
        <v>0.065</v>
      </c>
      <c r="X43" s="67">
        <f t="shared" si="4"/>
        <v>773.5</v>
      </c>
      <c r="Y43" s="68">
        <f t="shared" si="5"/>
        <v>0.01995</v>
      </c>
      <c r="Z43" s="57">
        <v>15.0</v>
      </c>
      <c r="AA43" s="66">
        <f t="shared" si="6"/>
        <v>0.14995</v>
      </c>
      <c r="AB43" s="69">
        <f t="shared" si="7"/>
        <v>1885.555</v>
      </c>
      <c r="AC43" s="65">
        <v>0.1</v>
      </c>
      <c r="AD43" s="69">
        <f t="shared" si="19"/>
        <v>434</v>
      </c>
      <c r="AE43" s="70">
        <f t="shared" si="9"/>
        <v>17.5</v>
      </c>
      <c r="AF43" s="69">
        <f t="shared" si="10"/>
        <v>1972.945</v>
      </c>
      <c r="AG43" s="66">
        <f t="shared" si="11"/>
        <v>0.1657936975</v>
      </c>
      <c r="AH43" s="85">
        <f t="shared" si="12"/>
        <v>9777.04</v>
      </c>
      <c r="AI43" s="85">
        <f t="shared" si="13"/>
        <v>237.405</v>
      </c>
      <c r="AJ43" s="88">
        <v>0.0085</v>
      </c>
      <c r="AK43" s="89">
        <f t="shared" si="14"/>
        <v>101.15</v>
      </c>
    </row>
    <row r="44" ht="18.0" customHeight="1">
      <c r="A44" s="81">
        <v>46046.0</v>
      </c>
      <c r="B44" s="57" t="s">
        <v>175</v>
      </c>
      <c r="C44" s="58"/>
      <c r="D44" s="57" t="s">
        <v>176</v>
      </c>
      <c r="E44" s="57" t="s">
        <v>106</v>
      </c>
      <c r="F44" s="57" t="s">
        <v>112</v>
      </c>
      <c r="G44" s="57" t="s">
        <v>113</v>
      </c>
      <c r="H44" s="59" t="s">
        <v>109</v>
      </c>
      <c r="I44" s="60" t="s">
        <v>86</v>
      </c>
      <c r="J44" s="60" t="s">
        <v>87</v>
      </c>
      <c r="K44" s="57" t="s">
        <v>177</v>
      </c>
      <c r="L44" s="57"/>
      <c r="M44" s="62">
        <v>6710.0</v>
      </c>
      <c r="N44" s="62">
        <v>12800.0</v>
      </c>
      <c r="O44" s="98">
        <v>100000.0</v>
      </c>
      <c r="P44" s="63">
        <v>3.0E-4</v>
      </c>
      <c r="Q44" s="64">
        <f t="shared" si="16"/>
        <v>30</v>
      </c>
      <c r="R44" s="65">
        <v>0.03</v>
      </c>
      <c r="S44" s="62">
        <f t="shared" si="17"/>
        <v>384</v>
      </c>
      <c r="T44" s="65">
        <v>0.035</v>
      </c>
      <c r="U44" s="62">
        <v>1.0</v>
      </c>
      <c r="V44" s="62">
        <f t="shared" si="3"/>
        <v>448</v>
      </c>
      <c r="W44" s="66">
        <v>0.065</v>
      </c>
      <c r="X44" s="67">
        <f t="shared" si="4"/>
        <v>832</v>
      </c>
      <c r="Y44" s="68">
        <f t="shared" si="5"/>
        <v>0.01995</v>
      </c>
      <c r="Z44" s="57">
        <v>15.0</v>
      </c>
      <c r="AA44" s="66">
        <f t="shared" si="6"/>
        <v>0.14995</v>
      </c>
      <c r="AB44" s="69">
        <f t="shared" si="7"/>
        <v>2028.16</v>
      </c>
      <c r="AC44" s="65">
        <v>0.1</v>
      </c>
      <c r="AD44" s="69">
        <f t="shared" si="19"/>
        <v>609</v>
      </c>
      <c r="AE44" s="70">
        <f t="shared" si="9"/>
        <v>17.5</v>
      </c>
      <c r="AF44" s="69">
        <f t="shared" si="10"/>
        <v>3405.34</v>
      </c>
      <c r="AG44" s="66">
        <f t="shared" si="11"/>
        <v>0.2660421875</v>
      </c>
      <c r="AH44" s="85">
        <f t="shared" si="12"/>
        <v>10516.48</v>
      </c>
      <c r="AI44" s="85">
        <f t="shared" si="13"/>
        <v>255.36</v>
      </c>
      <c r="AJ44" s="88">
        <v>0.0085</v>
      </c>
      <c r="AK44" s="89">
        <f t="shared" si="14"/>
        <v>108.8</v>
      </c>
    </row>
    <row r="45" ht="18.0" customHeight="1">
      <c r="A45" s="81">
        <v>46047.0</v>
      </c>
      <c r="B45" s="91" t="s">
        <v>178</v>
      </c>
      <c r="C45" s="58"/>
      <c r="D45" s="57" t="s">
        <v>114</v>
      </c>
      <c r="E45" s="57" t="s">
        <v>115</v>
      </c>
      <c r="F45" s="57" t="s">
        <v>179</v>
      </c>
      <c r="G45" s="59" t="s">
        <v>180</v>
      </c>
      <c r="H45" s="59" t="s">
        <v>109</v>
      </c>
      <c r="I45" s="60" t="s">
        <v>86</v>
      </c>
      <c r="J45" s="60" t="s">
        <v>87</v>
      </c>
      <c r="K45" s="57" t="s">
        <v>181</v>
      </c>
      <c r="L45" s="59"/>
      <c r="M45" s="90">
        <v>2360.0</v>
      </c>
      <c r="N45" s="62">
        <v>4600.0</v>
      </c>
      <c r="O45" s="98">
        <v>50000.0</v>
      </c>
      <c r="P45" s="68">
        <v>3.0E-4</v>
      </c>
      <c r="Q45" s="69">
        <f t="shared" si="16"/>
        <v>15</v>
      </c>
      <c r="R45" s="65">
        <v>0.03</v>
      </c>
      <c r="S45" s="62">
        <f t="shared" si="17"/>
        <v>138</v>
      </c>
      <c r="T45" s="65">
        <v>0.035</v>
      </c>
      <c r="U45" s="62">
        <v>1.0</v>
      </c>
      <c r="V45" s="62">
        <f t="shared" si="3"/>
        <v>161</v>
      </c>
      <c r="W45" s="66">
        <v>0.065</v>
      </c>
      <c r="X45" s="67">
        <f t="shared" si="4"/>
        <v>299</v>
      </c>
      <c r="Y45" s="68">
        <f t="shared" si="5"/>
        <v>0.01995</v>
      </c>
      <c r="Z45" s="57">
        <v>15.0</v>
      </c>
      <c r="AA45" s="66">
        <f t="shared" si="6"/>
        <v>0.14995</v>
      </c>
      <c r="AB45" s="69">
        <f t="shared" si="7"/>
        <v>728.87</v>
      </c>
      <c r="AC45" s="65">
        <v>0.1</v>
      </c>
      <c r="AD45" s="69">
        <f t="shared" si="19"/>
        <v>224</v>
      </c>
      <c r="AE45" s="70">
        <f t="shared" si="9"/>
        <v>17.5</v>
      </c>
      <c r="AF45" s="69">
        <f t="shared" si="10"/>
        <v>1254.63</v>
      </c>
      <c r="AG45" s="66">
        <f t="shared" si="11"/>
        <v>0.2727456522</v>
      </c>
      <c r="AH45" s="71">
        <f t="shared" si="12"/>
        <v>3779.36</v>
      </c>
      <c r="AI45" s="71">
        <f t="shared" si="13"/>
        <v>91.77</v>
      </c>
      <c r="AJ45" s="77">
        <v>0.0085</v>
      </c>
      <c r="AK45" s="78">
        <f t="shared" si="14"/>
        <v>39.1</v>
      </c>
    </row>
    <row r="46" ht="18.0" customHeight="1">
      <c r="A46" s="81">
        <v>46048.0</v>
      </c>
      <c r="B46" s="57" t="s">
        <v>182</v>
      </c>
      <c r="C46" s="58"/>
      <c r="D46" s="57" t="s">
        <v>90</v>
      </c>
      <c r="E46" s="57" t="s">
        <v>91</v>
      </c>
      <c r="F46" s="57" t="s">
        <v>94</v>
      </c>
      <c r="G46" s="57" t="s">
        <v>91</v>
      </c>
      <c r="H46" s="59" t="s">
        <v>85</v>
      </c>
      <c r="I46" s="60" t="s">
        <v>86</v>
      </c>
      <c r="J46" s="60" t="s">
        <v>87</v>
      </c>
      <c r="K46" s="57" t="s">
        <v>98</v>
      </c>
      <c r="L46" s="59"/>
      <c r="M46" s="62">
        <v>960.0</v>
      </c>
      <c r="N46" s="62">
        <v>2540.0</v>
      </c>
      <c r="O46" s="98">
        <v>50000.0</v>
      </c>
      <c r="P46" s="63">
        <v>3.0E-4</v>
      </c>
      <c r="Q46" s="64">
        <f t="shared" si="16"/>
        <v>15</v>
      </c>
      <c r="R46" s="65">
        <v>0.12</v>
      </c>
      <c r="S46" s="62">
        <f t="shared" si="17"/>
        <v>304.8</v>
      </c>
      <c r="T46" s="65">
        <v>0.0</v>
      </c>
      <c r="U46" s="62">
        <v>1.0</v>
      </c>
      <c r="V46" s="62">
        <f t="shared" si="3"/>
        <v>0</v>
      </c>
      <c r="W46" s="66">
        <v>0.065</v>
      </c>
      <c r="X46" s="67">
        <f t="shared" si="4"/>
        <v>165.1</v>
      </c>
      <c r="Y46" s="68">
        <f t="shared" si="5"/>
        <v>0.01995</v>
      </c>
      <c r="Z46" s="57">
        <v>15.0</v>
      </c>
      <c r="AA46" s="66">
        <f t="shared" si="6"/>
        <v>0.20495</v>
      </c>
      <c r="AB46" s="69">
        <f t="shared" si="7"/>
        <v>542.163</v>
      </c>
      <c r="AC46" s="65">
        <v>0.13</v>
      </c>
      <c r="AD46" s="69">
        <f t="shared" si="19"/>
        <v>205.4</v>
      </c>
      <c r="AE46" s="70">
        <f t="shared" si="9"/>
        <v>17.5</v>
      </c>
      <c r="AF46" s="69">
        <f t="shared" si="10"/>
        <v>799.937</v>
      </c>
      <c r="AG46" s="66">
        <f t="shared" si="11"/>
        <v>0.3149358268</v>
      </c>
      <c r="AH46" s="85">
        <f t="shared" si="12"/>
        <v>1947.164</v>
      </c>
      <c r="AI46" s="85">
        <f t="shared" si="13"/>
        <v>50.673</v>
      </c>
      <c r="AJ46" s="88">
        <v>0.0085</v>
      </c>
      <c r="AK46" s="89">
        <f t="shared" si="14"/>
        <v>21.59</v>
      </c>
    </row>
    <row r="47" ht="18.0" customHeight="1">
      <c r="A47" s="81">
        <v>46048.0</v>
      </c>
      <c r="B47" s="57">
        <v>7956.0</v>
      </c>
      <c r="C47" s="58"/>
      <c r="D47" s="57" t="s">
        <v>90</v>
      </c>
      <c r="E47" s="57" t="s">
        <v>91</v>
      </c>
      <c r="F47" s="57" t="s">
        <v>122</v>
      </c>
      <c r="G47" s="57" t="s">
        <v>91</v>
      </c>
      <c r="H47" s="59" t="s">
        <v>85</v>
      </c>
      <c r="I47" s="60" t="s">
        <v>86</v>
      </c>
      <c r="J47" s="60" t="s">
        <v>87</v>
      </c>
      <c r="K47" s="57" t="s">
        <v>183</v>
      </c>
      <c r="L47" s="59"/>
      <c r="M47" s="62">
        <v>660.0</v>
      </c>
      <c r="N47" s="62">
        <v>860.0</v>
      </c>
      <c r="O47" s="98">
        <v>20000.0</v>
      </c>
      <c r="P47" s="63">
        <v>3.0E-4</v>
      </c>
      <c r="Q47" s="64">
        <f t="shared" si="16"/>
        <v>6</v>
      </c>
      <c r="R47" s="65">
        <v>0.12</v>
      </c>
      <c r="S47" s="62">
        <f t="shared" si="17"/>
        <v>103.2</v>
      </c>
      <c r="T47" s="65">
        <v>0.0</v>
      </c>
      <c r="U47" s="62">
        <v>1.0</v>
      </c>
      <c r="V47" s="62">
        <f t="shared" si="3"/>
        <v>0</v>
      </c>
      <c r="W47" s="66">
        <v>0.065</v>
      </c>
      <c r="X47" s="67">
        <f t="shared" si="4"/>
        <v>55.9</v>
      </c>
      <c r="Y47" s="68">
        <f t="shared" si="5"/>
        <v>0.01995</v>
      </c>
      <c r="Z47" s="57">
        <v>15.0</v>
      </c>
      <c r="AA47" s="66">
        <f t="shared" si="6"/>
        <v>0.20495</v>
      </c>
      <c r="AB47" s="69">
        <f t="shared" si="7"/>
        <v>183.567</v>
      </c>
      <c r="AC47" s="65">
        <v>0.0</v>
      </c>
      <c r="AD47" s="69">
        <f t="shared" si="19"/>
        <v>0</v>
      </c>
      <c r="AE47" s="70">
        <f t="shared" si="9"/>
        <v>17.5</v>
      </c>
      <c r="AF47" s="69">
        <f t="shared" si="10"/>
        <v>-7.067</v>
      </c>
      <c r="AG47" s="66">
        <f t="shared" si="11"/>
        <v>-0.00821744186</v>
      </c>
      <c r="AH47" s="85">
        <f t="shared" si="12"/>
        <v>659.276</v>
      </c>
      <c r="AI47" s="85">
        <f t="shared" si="13"/>
        <v>17.157</v>
      </c>
      <c r="AJ47" s="88">
        <v>0.0085</v>
      </c>
      <c r="AK47" s="89">
        <f t="shared" si="14"/>
        <v>7.31</v>
      </c>
    </row>
    <row r="48" ht="18.0" customHeight="1">
      <c r="A48" s="81">
        <v>46048.0</v>
      </c>
      <c r="B48" s="79" t="s">
        <v>184</v>
      </c>
      <c r="C48" s="79"/>
      <c r="D48" s="57" t="s">
        <v>112</v>
      </c>
      <c r="E48" s="57" t="s">
        <v>113</v>
      </c>
      <c r="F48" s="57" t="s">
        <v>107</v>
      </c>
      <c r="G48" s="83" t="s">
        <v>108</v>
      </c>
      <c r="H48" s="59" t="s">
        <v>109</v>
      </c>
      <c r="I48" s="60" t="s">
        <v>86</v>
      </c>
      <c r="J48" s="60" t="s">
        <v>87</v>
      </c>
      <c r="K48" s="57" t="s">
        <v>185</v>
      </c>
      <c r="L48" s="59"/>
      <c r="M48" s="62">
        <v>7657.62</v>
      </c>
      <c r="N48" s="62">
        <v>12900.0</v>
      </c>
      <c r="O48" s="74">
        <v>100000.0</v>
      </c>
      <c r="P48" s="68">
        <v>3.0E-4</v>
      </c>
      <c r="Q48" s="69">
        <f t="shared" si="16"/>
        <v>30</v>
      </c>
      <c r="R48" s="65">
        <v>0.03</v>
      </c>
      <c r="S48" s="62">
        <f t="shared" si="17"/>
        <v>387</v>
      </c>
      <c r="T48" s="65">
        <v>0.035</v>
      </c>
      <c r="U48" s="62">
        <v>1.0</v>
      </c>
      <c r="V48" s="62">
        <f t="shared" si="3"/>
        <v>451.5</v>
      </c>
      <c r="W48" s="66">
        <v>0.065</v>
      </c>
      <c r="X48" s="67">
        <f t="shared" si="4"/>
        <v>838.5</v>
      </c>
      <c r="Y48" s="68">
        <f t="shared" si="5"/>
        <v>0.01995</v>
      </c>
      <c r="Z48" s="57">
        <v>15.0</v>
      </c>
      <c r="AA48" s="66">
        <f t="shared" si="6"/>
        <v>0.14995</v>
      </c>
      <c r="AB48" s="69">
        <f t="shared" si="7"/>
        <v>2044.005</v>
      </c>
      <c r="AC48" s="65">
        <v>0.1</v>
      </c>
      <c r="AD48" s="69">
        <f t="shared" si="19"/>
        <v>524.238</v>
      </c>
      <c r="AE48" s="70">
        <f t="shared" si="9"/>
        <v>17.5</v>
      </c>
      <c r="AF48" s="69">
        <f t="shared" si="10"/>
        <v>2626.637</v>
      </c>
      <c r="AG48" s="66">
        <f t="shared" si="11"/>
        <v>0.2036152713</v>
      </c>
      <c r="AH48" s="71">
        <f t="shared" si="12"/>
        <v>10598.64</v>
      </c>
      <c r="AI48" s="71">
        <f t="shared" si="13"/>
        <v>257.355</v>
      </c>
      <c r="AJ48" s="72">
        <v>0.0085</v>
      </c>
      <c r="AK48" s="73">
        <f t="shared" si="14"/>
        <v>109.65</v>
      </c>
    </row>
    <row r="49" ht="18.0" customHeight="1">
      <c r="A49" s="81">
        <v>46048.0</v>
      </c>
      <c r="B49" s="57" t="s">
        <v>186</v>
      </c>
      <c r="C49" s="79"/>
      <c r="D49" s="57" t="s">
        <v>112</v>
      </c>
      <c r="E49" s="57" t="s">
        <v>113</v>
      </c>
      <c r="F49" s="57" t="s">
        <v>118</v>
      </c>
      <c r="G49" s="57" t="s">
        <v>119</v>
      </c>
      <c r="H49" s="59" t="s">
        <v>109</v>
      </c>
      <c r="I49" s="60" t="s">
        <v>86</v>
      </c>
      <c r="J49" s="60" t="s">
        <v>87</v>
      </c>
      <c r="K49" s="57" t="s">
        <v>187</v>
      </c>
      <c r="L49" s="80"/>
      <c r="M49" s="75">
        <v>4560.0</v>
      </c>
      <c r="N49" s="75">
        <v>7900.0</v>
      </c>
      <c r="O49" s="98">
        <v>50000.0</v>
      </c>
      <c r="P49" s="63">
        <v>3.0E-4</v>
      </c>
      <c r="Q49" s="64">
        <f t="shared" si="16"/>
        <v>15</v>
      </c>
      <c r="R49" s="65">
        <v>0.03</v>
      </c>
      <c r="S49" s="62">
        <f t="shared" si="17"/>
        <v>237</v>
      </c>
      <c r="T49" s="65">
        <v>0.035</v>
      </c>
      <c r="U49" s="62">
        <v>1.0</v>
      </c>
      <c r="V49" s="62">
        <f t="shared" si="3"/>
        <v>276.5</v>
      </c>
      <c r="W49" s="66">
        <v>0.065</v>
      </c>
      <c r="X49" s="67">
        <f t="shared" si="4"/>
        <v>513.5</v>
      </c>
      <c r="Y49" s="68">
        <f t="shared" si="5"/>
        <v>0.01995</v>
      </c>
      <c r="Z49" s="57">
        <v>15.0</v>
      </c>
      <c r="AA49" s="66">
        <f t="shared" si="6"/>
        <v>0.14995</v>
      </c>
      <c r="AB49" s="69">
        <f t="shared" si="7"/>
        <v>1251.755</v>
      </c>
      <c r="AC49" s="65">
        <v>0.1</v>
      </c>
      <c r="AD49" s="69">
        <f t="shared" si="19"/>
        <v>334</v>
      </c>
      <c r="AE49" s="70">
        <f t="shared" si="9"/>
        <v>17.5</v>
      </c>
      <c r="AF49" s="69">
        <f t="shared" si="10"/>
        <v>1721.745</v>
      </c>
      <c r="AG49" s="66">
        <f t="shared" si="11"/>
        <v>0.2179424051</v>
      </c>
      <c r="AH49" s="71">
        <f t="shared" si="12"/>
        <v>6490.64</v>
      </c>
      <c r="AI49" s="71">
        <f t="shared" si="13"/>
        <v>157.605</v>
      </c>
      <c r="AJ49" s="72">
        <v>0.0085</v>
      </c>
      <c r="AK49" s="73">
        <f t="shared" si="14"/>
        <v>67.15</v>
      </c>
    </row>
    <row r="50" ht="18.0" customHeight="1">
      <c r="A50" s="81">
        <v>46048.0</v>
      </c>
      <c r="B50" s="91">
        <v>7953.0</v>
      </c>
      <c r="C50" s="79"/>
      <c r="D50" s="80" t="s">
        <v>90</v>
      </c>
      <c r="E50" s="80" t="s">
        <v>91</v>
      </c>
      <c r="F50" s="80" t="s">
        <v>90</v>
      </c>
      <c r="G50" s="80" t="s">
        <v>91</v>
      </c>
      <c r="H50" s="59" t="s">
        <v>85</v>
      </c>
      <c r="I50" s="60" t="s">
        <v>86</v>
      </c>
      <c r="J50" s="60" t="s">
        <v>87</v>
      </c>
      <c r="K50" s="57" t="s">
        <v>188</v>
      </c>
      <c r="L50" s="80"/>
      <c r="M50" s="60">
        <v>610.0</v>
      </c>
      <c r="N50" s="60">
        <v>1050.0</v>
      </c>
      <c r="O50" s="74">
        <v>20000.0</v>
      </c>
      <c r="P50" s="68">
        <v>3.0E-4</v>
      </c>
      <c r="Q50" s="69">
        <f t="shared" si="16"/>
        <v>6</v>
      </c>
      <c r="R50" s="65">
        <v>0.12</v>
      </c>
      <c r="S50" s="62">
        <f t="shared" si="17"/>
        <v>126</v>
      </c>
      <c r="T50" s="65">
        <v>0.0</v>
      </c>
      <c r="U50" s="62">
        <v>1.0</v>
      </c>
      <c r="V50" s="62">
        <f t="shared" si="3"/>
        <v>0</v>
      </c>
      <c r="W50" s="66">
        <v>0.065</v>
      </c>
      <c r="X50" s="67">
        <f t="shared" si="4"/>
        <v>68.25</v>
      </c>
      <c r="Y50" s="68">
        <f t="shared" si="5"/>
        <v>0.01995</v>
      </c>
      <c r="Z50" s="57">
        <v>15.0</v>
      </c>
      <c r="AA50" s="66">
        <f t="shared" si="6"/>
        <v>0.20495</v>
      </c>
      <c r="AB50" s="69">
        <f t="shared" si="7"/>
        <v>224.1225</v>
      </c>
      <c r="AC50" s="65">
        <v>0.07</v>
      </c>
      <c r="AD50" s="69">
        <f t="shared" si="19"/>
        <v>30.8</v>
      </c>
      <c r="AE50" s="70">
        <f t="shared" si="9"/>
        <v>17.5</v>
      </c>
      <c r="AF50" s="69">
        <f t="shared" si="10"/>
        <v>161.5775</v>
      </c>
      <c r="AG50" s="66">
        <f t="shared" si="11"/>
        <v>0.1538833333</v>
      </c>
      <c r="AH50" s="71">
        <f t="shared" si="12"/>
        <v>804.93</v>
      </c>
      <c r="AI50" s="71">
        <f t="shared" si="13"/>
        <v>20.9475</v>
      </c>
      <c r="AJ50" s="72">
        <v>0.0085</v>
      </c>
      <c r="AK50" s="73">
        <f t="shared" si="14"/>
        <v>8.925</v>
      </c>
    </row>
    <row r="51" ht="18.0" customHeight="1">
      <c r="A51" s="81">
        <v>46048.0</v>
      </c>
      <c r="B51" s="57" t="s">
        <v>189</v>
      </c>
      <c r="C51" s="58"/>
      <c r="D51" s="57" t="s">
        <v>124</v>
      </c>
      <c r="E51" s="57" t="s">
        <v>125</v>
      </c>
      <c r="F51" s="57" t="s">
        <v>105</v>
      </c>
      <c r="G51" s="57" t="s">
        <v>106</v>
      </c>
      <c r="H51" s="59" t="s">
        <v>109</v>
      </c>
      <c r="I51" s="60" t="s">
        <v>86</v>
      </c>
      <c r="J51" s="60" t="s">
        <v>87</v>
      </c>
      <c r="K51" s="57" t="s">
        <v>126</v>
      </c>
      <c r="L51" s="59"/>
      <c r="M51" s="62">
        <v>9560.0</v>
      </c>
      <c r="N51" s="62">
        <v>12900.0</v>
      </c>
      <c r="O51" s="62">
        <v>100000.0</v>
      </c>
      <c r="P51" s="68">
        <v>3.0E-4</v>
      </c>
      <c r="Q51" s="69">
        <f t="shared" si="16"/>
        <v>30</v>
      </c>
      <c r="R51" s="65">
        <v>0.03</v>
      </c>
      <c r="S51" s="62">
        <f t="shared" si="17"/>
        <v>387</v>
      </c>
      <c r="T51" s="65">
        <v>0.035</v>
      </c>
      <c r="U51" s="62">
        <v>1.0</v>
      </c>
      <c r="V51" s="62">
        <f t="shared" si="3"/>
        <v>451.5</v>
      </c>
      <c r="W51" s="66">
        <v>0.065</v>
      </c>
      <c r="X51" s="67">
        <f t="shared" si="4"/>
        <v>838.5</v>
      </c>
      <c r="Y51" s="68">
        <f t="shared" si="5"/>
        <v>0.01995</v>
      </c>
      <c r="Z51" s="57">
        <v>15.0</v>
      </c>
      <c r="AA51" s="66">
        <f t="shared" si="6"/>
        <v>0.14995</v>
      </c>
      <c r="AB51" s="69">
        <f t="shared" si="7"/>
        <v>2044.005</v>
      </c>
      <c r="AC51" s="65">
        <v>0.0</v>
      </c>
      <c r="AD51" s="76">
        <v>300.0</v>
      </c>
      <c r="AE51" s="70">
        <f t="shared" si="9"/>
        <v>17.5</v>
      </c>
      <c r="AF51" s="69">
        <f t="shared" si="10"/>
        <v>948.495</v>
      </c>
      <c r="AG51" s="66">
        <f t="shared" si="11"/>
        <v>0.07352674419</v>
      </c>
      <c r="AH51" s="85">
        <f t="shared" si="12"/>
        <v>10598.64</v>
      </c>
      <c r="AI51" s="85">
        <f t="shared" si="13"/>
        <v>257.355</v>
      </c>
      <c r="AJ51" s="88">
        <v>0.0085</v>
      </c>
      <c r="AK51" s="89">
        <f t="shared" si="14"/>
        <v>109.65</v>
      </c>
    </row>
    <row r="52" ht="18.0" customHeight="1">
      <c r="A52" s="81">
        <v>46048.0</v>
      </c>
      <c r="B52" s="79">
        <v>7982.0</v>
      </c>
      <c r="C52" s="79"/>
      <c r="D52" s="80" t="s">
        <v>90</v>
      </c>
      <c r="E52" s="80" t="s">
        <v>91</v>
      </c>
      <c r="F52" s="80" t="s">
        <v>101</v>
      </c>
      <c r="G52" s="80" t="s">
        <v>91</v>
      </c>
      <c r="H52" s="59" t="s">
        <v>85</v>
      </c>
      <c r="I52" s="60" t="s">
        <v>86</v>
      </c>
      <c r="J52" s="60" t="s">
        <v>87</v>
      </c>
      <c r="K52" s="80" t="s">
        <v>190</v>
      </c>
      <c r="L52" s="80"/>
      <c r="M52" s="99">
        <v>1260.0</v>
      </c>
      <c r="N52" s="99">
        <v>2100.0</v>
      </c>
      <c r="O52" s="100">
        <v>50000.0</v>
      </c>
      <c r="P52" s="63">
        <v>3.0E-4</v>
      </c>
      <c r="Q52" s="64">
        <f t="shared" si="16"/>
        <v>15</v>
      </c>
      <c r="R52" s="65">
        <v>0.12</v>
      </c>
      <c r="S52" s="62">
        <f t="shared" si="17"/>
        <v>252</v>
      </c>
      <c r="T52" s="65">
        <v>0.0</v>
      </c>
      <c r="U52" s="62">
        <v>1.0</v>
      </c>
      <c r="V52" s="62">
        <f t="shared" si="3"/>
        <v>0</v>
      </c>
      <c r="W52" s="66">
        <v>0.065</v>
      </c>
      <c r="X52" s="67">
        <f t="shared" si="4"/>
        <v>136.5</v>
      </c>
      <c r="Y52" s="68">
        <f t="shared" si="5"/>
        <v>0.01995</v>
      </c>
      <c r="Z52" s="57">
        <v>15.0</v>
      </c>
      <c r="AA52" s="66">
        <f t="shared" si="6"/>
        <v>0.20495</v>
      </c>
      <c r="AB52" s="69">
        <f t="shared" si="7"/>
        <v>448.245</v>
      </c>
      <c r="AC52" s="65">
        <v>0.07</v>
      </c>
      <c r="AD52" s="69">
        <f t="shared" ref="AD52:AD74" si="20">(N52-M52)*AC52</f>
        <v>58.8</v>
      </c>
      <c r="AE52" s="70">
        <f t="shared" si="9"/>
        <v>17.5</v>
      </c>
      <c r="AF52" s="69">
        <f t="shared" si="10"/>
        <v>300.455</v>
      </c>
      <c r="AG52" s="66">
        <f t="shared" si="11"/>
        <v>0.1430738095</v>
      </c>
      <c r="AH52" s="71">
        <f t="shared" si="12"/>
        <v>1609.86</v>
      </c>
      <c r="AI52" s="71">
        <f t="shared" si="13"/>
        <v>41.895</v>
      </c>
      <c r="AJ52" s="72">
        <v>0.0085</v>
      </c>
      <c r="AK52" s="73">
        <f t="shared" si="14"/>
        <v>17.85</v>
      </c>
    </row>
    <row r="53" ht="18.0" customHeight="1">
      <c r="A53" s="81">
        <v>46050.0</v>
      </c>
      <c r="B53" s="79" t="s">
        <v>191</v>
      </c>
      <c r="C53" s="79"/>
      <c r="D53" s="57" t="s">
        <v>112</v>
      </c>
      <c r="E53" s="57" t="s">
        <v>113</v>
      </c>
      <c r="F53" s="57" t="s">
        <v>107</v>
      </c>
      <c r="G53" s="83" t="s">
        <v>108</v>
      </c>
      <c r="H53" s="59" t="s">
        <v>109</v>
      </c>
      <c r="I53" s="60" t="s">
        <v>86</v>
      </c>
      <c r="J53" s="60" t="s">
        <v>87</v>
      </c>
      <c r="K53" s="57" t="s">
        <v>192</v>
      </c>
      <c r="L53" s="59"/>
      <c r="M53" s="62">
        <v>6360.0</v>
      </c>
      <c r="N53" s="62">
        <v>10500.0</v>
      </c>
      <c r="O53" s="74">
        <v>100000.0</v>
      </c>
      <c r="P53" s="68">
        <v>3.0E-4</v>
      </c>
      <c r="Q53" s="69">
        <f t="shared" si="16"/>
        <v>30</v>
      </c>
      <c r="R53" s="65">
        <v>0.03</v>
      </c>
      <c r="S53" s="62">
        <f t="shared" si="17"/>
        <v>315</v>
      </c>
      <c r="T53" s="65">
        <v>0.035</v>
      </c>
      <c r="U53" s="62">
        <v>1.0</v>
      </c>
      <c r="V53" s="62">
        <f t="shared" si="3"/>
        <v>367.5</v>
      </c>
      <c r="W53" s="66">
        <v>0.065</v>
      </c>
      <c r="X53" s="67">
        <f t="shared" si="4"/>
        <v>682.5</v>
      </c>
      <c r="Y53" s="68">
        <f t="shared" si="5"/>
        <v>0.01995</v>
      </c>
      <c r="Z53" s="57">
        <v>15.0</v>
      </c>
      <c r="AA53" s="66">
        <f t="shared" si="6"/>
        <v>0.14995</v>
      </c>
      <c r="AB53" s="69">
        <f t="shared" si="7"/>
        <v>1663.725</v>
      </c>
      <c r="AC53" s="65">
        <v>0.1</v>
      </c>
      <c r="AD53" s="69">
        <f t="shared" si="20"/>
        <v>414</v>
      </c>
      <c r="AE53" s="70">
        <f t="shared" si="9"/>
        <v>17.5</v>
      </c>
      <c r="AF53" s="69">
        <f t="shared" si="10"/>
        <v>2014.775</v>
      </c>
      <c r="AG53" s="66">
        <f t="shared" si="11"/>
        <v>0.1918833333</v>
      </c>
      <c r="AH53" s="71">
        <f t="shared" si="12"/>
        <v>8626.8</v>
      </c>
      <c r="AI53" s="71">
        <f t="shared" si="13"/>
        <v>209.475</v>
      </c>
      <c r="AJ53" s="72">
        <v>0.0085</v>
      </c>
      <c r="AK53" s="73">
        <f t="shared" si="14"/>
        <v>89.25</v>
      </c>
    </row>
    <row r="54" ht="18.0" customHeight="1">
      <c r="A54" s="81">
        <v>46050.0</v>
      </c>
      <c r="B54" s="79" t="s">
        <v>193</v>
      </c>
      <c r="C54" s="79"/>
      <c r="D54" s="57" t="s">
        <v>112</v>
      </c>
      <c r="E54" s="57" t="s">
        <v>113</v>
      </c>
      <c r="F54" s="57" t="s">
        <v>118</v>
      </c>
      <c r="G54" s="57" t="s">
        <v>119</v>
      </c>
      <c r="H54" s="59" t="s">
        <v>109</v>
      </c>
      <c r="I54" s="60" t="s">
        <v>86</v>
      </c>
      <c r="J54" s="60" t="s">
        <v>87</v>
      </c>
      <c r="K54" s="57" t="s">
        <v>194</v>
      </c>
      <c r="L54" s="80"/>
      <c r="M54" s="75">
        <v>4060.0</v>
      </c>
      <c r="N54" s="75">
        <v>6500.0</v>
      </c>
      <c r="O54" s="98">
        <v>50000.0</v>
      </c>
      <c r="P54" s="63">
        <v>3.0E-4</v>
      </c>
      <c r="Q54" s="64">
        <f t="shared" si="16"/>
        <v>15</v>
      </c>
      <c r="R54" s="65">
        <v>0.03</v>
      </c>
      <c r="S54" s="62">
        <f t="shared" si="17"/>
        <v>195</v>
      </c>
      <c r="T54" s="65">
        <v>0.035</v>
      </c>
      <c r="U54" s="62">
        <v>1.0</v>
      </c>
      <c r="V54" s="62">
        <f t="shared" si="3"/>
        <v>227.5</v>
      </c>
      <c r="W54" s="66">
        <v>0.065</v>
      </c>
      <c r="X54" s="67">
        <f t="shared" si="4"/>
        <v>422.5</v>
      </c>
      <c r="Y54" s="68">
        <f t="shared" si="5"/>
        <v>0.01995</v>
      </c>
      <c r="Z54" s="57">
        <v>15.0</v>
      </c>
      <c r="AA54" s="66">
        <f t="shared" si="6"/>
        <v>0.14995</v>
      </c>
      <c r="AB54" s="69">
        <f t="shared" si="7"/>
        <v>1029.925</v>
      </c>
      <c r="AC54" s="65">
        <v>0.1</v>
      </c>
      <c r="AD54" s="69">
        <f t="shared" si="20"/>
        <v>244</v>
      </c>
      <c r="AE54" s="70">
        <f t="shared" si="9"/>
        <v>17.5</v>
      </c>
      <c r="AF54" s="69">
        <f t="shared" si="10"/>
        <v>1133.575</v>
      </c>
      <c r="AG54" s="66">
        <f t="shared" si="11"/>
        <v>0.1743961538</v>
      </c>
      <c r="AH54" s="71">
        <f t="shared" si="12"/>
        <v>5340.4</v>
      </c>
      <c r="AI54" s="71">
        <f t="shared" si="13"/>
        <v>129.675</v>
      </c>
      <c r="AJ54" s="72">
        <v>0.0085</v>
      </c>
      <c r="AK54" s="73">
        <f t="shared" si="14"/>
        <v>55.25</v>
      </c>
    </row>
    <row r="55" ht="18.0" customHeight="1">
      <c r="A55" s="81">
        <v>46050.0</v>
      </c>
      <c r="B55" s="79">
        <v>8144.0</v>
      </c>
      <c r="C55" s="101"/>
      <c r="D55" s="80" t="s">
        <v>124</v>
      </c>
      <c r="E55" s="80" t="s">
        <v>125</v>
      </c>
      <c r="F55" s="80" t="s">
        <v>82</v>
      </c>
      <c r="G55" s="80" t="s">
        <v>83</v>
      </c>
      <c r="H55" s="59" t="s">
        <v>85</v>
      </c>
      <c r="I55" s="60" t="s">
        <v>86</v>
      </c>
      <c r="J55" s="60" t="s">
        <v>87</v>
      </c>
      <c r="K55" s="80" t="s">
        <v>195</v>
      </c>
      <c r="L55" s="80"/>
      <c r="M55" s="99">
        <v>3210.0</v>
      </c>
      <c r="N55" s="99">
        <v>5200.0</v>
      </c>
      <c r="O55" s="100">
        <v>50000.0</v>
      </c>
      <c r="P55" s="63">
        <v>3.0E-4</v>
      </c>
      <c r="Q55" s="64">
        <f t="shared" si="16"/>
        <v>15</v>
      </c>
      <c r="R55" s="65">
        <v>0.12</v>
      </c>
      <c r="S55" s="62">
        <f t="shared" si="17"/>
        <v>624</v>
      </c>
      <c r="T55" s="65">
        <v>0.0</v>
      </c>
      <c r="U55" s="62">
        <v>1.0</v>
      </c>
      <c r="V55" s="62">
        <f t="shared" si="3"/>
        <v>0</v>
      </c>
      <c r="W55" s="66">
        <v>0.065</v>
      </c>
      <c r="X55" s="67">
        <f t="shared" si="4"/>
        <v>338</v>
      </c>
      <c r="Y55" s="68">
        <f t="shared" si="5"/>
        <v>0.01995</v>
      </c>
      <c r="Z55" s="57">
        <v>15.0</v>
      </c>
      <c r="AA55" s="66">
        <f t="shared" si="6"/>
        <v>0.20495</v>
      </c>
      <c r="AB55" s="69">
        <f t="shared" si="7"/>
        <v>1109.94</v>
      </c>
      <c r="AC55" s="65">
        <v>0.07</v>
      </c>
      <c r="AD55" s="69">
        <f t="shared" si="20"/>
        <v>139.3</v>
      </c>
      <c r="AE55" s="70">
        <f t="shared" si="9"/>
        <v>17.5</v>
      </c>
      <c r="AF55" s="69">
        <f t="shared" si="10"/>
        <v>708.26</v>
      </c>
      <c r="AG55" s="66">
        <f t="shared" si="11"/>
        <v>0.1362038462</v>
      </c>
      <c r="AH55" s="71">
        <f t="shared" si="12"/>
        <v>3986.32</v>
      </c>
      <c r="AI55" s="71">
        <f t="shared" si="13"/>
        <v>103.74</v>
      </c>
      <c r="AJ55" s="72">
        <v>0.0085</v>
      </c>
      <c r="AK55" s="73">
        <f t="shared" si="14"/>
        <v>44.2</v>
      </c>
    </row>
    <row r="56" ht="18.0" customHeight="1">
      <c r="A56" s="81">
        <v>46050.0</v>
      </c>
      <c r="B56" s="79">
        <v>8123.0</v>
      </c>
      <c r="C56" s="79"/>
      <c r="D56" s="80" t="s">
        <v>90</v>
      </c>
      <c r="E56" s="80" t="s">
        <v>91</v>
      </c>
      <c r="F56" s="80" t="s">
        <v>152</v>
      </c>
      <c r="G56" s="80" t="s">
        <v>91</v>
      </c>
      <c r="H56" s="59" t="s">
        <v>85</v>
      </c>
      <c r="I56" s="60" t="s">
        <v>86</v>
      </c>
      <c r="J56" s="60" t="s">
        <v>87</v>
      </c>
      <c r="K56" s="80" t="s">
        <v>196</v>
      </c>
      <c r="L56" s="80"/>
      <c r="M56" s="99">
        <v>760.0</v>
      </c>
      <c r="N56" s="99">
        <v>1490.0</v>
      </c>
      <c r="O56" s="100">
        <v>30000.0</v>
      </c>
      <c r="P56" s="63">
        <v>3.0E-4</v>
      </c>
      <c r="Q56" s="64">
        <f t="shared" si="16"/>
        <v>9</v>
      </c>
      <c r="R56" s="65">
        <v>0.12</v>
      </c>
      <c r="S56" s="62">
        <f t="shared" si="17"/>
        <v>178.8</v>
      </c>
      <c r="T56" s="65">
        <v>0.0</v>
      </c>
      <c r="U56" s="62">
        <v>1.0</v>
      </c>
      <c r="V56" s="62">
        <f t="shared" si="3"/>
        <v>0</v>
      </c>
      <c r="W56" s="66">
        <v>0.065</v>
      </c>
      <c r="X56" s="67">
        <f t="shared" si="4"/>
        <v>96.85</v>
      </c>
      <c r="Y56" s="68">
        <f t="shared" si="5"/>
        <v>0.01995</v>
      </c>
      <c r="Z56" s="57">
        <v>15.0</v>
      </c>
      <c r="AA56" s="66">
        <f t="shared" si="6"/>
        <v>0.20495</v>
      </c>
      <c r="AB56" s="69">
        <f t="shared" si="7"/>
        <v>318.0405</v>
      </c>
      <c r="AC56" s="65">
        <v>0.07</v>
      </c>
      <c r="AD56" s="69">
        <f t="shared" si="20"/>
        <v>51.1</v>
      </c>
      <c r="AE56" s="70">
        <f t="shared" si="9"/>
        <v>17.5</v>
      </c>
      <c r="AF56" s="69">
        <f t="shared" si="10"/>
        <v>334.3595</v>
      </c>
      <c r="AG56" s="66">
        <f t="shared" si="11"/>
        <v>0.224402349</v>
      </c>
      <c r="AH56" s="71">
        <f t="shared" si="12"/>
        <v>1142.234</v>
      </c>
      <c r="AI56" s="71">
        <f t="shared" si="13"/>
        <v>29.7255</v>
      </c>
      <c r="AJ56" s="72">
        <v>0.0085</v>
      </c>
      <c r="AK56" s="73">
        <f t="shared" si="14"/>
        <v>12.665</v>
      </c>
    </row>
    <row r="57" ht="18.0" customHeight="1">
      <c r="A57" s="81">
        <v>46050.0</v>
      </c>
      <c r="B57" s="79">
        <v>8135.0</v>
      </c>
      <c r="C57" s="79"/>
      <c r="D57" s="80" t="s">
        <v>90</v>
      </c>
      <c r="E57" s="80" t="s">
        <v>91</v>
      </c>
      <c r="F57" s="80" t="s">
        <v>146</v>
      </c>
      <c r="G57" s="80" t="s">
        <v>91</v>
      </c>
      <c r="H57" s="59" t="s">
        <v>85</v>
      </c>
      <c r="I57" s="60" t="s">
        <v>86</v>
      </c>
      <c r="J57" s="60" t="s">
        <v>87</v>
      </c>
      <c r="K57" s="80" t="s">
        <v>197</v>
      </c>
      <c r="L57" s="80"/>
      <c r="M57" s="99">
        <v>708.82</v>
      </c>
      <c r="N57" s="99">
        <v>1600.0</v>
      </c>
      <c r="O57" s="100">
        <v>50000.0</v>
      </c>
      <c r="P57" s="63">
        <v>3.0E-4</v>
      </c>
      <c r="Q57" s="64">
        <f t="shared" si="16"/>
        <v>15</v>
      </c>
      <c r="R57" s="65">
        <v>0.12</v>
      </c>
      <c r="S57" s="62">
        <f t="shared" si="17"/>
        <v>192</v>
      </c>
      <c r="T57" s="65">
        <v>0.0</v>
      </c>
      <c r="U57" s="62">
        <v>1.0</v>
      </c>
      <c r="V57" s="62">
        <f t="shared" si="3"/>
        <v>0</v>
      </c>
      <c r="W57" s="66">
        <v>0.065</v>
      </c>
      <c r="X57" s="67">
        <f t="shared" si="4"/>
        <v>104</v>
      </c>
      <c r="Y57" s="68">
        <f t="shared" si="5"/>
        <v>0.01995</v>
      </c>
      <c r="Z57" s="57">
        <v>15.0</v>
      </c>
      <c r="AA57" s="66">
        <f t="shared" si="6"/>
        <v>0.20495</v>
      </c>
      <c r="AB57" s="69">
        <f>N57*AA57+AK65</f>
        <v>341.52</v>
      </c>
      <c r="AC57" s="65">
        <v>0.13</v>
      </c>
      <c r="AD57" s="69">
        <f t="shared" si="20"/>
        <v>115.8534</v>
      </c>
      <c r="AE57" s="70">
        <f t="shared" si="9"/>
        <v>17.5</v>
      </c>
      <c r="AF57" s="69">
        <f t="shared" si="10"/>
        <v>401.3066</v>
      </c>
      <c r="AG57" s="66">
        <f t="shared" si="11"/>
        <v>0.250816625</v>
      </c>
      <c r="AH57" s="71" t="str">
        <f>#REF!-#REF!-AI57</f>
        <v>#REF!</v>
      </c>
      <c r="AI57" s="71" t="str">
        <f>#REF!*#REF!</f>
        <v>#REF!</v>
      </c>
      <c r="AJ57" s="72">
        <v>0.0085</v>
      </c>
      <c r="AK57" s="73" t="str">
        <f>AJ57*#REF!</f>
        <v>#REF!</v>
      </c>
    </row>
    <row r="58" ht="17.25" customHeight="1">
      <c r="A58" s="81">
        <v>46050.0</v>
      </c>
      <c r="B58" s="79">
        <v>8182.0</v>
      </c>
      <c r="C58" s="79"/>
      <c r="D58" s="57" t="s">
        <v>90</v>
      </c>
      <c r="E58" s="57" t="s">
        <v>91</v>
      </c>
      <c r="F58" s="57" t="s">
        <v>94</v>
      </c>
      <c r="G58" s="57" t="s">
        <v>91</v>
      </c>
      <c r="H58" s="59" t="s">
        <v>85</v>
      </c>
      <c r="I58" s="60" t="s">
        <v>86</v>
      </c>
      <c r="J58" s="60" t="s">
        <v>87</v>
      </c>
      <c r="K58" s="59" t="s">
        <v>198</v>
      </c>
      <c r="L58" s="59"/>
      <c r="M58" s="62">
        <v>760.0</v>
      </c>
      <c r="N58" s="62">
        <v>1350.0</v>
      </c>
      <c r="O58" s="62">
        <v>50000.0</v>
      </c>
      <c r="P58" s="63">
        <v>3.0E-4</v>
      </c>
      <c r="Q58" s="64">
        <f t="shared" si="16"/>
        <v>15</v>
      </c>
      <c r="R58" s="65">
        <v>0.12</v>
      </c>
      <c r="S58" s="62">
        <f t="shared" si="17"/>
        <v>162</v>
      </c>
      <c r="T58" s="65">
        <v>0.0</v>
      </c>
      <c r="U58" s="62">
        <v>1.0</v>
      </c>
      <c r="V58" s="62">
        <f t="shared" si="3"/>
        <v>0</v>
      </c>
      <c r="W58" s="66">
        <v>0.065</v>
      </c>
      <c r="X58" s="67">
        <f t="shared" si="4"/>
        <v>87.75</v>
      </c>
      <c r="Y58" s="68">
        <f t="shared" si="5"/>
        <v>0.01995</v>
      </c>
      <c r="Z58" s="57">
        <v>15.0</v>
      </c>
      <c r="AA58" s="66">
        <f t="shared" si="6"/>
        <v>0.20495</v>
      </c>
      <c r="AB58" s="69">
        <f t="shared" ref="AB58:AB74" si="21">N58*AA58+AK58</f>
        <v>467.9325</v>
      </c>
      <c r="AC58" s="65">
        <v>0.07</v>
      </c>
      <c r="AD58" s="69">
        <f t="shared" si="20"/>
        <v>41.3</v>
      </c>
      <c r="AE58" s="70">
        <f t="shared" si="9"/>
        <v>17.5</v>
      </c>
      <c r="AF58" s="69">
        <f t="shared" si="10"/>
        <v>48.2675</v>
      </c>
      <c r="AG58" s="66">
        <f t="shared" si="11"/>
        <v>0.0357537037</v>
      </c>
      <c r="AH58" s="71">
        <f>N65-AB65-AI58</f>
        <v>18663.65</v>
      </c>
      <c r="AI58" s="71">
        <f>Y65*N65</f>
        <v>448.875</v>
      </c>
      <c r="AJ58" s="72">
        <v>0.0085</v>
      </c>
      <c r="AK58" s="73">
        <f>AJ58*N65</f>
        <v>191.25</v>
      </c>
    </row>
    <row r="59" ht="18.0" customHeight="1">
      <c r="A59" s="102">
        <v>45686.0</v>
      </c>
      <c r="B59" s="79" t="s">
        <v>199</v>
      </c>
      <c r="C59" s="79"/>
      <c r="D59" s="59" t="s">
        <v>114</v>
      </c>
      <c r="E59" s="59" t="s">
        <v>115</v>
      </c>
      <c r="F59" s="59" t="s">
        <v>179</v>
      </c>
      <c r="G59" s="59" t="s">
        <v>180</v>
      </c>
      <c r="H59" s="59" t="s">
        <v>109</v>
      </c>
      <c r="I59" s="60" t="s">
        <v>86</v>
      </c>
      <c r="J59" s="60" t="s">
        <v>87</v>
      </c>
      <c r="K59" s="59" t="s">
        <v>200</v>
      </c>
      <c r="L59" s="59"/>
      <c r="M59" s="60">
        <v>3310.0</v>
      </c>
      <c r="N59" s="99">
        <v>5800.0</v>
      </c>
      <c r="O59" s="100">
        <v>50000.0</v>
      </c>
      <c r="P59" s="63">
        <v>3.0E-4</v>
      </c>
      <c r="Q59" s="64">
        <f t="shared" si="16"/>
        <v>15</v>
      </c>
      <c r="R59" s="65">
        <v>0.03</v>
      </c>
      <c r="S59" s="62">
        <f t="shared" si="17"/>
        <v>174</v>
      </c>
      <c r="T59" s="65">
        <v>0.035</v>
      </c>
      <c r="U59" s="62">
        <v>1.0</v>
      </c>
      <c r="V59" s="62">
        <f t="shared" si="3"/>
        <v>203</v>
      </c>
      <c r="W59" s="66">
        <v>0.065</v>
      </c>
      <c r="X59" s="67">
        <f t="shared" si="4"/>
        <v>377</v>
      </c>
      <c r="Y59" s="68">
        <f t="shared" si="5"/>
        <v>0.01995</v>
      </c>
      <c r="Z59" s="57">
        <v>15.0</v>
      </c>
      <c r="AA59" s="66">
        <f t="shared" si="6"/>
        <v>0.14995</v>
      </c>
      <c r="AB59" s="69">
        <f t="shared" si="21"/>
        <v>919.01</v>
      </c>
      <c r="AC59" s="65">
        <v>0.1</v>
      </c>
      <c r="AD59" s="69">
        <f t="shared" si="20"/>
        <v>249</v>
      </c>
      <c r="AE59" s="70">
        <f t="shared" si="9"/>
        <v>17.5</v>
      </c>
      <c r="AF59" s="69">
        <f t="shared" si="10"/>
        <v>1289.49</v>
      </c>
      <c r="AG59" s="66">
        <f t="shared" si="11"/>
        <v>0.2223258621</v>
      </c>
      <c r="AH59" s="71">
        <f t="shared" ref="AH59:AH64" si="22">N59-AB59-AI59</f>
        <v>4765.28</v>
      </c>
      <c r="AI59" s="71">
        <f t="shared" ref="AI59:AI64" si="23">Y59*N59</f>
        <v>115.71</v>
      </c>
      <c r="AJ59" s="72">
        <v>0.0085</v>
      </c>
      <c r="AK59" s="73">
        <f t="shared" ref="AK59:AK64" si="24">AJ59*N59</f>
        <v>49.3</v>
      </c>
    </row>
    <row r="60" ht="18.75" customHeight="1">
      <c r="A60" s="102">
        <v>45686.0</v>
      </c>
      <c r="B60" s="79" t="s">
        <v>201</v>
      </c>
      <c r="C60" s="79"/>
      <c r="D60" s="59" t="s">
        <v>118</v>
      </c>
      <c r="E60" s="59" t="s">
        <v>202</v>
      </c>
      <c r="F60" s="59" t="s">
        <v>138</v>
      </c>
      <c r="G60" s="59" t="s">
        <v>139</v>
      </c>
      <c r="H60" s="59" t="s">
        <v>109</v>
      </c>
      <c r="I60" s="60" t="s">
        <v>86</v>
      </c>
      <c r="J60" s="60" t="s">
        <v>87</v>
      </c>
      <c r="K60" s="59" t="s">
        <v>140</v>
      </c>
      <c r="L60" s="59"/>
      <c r="M60" s="60">
        <v>2660.0</v>
      </c>
      <c r="N60" s="99">
        <v>4500.0</v>
      </c>
      <c r="O60" s="100">
        <v>50000.0</v>
      </c>
      <c r="P60" s="63">
        <v>3.0E-4</v>
      </c>
      <c r="Q60" s="64">
        <f t="shared" si="16"/>
        <v>15</v>
      </c>
      <c r="R60" s="65">
        <v>0.03</v>
      </c>
      <c r="S60" s="62">
        <f t="shared" si="17"/>
        <v>135</v>
      </c>
      <c r="T60" s="65">
        <v>0.035</v>
      </c>
      <c r="U60" s="62">
        <v>1.0</v>
      </c>
      <c r="V60" s="62">
        <f t="shared" si="3"/>
        <v>157.5</v>
      </c>
      <c r="W60" s="66">
        <v>0.065</v>
      </c>
      <c r="X60" s="67">
        <f t="shared" si="4"/>
        <v>292.5</v>
      </c>
      <c r="Y60" s="68">
        <f t="shared" si="5"/>
        <v>0.01995</v>
      </c>
      <c r="Z60" s="57">
        <v>15.0</v>
      </c>
      <c r="AA60" s="66">
        <f t="shared" si="6"/>
        <v>0.14995</v>
      </c>
      <c r="AB60" s="69">
        <f t="shared" si="21"/>
        <v>713.025</v>
      </c>
      <c r="AC60" s="65">
        <v>0.1</v>
      </c>
      <c r="AD60" s="69">
        <f t="shared" si="20"/>
        <v>184</v>
      </c>
      <c r="AE60" s="70">
        <f t="shared" si="9"/>
        <v>17.5</v>
      </c>
      <c r="AF60" s="69">
        <f t="shared" si="10"/>
        <v>910.475</v>
      </c>
      <c r="AG60" s="66">
        <f t="shared" si="11"/>
        <v>0.2023277778</v>
      </c>
      <c r="AH60" s="71">
        <f t="shared" si="22"/>
        <v>3697.2</v>
      </c>
      <c r="AI60" s="71">
        <f t="shared" si="23"/>
        <v>89.775</v>
      </c>
      <c r="AJ60" s="72">
        <v>0.0085</v>
      </c>
      <c r="AK60" s="73">
        <f t="shared" si="24"/>
        <v>38.25</v>
      </c>
    </row>
    <row r="61" ht="18.0" customHeight="1">
      <c r="A61" s="81">
        <v>46052.0</v>
      </c>
      <c r="B61" s="79">
        <v>8299.0</v>
      </c>
      <c r="C61" s="79"/>
      <c r="D61" s="80" t="s">
        <v>90</v>
      </c>
      <c r="E61" s="80" t="s">
        <v>91</v>
      </c>
      <c r="F61" s="80" t="s">
        <v>122</v>
      </c>
      <c r="G61" s="80" t="s">
        <v>91</v>
      </c>
      <c r="H61" s="59" t="s">
        <v>85</v>
      </c>
      <c r="I61" s="99" t="s">
        <v>86</v>
      </c>
      <c r="J61" s="99" t="s">
        <v>87</v>
      </c>
      <c r="K61" s="80" t="s">
        <v>169</v>
      </c>
      <c r="L61" s="80"/>
      <c r="M61" s="99">
        <v>760.0</v>
      </c>
      <c r="N61" s="99">
        <v>1550.0</v>
      </c>
      <c r="O61" s="100">
        <v>50000.0</v>
      </c>
      <c r="P61" s="63">
        <v>3.0E-4</v>
      </c>
      <c r="Q61" s="64">
        <f t="shared" si="16"/>
        <v>15</v>
      </c>
      <c r="R61" s="65">
        <v>0.12</v>
      </c>
      <c r="S61" s="62">
        <f t="shared" si="17"/>
        <v>186</v>
      </c>
      <c r="T61" s="65">
        <v>0.0</v>
      </c>
      <c r="U61" s="62">
        <v>1.0</v>
      </c>
      <c r="V61" s="62">
        <f t="shared" si="3"/>
        <v>0</v>
      </c>
      <c r="W61" s="66">
        <v>0.065</v>
      </c>
      <c r="X61" s="67">
        <f t="shared" si="4"/>
        <v>100.75</v>
      </c>
      <c r="Y61" s="68">
        <f t="shared" si="5"/>
        <v>0.01995</v>
      </c>
      <c r="Z61" s="57">
        <v>15.0</v>
      </c>
      <c r="AA61" s="66">
        <f t="shared" si="6"/>
        <v>0.20495</v>
      </c>
      <c r="AB61" s="69">
        <f t="shared" si="21"/>
        <v>330.8475</v>
      </c>
      <c r="AC61" s="65">
        <v>0.13</v>
      </c>
      <c r="AD61" s="69">
        <f t="shared" si="20"/>
        <v>102.7</v>
      </c>
      <c r="AE61" s="70">
        <f t="shared" si="9"/>
        <v>17.5</v>
      </c>
      <c r="AF61" s="69">
        <f t="shared" si="10"/>
        <v>323.9525</v>
      </c>
      <c r="AG61" s="66">
        <f t="shared" si="11"/>
        <v>0.2090016129</v>
      </c>
      <c r="AH61" s="71">
        <f t="shared" si="22"/>
        <v>1188.23</v>
      </c>
      <c r="AI61" s="71">
        <f t="shared" si="23"/>
        <v>30.9225</v>
      </c>
      <c r="AJ61" s="72">
        <v>0.0085</v>
      </c>
      <c r="AK61" s="73">
        <f t="shared" si="24"/>
        <v>13.175</v>
      </c>
    </row>
    <row r="62" ht="18.0" customHeight="1">
      <c r="A62" s="81">
        <v>46052.0</v>
      </c>
      <c r="B62" s="79">
        <v>8296.0</v>
      </c>
      <c r="C62" s="79"/>
      <c r="D62" s="80" t="s">
        <v>203</v>
      </c>
      <c r="E62" s="80" t="s">
        <v>83</v>
      </c>
      <c r="F62" s="59" t="s">
        <v>204</v>
      </c>
      <c r="G62" s="59" t="s">
        <v>83</v>
      </c>
      <c r="H62" s="59" t="s">
        <v>85</v>
      </c>
      <c r="I62" s="60" t="s">
        <v>86</v>
      </c>
      <c r="J62" s="99" t="s">
        <v>87</v>
      </c>
      <c r="K62" s="59" t="s">
        <v>205</v>
      </c>
      <c r="L62" s="59"/>
      <c r="M62" s="60">
        <v>860.0</v>
      </c>
      <c r="N62" s="99">
        <v>1000.0</v>
      </c>
      <c r="O62" s="100">
        <v>30000.0</v>
      </c>
      <c r="P62" s="63">
        <v>3.0E-4</v>
      </c>
      <c r="Q62" s="64">
        <f t="shared" si="16"/>
        <v>9</v>
      </c>
      <c r="R62" s="65">
        <v>0.0</v>
      </c>
      <c r="S62" s="62">
        <f t="shared" si="17"/>
        <v>0</v>
      </c>
      <c r="T62" s="65">
        <v>0.035</v>
      </c>
      <c r="U62" s="62">
        <v>1.0</v>
      </c>
      <c r="V62" s="62">
        <f t="shared" si="3"/>
        <v>35</v>
      </c>
      <c r="W62" s="66">
        <v>0.065</v>
      </c>
      <c r="X62" s="67">
        <f t="shared" si="4"/>
        <v>65</v>
      </c>
      <c r="Y62" s="68">
        <f t="shared" si="5"/>
        <v>0.01995</v>
      </c>
      <c r="Z62" s="57">
        <v>15.0</v>
      </c>
      <c r="AA62" s="66">
        <f t="shared" si="6"/>
        <v>0.11995</v>
      </c>
      <c r="AB62" s="69">
        <f t="shared" si="21"/>
        <v>128.45</v>
      </c>
      <c r="AC62" s="65">
        <v>0.0</v>
      </c>
      <c r="AD62" s="69">
        <f t="shared" si="20"/>
        <v>0</v>
      </c>
      <c r="AE62" s="70">
        <f t="shared" si="9"/>
        <v>17.5</v>
      </c>
      <c r="AF62" s="69">
        <f t="shared" si="10"/>
        <v>-14.95</v>
      </c>
      <c r="AG62" s="66">
        <f t="shared" si="11"/>
        <v>-0.01495</v>
      </c>
      <c r="AH62" s="71">
        <f t="shared" si="22"/>
        <v>851.6</v>
      </c>
      <c r="AI62" s="71">
        <f t="shared" si="23"/>
        <v>19.95</v>
      </c>
      <c r="AJ62" s="72">
        <v>0.0085</v>
      </c>
      <c r="AK62" s="73">
        <f t="shared" si="24"/>
        <v>8.5</v>
      </c>
    </row>
    <row r="63" ht="18.0" customHeight="1">
      <c r="A63" s="81">
        <v>46052.0</v>
      </c>
      <c r="B63" s="79">
        <v>8281.0</v>
      </c>
      <c r="C63" s="79"/>
      <c r="D63" s="80" t="s">
        <v>90</v>
      </c>
      <c r="E63" s="80" t="s">
        <v>91</v>
      </c>
      <c r="F63" s="59" t="s">
        <v>206</v>
      </c>
      <c r="G63" s="59" t="s">
        <v>91</v>
      </c>
      <c r="H63" s="59" t="s">
        <v>85</v>
      </c>
      <c r="I63" s="60" t="s">
        <v>86</v>
      </c>
      <c r="J63" s="99" t="s">
        <v>87</v>
      </c>
      <c r="K63" s="59" t="s">
        <v>207</v>
      </c>
      <c r="L63" s="59"/>
      <c r="M63" s="60">
        <v>960.0</v>
      </c>
      <c r="N63" s="99">
        <v>1630.0</v>
      </c>
      <c r="O63" s="100">
        <v>150000.0</v>
      </c>
      <c r="P63" s="63">
        <v>3.0E-4</v>
      </c>
      <c r="Q63" s="64">
        <f t="shared" si="16"/>
        <v>45</v>
      </c>
      <c r="R63" s="65">
        <v>0.12</v>
      </c>
      <c r="S63" s="62">
        <f t="shared" si="17"/>
        <v>195.6</v>
      </c>
      <c r="T63" s="65">
        <v>0.0</v>
      </c>
      <c r="U63" s="62">
        <v>1.0</v>
      </c>
      <c r="V63" s="62">
        <f t="shared" si="3"/>
        <v>0</v>
      </c>
      <c r="W63" s="66">
        <v>0.065</v>
      </c>
      <c r="X63" s="67">
        <f t="shared" si="4"/>
        <v>105.95</v>
      </c>
      <c r="Y63" s="68">
        <f t="shared" si="5"/>
        <v>0.01995</v>
      </c>
      <c r="Z63" s="57">
        <v>15.0</v>
      </c>
      <c r="AA63" s="66">
        <f t="shared" si="6"/>
        <v>0.20495</v>
      </c>
      <c r="AB63" s="69">
        <f t="shared" si="21"/>
        <v>347.9235</v>
      </c>
      <c r="AC63" s="65">
        <v>0.07</v>
      </c>
      <c r="AD63" s="69">
        <f t="shared" si="20"/>
        <v>46.9</v>
      </c>
      <c r="AE63" s="70">
        <f t="shared" si="9"/>
        <v>17.5</v>
      </c>
      <c r="AF63" s="69">
        <f t="shared" si="10"/>
        <v>212.6765</v>
      </c>
      <c r="AG63" s="66">
        <f t="shared" si="11"/>
        <v>0.1304763804</v>
      </c>
      <c r="AH63" s="71">
        <f t="shared" si="22"/>
        <v>1249.558</v>
      </c>
      <c r="AI63" s="71">
        <f t="shared" si="23"/>
        <v>32.5185</v>
      </c>
      <c r="AJ63" s="72">
        <v>0.0085</v>
      </c>
      <c r="AK63" s="73">
        <f t="shared" si="24"/>
        <v>13.855</v>
      </c>
    </row>
    <row r="64" ht="15.75" customHeight="1">
      <c r="A64" s="81">
        <v>46052.0</v>
      </c>
      <c r="B64" s="79">
        <v>8300.0</v>
      </c>
      <c r="C64" s="79"/>
      <c r="D64" s="59" t="s">
        <v>90</v>
      </c>
      <c r="E64" s="59" t="s">
        <v>91</v>
      </c>
      <c r="F64" s="59" t="s">
        <v>148</v>
      </c>
      <c r="G64" s="59" t="s">
        <v>125</v>
      </c>
      <c r="H64" s="59" t="s">
        <v>85</v>
      </c>
      <c r="I64" s="60" t="s">
        <v>86</v>
      </c>
      <c r="J64" s="99" t="s">
        <v>87</v>
      </c>
      <c r="K64" s="59" t="s">
        <v>169</v>
      </c>
      <c r="L64" s="59"/>
      <c r="M64" s="60">
        <v>2460.0</v>
      </c>
      <c r="N64" s="99">
        <v>4300.0</v>
      </c>
      <c r="O64" s="100">
        <v>100000.0</v>
      </c>
      <c r="P64" s="63">
        <v>3.0E-4</v>
      </c>
      <c r="Q64" s="64">
        <f t="shared" si="16"/>
        <v>30</v>
      </c>
      <c r="R64" s="65">
        <v>0.12</v>
      </c>
      <c r="S64" s="62">
        <f t="shared" si="17"/>
        <v>516</v>
      </c>
      <c r="T64" s="65">
        <v>0.0</v>
      </c>
      <c r="U64" s="62">
        <v>1.0</v>
      </c>
      <c r="V64" s="62">
        <f t="shared" si="3"/>
        <v>0</v>
      </c>
      <c r="W64" s="66">
        <v>0.065</v>
      </c>
      <c r="X64" s="67">
        <f t="shared" si="4"/>
        <v>279.5</v>
      </c>
      <c r="Y64" s="68">
        <f t="shared" si="5"/>
        <v>0.01995</v>
      </c>
      <c r="Z64" s="57">
        <v>15.0</v>
      </c>
      <c r="AA64" s="66">
        <f t="shared" si="6"/>
        <v>0.20495</v>
      </c>
      <c r="AB64" s="69">
        <f t="shared" si="21"/>
        <v>917.835</v>
      </c>
      <c r="AC64" s="65">
        <v>0.12</v>
      </c>
      <c r="AD64" s="69">
        <f t="shared" si="20"/>
        <v>220.8</v>
      </c>
      <c r="AE64" s="70">
        <f t="shared" si="9"/>
        <v>17.5</v>
      </c>
      <c r="AF64" s="69">
        <f t="shared" si="10"/>
        <v>653.865</v>
      </c>
      <c r="AG64" s="66">
        <f t="shared" si="11"/>
        <v>0.1520616279</v>
      </c>
      <c r="AH64" s="71">
        <f t="shared" si="22"/>
        <v>3296.38</v>
      </c>
      <c r="AI64" s="71">
        <f t="shared" si="23"/>
        <v>85.785</v>
      </c>
      <c r="AJ64" s="72">
        <v>0.0085</v>
      </c>
      <c r="AK64" s="73">
        <f t="shared" si="24"/>
        <v>36.55</v>
      </c>
    </row>
    <row r="65" ht="18.0" customHeight="1">
      <c r="A65" s="81">
        <v>46053.0</v>
      </c>
      <c r="B65" s="79" t="s">
        <v>208</v>
      </c>
      <c r="C65" s="79"/>
      <c r="D65" s="57" t="s">
        <v>176</v>
      </c>
      <c r="E65" s="57" t="s">
        <v>106</v>
      </c>
      <c r="F65" s="57" t="s">
        <v>118</v>
      </c>
      <c r="G65" s="57" t="s">
        <v>119</v>
      </c>
      <c r="H65" s="59" t="s">
        <v>109</v>
      </c>
      <c r="I65" s="60" t="s">
        <v>86</v>
      </c>
      <c r="J65" s="60" t="s">
        <v>87</v>
      </c>
      <c r="K65" s="57" t="s">
        <v>126</v>
      </c>
      <c r="L65" s="57"/>
      <c r="M65" s="62">
        <v>14560.0</v>
      </c>
      <c r="N65" s="62">
        <v>22500.0</v>
      </c>
      <c r="O65" s="98">
        <v>400000.0</v>
      </c>
      <c r="P65" s="63">
        <v>3.0E-4</v>
      </c>
      <c r="Q65" s="64">
        <f t="shared" si="16"/>
        <v>120</v>
      </c>
      <c r="R65" s="65">
        <v>0.03</v>
      </c>
      <c r="S65" s="62">
        <f t="shared" si="17"/>
        <v>675</v>
      </c>
      <c r="T65" s="65">
        <v>0.035</v>
      </c>
      <c r="U65" s="62">
        <v>1.0</v>
      </c>
      <c r="V65" s="62">
        <f t="shared" si="3"/>
        <v>787.5</v>
      </c>
      <c r="W65" s="66">
        <v>0.065</v>
      </c>
      <c r="X65" s="67">
        <f t="shared" si="4"/>
        <v>1462.5</v>
      </c>
      <c r="Y65" s="68">
        <f t="shared" si="5"/>
        <v>0.01995</v>
      </c>
      <c r="Z65" s="57">
        <v>15.0</v>
      </c>
      <c r="AA65" s="66">
        <f t="shared" si="6"/>
        <v>0.14995</v>
      </c>
      <c r="AB65" s="69">
        <f t="shared" si="21"/>
        <v>3387.475</v>
      </c>
      <c r="AC65" s="65">
        <v>0.1</v>
      </c>
      <c r="AD65" s="69">
        <f t="shared" si="20"/>
        <v>794</v>
      </c>
      <c r="AE65" s="70">
        <f t="shared" si="9"/>
        <v>17.5</v>
      </c>
      <c r="AF65" s="69">
        <f t="shared" si="10"/>
        <v>3621.025</v>
      </c>
      <c r="AG65" s="66">
        <f t="shared" si="11"/>
        <v>0.1609344444</v>
      </c>
      <c r="AH65" s="71">
        <f>N57-AB57-AI65</f>
        <v>1226.56</v>
      </c>
      <c r="AI65" s="71">
        <f>Y57*N57</f>
        <v>31.92</v>
      </c>
      <c r="AJ65" s="72">
        <v>0.0085</v>
      </c>
      <c r="AK65" s="73">
        <f>AJ65*N57</f>
        <v>13.6</v>
      </c>
    </row>
    <row r="66" ht="18.0" hidden="1" customHeight="1">
      <c r="A66" s="81"/>
      <c r="B66" s="79"/>
      <c r="C66" s="79"/>
      <c r="D66" s="57"/>
      <c r="E66" s="57"/>
      <c r="F66" s="57"/>
      <c r="G66" s="57"/>
      <c r="H66" s="59"/>
      <c r="I66" s="60"/>
      <c r="J66" s="60"/>
      <c r="K66" s="59"/>
      <c r="L66" s="59"/>
      <c r="M66" s="62"/>
      <c r="N66" s="62"/>
      <c r="O66" s="62"/>
      <c r="P66" s="63"/>
      <c r="Q66" s="64"/>
      <c r="R66" s="65"/>
      <c r="S66" s="62"/>
      <c r="T66" s="65"/>
      <c r="U66" s="65"/>
      <c r="V66" s="62">
        <f t="shared" si="3"/>
        <v>0</v>
      </c>
      <c r="W66" s="66">
        <v>0.065</v>
      </c>
      <c r="X66" s="67">
        <f t="shared" si="4"/>
        <v>0</v>
      </c>
      <c r="Y66" s="68">
        <f t="shared" si="5"/>
        <v>0</v>
      </c>
      <c r="Z66" s="57">
        <v>0.0</v>
      </c>
      <c r="AA66" s="66">
        <f t="shared" si="6"/>
        <v>0.065</v>
      </c>
      <c r="AB66" s="69">
        <f t="shared" si="21"/>
        <v>0</v>
      </c>
      <c r="AC66" s="65">
        <v>0.0</v>
      </c>
      <c r="AD66" s="69">
        <f t="shared" si="20"/>
        <v>0</v>
      </c>
      <c r="AE66" s="70">
        <f t="shared" si="9"/>
        <v>17.5</v>
      </c>
      <c r="AF66" s="69">
        <f t="shared" si="10"/>
        <v>-17.5</v>
      </c>
      <c r="AG66" s="66" t="str">
        <f t="shared" si="11"/>
        <v>#DIV/0!</v>
      </c>
      <c r="AH66" s="71">
        <f t="shared" ref="AH66:AH74" si="25">N66-AB66-AI66</f>
        <v>0</v>
      </c>
      <c r="AI66" s="71">
        <f t="shared" ref="AI66:AI74" si="26">Y66*N66</f>
        <v>0</v>
      </c>
      <c r="AJ66" s="72">
        <v>0.0085</v>
      </c>
      <c r="AK66" s="73">
        <f t="shared" ref="AK66:AK74" si="27">AJ66*N66</f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ref="Q67:Q74" si="28">O67*P67</f>
        <v>0</v>
      </c>
      <c r="R67" s="65"/>
      <c r="S67" s="62">
        <f t="shared" ref="S67:S74" si="29">R67*N67</f>
        <v>0</v>
      </c>
      <c r="T67" s="65"/>
      <c r="U67" s="65"/>
      <c r="V67" s="62">
        <f t="shared" si="3"/>
        <v>0</v>
      </c>
      <c r="W67" s="66">
        <v>0.065</v>
      </c>
      <c r="X67" s="67">
        <f t="shared" si="4"/>
        <v>0</v>
      </c>
      <c r="Y67" s="68">
        <f t="shared" si="5"/>
        <v>0</v>
      </c>
      <c r="Z67" s="57">
        <v>0.0</v>
      </c>
      <c r="AA67" s="66">
        <f t="shared" si="6"/>
        <v>0.065</v>
      </c>
      <c r="AB67" s="69">
        <f t="shared" si="21"/>
        <v>0</v>
      </c>
      <c r="AC67" s="65">
        <v>0.0</v>
      </c>
      <c r="AD67" s="69">
        <f t="shared" si="20"/>
        <v>0</v>
      </c>
      <c r="AE67" s="70">
        <f t="shared" si="9"/>
        <v>17.5</v>
      </c>
      <c r="AF67" s="69">
        <f t="shared" si="10"/>
        <v>-17.5</v>
      </c>
      <c r="AG67" s="66" t="str">
        <f t="shared" si="11"/>
        <v>#DIV/0!</v>
      </c>
      <c r="AH67" s="71">
        <f t="shared" si="25"/>
        <v>0</v>
      </c>
      <c r="AI67" s="71">
        <f t="shared" si="26"/>
        <v>0</v>
      </c>
      <c r="AJ67" s="72">
        <v>0.0085</v>
      </c>
      <c r="AK67" s="73">
        <f t="shared" si="27"/>
        <v>0</v>
      </c>
    </row>
    <row r="68" ht="18.0" hidden="1" customHeight="1">
      <c r="A68" s="102"/>
      <c r="B68" s="79"/>
      <c r="C68" s="79"/>
      <c r="D68" s="80"/>
      <c r="E68" s="80"/>
      <c r="F68" s="80"/>
      <c r="G68" s="80"/>
      <c r="H68" s="59"/>
      <c r="I68" s="99"/>
      <c r="J68" s="99"/>
      <c r="K68" s="80"/>
      <c r="L68" s="80"/>
      <c r="M68" s="99"/>
      <c r="N68" s="99"/>
      <c r="O68" s="100"/>
      <c r="P68" s="63">
        <v>3.0E-4</v>
      </c>
      <c r="Q68" s="64">
        <f t="shared" si="28"/>
        <v>0</v>
      </c>
      <c r="R68" s="65"/>
      <c r="S68" s="62">
        <f t="shared" si="29"/>
        <v>0</v>
      </c>
      <c r="T68" s="65"/>
      <c r="U68" s="65"/>
      <c r="V68" s="62">
        <f t="shared" si="3"/>
        <v>0</v>
      </c>
      <c r="W68" s="66">
        <v>0.065</v>
      </c>
      <c r="X68" s="67">
        <f t="shared" si="4"/>
        <v>0</v>
      </c>
      <c r="Y68" s="68">
        <f t="shared" si="5"/>
        <v>0</v>
      </c>
      <c r="Z68" s="57">
        <v>0.0</v>
      </c>
      <c r="AA68" s="66">
        <f t="shared" si="6"/>
        <v>0.065</v>
      </c>
      <c r="AB68" s="69">
        <f t="shared" si="21"/>
        <v>0</v>
      </c>
      <c r="AC68" s="65">
        <v>0.0</v>
      </c>
      <c r="AD68" s="69">
        <f t="shared" si="20"/>
        <v>0</v>
      </c>
      <c r="AE68" s="70">
        <f t="shared" si="9"/>
        <v>17.5</v>
      </c>
      <c r="AF68" s="69">
        <f t="shared" si="10"/>
        <v>-17.5</v>
      </c>
      <c r="AG68" s="66" t="str">
        <f t="shared" si="11"/>
        <v>#DIV/0!</v>
      </c>
      <c r="AH68" s="71">
        <f t="shared" si="25"/>
        <v>0</v>
      </c>
      <c r="AI68" s="71">
        <f t="shared" si="26"/>
        <v>0</v>
      </c>
      <c r="AJ68" s="72">
        <v>0.0085</v>
      </c>
      <c r="AK68" s="73">
        <f t="shared" si="27"/>
        <v>0</v>
      </c>
    </row>
    <row r="69" ht="18.0" hidden="1" customHeight="1">
      <c r="A69" s="102"/>
      <c r="B69" s="79"/>
      <c r="C69" s="79"/>
      <c r="D69" s="80"/>
      <c r="E69" s="80"/>
      <c r="F69" s="80"/>
      <c r="G69" s="80"/>
      <c r="H69" s="59"/>
      <c r="I69" s="99"/>
      <c r="J69" s="99"/>
      <c r="K69" s="80"/>
      <c r="L69" s="80"/>
      <c r="M69" s="99"/>
      <c r="N69" s="99"/>
      <c r="O69" s="100"/>
      <c r="P69" s="63">
        <v>3.0E-4</v>
      </c>
      <c r="Q69" s="64">
        <f t="shared" si="28"/>
        <v>0</v>
      </c>
      <c r="R69" s="65"/>
      <c r="S69" s="62">
        <f t="shared" si="29"/>
        <v>0</v>
      </c>
      <c r="T69" s="65"/>
      <c r="U69" s="65"/>
      <c r="V69" s="62">
        <f t="shared" si="3"/>
        <v>0</v>
      </c>
      <c r="W69" s="66">
        <v>0.065</v>
      </c>
      <c r="X69" s="67">
        <f t="shared" si="4"/>
        <v>0</v>
      </c>
      <c r="Y69" s="68">
        <f t="shared" si="5"/>
        <v>0</v>
      </c>
      <c r="Z69" s="57">
        <v>0.0</v>
      </c>
      <c r="AA69" s="66">
        <f t="shared" si="6"/>
        <v>0.065</v>
      </c>
      <c r="AB69" s="69">
        <f t="shared" si="21"/>
        <v>0</v>
      </c>
      <c r="AC69" s="65">
        <v>0.0</v>
      </c>
      <c r="AD69" s="69">
        <f t="shared" si="20"/>
        <v>0</v>
      </c>
      <c r="AE69" s="70">
        <f t="shared" si="9"/>
        <v>17.5</v>
      </c>
      <c r="AF69" s="69">
        <f t="shared" si="10"/>
        <v>-17.5</v>
      </c>
      <c r="AG69" s="66" t="str">
        <f t="shared" si="11"/>
        <v>#DIV/0!</v>
      </c>
      <c r="AH69" s="71">
        <f t="shared" si="25"/>
        <v>0</v>
      </c>
      <c r="AI69" s="71">
        <f t="shared" si="26"/>
        <v>0</v>
      </c>
      <c r="AJ69" s="72">
        <v>0.0085</v>
      </c>
      <c r="AK69" s="73">
        <f t="shared" si="27"/>
        <v>0</v>
      </c>
    </row>
    <row r="70" ht="18.0" hidden="1" customHeight="1">
      <c r="A70" s="102"/>
      <c r="B70" s="79"/>
      <c r="C70" s="79"/>
      <c r="D70" s="80"/>
      <c r="E70" s="80"/>
      <c r="F70" s="80"/>
      <c r="G70" s="80"/>
      <c r="H70" s="59"/>
      <c r="I70" s="99"/>
      <c r="J70" s="99"/>
      <c r="K70" s="80"/>
      <c r="L70" s="80"/>
      <c r="M70" s="99"/>
      <c r="N70" s="99"/>
      <c r="O70" s="100"/>
      <c r="P70" s="63">
        <v>3.0E-4</v>
      </c>
      <c r="Q70" s="64">
        <f t="shared" si="28"/>
        <v>0</v>
      </c>
      <c r="R70" s="65"/>
      <c r="S70" s="62">
        <f t="shared" si="29"/>
        <v>0</v>
      </c>
      <c r="T70" s="65"/>
      <c r="U70" s="65"/>
      <c r="V70" s="62">
        <f t="shared" si="3"/>
        <v>0</v>
      </c>
      <c r="W70" s="66">
        <v>0.065</v>
      </c>
      <c r="X70" s="67">
        <f t="shared" si="4"/>
        <v>0</v>
      </c>
      <c r="Y70" s="68">
        <f t="shared" si="5"/>
        <v>0</v>
      </c>
      <c r="Z70" s="57">
        <v>0.0</v>
      </c>
      <c r="AA70" s="66">
        <f t="shared" si="6"/>
        <v>0.065</v>
      </c>
      <c r="AB70" s="69">
        <f t="shared" si="21"/>
        <v>0</v>
      </c>
      <c r="AC70" s="65">
        <v>0.0</v>
      </c>
      <c r="AD70" s="69">
        <f t="shared" si="20"/>
        <v>0</v>
      </c>
      <c r="AE70" s="70">
        <f t="shared" si="9"/>
        <v>17.5</v>
      </c>
      <c r="AF70" s="69">
        <f t="shared" si="10"/>
        <v>-17.5</v>
      </c>
      <c r="AG70" s="66" t="str">
        <f t="shared" si="11"/>
        <v>#DIV/0!</v>
      </c>
      <c r="AH70" s="71">
        <f t="shared" si="25"/>
        <v>0</v>
      </c>
      <c r="AI70" s="71">
        <f t="shared" si="26"/>
        <v>0</v>
      </c>
      <c r="AJ70" s="72">
        <v>0.0085</v>
      </c>
      <c r="AK70" s="73">
        <f t="shared" si="27"/>
        <v>0</v>
      </c>
    </row>
    <row r="71" ht="18.0" hidden="1" customHeight="1">
      <c r="A71" s="102"/>
      <c r="B71" s="79"/>
      <c r="C71" s="79"/>
      <c r="D71" s="80"/>
      <c r="E71" s="80"/>
      <c r="F71" s="80"/>
      <c r="G71" s="80"/>
      <c r="H71" s="59"/>
      <c r="I71" s="99"/>
      <c r="J71" s="99"/>
      <c r="K71" s="80"/>
      <c r="L71" s="80"/>
      <c r="M71" s="99"/>
      <c r="N71" s="99"/>
      <c r="O71" s="100"/>
      <c r="P71" s="63">
        <v>3.0E-4</v>
      </c>
      <c r="Q71" s="64">
        <f t="shared" si="28"/>
        <v>0</v>
      </c>
      <c r="R71" s="65"/>
      <c r="S71" s="62">
        <f t="shared" si="29"/>
        <v>0</v>
      </c>
      <c r="T71" s="65"/>
      <c r="U71" s="65"/>
      <c r="V71" s="62">
        <f t="shared" si="3"/>
        <v>0</v>
      </c>
      <c r="W71" s="66">
        <v>0.065</v>
      </c>
      <c r="X71" s="67">
        <f t="shared" si="4"/>
        <v>0</v>
      </c>
      <c r="Y71" s="68">
        <f t="shared" si="5"/>
        <v>0</v>
      </c>
      <c r="Z71" s="57">
        <v>0.0</v>
      </c>
      <c r="AA71" s="66">
        <f t="shared" si="6"/>
        <v>0.065</v>
      </c>
      <c r="AB71" s="69">
        <f t="shared" si="21"/>
        <v>0</v>
      </c>
      <c r="AC71" s="65">
        <v>0.0</v>
      </c>
      <c r="AD71" s="69">
        <f t="shared" si="20"/>
        <v>0</v>
      </c>
      <c r="AE71" s="70">
        <f t="shared" si="9"/>
        <v>17.5</v>
      </c>
      <c r="AF71" s="69">
        <f t="shared" si="10"/>
        <v>-17.5</v>
      </c>
      <c r="AG71" s="66" t="str">
        <f t="shared" si="11"/>
        <v>#DIV/0!</v>
      </c>
      <c r="AH71" s="71">
        <f t="shared" si="25"/>
        <v>0</v>
      </c>
      <c r="AI71" s="71">
        <f t="shared" si="26"/>
        <v>0</v>
      </c>
      <c r="AJ71" s="72">
        <v>0.0085</v>
      </c>
      <c r="AK71" s="73">
        <f t="shared" si="27"/>
        <v>0</v>
      </c>
    </row>
    <row r="72" ht="18.0" hidden="1" customHeight="1">
      <c r="A72" s="102"/>
      <c r="B72" s="79"/>
      <c r="C72" s="79"/>
      <c r="D72" s="80"/>
      <c r="E72" s="80"/>
      <c r="F72" s="80"/>
      <c r="G72" s="80"/>
      <c r="H72" s="59"/>
      <c r="I72" s="99"/>
      <c r="J72" s="99"/>
      <c r="K72" s="80"/>
      <c r="L72" s="80"/>
      <c r="M72" s="99"/>
      <c r="N72" s="99"/>
      <c r="O72" s="100"/>
      <c r="P72" s="63">
        <v>3.0E-4</v>
      </c>
      <c r="Q72" s="64">
        <f t="shared" si="28"/>
        <v>0</v>
      </c>
      <c r="R72" s="65"/>
      <c r="S72" s="62">
        <f t="shared" si="29"/>
        <v>0</v>
      </c>
      <c r="T72" s="65"/>
      <c r="U72" s="65"/>
      <c r="V72" s="62">
        <f t="shared" si="3"/>
        <v>0</v>
      </c>
      <c r="W72" s="66">
        <v>0.065</v>
      </c>
      <c r="X72" s="67">
        <f t="shared" si="4"/>
        <v>0</v>
      </c>
      <c r="Y72" s="68">
        <f t="shared" si="5"/>
        <v>0</v>
      </c>
      <c r="Z72" s="57">
        <v>0.0</v>
      </c>
      <c r="AA72" s="66">
        <f t="shared" si="6"/>
        <v>0.065</v>
      </c>
      <c r="AB72" s="69">
        <f t="shared" si="21"/>
        <v>0</v>
      </c>
      <c r="AC72" s="65">
        <v>0.0</v>
      </c>
      <c r="AD72" s="69">
        <f t="shared" si="20"/>
        <v>0</v>
      </c>
      <c r="AE72" s="70">
        <f t="shared" si="9"/>
        <v>17.5</v>
      </c>
      <c r="AF72" s="69">
        <f t="shared" si="10"/>
        <v>-17.5</v>
      </c>
      <c r="AG72" s="66" t="str">
        <f t="shared" si="11"/>
        <v>#DIV/0!</v>
      </c>
      <c r="AH72" s="71">
        <f t="shared" si="25"/>
        <v>0</v>
      </c>
      <c r="AI72" s="71">
        <f t="shared" si="26"/>
        <v>0</v>
      </c>
      <c r="AJ72" s="72">
        <v>0.0085</v>
      </c>
      <c r="AK72" s="73">
        <f t="shared" si="27"/>
        <v>0</v>
      </c>
    </row>
    <row r="73" ht="18.0" hidden="1" customHeight="1">
      <c r="A73" s="102"/>
      <c r="B73" s="79"/>
      <c r="C73" s="79"/>
      <c r="D73" s="80"/>
      <c r="E73" s="80"/>
      <c r="F73" s="80"/>
      <c r="G73" s="80"/>
      <c r="H73" s="59"/>
      <c r="I73" s="99"/>
      <c r="J73" s="99"/>
      <c r="K73" s="80"/>
      <c r="L73" s="80"/>
      <c r="M73" s="99"/>
      <c r="N73" s="99"/>
      <c r="O73" s="100"/>
      <c r="P73" s="63">
        <v>3.0E-4</v>
      </c>
      <c r="Q73" s="64">
        <f t="shared" si="28"/>
        <v>0</v>
      </c>
      <c r="R73" s="65"/>
      <c r="S73" s="62">
        <f t="shared" si="29"/>
        <v>0</v>
      </c>
      <c r="T73" s="65"/>
      <c r="U73" s="65"/>
      <c r="V73" s="62">
        <f t="shared" si="3"/>
        <v>0</v>
      </c>
      <c r="W73" s="66">
        <v>0.065</v>
      </c>
      <c r="X73" s="67">
        <f t="shared" si="4"/>
        <v>0</v>
      </c>
      <c r="Y73" s="68">
        <f t="shared" si="5"/>
        <v>0</v>
      </c>
      <c r="Z73" s="57">
        <v>0.0</v>
      </c>
      <c r="AA73" s="66">
        <f t="shared" si="6"/>
        <v>0.065</v>
      </c>
      <c r="AB73" s="69">
        <f t="shared" si="21"/>
        <v>0</v>
      </c>
      <c r="AC73" s="65">
        <v>0.0</v>
      </c>
      <c r="AD73" s="69">
        <f t="shared" si="20"/>
        <v>0</v>
      </c>
      <c r="AE73" s="70">
        <f t="shared" si="9"/>
        <v>17.5</v>
      </c>
      <c r="AF73" s="69">
        <f t="shared" si="10"/>
        <v>-17.5</v>
      </c>
      <c r="AG73" s="66" t="str">
        <f t="shared" si="11"/>
        <v>#DIV/0!</v>
      </c>
      <c r="AH73" s="71">
        <f t="shared" si="25"/>
        <v>0</v>
      </c>
      <c r="AI73" s="71">
        <f t="shared" si="26"/>
        <v>0</v>
      </c>
      <c r="AJ73" s="72">
        <v>0.0085</v>
      </c>
      <c r="AK73" s="73">
        <f t="shared" si="27"/>
        <v>0</v>
      </c>
    </row>
    <row r="74" ht="18.0" hidden="1" customHeight="1">
      <c r="A74" s="102"/>
      <c r="B74" s="79"/>
      <c r="C74" s="79"/>
      <c r="D74" s="80"/>
      <c r="E74" s="80"/>
      <c r="F74" s="80"/>
      <c r="G74" s="80"/>
      <c r="H74" s="59"/>
      <c r="I74" s="99"/>
      <c r="J74" s="99"/>
      <c r="K74" s="80"/>
      <c r="L74" s="80"/>
      <c r="M74" s="99"/>
      <c r="N74" s="99"/>
      <c r="O74" s="100"/>
      <c r="P74" s="63">
        <v>3.0E-4</v>
      </c>
      <c r="Q74" s="64">
        <f t="shared" si="28"/>
        <v>0</v>
      </c>
      <c r="R74" s="65"/>
      <c r="S74" s="62">
        <f t="shared" si="29"/>
        <v>0</v>
      </c>
      <c r="T74" s="65"/>
      <c r="U74" s="65"/>
      <c r="V74" s="62">
        <f t="shared" si="3"/>
        <v>0</v>
      </c>
      <c r="W74" s="66">
        <v>0.065</v>
      </c>
      <c r="X74" s="67">
        <f t="shared" si="4"/>
        <v>0</v>
      </c>
      <c r="Y74" s="68">
        <f t="shared" si="5"/>
        <v>0</v>
      </c>
      <c r="Z74" s="57">
        <v>0.0</v>
      </c>
      <c r="AA74" s="66">
        <f t="shared" si="6"/>
        <v>0.065</v>
      </c>
      <c r="AB74" s="69">
        <f t="shared" si="21"/>
        <v>0</v>
      </c>
      <c r="AC74" s="65">
        <v>0.0</v>
      </c>
      <c r="AD74" s="69">
        <f t="shared" si="20"/>
        <v>0</v>
      </c>
      <c r="AE74" s="70">
        <f t="shared" si="9"/>
        <v>17.5</v>
      </c>
      <c r="AF74" s="69">
        <f t="shared" si="10"/>
        <v>-17.5</v>
      </c>
      <c r="AG74" s="66" t="str">
        <f t="shared" si="11"/>
        <v>#DIV/0!</v>
      </c>
      <c r="AH74" s="71">
        <f t="shared" si="25"/>
        <v>0</v>
      </c>
      <c r="AI74" s="71">
        <f t="shared" si="26"/>
        <v>0</v>
      </c>
      <c r="AJ74" s="72">
        <v>0.0085</v>
      </c>
      <c r="AK74" s="73">
        <f t="shared" si="27"/>
        <v>0</v>
      </c>
    </row>
    <row r="75" ht="18.0" hidden="1" customHeight="1">
      <c r="A75" s="103"/>
      <c r="B75" s="104"/>
      <c r="H75" s="105"/>
      <c r="I75" s="106"/>
      <c r="J75" s="106"/>
      <c r="M75" s="6"/>
      <c r="N75" s="6"/>
      <c r="R75" s="107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108">
        <f>SUM(AF3:AF74)</f>
        <v>56610.1031</v>
      </c>
      <c r="AG75" s="6"/>
    </row>
    <row r="76" ht="18.0" customHeight="1">
      <c r="A76" s="103"/>
      <c r="B76" s="104"/>
      <c r="H76" s="105"/>
      <c r="I76" s="106"/>
      <c r="J76" s="106"/>
      <c r="M76" s="6"/>
      <c r="N76" s="6"/>
      <c r="R76" s="107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A77" s="103"/>
      <c r="B77" s="104"/>
      <c r="H77" s="105"/>
      <c r="I77" s="106"/>
      <c r="J77" s="106"/>
      <c r="N77" s="109"/>
      <c r="R77" s="107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A78" s="103"/>
      <c r="B78" s="104"/>
      <c r="H78" s="105"/>
      <c r="I78" s="106"/>
      <c r="J78" s="106"/>
      <c r="N78" s="110"/>
      <c r="R78" s="107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1"/>
      <c r="D79" s="112" t="s">
        <v>1</v>
      </c>
      <c r="E79" s="112" t="s">
        <v>2</v>
      </c>
      <c r="F79" s="113" t="s">
        <v>13</v>
      </c>
      <c r="G79" s="114" t="s">
        <v>3</v>
      </c>
      <c r="H79" s="112" t="s">
        <v>209</v>
      </c>
      <c r="I79" s="106"/>
      <c r="J79" s="106"/>
      <c r="L79" s="115" t="str">
        <f>M6127</f>
        <v/>
      </c>
      <c r="N79" s="116"/>
      <c r="O79" s="115"/>
      <c r="R79" s="107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17"/>
      <c r="D80" s="118">
        <v>250000.0</v>
      </c>
      <c r="E80" s="119">
        <f t="shared" ref="E80:E86" si="30">SUMIF(H:H,H80,N:N)</f>
        <v>277200</v>
      </c>
      <c r="F80" s="119">
        <f t="shared" ref="F80:F86" si="31">SUMIF(H:H,H80,AD:AD)</f>
        <v>10531.238</v>
      </c>
      <c r="G80" s="120">
        <f t="shared" ref="G80:G86" si="32">E80/D80</f>
        <v>1.1088</v>
      </c>
      <c r="H80" s="121" t="s">
        <v>109</v>
      </c>
      <c r="I80" s="106"/>
      <c r="J80" s="106"/>
      <c r="L80" s="115"/>
      <c r="O80" s="115"/>
      <c r="R80" s="107"/>
      <c r="S80" s="107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22" t="s">
        <v>210</v>
      </c>
      <c r="C81" s="117"/>
      <c r="D81" s="118">
        <v>20000.0</v>
      </c>
      <c r="E81" s="119">
        <f t="shared" si="30"/>
        <v>2450</v>
      </c>
      <c r="F81" s="119">
        <f t="shared" si="31"/>
        <v>154.7</v>
      </c>
      <c r="G81" s="120">
        <f t="shared" si="32"/>
        <v>0.1225</v>
      </c>
      <c r="H81" s="121" t="s">
        <v>128</v>
      </c>
      <c r="I81" s="106"/>
      <c r="J81" s="106"/>
      <c r="L81" s="115"/>
      <c r="O81" s="115"/>
      <c r="R81" s="107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18">
        <v>50000.0</v>
      </c>
      <c r="E82" s="119">
        <f t="shared" si="30"/>
        <v>61640</v>
      </c>
      <c r="F82" s="119">
        <f t="shared" si="31"/>
        <v>2501.2534</v>
      </c>
      <c r="G82" s="120">
        <f t="shared" si="32"/>
        <v>1.2328</v>
      </c>
      <c r="H82" s="121" t="s">
        <v>85</v>
      </c>
      <c r="I82" s="106"/>
      <c r="J82" s="106"/>
      <c r="O82" s="115"/>
      <c r="R82" s="107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18">
        <v>15000.0</v>
      </c>
      <c r="E83" s="119">
        <f t="shared" si="30"/>
        <v>0</v>
      </c>
      <c r="F83" s="119">
        <f t="shared" si="31"/>
        <v>0</v>
      </c>
      <c r="G83" s="120">
        <f t="shared" si="32"/>
        <v>0</v>
      </c>
      <c r="H83" s="121" t="s">
        <v>211</v>
      </c>
      <c r="I83" s="123"/>
      <c r="J83" s="124"/>
      <c r="K83" s="125"/>
      <c r="O83" s="115"/>
      <c r="R83" s="107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C84" s="117"/>
      <c r="D84" s="118">
        <v>5000.0</v>
      </c>
      <c r="E84" s="119">
        <f t="shared" si="30"/>
        <v>3200</v>
      </c>
      <c r="F84" s="119">
        <f t="shared" si="31"/>
        <v>200</v>
      </c>
      <c r="G84" s="120">
        <f t="shared" si="32"/>
        <v>0.64</v>
      </c>
      <c r="H84" s="121" t="s">
        <v>131</v>
      </c>
      <c r="I84" s="123"/>
      <c r="M84" s="126"/>
      <c r="O84" s="115"/>
      <c r="R84" s="107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C85" s="117"/>
      <c r="D85" s="118">
        <v>8000.0</v>
      </c>
      <c r="E85" s="119">
        <f t="shared" si="30"/>
        <v>11000</v>
      </c>
      <c r="F85" s="119">
        <f t="shared" si="31"/>
        <v>0</v>
      </c>
      <c r="G85" s="127">
        <f t="shared" si="32"/>
        <v>1.375</v>
      </c>
      <c r="H85" s="121" t="s">
        <v>150</v>
      </c>
      <c r="L85" s="128"/>
      <c r="M85" s="126"/>
      <c r="O85" s="115"/>
      <c r="R85" s="107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B86" s="104"/>
      <c r="C86" s="117"/>
      <c r="D86" s="118">
        <v>5000.0</v>
      </c>
      <c r="E86" s="119">
        <f t="shared" si="30"/>
        <v>0</v>
      </c>
      <c r="F86" s="119">
        <f t="shared" si="31"/>
        <v>0</v>
      </c>
      <c r="G86" s="127">
        <f t="shared" si="32"/>
        <v>0</v>
      </c>
      <c r="H86" s="121" t="s">
        <v>212</v>
      </c>
      <c r="R86" s="107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B87" s="104"/>
      <c r="C87" s="129"/>
      <c r="D87" s="130">
        <f t="shared" ref="D87:E87" si="33">SUM(D80:D86)</f>
        <v>353000</v>
      </c>
      <c r="E87" s="130">
        <f t="shared" si="33"/>
        <v>355490</v>
      </c>
      <c r="F87" s="131">
        <f>SUM(F76:F86)</f>
        <v>13387.1914</v>
      </c>
      <c r="G87" s="132">
        <f>AVERAGE(G80,G86)</f>
        <v>0.5544</v>
      </c>
      <c r="H87" s="133" t="s">
        <v>213</v>
      </c>
      <c r="L87" s="134"/>
      <c r="R87" s="6"/>
      <c r="S87" s="6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B88" s="104"/>
      <c r="C88" s="117"/>
      <c r="D88" s="135"/>
      <c r="E88" s="136"/>
      <c r="F88" s="136"/>
      <c r="G88" s="137"/>
      <c r="L88" s="13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B89" s="104"/>
      <c r="C89" s="117"/>
      <c r="D89" s="135"/>
      <c r="E89" s="136"/>
      <c r="F89" s="136"/>
      <c r="G89" s="137"/>
      <c r="O89" s="139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B90" s="104"/>
      <c r="C90" s="117"/>
      <c r="D90" s="135"/>
      <c r="E90" s="136"/>
      <c r="F90" s="136"/>
      <c r="G90" s="140"/>
      <c r="O90" s="110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B91" s="104"/>
      <c r="F91" s="141" t="s">
        <v>214</v>
      </c>
      <c r="G91" s="142">
        <v>0.0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B92" s="104"/>
      <c r="F92" s="141" t="s">
        <v>215</v>
      </c>
      <c r="G92" s="143">
        <v>0.0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41" t="s">
        <v>1</v>
      </c>
      <c r="G93" s="144">
        <v>325000.0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03"/>
      <c r="B94" s="104"/>
      <c r="F94" s="141" t="s">
        <v>216</v>
      </c>
      <c r="G94" s="145">
        <f>G95/G93</f>
        <v>1.093815385</v>
      </c>
      <c r="L94" s="146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F95" s="141" t="s">
        <v>217</v>
      </c>
      <c r="G95" s="147">
        <f>E87</f>
        <v>355490</v>
      </c>
      <c r="L95" s="148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F96" s="149"/>
      <c r="G96" s="149"/>
      <c r="L96" s="148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F97" s="150" t="s">
        <v>218</v>
      </c>
      <c r="G97" s="150" t="s">
        <v>5</v>
      </c>
      <c r="I97" s="4"/>
      <c r="J97" s="4"/>
      <c r="L97" s="148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F98" s="151">
        <f>SUM(M4:M193)</f>
        <v>222006.44</v>
      </c>
      <c r="G98" s="152">
        <f>SUM(N4:N66)</f>
        <v>355490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F99" s="141" t="s">
        <v>219</v>
      </c>
      <c r="G99" s="141" t="s">
        <v>220</v>
      </c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F100" s="153">
        <f>AF75/G98</f>
        <v>0.1592452758</v>
      </c>
      <c r="G100" s="154">
        <f>G98*F100</f>
        <v>56610.1031</v>
      </c>
      <c r="R100" s="107"/>
      <c r="S100" s="107"/>
      <c r="T100" s="107"/>
      <c r="U100" s="107"/>
      <c r="V100" s="10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8.0" customHeight="1">
      <c r="A101" s="155"/>
      <c r="B101" s="104"/>
      <c r="R101" s="107"/>
      <c r="S101" s="107"/>
      <c r="T101" s="107"/>
      <c r="U101" s="107"/>
      <c r="V101" s="10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8.0" customHeight="1">
      <c r="A102" s="103"/>
      <c r="B102" s="104"/>
      <c r="R102" s="107"/>
      <c r="S102" s="107"/>
      <c r="T102" s="107"/>
      <c r="U102" s="107"/>
      <c r="V102" s="10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8.0" customHeight="1">
      <c r="A103" s="103"/>
      <c r="B103" s="104"/>
      <c r="R103" s="107"/>
      <c r="S103" s="107"/>
      <c r="T103" s="107"/>
      <c r="U103" s="107"/>
      <c r="V103" s="10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8.0" customHeight="1">
      <c r="A104" s="103"/>
      <c r="B104" s="104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K105" s="4" t="s">
        <v>210</v>
      </c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G107" s="146"/>
      <c r="H107" s="146"/>
      <c r="I107" s="146"/>
      <c r="J107" s="146"/>
      <c r="K107" s="146"/>
      <c r="P107" s="156"/>
      <c r="Q107" s="156"/>
      <c r="R107" s="157"/>
      <c r="S107" s="157"/>
      <c r="T107" s="158"/>
      <c r="U107" s="158"/>
      <c r="V107" s="158"/>
      <c r="W107" s="159"/>
      <c r="X107" s="159"/>
      <c r="Y107" s="160"/>
      <c r="Z107" s="160"/>
      <c r="AA107" s="161"/>
      <c r="AB107" s="162"/>
      <c r="AC107" s="161"/>
      <c r="AD107" s="159"/>
      <c r="AE107" s="160"/>
      <c r="AF107" s="159"/>
      <c r="AG107" s="163"/>
      <c r="AH107" s="164"/>
      <c r="AI107" s="165"/>
      <c r="AJ107" s="165"/>
      <c r="AK107" s="165"/>
    </row>
    <row r="108" ht="18.0" customHeight="1">
      <c r="A108" s="103"/>
      <c r="B108" s="104"/>
      <c r="G108" s="148"/>
      <c r="H108" s="148"/>
      <c r="I108" s="148"/>
      <c r="J108" s="148"/>
      <c r="P108" s="166"/>
      <c r="Q108" s="167"/>
      <c r="R108" s="106"/>
      <c r="S108" s="106"/>
      <c r="T108" s="158"/>
      <c r="U108" s="158"/>
      <c r="V108" s="158"/>
      <c r="W108" s="159"/>
      <c r="X108" s="159"/>
      <c r="Y108" s="160"/>
      <c r="Z108" s="160"/>
      <c r="AA108" s="161"/>
      <c r="AB108" s="162"/>
      <c r="AC108" s="161"/>
      <c r="AD108" s="159"/>
      <c r="AE108" s="160"/>
      <c r="AF108" s="159"/>
      <c r="AG108" s="163"/>
      <c r="AH108" s="164"/>
      <c r="AI108" s="168"/>
      <c r="AJ108" s="168"/>
      <c r="AK108" s="168"/>
    </row>
    <row r="109" ht="18.0" customHeight="1">
      <c r="A109" s="103"/>
      <c r="B109" s="104"/>
      <c r="C109" s="169"/>
      <c r="D109" s="170"/>
      <c r="E109" s="170"/>
      <c r="F109" s="148"/>
      <c r="G109" s="148"/>
      <c r="H109" s="148"/>
      <c r="I109" s="148"/>
      <c r="J109" s="148"/>
      <c r="P109" s="166"/>
      <c r="Q109" s="167"/>
      <c r="R109" s="106"/>
      <c r="S109" s="106"/>
      <c r="T109" s="158"/>
      <c r="U109" s="158"/>
      <c r="V109" s="158"/>
      <c r="W109" s="159"/>
      <c r="X109" s="159"/>
      <c r="Y109" s="160"/>
      <c r="Z109" s="161"/>
      <c r="AA109" s="161"/>
      <c r="AB109" s="162"/>
      <c r="AC109" s="161"/>
      <c r="AD109" s="159"/>
      <c r="AE109" s="160"/>
      <c r="AF109" s="159"/>
      <c r="AG109" s="163"/>
      <c r="AH109" s="164"/>
      <c r="AI109" s="165"/>
      <c r="AJ109" s="165"/>
      <c r="AK109" s="165"/>
    </row>
    <row r="110" ht="18.0" customHeight="1">
      <c r="A110" s="103"/>
      <c r="B110" s="104"/>
      <c r="C110" s="169"/>
      <c r="D110" s="170"/>
      <c r="E110" s="170"/>
      <c r="F110" s="148"/>
      <c r="G110" s="148"/>
      <c r="H110" s="148"/>
      <c r="I110" s="148"/>
      <c r="J110" s="148"/>
      <c r="K110" s="148"/>
      <c r="P110" s="166"/>
      <c r="Q110" s="167"/>
      <c r="R110" s="171"/>
      <c r="S110" s="171"/>
      <c r="T110" s="158"/>
      <c r="U110" s="158"/>
      <c r="V110" s="158"/>
      <c r="W110" s="159"/>
      <c r="X110" s="159"/>
      <c r="Y110" s="160"/>
      <c r="Z110" s="160"/>
      <c r="AA110" s="161"/>
      <c r="AB110" s="162"/>
      <c r="AC110" s="161"/>
      <c r="AD110" s="159"/>
      <c r="AE110" s="160"/>
      <c r="AF110" s="159"/>
      <c r="AG110" s="163"/>
      <c r="AH110" s="164"/>
      <c r="AI110" s="165"/>
      <c r="AJ110" s="165"/>
      <c r="AK110" s="165"/>
    </row>
    <row r="111" ht="18.0" customHeight="1">
      <c r="A111" s="103"/>
      <c r="B111" s="104"/>
      <c r="C111" s="6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B112" s="104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B113" s="104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B114" s="104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B115" s="104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B116" s="104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B117" s="104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G132" s="172" t="str">
        <f>F4:F1053</f>
        <v/>
      </c>
      <c r="H132" s="173">
        <f>TODAY()</f>
        <v>46203</v>
      </c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H133" s="174">
        <v>46053.0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R134" s="175">
        <v>0.0</v>
      </c>
      <c r="T134" s="172">
        <f>SUMIF(T4:T74,R134,U4:AK71)</f>
        <v>33</v>
      </c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75">
        <v>0.035</v>
      </c>
      <c r="T135" s="172">
        <f>SUMIF(T4:T74,R135,U4:AK74)</f>
        <v>29</v>
      </c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K139" s="176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8.0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8.0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8.0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8.0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8.0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8.0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8.0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03"/>
      <c r="R273" s="107"/>
      <c r="S273" s="107"/>
      <c r="T273" s="107"/>
      <c r="U273" s="107"/>
      <c r="V273" s="10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03"/>
      <c r="R274" s="107"/>
      <c r="S274" s="107"/>
      <c r="T274" s="107"/>
      <c r="U274" s="107"/>
      <c r="V274" s="10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03"/>
      <c r="R275" s="107"/>
      <c r="S275" s="107"/>
      <c r="T275" s="107"/>
      <c r="U275" s="107"/>
      <c r="V275" s="10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03"/>
      <c r="R276" s="107"/>
      <c r="S276" s="107"/>
      <c r="T276" s="107"/>
      <c r="U276" s="107"/>
      <c r="V276" s="10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103"/>
      <c r="R277" s="107"/>
      <c r="S277" s="107"/>
      <c r="T277" s="107"/>
      <c r="U277" s="107"/>
      <c r="V277" s="10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103"/>
      <c r="R278" s="107"/>
      <c r="S278" s="107"/>
      <c r="T278" s="107"/>
      <c r="U278" s="107"/>
      <c r="V278" s="10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103"/>
      <c r="R279" s="107"/>
      <c r="S279" s="107"/>
      <c r="T279" s="107"/>
      <c r="U279" s="107"/>
      <c r="V279" s="10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</sheetData>
  <autoFilter ref="$A$3:$AK$75"/>
  <mergeCells count="1">
    <mergeCell ref="A1:AK2"/>
  </mergeCells>
  <conditionalFormatting sqref="F79:F95 E91:E108 F97:G97 F99:G99 H107:J110">
    <cfRule type="containsText" dxfId="14" priority="1" operator="containsText" text="RUIM">
      <formula>NOT(ISERROR(SEARCH(("RUIM"),(F79))))</formula>
    </cfRule>
  </conditionalFormatting>
  <conditionalFormatting sqref="F79:F95 E91:E108 F97:G97 F99:G99 H107:J110">
    <cfRule type="containsText" dxfId="15" priority="2" operator="containsText" text="BOM">
      <formula>NOT(ISERROR(SEARCH(("BOM"),(F79))))</formula>
    </cfRule>
  </conditionalFormatting>
  <conditionalFormatting sqref="AI3:AI74 AJ3:AK3 AJ107:AK110">
    <cfRule type="containsText" dxfId="16" priority="3" operator="containsText" text="ENCERRADO">
      <formula>NOT(ISERROR(SEARCH(("ENCERRADO"),(AI3))))</formula>
    </cfRule>
  </conditionalFormatting>
  <conditionalFormatting sqref="AC4:AC74 AE107:AE110">
    <cfRule type="containsText" dxfId="16" priority="4" operator="containsText" text="SIM">
      <formula>NOT(ISERROR(SEARCH(("SIM"),(AC4))))</formula>
    </cfRule>
  </conditionalFormatting>
  <conditionalFormatting sqref="AI3:AI74 AJ3:AK3 AJ107:AK110">
    <cfRule type="containsText" dxfId="6" priority="5" operator="containsText" text="ABERTO">
      <formula>NOT(ISERROR(SEARCH(("ABERTO"),(AI3))))</formula>
    </cfRule>
  </conditionalFormatting>
  <conditionalFormatting sqref="AC4:AC74 AE107:AE110">
    <cfRule type="containsText" dxfId="6" priority="6" operator="containsText" text="NÃO">
      <formula>NOT(ISERROR(SEARCH(("NÃO"),(AC4))))</formula>
    </cfRule>
  </conditionalFormatting>
  <conditionalFormatting sqref="G80:G86">
    <cfRule type="cellIs" dxfId="17" priority="7" operator="greaterThanOrEqual">
      <formula>"100%"</formula>
    </cfRule>
  </conditionalFormatting>
  <conditionalFormatting sqref="G80:G86">
    <cfRule type="cellIs" dxfId="18" priority="8" operator="between">
      <formula>"50%"</formula>
      <formula>"99.90%"</formula>
    </cfRule>
  </conditionalFormatting>
  <conditionalFormatting sqref="G80:G86">
    <cfRule type="cellIs" dxfId="19" priority="9" operator="between">
      <formula>"0%"</formula>
      <formula>"30%"</formula>
    </cfRule>
  </conditionalFormatting>
  <conditionalFormatting sqref="G80:G86">
    <cfRule type="cellIs" dxfId="20" priority="10" operator="between">
      <formula>"31%"</formula>
      <formula>"49%"</formula>
    </cfRule>
  </conditionalFormatting>
  <conditionalFormatting sqref="AG4:AG74">
    <cfRule type="cellIs" dxfId="21" priority="11" operator="greaterThanOrEqual">
      <formula>"15%"</formula>
    </cfRule>
  </conditionalFormatting>
  <conditionalFormatting sqref="AG4:AG74">
    <cfRule type="cellIs" dxfId="18" priority="12" operator="greaterThanOrEqual">
      <formula>"11%"</formula>
    </cfRule>
  </conditionalFormatting>
  <conditionalFormatting sqref="AG4:AG74">
    <cfRule type="cellIs" dxfId="22" priority="13" operator="lessThan">
      <formula>"11%"</formula>
    </cfRule>
  </conditionalFormatting>
  <dataValidations>
    <dataValidation type="list" allowBlank="1" showErrorMessage="1" sqref="J4:J74">
      <formula1>"NÃO,SIM"</formula1>
    </dataValidation>
    <dataValidation type="custom" allowBlank="1" showDropDown="1" sqref="D80:F87">
      <formula1>AND(ISNUMBER(D80),(NOT(OR(NOT(ISERROR(DATEVALUE(D80))), AND(ISNUMBER(D80), LEFT(CELL("format", D80))="D")))))</formula1>
    </dataValidation>
    <dataValidation type="list" allowBlank="1" showErrorMessage="1" sqref="H3:H74 H379:H1053">
      <formula1>"CYA RUBBER,STEELMAST,VITALE,MAQPERF,SATAKE,RUDAN AGRO,SOLFERTI,UNIFORT,ISCA TEC,COOPAVEL,RIBERSID,KFSTEEL,TROPICAL SEED,TOPAGRO,3 TENTOS,NEWSURGICAL,MAXCROP,GGD METALS,QUISVI,FG AGRO,CRONOS,CLIENTE,MARISPAN,NEWSURGICAL,S4E,PRISMA,TERMOPLAST,PROMIP,AMERIBR"&amp;"AS,ARTESHOW"</formula1>
    </dataValidation>
    <dataValidation type="list" allowBlank="1" showErrorMessage="1" sqref="I4:I74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27.43"/>
    <col customWidth="1" hidden="1" min="12" max="12" width="18.43"/>
    <col customWidth="1" min="13" max="13" width="20.0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>
        <v>46055.0</v>
      </c>
      <c r="B4" s="57">
        <v>8338.0</v>
      </c>
      <c r="C4" s="58"/>
      <c r="D4" s="57" t="s">
        <v>90</v>
      </c>
      <c r="E4" s="57" t="s">
        <v>91</v>
      </c>
      <c r="F4" s="57" t="s">
        <v>101</v>
      </c>
      <c r="G4" s="57" t="s">
        <v>91</v>
      </c>
      <c r="H4" s="59" t="s">
        <v>85</v>
      </c>
      <c r="I4" s="60" t="s">
        <v>86</v>
      </c>
      <c r="J4" s="60" t="s">
        <v>87</v>
      </c>
      <c r="K4" s="61" t="s">
        <v>221</v>
      </c>
      <c r="L4" s="59"/>
      <c r="M4" s="62">
        <v>1260.0</v>
      </c>
      <c r="N4" s="62">
        <v>2100.0</v>
      </c>
      <c r="O4" s="62">
        <v>50000.0</v>
      </c>
      <c r="P4" s="63">
        <v>3.0E-4</v>
      </c>
      <c r="Q4" s="64">
        <f t="shared" ref="Q4:Q74" si="1">O4*P4</f>
        <v>15</v>
      </c>
      <c r="R4" s="65">
        <v>0.12</v>
      </c>
      <c r="S4" s="62"/>
      <c r="T4" s="65">
        <v>0.0</v>
      </c>
      <c r="U4" s="62">
        <v>1.0</v>
      </c>
      <c r="V4" s="62">
        <f t="shared" ref="V4:V74" si="2">T4*N4</f>
        <v>0</v>
      </c>
      <c r="W4" s="66">
        <v>0.065</v>
      </c>
      <c r="X4" s="67">
        <f t="shared" ref="X4:X74" si="3">N4*W4</f>
        <v>136.5</v>
      </c>
      <c r="Y4" s="68">
        <f t="shared" ref="Y4:Y74" si="4">Z4*0.00133</f>
        <v>0.01995</v>
      </c>
      <c r="Z4" s="57">
        <v>15.0</v>
      </c>
      <c r="AA4" s="66">
        <f t="shared" ref="AA4:AA74" si="5">R4+T4+W4+Y4</f>
        <v>0.20495</v>
      </c>
      <c r="AB4" s="69">
        <f t="shared" ref="AB4:AB56" si="6">N4*AA4+AK4</f>
        <v>448.245</v>
      </c>
      <c r="AC4" s="65">
        <v>0.07</v>
      </c>
      <c r="AD4" s="69">
        <f t="shared" ref="AD4:AD33" si="7">(N4-M4)*AC4</f>
        <v>58.8</v>
      </c>
      <c r="AE4" s="70">
        <f t="shared" ref="AE4:AE74" si="8">17.5</f>
        <v>17.5</v>
      </c>
      <c r="AF4" s="69">
        <f t="shared" ref="AF4:AF74" si="9">N4-M4-Q4-AB4-AD4-AE4</f>
        <v>300.455</v>
      </c>
      <c r="AG4" s="66">
        <f t="shared" ref="AG4:AG74" si="10">AF4/N4</f>
        <v>0.1430738095</v>
      </c>
      <c r="AH4" s="71">
        <f t="shared" ref="AH4:AH56" si="11">N4-AB4-AI4</f>
        <v>1609.86</v>
      </c>
      <c r="AI4" s="71">
        <f t="shared" ref="AI4:AI56" si="12">Y4*N4</f>
        <v>41.895</v>
      </c>
      <c r="AJ4" s="72">
        <v>0.0085</v>
      </c>
      <c r="AK4" s="73">
        <f t="shared" ref="AK4:AK56" si="13">AJ4*N4</f>
        <v>17.85</v>
      </c>
    </row>
    <row r="5" ht="18.0" customHeight="1">
      <c r="A5" s="56">
        <v>46055.0</v>
      </c>
      <c r="B5" s="57">
        <v>8337.0</v>
      </c>
      <c r="C5" s="58"/>
      <c r="D5" s="57" t="s">
        <v>90</v>
      </c>
      <c r="E5" s="57" t="s">
        <v>91</v>
      </c>
      <c r="F5" s="57" t="s">
        <v>222</v>
      </c>
      <c r="G5" s="57" t="s">
        <v>91</v>
      </c>
      <c r="H5" s="59" t="s">
        <v>85</v>
      </c>
      <c r="I5" s="60" t="s">
        <v>86</v>
      </c>
      <c r="J5" s="60" t="s">
        <v>87</v>
      </c>
      <c r="K5" s="61" t="s">
        <v>223</v>
      </c>
      <c r="L5" s="59"/>
      <c r="M5" s="74">
        <v>960.0</v>
      </c>
      <c r="N5" s="62">
        <v>1790.0</v>
      </c>
      <c r="O5" s="62">
        <v>50000.0</v>
      </c>
      <c r="P5" s="68">
        <v>3.0E-4</v>
      </c>
      <c r="Q5" s="69">
        <f t="shared" si="1"/>
        <v>15</v>
      </c>
      <c r="R5" s="65">
        <v>0.12</v>
      </c>
      <c r="S5" s="62"/>
      <c r="T5" s="65">
        <v>0.0</v>
      </c>
      <c r="U5" s="62">
        <v>1.0</v>
      </c>
      <c r="V5" s="62">
        <f t="shared" si="2"/>
        <v>0</v>
      </c>
      <c r="W5" s="66">
        <v>0.065</v>
      </c>
      <c r="X5" s="67">
        <f t="shared" si="3"/>
        <v>116.35</v>
      </c>
      <c r="Y5" s="68">
        <f t="shared" si="4"/>
        <v>0.01995</v>
      </c>
      <c r="Z5" s="57">
        <v>15.0</v>
      </c>
      <c r="AA5" s="66">
        <f t="shared" si="5"/>
        <v>0.20495</v>
      </c>
      <c r="AB5" s="69">
        <f t="shared" si="6"/>
        <v>382.0755</v>
      </c>
      <c r="AC5" s="65">
        <v>0.13</v>
      </c>
      <c r="AD5" s="69">
        <f t="shared" si="7"/>
        <v>107.9</v>
      </c>
      <c r="AE5" s="70">
        <f t="shared" si="8"/>
        <v>17.5</v>
      </c>
      <c r="AF5" s="69">
        <f t="shared" si="9"/>
        <v>307.5245</v>
      </c>
      <c r="AG5" s="66">
        <f t="shared" si="10"/>
        <v>0.1718013966</v>
      </c>
      <c r="AH5" s="71">
        <f t="shared" si="11"/>
        <v>1372.214</v>
      </c>
      <c r="AI5" s="71">
        <f t="shared" si="12"/>
        <v>35.7105</v>
      </c>
      <c r="AJ5" s="72">
        <v>0.0085</v>
      </c>
      <c r="AK5" s="73">
        <f t="shared" si="13"/>
        <v>15.215</v>
      </c>
    </row>
    <row r="6" ht="18.0" customHeight="1">
      <c r="A6" s="56">
        <v>46055.0</v>
      </c>
      <c r="B6" s="57">
        <v>8359.0</v>
      </c>
      <c r="C6" s="58"/>
      <c r="D6" s="57" t="s">
        <v>90</v>
      </c>
      <c r="E6" s="57" t="s">
        <v>91</v>
      </c>
      <c r="F6" s="57" t="s">
        <v>224</v>
      </c>
      <c r="G6" s="57" t="s">
        <v>91</v>
      </c>
      <c r="H6" s="59" t="s">
        <v>85</v>
      </c>
      <c r="I6" s="60" t="s">
        <v>86</v>
      </c>
      <c r="J6" s="60" t="s">
        <v>87</v>
      </c>
      <c r="K6" s="61" t="s">
        <v>166</v>
      </c>
      <c r="L6" s="59"/>
      <c r="M6" s="62">
        <v>1140.0</v>
      </c>
      <c r="N6" s="62">
        <v>1850.0</v>
      </c>
      <c r="O6" s="62">
        <v>50000.0</v>
      </c>
      <c r="P6" s="63">
        <v>3.0E-4</v>
      </c>
      <c r="Q6" s="64">
        <f t="shared" si="1"/>
        <v>15</v>
      </c>
      <c r="R6" s="65">
        <v>0.12</v>
      </c>
      <c r="S6" s="62"/>
      <c r="T6" s="65">
        <v>0.0</v>
      </c>
      <c r="U6" s="62">
        <v>1.0</v>
      </c>
      <c r="V6" s="62">
        <f t="shared" si="2"/>
        <v>0</v>
      </c>
      <c r="W6" s="66">
        <v>0.065</v>
      </c>
      <c r="X6" s="67">
        <f t="shared" si="3"/>
        <v>120.25</v>
      </c>
      <c r="Y6" s="68">
        <f t="shared" si="4"/>
        <v>0.01995</v>
      </c>
      <c r="Z6" s="57">
        <v>15.0</v>
      </c>
      <c r="AA6" s="66">
        <f t="shared" si="5"/>
        <v>0.20495</v>
      </c>
      <c r="AB6" s="69">
        <f t="shared" si="6"/>
        <v>394.8825</v>
      </c>
      <c r="AC6" s="65">
        <v>0.07</v>
      </c>
      <c r="AD6" s="69">
        <f t="shared" si="7"/>
        <v>49.7</v>
      </c>
      <c r="AE6" s="70">
        <f t="shared" si="8"/>
        <v>17.5</v>
      </c>
      <c r="AF6" s="69">
        <f t="shared" si="9"/>
        <v>232.9175</v>
      </c>
      <c r="AG6" s="66">
        <f t="shared" si="10"/>
        <v>0.1259013514</v>
      </c>
      <c r="AH6" s="71">
        <f t="shared" si="11"/>
        <v>1418.21</v>
      </c>
      <c r="AI6" s="71">
        <f t="shared" si="12"/>
        <v>36.9075</v>
      </c>
      <c r="AJ6" s="72">
        <v>0.0085</v>
      </c>
      <c r="AK6" s="73">
        <f t="shared" si="13"/>
        <v>15.725</v>
      </c>
    </row>
    <row r="7" ht="18.0" customHeight="1">
      <c r="A7" s="56">
        <v>46055.0</v>
      </c>
      <c r="B7" s="58" t="s">
        <v>225</v>
      </c>
      <c r="C7" s="58"/>
      <c r="D7" s="57" t="s">
        <v>90</v>
      </c>
      <c r="E7" s="57" t="s">
        <v>91</v>
      </c>
      <c r="F7" s="57" t="s">
        <v>94</v>
      </c>
      <c r="G7" s="57" t="s">
        <v>91</v>
      </c>
      <c r="H7" s="59" t="s">
        <v>85</v>
      </c>
      <c r="I7" s="60" t="s">
        <v>86</v>
      </c>
      <c r="J7" s="60" t="s">
        <v>87</v>
      </c>
      <c r="K7" s="59" t="s">
        <v>223</v>
      </c>
      <c r="L7" s="59"/>
      <c r="M7" s="62">
        <v>1160.0</v>
      </c>
      <c r="N7" s="62">
        <v>2970.0</v>
      </c>
      <c r="O7" s="60">
        <v>50000.0</v>
      </c>
      <c r="P7" s="63">
        <v>3.0E-4</v>
      </c>
      <c r="Q7" s="64">
        <f t="shared" si="1"/>
        <v>15</v>
      </c>
      <c r="R7" s="65">
        <v>0.12</v>
      </c>
      <c r="S7" s="62"/>
      <c r="T7" s="65">
        <v>0.0</v>
      </c>
      <c r="U7" s="62">
        <v>1.0</v>
      </c>
      <c r="V7" s="62">
        <f t="shared" si="2"/>
        <v>0</v>
      </c>
      <c r="W7" s="66">
        <v>0.065</v>
      </c>
      <c r="X7" s="67">
        <f t="shared" si="3"/>
        <v>193.05</v>
      </c>
      <c r="Y7" s="68">
        <f t="shared" si="4"/>
        <v>0.01995</v>
      </c>
      <c r="Z7" s="57">
        <v>15.0</v>
      </c>
      <c r="AA7" s="66">
        <f t="shared" si="5"/>
        <v>0.20495</v>
      </c>
      <c r="AB7" s="69">
        <f t="shared" si="6"/>
        <v>633.9465</v>
      </c>
      <c r="AC7" s="65">
        <v>0.13</v>
      </c>
      <c r="AD7" s="69">
        <f t="shared" si="7"/>
        <v>235.3</v>
      </c>
      <c r="AE7" s="70">
        <f t="shared" si="8"/>
        <v>17.5</v>
      </c>
      <c r="AF7" s="69">
        <f t="shared" si="9"/>
        <v>908.2535</v>
      </c>
      <c r="AG7" s="66">
        <f t="shared" si="10"/>
        <v>0.3058092593</v>
      </c>
      <c r="AH7" s="71">
        <f t="shared" si="11"/>
        <v>2276.802</v>
      </c>
      <c r="AI7" s="71">
        <f t="shared" si="12"/>
        <v>59.2515</v>
      </c>
      <c r="AJ7" s="72">
        <v>0.0085</v>
      </c>
      <c r="AK7" s="73">
        <f t="shared" si="13"/>
        <v>25.245</v>
      </c>
    </row>
    <row r="8" ht="18.0" customHeight="1">
      <c r="A8" s="56">
        <v>46055.0</v>
      </c>
      <c r="B8" s="58">
        <v>8329.0</v>
      </c>
      <c r="C8" s="58"/>
      <c r="D8" s="57" t="s">
        <v>82</v>
      </c>
      <c r="E8" s="57" t="s">
        <v>83</v>
      </c>
      <c r="F8" s="57" t="s">
        <v>226</v>
      </c>
      <c r="G8" s="59" t="s">
        <v>83</v>
      </c>
      <c r="H8" s="59" t="s">
        <v>85</v>
      </c>
      <c r="I8" s="60" t="s">
        <v>86</v>
      </c>
      <c r="J8" s="60" t="s">
        <v>87</v>
      </c>
      <c r="K8" s="59" t="s">
        <v>227</v>
      </c>
      <c r="L8" s="59"/>
      <c r="M8" s="62">
        <v>1310.0</v>
      </c>
      <c r="N8" s="62">
        <v>1400.0</v>
      </c>
      <c r="O8" s="60">
        <v>50000.0</v>
      </c>
      <c r="P8" s="63">
        <v>3.0E-4</v>
      </c>
      <c r="Q8" s="64">
        <f t="shared" si="1"/>
        <v>15</v>
      </c>
      <c r="R8" s="65">
        <v>0.0</v>
      </c>
      <c r="S8" s="62"/>
      <c r="T8" s="65">
        <v>0.0</v>
      </c>
      <c r="U8" s="62">
        <v>1.0</v>
      </c>
      <c r="V8" s="62">
        <f t="shared" si="2"/>
        <v>0</v>
      </c>
      <c r="W8" s="66">
        <v>0.065</v>
      </c>
      <c r="X8" s="67">
        <f t="shared" si="3"/>
        <v>91</v>
      </c>
      <c r="Y8" s="68">
        <f t="shared" si="4"/>
        <v>0.01995</v>
      </c>
      <c r="Z8" s="57">
        <v>15.0</v>
      </c>
      <c r="AA8" s="66">
        <f t="shared" si="5"/>
        <v>0.08495</v>
      </c>
      <c r="AB8" s="69">
        <f t="shared" si="6"/>
        <v>130.83</v>
      </c>
      <c r="AC8" s="65">
        <v>0.0</v>
      </c>
      <c r="AD8" s="69">
        <f t="shared" si="7"/>
        <v>0</v>
      </c>
      <c r="AE8" s="70">
        <f t="shared" si="8"/>
        <v>17.5</v>
      </c>
      <c r="AF8" s="69">
        <f t="shared" si="9"/>
        <v>-73.33</v>
      </c>
      <c r="AG8" s="66">
        <f t="shared" si="10"/>
        <v>-0.05237857143</v>
      </c>
      <c r="AH8" s="71">
        <f t="shared" si="11"/>
        <v>1241.24</v>
      </c>
      <c r="AI8" s="71">
        <f t="shared" si="12"/>
        <v>27.93</v>
      </c>
      <c r="AJ8" s="72">
        <v>0.0085</v>
      </c>
      <c r="AK8" s="73">
        <f t="shared" si="13"/>
        <v>11.9</v>
      </c>
    </row>
    <row r="9" ht="18.0" customHeight="1">
      <c r="A9" s="56">
        <v>46055.0</v>
      </c>
      <c r="B9" s="57" t="s">
        <v>228</v>
      </c>
      <c r="C9" s="57"/>
      <c r="D9" s="57" t="s">
        <v>112</v>
      </c>
      <c r="E9" s="57" t="s">
        <v>113</v>
      </c>
      <c r="F9" s="57" t="s">
        <v>107</v>
      </c>
      <c r="G9" s="57" t="s">
        <v>108</v>
      </c>
      <c r="H9" s="59" t="s">
        <v>109</v>
      </c>
      <c r="I9" s="75" t="s">
        <v>86</v>
      </c>
      <c r="J9" s="75" t="s">
        <v>87</v>
      </c>
      <c r="K9" s="57" t="s">
        <v>229</v>
      </c>
      <c r="L9" s="57"/>
      <c r="M9" s="75">
        <v>7660.0</v>
      </c>
      <c r="N9" s="75">
        <v>13900.0</v>
      </c>
      <c r="O9" s="75">
        <v>100000.0</v>
      </c>
      <c r="P9" s="63">
        <v>3.0E-4</v>
      </c>
      <c r="Q9" s="64">
        <f t="shared" si="1"/>
        <v>30</v>
      </c>
      <c r="R9" s="65">
        <v>0.03</v>
      </c>
      <c r="S9" s="62"/>
      <c r="T9" s="65">
        <v>0.035</v>
      </c>
      <c r="U9" s="62">
        <v>1.0</v>
      </c>
      <c r="V9" s="62">
        <f t="shared" si="2"/>
        <v>486.5</v>
      </c>
      <c r="W9" s="66">
        <v>0.065</v>
      </c>
      <c r="X9" s="67">
        <f t="shared" si="3"/>
        <v>903.5</v>
      </c>
      <c r="Y9" s="68">
        <f t="shared" si="4"/>
        <v>0.01995</v>
      </c>
      <c r="Z9" s="57">
        <v>15.0</v>
      </c>
      <c r="AA9" s="66">
        <f t="shared" si="5"/>
        <v>0.14995</v>
      </c>
      <c r="AB9" s="69">
        <f t="shared" si="6"/>
        <v>2202.455</v>
      </c>
      <c r="AC9" s="65">
        <v>0.1</v>
      </c>
      <c r="AD9" s="69">
        <f t="shared" si="7"/>
        <v>624</v>
      </c>
      <c r="AE9" s="70">
        <f t="shared" si="8"/>
        <v>17.5</v>
      </c>
      <c r="AF9" s="69">
        <f t="shared" si="9"/>
        <v>3366.045</v>
      </c>
      <c r="AG9" s="66">
        <f t="shared" si="10"/>
        <v>0.2421615108</v>
      </c>
      <c r="AH9" s="71">
        <f t="shared" si="11"/>
        <v>11420.24</v>
      </c>
      <c r="AI9" s="71">
        <f t="shared" si="12"/>
        <v>277.305</v>
      </c>
      <c r="AJ9" s="72">
        <v>0.0085</v>
      </c>
      <c r="AK9" s="73">
        <f t="shared" si="13"/>
        <v>118.15</v>
      </c>
    </row>
    <row r="10" ht="18.0" customHeight="1">
      <c r="A10" s="56">
        <v>46056.0</v>
      </c>
      <c r="B10" s="58">
        <v>8411.0</v>
      </c>
      <c r="C10" s="58"/>
      <c r="D10" s="57" t="s">
        <v>82</v>
      </c>
      <c r="E10" s="57" t="s">
        <v>83</v>
      </c>
      <c r="F10" s="57" t="s">
        <v>127</v>
      </c>
      <c r="G10" s="57" t="s">
        <v>83</v>
      </c>
      <c r="H10" s="59" t="s">
        <v>85</v>
      </c>
      <c r="I10" s="75" t="s">
        <v>86</v>
      </c>
      <c r="J10" s="75" t="s">
        <v>87</v>
      </c>
      <c r="K10" s="57" t="s">
        <v>230</v>
      </c>
      <c r="L10" s="57"/>
      <c r="M10" s="75">
        <v>1860.0</v>
      </c>
      <c r="N10" s="75">
        <v>2250.0</v>
      </c>
      <c r="O10" s="75">
        <v>50000.0</v>
      </c>
      <c r="P10" s="63">
        <v>3.0E-4</v>
      </c>
      <c r="Q10" s="64">
        <f t="shared" si="1"/>
        <v>15</v>
      </c>
      <c r="R10" s="65">
        <v>0.0</v>
      </c>
      <c r="S10" s="62"/>
      <c r="T10" s="65">
        <v>0.035</v>
      </c>
      <c r="U10" s="62">
        <v>1.0</v>
      </c>
      <c r="V10" s="62">
        <f t="shared" si="2"/>
        <v>78.75</v>
      </c>
      <c r="W10" s="66">
        <v>0.065</v>
      </c>
      <c r="X10" s="67">
        <f t="shared" si="3"/>
        <v>146.25</v>
      </c>
      <c r="Y10" s="68">
        <f t="shared" si="4"/>
        <v>0.01995</v>
      </c>
      <c r="Z10" s="57">
        <v>15.0</v>
      </c>
      <c r="AA10" s="66">
        <f t="shared" si="5"/>
        <v>0.11995</v>
      </c>
      <c r="AB10" s="69">
        <f t="shared" si="6"/>
        <v>289.0125</v>
      </c>
      <c r="AC10" s="65">
        <v>0.0</v>
      </c>
      <c r="AD10" s="69">
        <f t="shared" si="7"/>
        <v>0</v>
      </c>
      <c r="AE10" s="70">
        <f t="shared" si="8"/>
        <v>17.5</v>
      </c>
      <c r="AF10" s="69">
        <f t="shared" si="9"/>
        <v>68.4875</v>
      </c>
      <c r="AG10" s="66">
        <f t="shared" si="10"/>
        <v>0.03043888889</v>
      </c>
      <c r="AH10" s="71">
        <f t="shared" si="11"/>
        <v>1916.1</v>
      </c>
      <c r="AI10" s="71">
        <f t="shared" si="12"/>
        <v>44.8875</v>
      </c>
      <c r="AJ10" s="72">
        <v>0.0085</v>
      </c>
      <c r="AK10" s="73">
        <f t="shared" si="13"/>
        <v>19.125</v>
      </c>
    </row>
    <row r="11" ht="15.75" customHeight="1">
      <c r="A11" s="56">
        <v>46056.0</v>
      </c>
      <c r="B11" s="58">
        <v>8423.0</v>
      </c>
      <c r="C11" s="58"/>
      <c r="D11" s="59" t="s">
        <v>90</v>
      </c>
      <c r="E11" s="59" t="s">
        <v>91</v>
      </c>
      <c r="F11" s="57" t="s">
        <v>152</v>
      </c>
      <c r="G11" s="57" t="s">
        <v>91</v>
      </c>
      <c r="H11" s="57" t="s">
        <v>85</v>
      </c>
      <c r="I11" s="60" t="s">
        <v>86</v>
      </c>
      <c r="J11" s="60" t="s">
        <v>87</v>
      </c>
      <c r="K11" s="57" t="s">
        <v>231</v>
      </c>
      <c r="L11" s="57"/>
      <c r="M11" s="75">
        <v>560.0</v>
      </c>
      <c r="N11" s="75">
        <v>1100.0</v>
      </c>
      <c r="O11" s="75">
        <v>50000.0</v>
      </c>
      <c r="P11" s="63">
        <v>3.0E-4</v>
      </c>
      <c r="Q11" s="64">
        <f t="shared" si="1"/>
        <v>15</v>
      </c>
      <c r="R11" s="65">
        <v>0.12</v>
      </c>
      <c r="S11" s="62"/>
      <c r="T11" s="65">
        <v>0.0</v>
      </c>
      <c r="U11" s="62">
        <v>1.0</v>
      </c>
      <c r="V11" s="62">
        <f t="shared" si="2"/>
        <v>0</v>
      </c>
      <c r="W11" s="66">
        <v>0.065</v>
      </c>
      <c r="X11" s="67">
        <f t="shared" si="3"/>
        <v>71.5</v>
      </c>
      <c r="Y11" s="68">
        <f t="shared" si="4"/>
        <v>0.01995</v>
      </c>
      <c r="Z11" s="57">
        <v>15.0</v>
      </c>
      <c r="AA11" s="66">
        <f t="shared" si="5"/>
        <v>0.20495</v>
      </c>
      <c r="AB11" s="69">
        <f t="shared" si="6"/>
        <v>234.795</v>
      </c>
      <c r="AC11" s="65">
        <v>0.13</v>
      </c>
      <c r="AD11" s="69">
        <f t="shared" si="7"/>
        <v>70.2</v>
      </c>
      <c r="AE11" s="70">
        <f t="shared" si="8"/>
        <v>17.5</v>
      </c>
      <c r="AF11" s="69">
        <f t="shared" si="9"/>
        <v>202.505</v>
      </c>
      <c r="AG11" s="66">
        <f t="shared" si="10"/>
        <v>0.1840954545</v>
      </c>
      <c r="AH11" s="71">
        <f t="shared" si="11"/>
        <v>843.26</v>
      </c>
      <c r="AI11" s="71">
        <f t="shared" si="12"/>
        <v>21.945</v>
      </c>
      <c r="AJ11" s="72">
        <v>0.0085</v>
      </c>
      <c r="AK11" s="73">
        <f t="shared" si="13"/>
        <v>9.35</v>
      </c>
    </row>
    <row r="12" ht="18.0" customHeight="1">
      <c r="A12" s="56">
        <v>46057.0</v>
      </c>
      <c r="B12" s="58">
        <v>8466.0</v>
      </c>
      <c r="C12" s="58"/>
      <c r="D12" s="59" t="s">
        <v>90</v>
      </c>
      <c r="E12" s="59" t="s">
        <v>91</v>
      </c>
      <c r="F12" s="59" t="s">
        <v>94</v>
      </c>
      <c r="G12" s="59" t="s">
        <v>91</v>
      </c>
      <c r="H12" s="59" t="s">
        <v>85</v>
      </c>
      <c r="I12" s="60" t="s">
        <v>86</v>
      </c>
      <c r="J12" s="60" t="s">
        <v>87</v>
      </c>
      <c r="K12" s="57" t="s">
        <v>232</v>
      </c>
      <c r="L12" s="59"/>
      <c r="M12" s="60">
        <v>460.0</v>
      </c>
      <c r="N12" s="60">
        <v>980.0</v>
      </c>
      <c r="O12" s="60">
        <v>20000.0</v>
      </c>
      <c r="P12" s="63">
        <v>3.0E-4</v>
      </c>
      <c r="Q12" s="64">
        <f t="shared" si="1"/>
        <v>6</v>
      </c>
      <c r="R12" s="65">
        <v>0.12</v>
      </c>
      <c r="S12" s="62"/>
      <c r="T12" s="65">
        <v>0.0</v>
      </c>
      <c r="U12" s="62">
        <v>1.0</v>
      </c>
      <c r="V12" s="62">
        <f t="shared" si="2"/>
        <v>0</v>
      </c>
      <c r="W12" s="66">
        <v>0.065</v>
      </c>
      <c r="X12" s="67">
        <f t="shared" si="3"/>
        <v>63.7</v>
      </c>
      <c r="Y12" s="68">
        <f t="shared" si="4"/>
        <v>0.01995</v>
      </c>
      <c r="Z12" s="57">
        <v>15.0</v>
      </c>
      <c r="AA12" s="66">
        <f t="shared" si="5"/>
        <v>0.20495</v>
      </c>
      <c r="AB12" s="69">
        <f t="shared" si="6"/>
        <v>209.181</v>
      </c>
      <c r="AC12" s="65">
        <v>0.13</v>
      </c>
      <c r="AD12" s="69">
        <f t="shared" si="7"/>
        <v>67.6</v>
      </c>
      <c r="AE12" s="70">
        <f t="shared" si="8"/>
        <v>17.5</v>
      </c>
      <c r="AF12" s="69">
        <f t="shared" si="9"/>
        <v>219.719</v>
      </c>
      <c r="AG12" s="66">
        <f t="shared" si="10"/>
        <v>0.2242030612</v>
      </c>
      <c r="AH12" s="71">
        <f t="shared" si="11"/>
        <v>751.268</v>
      </c>
      <c r="AI12" s="71">
        <f t="shared" si="12"/>
        <v>19.551</v>
      </c>
      <c r="AJ12" s="72">
        <v>0.0085</v>
      </c>
      <c r="AK12" s="73">
        <f t="shared" si="13"/>
        <v>8.33</v>
      </c>
    </row>
    <row r="13" ht="18.0" customHeight="1">
      <c r="A13" s="56">
        <v>46057.0</v>
      </c>
      <c r="B13" s="58">
        <v>8465.0</v>
      </c>
      <c r="C13" s="58"/>
      <c r="D13" s="57" t="s">
        <v>90</v>
      </c>
      <c r="E13" s="57" t="s">
        <v>91</v>
      </c>
      <c r="F13" s="57" t="s">
        <v>233</v>
      </c>
      <c r="G13" s="57" t="s">
        <v>91</v>
      </c>
      <c r="H13" s="59" t="s">
        <v>85</v>
      </c>
      <c r="I13" s="60" t="s">
        <v>86</v>
      </c>
      <c r="J13" s="60" t="s">
        <v>87</v>
      </c>
      <c r="K13" s="59" t="s">
        <v>232</v>
      </c>
      <c r="L13" s="59"/>
      <c r="M13" s="62">
        <v>880.0</v>
      </c>
      <c r="N13" s="62">
        <v>1680.0</v>
      </c>
      <c r="O13" s="60">
        <v>50000.0</v>
      </c>
      <c r="P13" s="63">
        <v>3.0E-4</v>
      </c>
      <c r="Q13" s="64">
        <f t="shared" si="1"/>
        <v>15</v>
      </c>
      <c r="R13" s="65">
        <v>0.12</v>
      </c>
      <c r="S13" s="62"/>
      <c r="T13" s="65">
        <v>0.0</v>
      </c>
      <c r="U13" s="62">
        <v>1.0</v>
      </c>
      <c r="V13" s="62">
        <f t="shared" si="2"/>
        <v>0</v>
      </c>
      <c r="W13" s="66">
        <v>0.065</v>
      </c>
      <c r="X13" s="67">
        <f t="shared" si="3"/>
        <v>109.2</v>
      </c>
      <c r="Y13" s="68">
        <f t="shared" si="4"/>
        <v>0.01995</v>
      </c>
      <c r="Z13" s="57">
        <v>15.0</v>
      </c>
      <c r="AA13" s="66">
        <f t="shared" si="5"/>
        <v>0.20495</v>
      </c>
      <c r="AB13" s="69">
        <f t="shared" si="6"/>
        <v>358.596</v>
      </c>
      <c r="AC13" s="65">
        <v>0.13</v>
      </c>
      <c r="AD13" s="69">
        <f t="shared" si="7"/>
        <v>104</v>
      </c>
      <c r="AE13" s="70">
        <f t="shared" si="8"/>
        <v>17.5</v>
      </c>
      <c r="AF13" s="69">
        <f t="shared" si="9"/>
        <v>304.904</v>
      </c>
      <c r="AG13" s="66">
        <f t="shared" si="10"/>
        <v>0.1814904762</v>
      </c>
      <c r="AH13" s="71">
        <f t="shared" si="11"/>
        <v>1287.888</v>
      </c>
      <c r="AI13" s="71">
        <f t="shared" si="12"/>
        <v>33.516</v>
      </c>
      <c r="AJ13" s="72">
        <v>0.0085</v>
      </c>
      <c r="AK13" s="73">
        <f t="shared" si="13"/>
        <v>14.28</v>
      </c>
    </row>
    <row r="14" ht="18.0" customHeight="1">
      <c r="A14" s="56">
        <v>46057.0</v>
      </c>
      <c r="B14" s="58">
        <v>8427.0</v>
      </c>
      <c r="C14" s="58"/>
      <c r="D14" s="57" t="s">
        <v>90</v>
      </c>
      <c r="E14" s="57" t="s">
        <v>91</v>
      </c>
      <c r="F14" s="59" t="s">
        <v>122</v>
      </c>
      <c r="G14" s="59" t="s">
        <v>91</v>
      </c>
      <c r="H14" s="59" t="s">
        <v>85</v>
      </c>
      <c r="I14" s="60" t="s">
        <v>86</v>
      </c>
      <c r="J14" s="60" t="s">
        <v>87</v>
      </c>
      <c r="K14" s="59" t="s">
        <v>234</v>
      </c>
      <c r="L14" s="57"/>
      <c r="M14" s="60">
        <v>660.0</v>
      </c>
      <c r="N14" s="60">
        <v>1200.0</v>
      </c>
      <c r="O14" s="60">
        <v>50000.0</v>
      </c>
      <c r="P14" s="63">
        <v>3.0E-4</v>
      </c>
      <c r="Q14" s="64">
        <f t="shared" si="1"/>
        <v>15</v>
      </c>
      <c r="R14" s="65">
        <v>0.12</v>
      </c>
      <c r="S14" s="62"/>
      <c r="T14" s="65">
        <v>0.0</v>
      </c>
      <c r="U14" s="62">
        <v>1.0</v>
      </c>
      <c r="V14" s="62">
        <f t="shared" si="2"/>
        <v>0</v>
      </c>
      <c r="W14" s="66">
        <v>0.065</v>
      </c>
      <c r="X14" s="67">
        <f t="shared" si="3"/>
        <v>78</v>
      </c>
      <c r="Y14" s="68">
        <f t="shared" si="4"/>
        <v>0.01995</v>
      </c>
      <c r="Z14" s="57">
        <v>15.0</v>
      </c>
      <c r="AA14" s="66">
        <f t="shared" si="5"/>
        <v>0.20495</v>
      </c>
      <c r="AB14" s="69">
        <f t="shared" si="6"/>
        <v>256.14</v>
      </c>
      <c r="AC14" s="65">
        <v>0.13</v>
      </c>
      <c r="AD14" s="69">
        <f t="shared" si="7"/>
        <v>70.2</v>
      </c>
      <c r="AE14" s="70">
        <f t="shared" si="8"/>
        <v>17.5</v>
      </c>
      <c r="AF14" s="69">
        <f t="shared" si="9"/>
        <v>181.16</v>
      </c>
      <c r="AG14" s="66">
        <f t="shared" si="10"/>
        <v>0.1509666667</v>
      </c>
      <c r="AH14" s="71">
        <f t="shared" si="11"/>
        <v>919.92</v>
      </c>
      <c r="AI14" s="71">
        <f t="shared" si="12"/>
        <v>23.94</v>
      </c>
      <c r="AJ14" s="72">
        <v>0.0085</v>
      </c>
      <c r="AK14" s="73">
        <f t="shared" si="13"/>
        <v>10.2</v>
      </c>
    </row>
    <row r="15" ht="18.0" customHeight="1">
      <c r="A15" s="56">
        <v>46057.0</v>
      </c>
      <c r="B15" s="58" t="s">
        <v>235</v>
      </c>
      <c r="C15" s="58"/>
      <c r="D15" s="57" t="s">
        <v>114</v>
      </c>
      <c r="E15" s="57" t="s">
        <v>115</v>
      </c>
      <c r="F15" s="59" t="s">
        <v>179</v>
      </c>
      <c r="G15" s="59" t="s">
        <v>180</v>
      </c>
      <c r="H15" s="59" t="s">
        <v>109</v>
      </c>
      <c r="I15" s="60" t="s">
        <v>86</v>
      </c>
      <c r="J15" s="60" t="s">
        <v>87</v>
      </c>
      <c r="K15" s="59" t="s">
        <v>181</v>
      </c>
      <c r="L15" s="57"/>
      <c r="M15" s="60">
        <v>2860.0</v>
      </c>
      <c r="N15" s="60">
        <v>5800.0</v>
      </c>
      <c r="O15" s="60">
        <v>80000.0</v>
      </c>
      <c r="P15" s="63">
        <v>3.0E-4</v>
      </c>
      <c r="Q15" s="64">
        <f t="shared" si="1"/>
        <v>24</v>
      </c>
      <c r="R15" s="65">
        <v>0.03</v>
      </c>
      <c r="S15" s="62"/>
      <c r="T15" s="65">
        <v>0.035</v>
      </c>
      <c r="U15" s="62">
        <v>1.0</v>
      </c>
      <c r="V15" s="62">
        <f t="shared" si="2"/>
        <v>203</v>
      </c>
      <c r="W15" s="66">
        <v>0.065</v>
      </c>
      <c r="X15" s="67">
        <f t="shared" si="3"/>
        <v>377</v>
      </c>
      <c r="Y15" s="68">
        <f t="shared" si="4"/>
        <v>0.01995</v>
      </c>
      <c r="Z15" s="57">
        <v>15.0</v>
      </c>
      <c r="AA15" s="66">
        <f t="shared" si="5"/>
        <v>0.14995</v>
      </c>
      <c r="AB15" s="69">
        <f t="shared" si="6"/>
        <v>919.01</v>
      </c>
      <c r="AC15" s="65">
        <v>0.1</v>
      </c>
      <c r="AD15" s="69">
        <f t="shared" si="7"/>
        <v>294</v>
      </c>
      <c r="AE15" s="70">
        <f t="shared" si="8"/>
        <v>17.5</v>
      </c>
      <c r="AF15" s="69">
        <f t="shared" si="9"/>
        <v>1685.49</v>
      </c>
      <c r="AG15" s="66">
        <f t="shared" si="10"/>
        <v>0.2906017241</v>
      </c>
      <c r="AH15" s="71">
        <f t="shared" si="11"/>
        <v>4765.28</v>
      </c>
      <c r="AI15" s="71">
        <f t="shared" si="12"/>
        <v>115.71</v>
      </c>
      <c r="AJ15" s="72">
        <v>0.0085</v>
      </c>
      <c r="AK15" s="73">
        <f t="shared" si="13"/>
        <v>49.3</v>
      </c>
    </row>
    <row r="16" ht="16.5" customHeight="1">
      <c r="A16" s="56">
        <v>46057.0</v>
      </c>
      <c r="B16" s="58" t="s">
        <v>236</v>
      </c>
      <c r="C16" s="58"/>
      <c r="D16" s="57" t="s">
        <v>112</v>
      </c>
      <c r="E16" s="57" t="s">
        <v>113</v>
      </c>
      <c r="F16" s="57" t="s">
        <v>118</v>
      </c>
      <c r="G16" s="57" t="s">
        <v>119</v>
      </c>
      <c r="H16" s="59" t="s">
        <v>109</v>
      </c>
      <c r="I16" s="60" t="s">
        <v>86</v>
      </c>
      <c r="J16" s="75" t="s">
        <v>87</v>
      </c>
      <c r="K16" s="59" t="s">
        <v>237</v>
      </c>
      <c r="L16" s="57"/>
      <c r="M16" s="75">
        <v>3960.0</v>
      </c>
      <c r="N16" s="75">
        <v>6900.0</v>
      </c>
      <c r="O16" s="75">
        <v>80000.0</v>
      </c>
      <c r="P16" s="63">
        <v>3.0E-4</v>
      </c>
      <c r="Q16" s="64">
        <f t="shared" si="1"/>
        <v>24</v>
      </c>
      <c r="R16" s="65">
        <v>0.03</v>
      </c>
      <c r="S16" s="62"/>
      <c r="T16" s="65">
        <v>0.035</v>
      </c>
      <c r="U16" s="62">
        <v>1.0</v>
      </c>
      <c r="V16" s="62">
        <f t="shared" si="2"/>
        <v>241.5</v>
      </c>
      <c r="W16" s="66">
        <v>0.065</v>
      </c>
      <c r="X16" s="67">
        <f t="shared" si="3"/>
        <v>448.5</v>
      </c>
      <c r="Y16" s="68">
        <f t="shared" si="4"/>
        <v>0.01995</v>
      </c>
      <c r="Z16" s="57">
        <v>15.0</v>
      </c>
      <c r="AA16" s="66">
        <f t="shared" si="5"/>
        <v>0.14995</v>
      </c>
      <c r="AB16" s="69">
        <f t="shared" si="6"/>
        <v>1093.305</v>
      </c>
      <c r="AC16" s="65">
        <v>0.1</v>
      </c>
      <c r="AD16" s="69">
        <f t="shared" si="7"/>
        <v>294</v>
      </c>
      <c r="AE16" s="70">
        <f t="shared" si="8"/>
        <v>17.5</v>
      </c>
      <c r="AF16" s="69">
        <f t="shared" si="9"/>
        <v>1511.195</v>
      </c>
      <c r="AG16" s="66">
        <f t="shared" si="10"/>
        <v>0.2190137681</v>
      </c>
      <c r="AH16" s="71">
        <f t="shared" si="11"/>
        <v>5669.04</v>
      </c>
      <c r="AI16" s="71">
        <f t="shared" si="12"/>
        <v>137.655</v>
      </c>
      <c r="AJ16" s="72">
        <v>0.0085</v>
      </c>
      <c r="AK16" s="73">
        <f t="shared" si="13"/>
        <v>58.65</v>
      </c>
    </row>
    <row r="17" ht="18.0" customHeight="1">
      <c r="A17" s="56">
        <v>46058.0</v>
      </c>
      <c r="B17" s="58" t="s">
        <v>238</v>
      </c>
      <c r="C17" s="58"/>
      <c r="D17" s="57" t="s">
        <v>112</v>
      </c>
      <c r="E17" s="57" t="s">
        <v>113</v>
      </c>
      <c r="F17" s="57" t="s">
        <v>107</v>
      </c>
      <c r="G17" s="57" t="s">
        <v>108</v>
      </c>
      <c r="H17" s="59" t="s">
        <v>109</v>
      </c>
      <c r="I17" s="75" t="s">
        <v>86</v>
      </c>
      <c r="J17" s="75" t="s">
        <v>87</v>
      </c>
      <c r="K17" s="59" t="s">
        <v>239</v>
      </c>
      <c r="L17" s="57"/>
      <c r="M17" s="75">
        <v>6310.0</v>
      </c>
      <c r="N17" s="75">
        <v>10900.0</v>
      </c>
      <c r="O17" s="75">
        <v>100000.0</v>
      </c>
      <c r="P17" s="63">
        <v>3.0E-4</v>
      </c>
      <c r="Q17" s="64">
        <f t="shared" si="1"/>
        <v>30</v>
      </c>
      <c r="R17" s="65">
        <v>0.03</v>
      </c>
      <c r="S17" s="62"/>
      <c r="T17" s="65">
        <v>0.035</v>
      </c>
      <c r="U17" s="62">
        <v>1.0</v>
      </c>
      <c r="V17" s="62">
        <f t="shared" si="2"/>
        <v>381.5</v>
      </c>
      <c r="W17" s="66">
        <v>0.065</v>
      </c>
      <c r="X17" s="67">
        <f t="shared" si="3"/>
        <v>708.5</v>
      </c>
      <c r="Y17" s="68">
        <f t="shared" si="4"/>
        <v>0.01995</v>
      </c>
      <c r="Z17" s="57">
        <v>15.0</v>
      </c>
      <c r="AA17" s="66">
        <f t="shared" si="5"/>
        <v>0.14995</v>
      </c>
      <c r="AB17" s="69">
        <f t="shared" si="6"/>
        <v>1727.105</v>
      </c>
      <c r="AC17" s="65">
        <v>0.1</v>
      </c>
      <c r="AD17" s="69">
        <f t="shared" si="7"/>
        <v>459</v>
      </c>
      <c r="AE17" s="70">
        <f t="shared" si="8"/>
        <v>17.5</v>
      </c>
      <c r="AF17" s="69">
        <f t="shared" si="9"/>
        <v>2356.395</v>
      </c>
      <c r="AG17" s="66">
        <f t="shared" si="10"/>
        <v>0.2161830275</v>
      </c>
      <c r="AH17" s="71">
        <f t="shared" si="11"/>
        <v>8955.44</v>
      </c>
      <c r="AI17" s="71">
        <f t="shared" si="12"/>
        <v>217.455</v>
      </c>
      <c r="AJ17" s="72">
        <v>0.0085</v>
      </c>
      <c r="AK17" s="73">
        <f t="shared" si="13"/>
        <v>92.65</v>
      </c>
    </row>
    <row r="18" ht="18.0" customHeight="1">
      <c r="A18" s="56">
        <v>46058.0</v>
      </c>
      <c r="B18" s="58">
        <v>8519.0</v>
      </c>
      <c r="C18" s="58"/>
      <c r="D18" s="57" t="s">
        <v>90</v>
      </c>
      <c r="E18" s="57" t="s">
        <v>91</v>
      </c>
      <c r="F18" s="57" t="s">
        <v>90</v>
      </c>
      <c r="G18" s="57" t="s">
        <v>91</v>
      </c>
      <c r="H18" s="57" t="s">
        <v>85</v>
      </c>
      <c r="I18" s="60" t="s">
        <v>86</v>
      </c>
      <c r="J18" s="60" t="s">
        <v>87</v>
      </c>
      <c r="K18" s="57" t="s">
        <v>231</v>
      </c>
      <c r="L18" s="57"/>
      <c r="M18" s="75">
        <v>560.0</v>
      </c>
      <c r="N18" s="75">
        <v>1100.0</v>
      </c>
      <c r="O18" s="75">
        <v>20000.0</v>
      </c>
      <c r="P18" s="68">
        <v>3.0E-4</v>
      </c>
      <c r="Q18" s="69">
        <f t="shared" si="1"/>
        <v>6</v>
      </c>
      <c r="R18" s="65">
        <v>0.12</v>
      </c>
      <c r="S18" s="62"/>
      <c r="T18" s="65">
        <v>0.0</v>
      </c>
      <c r="U18" s="62">
        <v>1.0</v>
      </c>
      <c r="V18" s="62">
        <f t="shared" si="2"/>
        <v>0</v>
      </c>
      <c r="W18" s="66">
        <v>0.065</v>
      </c>
      <c r="X18" s="67">
        <f t="shared" si="3"/>
        <v>71.5</v>
      </c>
      <c r="Y18" s="68">
        <f t="shared" si="4"/>
        <v>0.01995</v>
      </c>
      <c r="Z18" s="57">
        <v>15.0</v>
      </c>
      <c r="AA18" s="66">
        <f t="shared" si="5"/>
        <v>0.20495</v>
      </c>
      <c r="AB18" s="69">
        <f t="shared" si="6"/>
        <v>234.795</v>
      </c>
      <c r="AC18" s="65">
        <v>0.13</v>
      </c>
      <c r="AD18" s="69">
        <f t="shared" si="7"/>
        <v>70.2</v>
      </c>
      <c r="AE18" s="70">
        <f t="shared" si="8"/>
        <v>17.5</v>
      </c>
      <c r="AF18" s="69">
        <f t="shared" si="9"/>
        <v>211.505</v>
      </c>
      <c r="AG18" s="66">
        <f t="shared" si="10"/>
        <v>0.1922772727</v>
      </c>
      <c r="AH18" s="71">
        <f t="shared" si="11"/>
        <v>843.26</v>
      </c>
      <c r="AI18" s="71">
        <f t="shared" si="12"/>
        <v>21.945</v>
      </c>
      <c r="AJ18" s="77">
        <v>0.0085</v>
      </c>
      <c r="AK18" s="78">
        <f t="shared" si="13"/>
        <v>9.35</v>
      </c>
    </row>
    <row r="19" ht="17.25" customHeight="1">
      <c r="A19" s="56">
        <v>46058.0</v>
      </c>
      <c r="B19" s="58" t="s">
        <v>240</v>
      </c>
      <c r="C19" s="58"/>
      <c r="D19" s="59" t="s">
        <v>118</v>
      </c>
      <c r="E19" s="59" t="s">
        <v>119</v>
      </c>
      <c r="F19" s="59" t="s">
        <v>138</v>
      </c>
      <c r="G19" s="59" t="s">
        <v>139</v>
      </c>
      <c r="H19" s="59" t="s">
        <v>109</v>
      </c>
      <c r="I19" s="60" t="s">
        <v>86</v>
      </c>
      <c r="J19" s="60" t="s">
        <v>87</v>
      </c>
      <c r="K19" s="59" t="s">
        <v>140</v>
      </c>
      <c r="L19" s="59"/>
      <c r="M19" s="60">
        <v>3260.0</v>
      </c>
      <c r="N19" s="60">
        <v>6500.0</v>
      </c>
      <c r="O19" s="60">
        <v>50000.0</v>
      </c>
      <c r="P19" s="63">
        <v>3.0E-4</v>
      </c>
      <c r="Q19" s="64">
        <f t="shared" si="1"/>
        <v>15</v>
      </c>
      <c r="R19" s="65">
        <v>0.03</v>
      </c>
      <c r="S19" s="62"/>
      <c r="T19" s="65">
        <v>0.035</v>
      </c>
      <c r="U19" s="62">
        <v>1.0</v>
      </c>
      <c r="V19" s="62">
        <f t="shared" si="2"/>
        <v>227.5</v>
      </c>
      <c r="W19" s="66">
        <v>0.065</v>
      </c>
      <c r="X19" s="67">
        <f t="shared" si="3"/>
        <v>422.5</v>
      </c>
      <c r="Y19" s="68">
        <f t="shared" si="4"/>
        <v>0.01995</v>
      </c>
      <c r="Z19" s="57">
        <v>15.0</v>
      </c>
      <c r="AA19" s="66">
        <f t="shared" si="5"/>
        <v>0.14995</v>
      </c>
      <c r="AB19" s="69">
        <f t="shared" si="6"/>
        <v>1029.925</v>
      </c>
      <c r="AC19" s="65">
        <v>0.1</v>
      </c>
      <c r="AD19" s="69">
        <f t="shared" si="7"/>
        <v>324</v>
      </c>
      <c r="AE19" s="70">
        <f t="shared" si="8"/>
        <v>17.5</v>
      </c>
      <c r="AF19" s="69">
        <f t="shared" si="9"/>
        <v>1853.575</v>
      </c>
      <c r="AG19" s="66">
        <f t="shared" si="10"/>
        <v>0.2851653846</v>
      </c>
      <c r="AH19" s="71">
        <f t="shared" si="11"/>
        <v>5340.4</v>
      </c>
      <c r="AI19" s="71">
        <f t="shared" si="12"/>
        <v>129.675</v>
      </c>
      <c r="AJ19" s="72">
        <v>0.0085</v>
      </c>
      <c r="AK19" s="73">
        <f t="shared" si="13"/>
        <v>55.25</v>
      </c>
    </row>
    <row r="20" ht="18.0" customHeight="1">
      <c r="A20" s="56">
        <v>46059.0</v>
      </c>
      <c r="B20" s="79" t="s">
        <v>241</v>
      </c>
      <c r="C20" s="79"/>
      <c r="D20" s="57" t="s">
        <v>105</v>
      </c>
      <c r="E20" s="57" t="s">
        <v>106</v>
      </c>
      <c r="F20" s="57" t="s">
        <v>112</v>
      </c>
      <c r="G20" s="57" t="s">
        <v>113</v>
      </c>
      <c r="H20" s="59" t="s">
        <v>109</v>
      </c>
      <c r="I20" s="60" t="s">
        <v>86</v>
      </c>
      <c r="J20" s="60" t="s">
        <v>87</v>
      </c>
      <c r="K20" s="59" t="s">
        <v>242</v>
      </c>
      <c r="L20" s="59"/>
      <c r="M20" s="62">
        <v>5060.0</v>
      </c>
      <c r="N20" s="62">
        <v>8200.0</v>
      </c>
      <c r="O20" s="60">
        <v>150000.0</v>
      </c>
      <c r="P20" s="63">
        <v>3.0E-4</v>
      </c>
      <c r="Q20" s="64">
        <f t="shared" si="1"/>
        <v>45</v>
      </c>
      <c r="R20" s="65">
        <v>0.03</v>
      </c>
      <c r="S20" s="62"/>
      <c r="T20" s="65">
        <v>0.035</v>
      </c>
      <c r="U20" s="62">
        <v>1.0</v>
      </c>
      <c r="V20" s="62">
        <f t="shared" si="2"/>
        <v>287</v>
      </c>
      <c r="W20" s="66">
        <v>0.065</v>
      </c>
      <c r="X20" s="67">
        <f t="shared" si="3"/>
        <v>533</v>
      </c>
      <c r="Y20" s="68">
        <f t="shared" si="4"/>
        <v>0.01995</v>
      </c>
      <c r="Z20" s="57">
        <v>15.0</v>
      </c>
      <c r="AA20" s="66">
        <f t="shared" si="5"/>
        <v>0.14995</v>
      </c>
      <c r="AB20" s="69">
        <f t="shared" si="6"/>
        <v>1299.29</v>
      </c>
      <c r="AC20" s="65">
        <v>0.1</v>
      </c>
      <c r="AD20" s="69">
        <f t="shared" si="7"/>
        <v>314</v>
      </c>
      <c r="AE20" s="70">
        <f t="shared" si="8"/>
        <v>17.5</v>
      </c>
      <c r="AF20" s="69">
        <f t="shared" si="9"/>
        <v>1464.21</v>
      </c>
      <c r="AG20" s="66">
        <f t="shared" si="10"/>
        <v>0.1785621951</v>
      </c>
      <c r="AH20" s="71">
        <f t="shared" si="11"/>
        <v>6737.12</v>
      </c>
      <c r="AI20" s="71">
        <f t="shared" si="12"/>
        <v>163.59</v>
      </c>
      <c r="AJ20" s="72">
        <v>0.0085</v>
      </c>
      <c r="AK20" s="73">
        <f t="shared" si="13"/>
        <v>69.7</v>
      </c>
    </row>
    <row r="21" ht="18.0" customHeight="1">
      <c r="A21" s="56">
        <v>46060.0</v>
      </c>
      <c r="B21" s="79">
        <v>8593.0</v>
      </c>
      <c r="C21" s="58"/>
      <c r="D21" s="57" t="s">
        <v>107</v>
      </c>
      <c r="E21" s="57" t="s">
        <v>108</v>
      </c>
      <c r="F21" s="57" t="s">
        <v>112</v>
      </c>
      <c r="G21" s="57" t="s">
        <v>113</v>
      </c>
      <c r="H21" s="59" t="s">
        <v>109</v>
      </c>
      <c r="I21" s="60" t="s">
        <v>86</v>
      </c>
      <c r="J21" s="60" t="s">
        <v>87</v>
      </c>
      <c r="K21" s="59" t="s">
        <v>243</v>
      </c>
      <c r="L21" s="80"/>
      <c r="M21" s="60">
        <v>7530.0</v>
      </c>
      <c r="N21" s="60">
        <v>11600.0</v>
      </c>
      <c r="O21" s="60">
        <v>100000.0</v>
      </c>
      <c r="P21" s="63">
        <v>3.0E-4</v>
      </c>
      <c r="Q21" s="64">
        <f t="shared" si="1"/>
        <v>30</v>
      </c>
      <c r="R21" s="65">
        <v>0.03</v>
      </c>
      <c r="S21" s="62"/>
      <c r="T21" s="65">
        <v>0.035</v>
      </c>
      <c r="U21" s="62">
        <v>1.0</v>
      </c>
      <c r="V21" s="62">
        <f t="shared" si="2"/>
        <v>406</v>
      </c>
      <c r="W21" s="66">
        <v>0.065</v>
      </c>
      <c r="X21" s="67">
        <f t="shared" si="3"/>
        <v>754</v>
      </c>
      <c r="Y21" s="68">
        <f t="shared" si="4"/>
        <v>0.01995</v>
      </c>
      <c r="Z21" s="57">
        <v>15.0</v>
      </c>
      <c r="AA21" s="66">
        <f t="shared" si="5"/>
        <v>0.14995</v>
      </c>
      <c r="AB21" s="69">
        <f t="shared" si="6"/>
        <v>1838.02</v>
      </c>
      <c r="AC21" s="65">
        <v>0.1</v>
      </c>
      <c r="AD21" s="69">
        <f t="shared" si="7"/>
        <v>407</v>
      </c>
      <c r="AE21" s="70">
        <f t="shared" si="8"/>
        <v>17.5</v>
      </c>
      <c r="AF21" s="69">
        <f t="shared" si="9"/>
        <v>1777.48</v>
      </c>
      <c r="AG21" s="66">
        <f t="shared" si="10"/>
        <v>0.1532310345</v>
      </c>
      <c r="AH21" s="71">
        <f t="shared" si="11"/>
        <v>9530.56</v>
      </c>
      <c r="AI21" s="71">
        <f t="shared" si="12"/>
        <v>231.42</v>
      </c>
      <c r="AJ21" s="72">
        <v>0.0085</v>
      </c>
      <c r="AK21" s="73">
        <f t="shared" si="13"/>
        <v>98.6</v>
      </c>
    </row>
    <row r="22" ht="18.0" customHeight="1">
      <c r="A22" s="56">
        <v>46061.0</v>
      </c>
      <c r="B22" s="177" t="s">
        <v>244</v>
      </c>
      <c r="C22" s="58"/>
      <c r="D22" s="57" t="s">
        <v>112</v>
      </c>
      <c r="E22" s="57" t="s">
        <v>113</v>
      </c>
      <c r="F22" s="59" t="s">
        <v>107</v>
      </c>
      <c r="G22" s="59" t="s">
        <v>108</v>
      </c>
      <c r="H22" s="59" t="s">
        <v>109</v>
      </c>
      <c r="I22" s="60" t="s">
        <v>86</v>
      </c>
      <c r="J22" s="60" t="s">
        <v>87</v>
      </c>
      <c r="K22" s="59" t="s">
        <v>245</v>
      </c>
      <c r="L22" s="59"/>
      <c r="M22" s="60">
        <v>6710.0</v>
      </c>
      <c r="N22" s="60">
        <v>12900.0</v>
      </c>
      <c r="O22" s="74">
        <v>50000.0</v>
      </c>
      <c r="P22" s="63">
        <v>3.0E-4</v>
      </c>
      <c r="Q22" s="64">
        <f t="shared" si="1"/>
        <v>15</v>
      </c>
      <c r="R22" s="65">
        <v>0.03</v>
      </c>
      <c r="S22" s="62"/>
      <c r="T22" s="65">
        <v>0.035</v>
      </c>
      <c r="U22" s="62">
        <v>1.0</v>
      </c>
      <c r="V22" s="62">
        <f t="shared" si="2"/>
        <v>451.5</v>
      </c>
      <c r="W22" s="66">
        <v>0.065</v>
      </c>
      <c r="X22" s="67">
        <f t="shared" si="3"/>
        <v>838.5</v>
      </c>
      <c r="Y22" s="68">
        <f t="shared" si="4"/>
        <v>0.01995</v>
      </c>
      <c r="Z22" s="57">
        <v>15.0</v>
      </c>
      <c r="AA22" s="66">
        <f t="shared" si="5"/>
        <v>0.14995</v>
      </c>
      <c r="AB22" s="69">
        <f t="shared" si="6"/>
        <v>2044.005</v>
      </c>
      <c r="AC22" s="65">
        <v>0.1</v>
      </c>
      <c r="AD22" s="69">
        <f t="shared" si="7"/>
        <v>619</v>
      </c>
      <c r="AE22" s="70">
        <f t="shared" si="8"/>
        <v>17.5</v>
      </c>
      <c r="AF22" s="69">
        <f t="shared" si="9"/>
        <v>3494.495</v>
      </c>
      <c r="AG22" s="66">
        <f t="shared" si="10"/>
        <v>0.2708910853</v>
      </c>
      <c r="AH22" s="71">
        <f t="shared" si="11"/>
        <v>10598.64</v>
      </c>
      <c r="AI22" s="71">
        <f t="shared" si="12"/>
        <v>257.355</v>
      </c>
      <c r="AJ22" s="72">
        <v>0.0085</v>
      </c>
      <c r="AK22" s="73">
        <f t="shared" si="13"/>
        <v>109.65</v>
      </c>
    </row>
    <row r="23" ht="18.0" customHeight="1">
      <c r="A23" s="56">
        <v>46062.0</v>
      </c>
      <c r="B23" s="58" t="s">
        <v>246</v>
      </c>
      <c r="C23" s="58"/>
      <c r="D23" s="59" t="s">
        <v>112</v>
      </c>
      <c r="E23" s="59" t="s">
        <v>113</v>
      </c>
      <c r="F23" s="57" t="s">
        <v>118</v>
      </c>
      <c r="G23" s="57" t="s">
        <v>119</v>
      </c>
      <c r="H23" s="57" t="s">
        <v>109</v>
      </c>
      <c r="I23" s="60" t="s">
        <v>86</v>
      </c>
      <c r="J23" s="60" t="s">
        <v>87</v>
      </c>
      <c r="K23" s="57" t="s">
        <v>247</v>
      </c>
      <c r="L23" s="57"/>
      <c r="M23" s="75">
        <f>5025.83+60</f>
        <v>5085.83</v>
      </c>
      <c r="N23" s="75">
        <v>8500.0</v>
      </c>
      <c r="O23" s="75">
        <v>50000.0</v>
      </c>
      <c r="P23" s="63">
        <v>3.0E-4</v>
      </c>
      <c r="Q23" s="64">
        <f t="shared" si="1"/>
        <v>15</v>
      </c>
      <c r="R23" s="65">
        <v>0.03</v>
      </c>
      <c r="S23" s="62"/>
      <c r="T23" s="65">
        <v>0.035</v>
      </c>
      <c r="U23" s="62">
        <v>1.0</v>
      </c>
      <c r="V23" s="62">
        <f t="shared" si="2"/>
        <v>297.5</v>
      </c>
      <c r="W23" s="66">
        <v>0.065</v>
      </c>
      <c r="X23" s="67">
        <f t="shared" si="3"/>
        <v>552.5</v>
      </c>
      <c r="Y23" s="68">
        <f t="shared" si="4"/>
        <v>0.01995</v>
      </c>
      <c r="Z23" s="57">
        <v>15.0</v>
      </c>
      <c r="AA23" s="66">
        <f t="shared" si="5"/>
        <v>0.14995</v>
      </c>
      <c r="AB23" s="69">
        <f t="shared" si="6"/>
        <v>1346.825</v>
      </c>
      <c r="AC23" s="65">
        <v>0.1</v>
      </c>
      <c r="AD23" s="69">
        <f t="shared" si="7"/>
        <v>341.417</v>
      </c>
      <c r="AE23" s="70">
        <f t="shared" si="8"/>
        <v>17.5</v>
      </c>
      <c r="AF23" s="69">
        <f t="shared" si="9"/>
        <v>1693.428</v>
      </c>
      <c r="AG23" s="66">
        <f t="shared" si="10"/>
        <v>0.1992268235</v>
      </c>
      <c r="AH23" s="71">
        <f t="shared" si="11"/>
        <v>6983.6</v>
      </c>
      <c r="AI23" s="71">
        <f t="shared" si="12"/>
        <v>169.575</v>
      </c>
      <c r="AJ23" s="72">
        <v>0.0085</v>
      </c>
      <c r="AK23" s="73">
        <f t="shared" si="13"/>
        <v>72.25</v>
      </c>
    </row>
    <row r="24" ht="18.0" customHeight="1">
      <c r="A24" s="56">
        <v>46062.0</v>
      </c>
      <c r="B24" s="58" t="s">
        <v>248</v>
      </c>
      <c r="C24" s="58"/>
      <c r="D24" s="59" t="s">
        <v>90</v>
      </c>
      <c r="E24" s="59" t="s">
        <v>91</v>
      </c>
      <c r="F24" s="57" t="s">
        <v>152</v>
      </c>
      <c r="G24" s="57" t="s">
        <v>91</v>
      </c>
      <c r="H24" s="57" t="s">
        <v>85</v>
      </c>
      <c r="I24" s="60" t="s">
        <v>86</v>
      </c>
      <c r="J24" s="60" t="s">
        <v>87</v>
      </c>
      <c r="K24" s="57" t="s">
        <v>249</v>
      </c>
      <c r="L24" s="57"/>
      <c r="M24" s="75">
        <v>960.0</v>
      </c>
      <c r="N24" s="75">
        <v>1630.0</v>
      </c>
      <c r="O24" s="75">
        <v>100000.0</v>
      </c>
      <c r="P24" s="63">
        <v>3.0E-4</v>
      </c>
      <c r="Q24" s="64">
        <f t="shared" si="1"/>
        <v>30</v>
      </c>
      <c r="R24" s="65">
        <v>0.12</v>
      </c>
      <c r="S24" s="62"/>
      <c r="T24" s="65">
        <v>0.0</v>
      </c>
      <c r="U24" s="62">
        <v>1.0</v>
      </c>
      <c r="V24" s="62">
        <f t="shared" si="2"/>
        <v>0</v>
      </c>
      <c r="W24" s="66">
        <v>0.065</v>
      </c>
      <c r="X24" s="67">
        <f t="shared" si="3"/>
        <v>105.95</v>
      </c>
      <c r="Y24" s="68">
        <f t="shared" si="4"/>
        <v>0.01995</v>
      </c>
      <c r="Z24" s="57">
        <v>15.0</v>
      </c>
      <c r="AA24" s="66">
        <f t="shared" si="5"/>
        <v>0.20495</v>
      </c>
      <c r="AB24" s="69">
        <f t="shared" si="6"/>
        <v>347.9235</v>
      </c>
      <c r="AC24" s="65">
        <v>0.07</v>
      </c>
      <c r="AD24" s="69">
        <f t="shared" si="7"/>
        <v>46.9</v>
      </c>
      <c r="AE24" s="70">
        <f t="shared" si="8"/>
        <v>17.5</v>
      </c>
      <c r="AF24" s="69">
        <f t="shared" si="9"/>
        <v>227.6765</v>
      </c>
      <c r="AG24" s="66">
        <f t="shared" si="10"/>
        <v>0.1396788344</v>
      </c>
      <c r="AH24" s="71">
        <f t="shared" si="11"/>
        <v>1249.558</v>
      </c>
      <c r="AI24" s="71">
        <f t="shared" si="12"/>
        <v>32.5185</v>
      </c>
      <c r="AJ24" s="72">
        <v>0.0085</v>
      </c>
      <c r="AK24" s="73">
        <f t="shared" si="13"/>
        <v>13.855</v>
      </c>
    </row>
    <row r="25" ht="18.0" customHeight="1">
      <c r="A25" s="56">
        <v>46062.0</v>
      </c>
      <c r="B25" s="58">
        <v>8644.0</v>
      </c>
      <c r="C25" s="58"/>
      <c r="D25" s="57" t="s">
        <v>127</v>
      </c>
      <c r="E25" s="57" t="s">
        <v>83</v>
      </c>
      <c r="F25" s="59" t="s">
        <v>82</v>
      </c>
      <c r="G25" s="59" t="s">
        <v>83</v>
      </c>
      <c r="H25" s="59" t="s">
        <v>128</v>
      </c>
      <c r="I25" s="60" t="s">
        <v>86</v>
      </c>
      <c r="J25" s="60" t="s">
        <v>87</v>
      </c>
      <c r="K25" s="59" t="s">
        <v>250</v>
      </c>
      <c r="L25" s="59"/>
      <c r="M25" s="60">
        <v>1260.0</v>
      </c>
      <c r="N25" s="60">
        <v>2100.0</v>
      </c>
      <c r="O25" s="60">
        <v>80000.0</v>
      </c>
      <c r="P25" s="63">
        <v>3.0E-4</v>
      </c>
      <c r="Q25" s="64">
        <f t="shared" si="1"/>
        <v>24</v>
      </c>
      <c r="R25" s="65">
        <v>0.0</v>
      </c>
      <c r="S25" s="62"/>
      <c r="T25" s="65">
        <v>0.035</v>
      </c>
      <c r="U25" s="62">
        <v>1.0</v>
      </c>
      <c r="V25" s="62">
        <f t="shared" si="2"/>
        <v>73.5</v>
      </c>
      <c r="W25" s="66">
        <v>0.065</v>
      </c>
      <c r="X25" s="67">
        <f t="shared" si="3"/>
        <v>136.5</v>
      </c>
      <c r="Y25" s="68">
        <f t="shared" si="4"/>
        <v>0.01995</v>
      </c>
      <c r="Z25" s="57">
        <v>15.0</v>
      </c>
      <c r="AA25" s="66">
        <f t="shared" si="5"/>
        <v>0.11995</v>
      </c>
      <c r="AB25" s="69">
        <f t="shared" si="6"/>
        <v>269.745</v>
      </c>
      <c r="AC25" s="65">
        <v>0.13</v>
      </c>
      <c r="AD25" s="69">
        <f t="shared" si="7"/>
        <v>109.2</v>
      </c>
      <c r="AE25" s="70">
        <f t="shared" si="8"/>
        <v>17.5</v>
      </c>
      <c r="AF25" s="69">
        <f t="shared" si="9"/>
        <v>419.555</v>
      </c>
      <c r="AG25" s="66">
        <f t="shared" si="10"/>
        <v>0.1997880952</v>
      </c>
      <c r="AH25" s="71">
        <f t="shared" si="11"/>
        <v>1788.36</v>
      </c>
      <c r="AI25" s="71">
        <f t="shared" si="12"/>
        <v>41.895</v>
      </c>
      <c r="AJ25" s="72">
        <v>0.0085</v>
      </c>
      <c r="AK25" s="73">
        <f t="shared" si="13"/>
        <v>17.85</v>
      </c>
    </row>
    <row r="26" ht="18.0" customHeight="1">
      <c r="A26" s="56">
        <v>46063.0</v>
      </c>
      <c r="B26" s="58">
        <v>8652.0</v>
      </c>
      <c r="C26" s="58"/>
      <c r="D26" s="59" t="s">
        <v>90</v>
      </c>
      <c r="E26" s="59" t="s">
        <v>91</v>
      </c>
      <c r="F26" s="57" t="s">
        <v>101</v>
      </c>
      <c r="G26" s="57" t="s">
        <v>91</v>
      </c>
      <c r="H26" s="57" t="s">
        <v>85</v>
      </c>
      <c r="I26" s="60" t="s">
        <v>86</v>
      </c>
      <c r="J26" s="60" t="s">
        <v>87</v>
      </c>
      <c r="K26" s="57" t="s">
        <v>147</v>
      </c>
      <c r="L26" s="57"/>
      <c r="M26" s="75">
        <v>1060.0</v>
      </c>
      <c r="N26" s="75">
        <v>2100.0</v>
      </c>
      <c r="O26" s="75">
        <v>50000.0</v>
      </c>
      <c r="P26" s="63">
        <v>3.0E-4</v>
      </c>
      <c r="Q26" s="64">
        <f t="shared" si="1"/>
        <v>15</v>
      </c>
      <c r="R26" s="65">
        <v>0.12</v>
      </c>
      <c r="S26" s="62"/>
      <c r="T26" s="65">
        <v>0.0</v>
      </c>
      <c r="U26" s="62">
        <v>1.0</v>
      </c>
      <c r="V26" s="62">
        <f t="shared" si="2"/>
        <v>0</v>
      </c>
      <c r="W26" s="66">
        <v>0.065</v>
      </c>
      <c r="X26" s="67">
        <f t="shared" si="3"/>
        <v>136.5</v>
      </c>
      <c r="Y26" s="68">
        <f t="shared" si="4"/>
        <v>0.01995</v>
      </c>
      <c r="Z26" s="57">
        <v>15.0</v>
      </c>
      <c r="AA26" s="66">
        <f t="shared" si="5"/>
        <v>0.20495</v>
      </c>
      <c r="AB26" s="69">
        <f t="shared" si="6"/>
        <v>448.245</v>
      </c>
      <c r="AC26" s="65">
        <v>0.13</v>
      </c>
      <c r="AD26" s="69">
        <f t="shared" si="7"/>
        <v>135.2</v>
      </c>
      <c r="AE26" s="70">
        <f t="shared" si="8"/>
        <v>17.5</v>
      </c>
      <c r="AF26" s="69">
        <f t="shared" si="9"/>
        <v>424.055</v>
      </c>
      <c r="AG26" s="66">
        <f t="shared" si="10"/>
        <v>0.2019309524</v>
      </c>
      <c r="AH26" s="71">
        <f t="shared" si="11"/>
        <v>1609.86</v>
      </c>
      <c r="AI26" s="71">
        <f t="shared" si="12"/>
        <v>41.895</v>
      </c>
      <c r="AJ26" s="72">
        <v>0.0085</v>
      </c>
      <c r="AK26" s="73">
        <f t="shared" si="13"/>
        <v>17.85</v>
      </c>
    </row>
    <row r="27" ht="18.0" customHeight="1">
      <c r="A27" s="56">
        <v>46063.0</v>
      </c>
      <c r="B27" s="58">
        <v>8658.0</v>
      </c>
      <c r="C27" s="58"/>
      <c r="D27" s="57" t="s">
        <v>90</v>
      </c>
      <c r="E27" s="57" t="s">
        <v>91</v>
      </c>
      <c r="F27" s="59" t="s">
        <v>122</v>
      </c>
      <c r="G27" s="59" t="s">
        <v>91</v>
      </c>
      <c r="H27" s="59" t="s">
        <v>85</v>
      </c>
      <c r="I27" s="60" t="s">
        <v>86</v>
      </c>
      <c r="J27" s="60" t="s">
        <v>87</v>
      </c>
      <c r="K27" s="57" t="s">
        <v>251</v>
      </c>
      <c r="L27" s="57"/>
      <c r="M27" s="75">
        <v>610.0</v>
      </c>
      <c r="N27" s="60">
        <v>1200.0</v>
      </c>
      <c r="O27" s="60">
        <v>50000.0</v>
      </c>
      <c r="P27" s="63">
        <v>3.0E-4</v>
      </c>
      <c r="Q27" s="64">
        <f t="shared" si="1"/>
        <v>15</v>
      </c>
      <c r="R27" s="65">
        <v>0.12</v>
      </c>
      <c r="S27" s="62"/>
      <c r="T27" s="65">
        <v>0.0</v>
      </c>
      <c r="U27" s="62">
        <v>1.0</v>
      </c>
      <c r="V27" s="62">
        <f t="shared" si="2"/>
        <v>0</v>
      </c>
      <c r="W27" s="66">
        <v>0.065</v>
      </c>
      <c r="X27" s="67">
        <f t="shared" si="3"/>
        <v>78</v>
      </c>
      <c r="Y27" s="68">
        <f t="shared" si="4"/>
        <v>0.01995</v>
      </c>
      <c r="Z27" s="57">
        <v>15.0</v>
      </c>
      <c r="AA27" s="66">
        <f t="shared" si="5"/>
        <v>0.20495</v>
      </c>
      <c r="AB27" s="69">
        <f t="shared" si="6"/>
        <v>256.14</v>
      </c>
      <c r="AC27" s="65">
        <v>0.13</v>
      </c>
      <c r="AD27" s="69">
        <f t="shared" si="7"/>
        <v>76.7</v>
      </c>
      <c r="AE27" s="70">
        <f t="shared" si="8"/>
        <v>17.5</v>
      </c>
      <c r="AF27" s="69">
        <f t="shared" si="9"/>
        <v>224.66</v>
      </c>
      <c r="AG27" s="66">
        <f t="shared" si="10"/>
        <v>0.1872166667</v>
      </c>
      <c r="AH27" s="71">
        <f t="shared" si="11"/>
        <v>919.92</v>
      </c>
      <c r="AI27" s="71">
        <f t="shared" si="12"/>
        <v>23.94</v>
      </c>
      <c r="AJ27" s="72">
        <v>0.0085</v>
      </c>
      <c r="AK27" s="73">
        <f t="shared" si="13"/>
        <v>10.2</v>
      </c>
    </row>
    <row r="28" ht="18.0" customHeight="1">
      <c r="A28" s="56">
        <v>46064.0</v>
      </c>
      <c r="B28" s="57">
        <v>8698.0</v>
      </c>
      <c r="C28" s="58"/>
      <c r="D28" s="57" t="s">
        <v>203</v>
      </c>
      <c r="E28" s="57" t="s">
        <v>83</v>
      </c>
      <c r="F28" s="59" t="s">
        <v>252</v>
      </c>
      <c r="G28" s="83" t="s">
        <v>83</v>
      </c>
      <c r="H28" s="59" t="s">
        <v>85</v>
      </c>
      <c r="I28" s="60" t="s">
        <v>86</v>
      </c>
      <c r="J28" s="60" t="s">
        <v>87</v>
      </c>
      <c r="K28" s="57" t="s">
        <v>253</v>
      </c>
      <c r="L28" s="57"/>
      <c r="M28" s="75">
        <v>960.0</v>
      </c>
      <c r="N28" s="84">
        <v>1550.0</v>
      </c>
      <c r="O28" s="84">
        <v>100000.0</v>
      </c>
      <c r="P28" s="68">
        <v>3.0E-4</v>
      </c>
      <c r="Q28" s="69">
        <f t="shared" si="1"/>
        <v>30</v>
      </c>
      <c r="R28" s="65">
        <v>0.0</v>
      </c>
      <c r="S28" s="62"/>
      <c r="T28" s="65">
        <v>0.035</v>
      </c>
      <c r="U28" s="62">
        <v>1.0</v>
      </c>
      <c r="V28" s="62">
        <f t="shared" si="2"/>
        <v>54.25</v>
      </c>
      <c r="W28" s="66">
        <v>0.065</v>
      </c>
      <c r="X28" s="67">
        <f t="shared" si="3"/>
        <v>100.75</v>
      </c>
      <c r="Y28" s="68">
        <f t="shared" si="4"/>
        <v>0.01995</v>
      </c>
      <c r="Z28" s="57">
        <v>15.0</v>
      </c>
      <c r="AA28" s="66">
        <f t="shared" si="5"/>
        <v>0.11995</v>
      </c>
      <c r="AB28" s="69">
        <f t="shared" si="6"/>
        <v>199.0975</v>
      </c>
      <c r="AC28" s="65">
        <v>0.13</v>
      </c>
      <c r="AD28" s="69">
        <f t="shared" si="7"/>
        <v>76.7</v>
      </c>
      <c r="AE28" s="70">
        <f t="shared" si="8"/>
        <v>17.5</v>
      </c>
      <c r="AF28" s="69">
        <f t="shared" si="9"/>
        <v>266.7025</v>
      </c>
      <c r="AG28" s="66">
        <f t="shared" si="10"/>
        <v>0.172066129</v>
      </c>
      <c r="AH28" s="85">
        <f t="shared" si="11"/>
        <v>1319.98</v>
      </c>
      <c r="AI28" s="85">
        <f t="shared" si="12"/>
        <v>30.9225</v>
      </c>
      <c r="AJ28" s="86">
        <v>0.0085</v>
      </c>
      <c r="AK28" s="87">
        <f t="shared" si="13"/>
        <v>13.175</v>
      </c>
    </row>
    <row r="29" ht="18.0" customHeight="1">
      <c r="A29" s="56">
        <v>46064.0</v>
      </c>
      <c r="B29" s="79">
        <v>8700.0</v>
      </c>
      <c r="C29" s="79"/>
      <c r="D29" s="57" t="s">
        <v>90</v>
      </c>
      <c r="E29" s="57" t="s">
        <v>91</v>
      </c>
      <c r="F29" s="57" t="s">
        <v>90</v>
      </c>
      <c r="G29" s="57" t="s">
        <v>91</v>
      </c>
      <c r="H29" s="59" t="s">
        <v>85</v>
      </c>
      <c r="I29" s="60" t="s">
        <v>86</v>
      </c>
      <c r="J29" s="60" t="s">
        <v>87</v>
      </c>
      <c r="K29" s="59" t="s">
        <v>197</v>
      </c>
      <c r="L29" s="59"/>
      <c r="M29" s="60">
        <v>460.0</v>
      </c>
      <c r="N29" s="62">
        <v>1050.0</v>
      </c>
      <c r="O29" s="60">
        <v>20000.0</v>
      </c>
      <c r="P29" s="63">
        <v>3.0E-4</v>
      </c>
      <c r="Q29" s="64">
        <f t="shared" si="1"/>
        <v>6</v>
      </c>
      <c r="R29" s="65">
        <v>0.12</v>
      </c>
      <c r="S29" s="62"/>
      <c r="T29" s="65">
        <v>0.0</v>
      </c>
      <c r="U29" s="62">
        <v>1.0</v>
      </c>
      <c r="V29" s="62">
        <f t="shared" si="2"/>
        <v>0</v>
      </c>
      <c r="W29" s="66">
        <v>0.065</v>
      </c>
      <c r="X29" s="67">
        <f t="shared" si="3"/>
        <v>68.25</v>
      </c>
      <c r="Y29" s="68">
        <f t="shared" si="4"/>
        <v>0.01995</v>
      </c>
      <c r="Z29" s="57">
        <v>15.0</v>
      </c>
      <c r="AA29" s="66">
        <f t="shared" si="5"/>
        <v>0.20495</v>
      </c>
      <c r="AB29" s="69">
        <f t="shared" si="6"/>
        <v>224.1225</v>
      </c>
      <c r="AC29" s="65">
        <v>0.13</v>
      </c>
      <c r="AD29" s="69">
        <f t="shared" si="7"/>
        <v>76.7</v>
      </c>
      <c r="AE29" s="70">
        <f t="shared" si="8"/>
        <v>17.5</v>
      </c>
      <c r="AF29" s="69">
        <f t="shared" si="9"/>
        <v>265.6775</v>
      </c>
      <c r="AG29" s="66">
        <f t="shared" si="10"/>
        <v>0.2530261905</v>
      </c>
      <c r="AH29" s="71">
        <f t="shared" si="11"/>
        <v>804.93</v>
      </c>
      <c r="AI29" s="71">
        <f t="shared" si="12"/>
        <v>20.9475</v>
      </c>
      <c r="AJ29" s="72">
        <v>0.0085</v>
      </c>
      <c r="AK29" s="73">
        <f t="shared" si="13"/>
        <v>8.925</v>
      </c>
    </row>
    <row r="30" ht="18.0" customHeight="1">
      <c r="A30" s="56">
        <v>46064.0</v>
      </c>
      <c r="B30" s="57" t="s">
        <v>254</v>
      </c>
      <c r="C30" s="58"/>
      <c r="D30" s="57" t="s">
        <v>118</v>
      </c>
      <c r="E30" s="57" t="s">
        <v>119</v>
      </c>
      <c r="F30" s="57" t="s">
        <v>138</v>
      </c>
      <c r="G30" s="57" t="s">
        <v>139</v>
      </c>
      <c r="H30" s="59" t="s">
        <v>109</v>
      </c>
      <c r="I30" s="60" t="s">
        <v>86</v>
      </c>
      <c r="J30" s="60" t="s">
        <v>87</v>
      </c>
      <c r="K30" s="57" t="s">
        <v>255</v>
      </c>
      <c r="L30" s="57"/>
      <c r="M30" s="75">
        <v>3560.0</v>
      </c>
      <c r="N30" s="62">
        <v>5900.0</v>
      </c>
      <c r="O30" s="60">
        <v>30000.0</v>
      </c>
      <c r="P30" s="63">
        <v>3.0E-4</v>
      </c>
      <c r="Q30" s="64">
        <f t="shared" si="1"/>
        <v>9</v>
      </c>
      <c r="R30" s="65">
        <v>0.03</v>
      </c>
      <c r="S30" s="62"/>
      <c r="T30" s="65">
        <v>0.035</v>
      </c>
      <c r="U30" s="62">
        <v>1.0</v>
      </c>
      <c r="V30" s="62">
        <f t="shared" si="2"/>
        <v>206.5</v>
      </c>
      <c r="W30" s="66">
        <v>0.065</v>
      </c>
      <c r="X30" s="67">
        <f t="shared" si="3"/>
        <v>383.5</v>
      </c>
      <c r="Y30" s="68">
        <f t="shared" si="4"/>
        <v>0.01995</v>
      </c>
      <c r="Z30" s="57">
        <v>15.0</v>
      </c>
      <c r="AA30" s="66">
        <f t="shared" si="5"/>
        <v>0.14995</v>
      </c>
      <c r="AB30" s="69">
        <f t="shared" si="6"/>
        <v>934.855</v>
      </c>
      <c r="AC30" s="65">
        <v>0.1</v>
      </c>
      <c r="AD30" s="69">
        <f t="shared" si="7"/>
        <v>234</v>
      </c>
      <c r="AE30" s="70">
        <f t="shared" si="8"/>
        <v>17.5</v>
      </c>
      <c r="AF30" s="69">
        <f t="shared" si="9"/>
        <v>1144.645</v>
      </c>
      <c r="AG30" s="66">
        <f t="shared" si="10"/>
        <v>0.1940076271</v>
      </c>
      <c r="AH30" s="85">
        <f t="shared" si="11"/>
        <v>4847.44</v>
      </c>
      <c r="AI30" s="85">
        <f t="shared" si="12"/>
        <v>117.705</v>
      </c>
      <c r="AJ30" s="88">
        <v>0.0085</v>
      </c>
      <c r="AK30" s="89">
        <f t="shared" si="13"/>
        <v>50.15</v>
      </c>
    </row>
    <row r="31" ht="18.0" customHeight="1">
      <c r="A31" s="56">
        <v>46064.0</v>
      </c>
      <c r="B31" s="79">
        <v>8706.0</v>
      </c>
      <c r="C31" s="58"/>
      <c r="D31" s="57" t="s">
        <v>82</v>
      </c>
      <c r="E31" s="57" t="s">
        <v>83</v>
      </c>
      <c r="F31" s="57" t="s">
        <v>84</v>
      </c>
      <c r="G31" s="57" t="s">
        <v>83</v>
      </c>
      <c r="H31" s="59" t="s">
        <v>85</v>
      </c>
      <c r="I31" s="60" t="s">
        <v>86</v>
      </c>
      <c r="J31" s="60" t="s">
        <v>87</v>
      </c>
      <c r="K31" s="59" t="s">
        <v>253</v>
      </c>
      <c r="L31" s="59"/>
      <c r="M31" s="62">
        <v>1150.0</v>
      </c>
      <c r="N31" s="62">
        <v>1750.0</v>
      </c>
      <c r="O31" s="60">
        <v>100000.0</v>
      </c>
      <c r="P31" s="63">
        <v>3.0E-4</v>
      </c>
      <c r="Q31" s="64">
        <f t="shared" si="1"/>
        <v>30</v>
      </c>
      <c r="R31" s="65">
        <v>0.0</v>
      </c>
      <c r="S31" s="62"/>
      <c r="T31" s="65">
        <v>0.035</v>
      </c>
      <c r="U31" s="62">
        <v>1.0</v>
      </c>
      <c r="V31" s="62">
        <f t="shared" si="2"/>
        <v>61.25</v>
      </c>
      <c r="W31" s="66">
        <v>0.065</v>
      </c>
      <c r="X31" s="67">
        <f t="shared" si="3"/>
        <v>113.75</v>
      </c>
      <c r="Y31" s="68">
        <f t="shared" si="4"/>
        <v>0.01995</v>
      </c>
      <c r="Z31" s="57">
        <v>15.0</v>
      </c>
      <c r="AA31" s="66">
        <f t="shared" si="5"/>
        <v>0.11995</v>
      </c>
      <c r="AB31" s="69">
        <f t="shared" si="6"/>
        <v>224.7875</v>
      </c>
      <c r="AC31" s="65">
        <v>0.1</v>
      </c>
      <c r="AD31" s="69">
        <f t="shared" si="7"/>
        <v>60</v>
      </c>
      <c r="AE31" s="70">
        <f t="shared" si="8"/>
        <v>17.5</v>
      </c>
      <c r="AF31" s="69">
        <f t="shared" si="9"/>
        <v>267.7125</v>
      </c>
      <c r="AG31" s="66">
        <f t="shared" si="10"/>
        <v>0.1529785714</v>
      </c>
      <c r="AH31" s="71">
        <f t="shared" si="11"/>
        <v>1490.3</v>
      </c>
      <c r="AI31" s="71">
        <f t="shared" si="12"/>
        <v>34.9125</v>
      </c>
      <c r="AJ31" s="72">
        <v>0.0085</v>
      </c>
      <c r="AK31" s="73">
        <f t="shared" si="13"/>
        <v>14.875</v>
      </c>
    </row>
    <row r="32" ht="18.0" customHeight="1">
      <c r="A32" s="56">
        <v>46065.0</v>
      </c>
      <c r="B32" s="57" t="s">
        <v>256</v>
      </c>
      <c r="C32" s="58"/>
      <c r="D32" s="57" t="s">
        <v>257</v>
      </c>
      <c r="E32" s="57" t="s">
        <v>113</v>
      </c>
      <c r="F32" s="57" t="s">
        <v>107</v>
      </c>
      <c r="G32" s="57" t="s">
        <v>108</v>
      </c>
      <c r="H32" s="59" t="s">
        <v>109</v>
      </c>
      <c r="I32" s="60" t="s">
        <v>86</v>
      </c>
      <c r="J32" s="60" t="s">
        <v>87</v>
      </c>
      <c r="K32" s="59" t="s">
        <v>258</v>
      </c>
      <c r="L32" s="59"/>
      <c r="M32" s="62">
        <v>6560.0</v>
      </c>
      <c r="N32" s="62">
        <v>10900.0</v>
      </c>
      <c r="O32" s="62">
        <v>50000.0</v>
      </c>
      <c r="P32" s="68">
        <v>3.0E-4</v>
      </c>
      <c r="Q32" s="69">
        <f t="shared" si="1"/>
        <v>15</v>
      </c>
      <c r="R32" s="65">
        <v>0.03</v>
      </c>
      <c r="S32" s="62"/>
      <c r="T32" s="65">
        <v>0.035</v>
      </c>
      <c r="U32" s="62">
        <v>1.0</v>
      </c>
      <c r="V32" s="62">
        <f t="shared" si="2"/>
        <v>381.5</v>
      </c>
      <c r="W32" s="66">
        <v>0.065</v>
      </c>
      <c r="X32" s="67">
        <f t="shared" si="3"/>
        <v>708.5</v>
      </c>
      <c r="Y32" s="68">
        <f t="shared" si="4"/>
        <v>0.01995</v>
      </c>
      <c r="Z32" s="57">
        <v>15.0</v>
      </c>
      <c r="AA32" s="66">
        <f t="shared" si="5"/>
        <v>0.14995</v>
      </c>
      <c r="AB32" s="69">
        <f t="shared" si="6"/>
        <v>1727.105</v>
      </c>
      <c r="AC32" s="65">
        <v>0.1</v>
      </c>
      <c r="AD32" s="69">
        <f t="shared" si="7"/>
        <v>434</v>
      </c>
      <c r="AE32" s="70">
        <f t="shared" si="8"/>
        <v>17.5</v>
      </c>
      <c r="AF32" s="69">
        <f t="shared" si="9"/>
        <v>2146.395</v>
      </c>
      <c r="AG32" s="66">
        <f t="shared" si="10"/>
        <v>0.1969169725</v>
      </c>
      <c r="AH32" s="85">
        <f t="shared" si="11"/>
        <v>8955.44</v>
      </c>
      <c r="AI32" s="85">
        <f t="shared" si="12"/>
        <v>217.455</v>
      </c>
      <c r="AJ32" s="86">
        <v>0.0085</v>
      </c>
      <c r="AK32" s="87">
        <f t="shared" si="13"/>
        <v>92.65</v>
      </c>
    </row>
    <row r="33" ht="18.0" customHeight="1">
      <c r="A33" s="56">
        <v>46065.0</v>
      </c>
      <c r="B33" s="57" t="s">
        <v>259</v>
      </c>
      <c r="C33" s="58"/>
      <c r="D33" s="57" t="s">
        <v>257</v>
      </c>
      <c r="E33" s="57" t="s">
        <v>113</v>
      </c>
      <c r="F33" s="59" t="s">
        <v>118</v>
      </c>
      <c r="G33" s="59" t="s">
        <v>119</v>
      </c>
      <c r="H33" s="59" t="s">
        <v>109</v>
      </c>
      <c r="I33" s="60" t="s">
        <v>86</v>
      </c>
      <c r="J33" s="60" t="s">
        <v>87</v>
      </c>
      <c r="K33" s="59" t="s">
        <v>260</v>
      </c>
      <c r="L33" s="59"/>
      <c r="M33" s="60">
        <v>4460.0</v>
      </c>
      <c r="N33" s="60">
        <v>7500.0</v>
      </c>
      <c r="O33" s="74">
        <v>100000.0</v>
      </c>
      <c r="P33" s="68">
        <v>3.0E-4</v>
      </c>
      <c r="Q33" s="69">
        <f t="shared" si="1"/>
        <v>30</v>
      </c>
      <c r="R33" s="65">
        <v>0.03</v>
      </c>
      <c r="S33" s="62"/>
      <c r="T33" s="65">
        <v>0.035</v>
      </c>
      <c r="U33" s="62">
        <v>1.0</v>
      </c>
      <c r="V33" s="62">
        <f t="shared" si="2"/>
        <v>262.5</v>
      </c>
      <c r="W33" s="66">
        <v>0.065</v>
      </c>
      <c r="X33" s="67">
        <f t="shared" si="3"/>
        <v>487.5</v>
      </c>
      <c r="Y33" s="68">
        <f t="shared" si="4"/>
        <v>0.01995</v>
      </c>
      <c r="Z33" s="57">
        <v>15.0</v>
      </c>
      <c r="AA33" s="66">
        <f t="shared" si="5"/>
        <v>0.14995</v>
      </c>
      <c r="AB33" s="69">
        <f t="shared" si="6"/>
        <v>1188.375</v>
      </c>
      <c r="AC33" s="65">
        <v>0.1</v>
      </c>
      <c r="AD33" s="69">
        <f t="shared" si="7"/>
        <v>304</v>
      </c>
      <c r="AE33" s="70">
        <f t="shared" si="8"/>
        <v>17.5</v>
      </c>
      <c r="AF33" s="69">
        <f t="shared" si="9"/>
        <v>1500.125</v>
      </c>
      <c r="AG33" s="66">
        <f t="shared" si="10"/>
        <v>0.2000166667</v>
      </c>
      <c r="AH33" s="85">
        <f t="shared" si="11"/>
        <v>6162</v>
      </c>
      <c r="AI33" s="85">
        <f t="shared" si="12"/>
        <v>149.625</v>
      </c>
      <c r="AJ33" s="86">
        <v>0.0085</v>
      </c>
      <c r="AK33" s="87">
        <f t="shared" si="13"/>
        <v>63.75</v>
      </c>
    </row>
    <row r="34" ht="18.0" customHeight="1">
      <c r="A34" s="56">
        <v>46065.0</v>
      </c>
      <c r="B34" s="57">
        <v>28775.0</v>
      </c>
      <c r="C34" s="58"/>
      <c r="D34" s="57" t="s">
        <v>122</v>
      </c>
      <c r="E34" s="57" t="s">
        <v>91</v>
      </c>
      <c r="F34" s="57" t="s">
        <v>261</v>
      </c>
      <c r="G34" s="57" t="s">
        <v>91</v>
      </c>
      <c r="H34" s="59" t="s">
        <v>262</v>
      </c>
      <c r="I34" s="60" t="s">
        <v>86</v>
      </c>
      <c r="J34" s="60" t="s">
        <v>87</v>
      </c>
      <c r="K34" s="59" t="s">
        <v>263</v>
      </c>
      <c r="L34" s="59"/>
      <c r="M34" s="62">
        <v>2160.0</v>
      </c>
      <c r="N34" s="62">
        <v>3490.0</v>
      </c>
      <c r="O34" s="60">
        <v>80000.0</v>
      </c>
      <c r="P34" s="68">
        <v>3.0E-4</v>
      </c>
      <c r="Q34" s="69">
        <f t="shared" si="1"/>
        <v>24</v>
      </c>
      <c r="R34" s="65">
        <v>0.12</v>
      </c>
      <c r="S34" s="62"/>
      <c r="T34" s="65">
        <v>0.0</v>
      </c>
      <c r="U34" s="62">
        <v>1.0</v>
      </c>
      <c r="V34" s="62">
        <f t="shared" si="2"/>
        <v>0</v>
      </c>
      <c r="W34" s="66">
        <v>0.065</v>
      </c>
      <c r="X34" s="67">
        <f t="shared" si="3"/>
        <v>226.85</v>
      </c>
      <c r="Y34" s="68">
        <f t="shared" si="4"/>
        <v>0.01995</v>
      </c>
      <c r="Z34" s="57">
        <v>15.0</v>
      </c>
      <c r="AA34" s="66">
        <f t="shared" si="5"/>
        <v>0.20495</v>
      </c>
      <c r="AB34" s="69">
        <f t="shared" si="6"/>
        <v>744.9405</v>
      </c>
      <c r="AC34" s="65">
        <v>0.0</v>
      </c>
      <c r="AD34" s="76">
        <v>200.0</v>
      </c>
      <c r="AE34" s="70">
        <f t="shared" si="8"/>
        <v>17.5</v>
      </c>
      <c r="AF34" s="69">
        <f t="shared" si="9"/>
        <v>343.5595</v>
      </c>
      <c r="AG34" s="66">
        <f t="shared" si="10"/>
        <v>0.09844111748</v>
      </c>
      <c r="AH34" s="85">
        <f t="shared" si="11"/>
        <v>2675.434</v>
      </c>
      <c r="AI34" s="85">
        <f t="shared" si="12"/>
        <v>69.6255</v>
      </c>
      <c r="AJ34" s="86">
        <v>0.0085</v>
      </c>
      <c r="AK34" s="87">
        <f t="shared" si="13"/>
        <v>29.665</v>
      </c>
    </row>
    <row r="35" ht="18.0" customHeight="1">
      <c r="A35" s="56">
        <v>46065.0</v>
      </c>
      <c r="B35" s="57">
        <v>8785.0</v>
      </c>
      <c r="C35" s="58"/>
      <c r="D35" s="57" t="s">
        <v>127</v>
      </c>
      <c r="E35" s="57" t="s">
        <v>83</v>
      </c>
      <c r="F35" s="57" t="s">
        <v>82</v>
      </c>
      <c r="G35" s="57" t="s">
        <v>83</v>
      </c>
      <c r="H35" s="59" t="s">
        <v>128</v>
      </c>
      <c r="I35" s="60" t="s">
        <v>86</v>
      </c>
      <c r="J35" s="60" t="s">
        <v>87</v>
      </c>
      <c r="K35" s="59" t="s">
        <v>264</v>
      </c>
      <c r="L35" s="59"/>
      <c r="M35" s="62">
        <v>1260.0</v>
      </c>
      <c r="N35" s="62">
        <v>2250.0</v>
      </c>
      <c r="O35" s="60">
        <v>80000.0</v>
      </c>
      <c r="P35" s="68">
        <v>3.0E-4</v>
      </c>
      <c r="Q35" s="69">
        <f t="shared" si="1"/>
        <v>24</v>
      </c>
      <c r="R35" s="65">
        <v>0.0</v>
      </c>
      <c r="S35" s="62"/>
      <c r="T35" s="65">
        <v>0.035</v>
      </c>
      <c r="U35" s="62">
        <v>1.0</v>
      </c>
      <c r="V35" s="62">
        <f t="shared" si="2"/>
        <v>78.75</v>
      </c>
      <c r="W35" s="66">
        <v>0.065</v>
      </c>
      <c r="X35" s="67">
        <f t="shared" si="3"/>
        <v>146.25</v>
      </c>
      <c r="Y35" s="68">
        <f t="shared" si="4"/>
        <v>0.01995</v>
      </c>
      <c r="Z35" s="57">
        <v>15.0</v>
      </c>
      <c r="AA35" s="66">
        <f t="shared" si="5"/>
        <v>0.11995</v>
      </c>
      <c r="AB35" s="69">
        <f t="shared" si="6"/>
        <v>289.0125</v>
      </c>
      <c r="AC35" s="65">
        <v>0.13</v>
      </c>
      <c r="AD35" s="69">
        <f t="shared" ref="AD35:AD48" si="14">(N35-M35)*AC35</f>
        <v>128.7</v>
      </c>
      <c r="AE35" s="70">
        <f t="shared" si="8"/>
        <v>17.5</v>
      </c>
      <c r="AF35" s="69">
        <f t="shared" si="9"/>
        <v>530.7875</v>
      </c>
      <c r="AG35" s="66">
        <f t="shared" si="10"/>
        <v>0.2359055556</v>
      </c>
      <c r="AH35" s="85">
        <f t="shared" si="11"/>
        <v>1916.1</v>
      </c>
      <c r="AI35" s="85">
        <f t="shared" si="12"/>
        <v>44.8875</v>
      </c>
      <c r="AJ35" s="86">
        <v>0.0085</v>
      </c>
      <c r="AK35" s="87">
        <f t="shared" si="13"/>
        <v>19.125</v>
      </c>
    </row>
    <row r="36" ht="18.0" customHeight="1">
      <c r="A36" s="56">
        <v>46065.0</v>
      </c>
      <c r="B36" s="57">
        <v>8760.0</v>
      </c>
      <c r="C36" s="58"/>
      <c r="D36" s="57" t="s">
        <v>90</v>
      </c>
      <c r="E36" s="57" t="s">
        <v>91</v>
      </c>
      <c r="F36" s="57" t="s">
        <v>90</v>
      </c>
      <c r="G36" s="57" t="s">
        <v>91</v>
      </c>
      <c r="H36" s="59" t="s">
        <v>85</v>
      </c>
      <c r="I36" s="60" t="s">
        <v>86</v>
      </c>
      <c r="J36" s="60" t="s">
        <v>87</v>
      </c>
      <c r="K36" s="59" t="s">
        <v>251</v>
      </c>
      <c r="L36" s="59"/>
      <c r="M36" s="90">
        <v>560.0</v>
      </c>
      <c r="N36" s="62">
        <v>1150.0</v>
      </c>
      <c r="O36" s="90">
        <v>50000.0</v>
      </c>
      <c r="P36" s="68">
        <v>3.0E-4</v>
      </c>
      <c r="Q36" s="69">
        <f t="shared" si="1"/>
        <v>15</v>
      </c>
      <c r="R36" s="65">
        <v>0.12</v>
      </c>
      <c r="S36" s="62"/>
      <c r="T36" s="65">
        <v>0.0</v>
      </c>
      <c r="U36" s="62">
        <v>1.0</v>
      </c>
      <c r="V36" s="62">
        <f t="shared" si="2"/>
        <v>0</v>
      </c>
      <c r="W36" s="66">
        <v>0.065</v>
      </c>
      <c r="X36" s="67">
        <f t="shared" si="3"/>
        <v>74.75</v>
      </c>
      <c r="Y36" s="68">
        <f t="shared" si="4"/>
        <v>0.01995</v>
      </c>
      <c r="Z36" s="57">
        <v>15.0</v>
      </c>
      <c r="AA36" s="66">
        <f t="shared" si="5"/>
        <v>0.20495</v>
      </c>
      <c r="AB36" s="69">
        <f t="shared" si="6"/>
        <v>245.4675</v>
      </c>
      <c r="AC36" s="65">
        <v>0.13</v>
      </c>
      <c r="AD36" s="69">
        <f t="shared" si="14"/>
        <v>76.7</v>
      </c>
      <c r="AE36" s="70">
        <f t="shared" si="8"/>
        <v>17.5</v>
      </c>
      <c r="AF36" s="69">
        <f t="shared" si="9"/>
        <v>235.3325</v>
      </c>
      <c r="AG36" s="66">
        <f t="shared" si="10"/>
        <v>0.2046369565</v>
      </c>
      <c r="AH36" s="85">
        <f t="shared" si="11"/>
        <v>881.59</v>
      </c>
      <c r="AI36" s="85">
        <f t="shared" si="12"/>
        <v>22.9425</v>
      </c>
      <c r="AJ36" s="86">
        <v>0.0085</v>
      </c>
      <c r="AK36" s="87">
        <f t="shared" si="13"/>
        <v>9.775</v>
      </c>
    </row>
    <row r="37" ht="18.0" customHeight="1">
      <c r="A37" s="56">
        <v>46066.0</v>
      </c>
      <c r="B37" s="57">
        <v>8850.0</v>
      </c>
      <c r="C37" s="58"/>
      <c r="D37" s="57" t="s">
        <v>90</v>
      </c>
      <c r="E37" s="57" t="s">
        <v>91</v>
      </c>
      <c r="F37" s="57" t="s">
        <v>224</v>
      </c>
      <c r="G37" s="57" t="s">
        <v>91</v>
      </c>
      <c r="H37" s="59" t="s">
        <v>128</v>
      </c>
      <c r="I37" s="60" t="s">
        <v>86</v>
      </c>
      <c r="J37" s="60" t="s">
        <v>87</v>
      </c>
      <c r="K37" s="57" t="s">
        <v>198</v>
      </c>
      <c r="L37" s="59"/>
      <c r="M37" s="62">
        <v>960.0</v>
      </c>
      <c r="N37" s="62">
        <v>1650.0</v>
      </c>
      <c r="O37" s="62">
        <v>50000.0</v>
      </c>
      <c r="P37" s="63">
        <v>3.0E-4</v>
      </c>
      <c r="Q37" s="64">
        <f t="shared" si="1"/>
        <v>15</v>
      </c>
      <c r="R37" s="65">
        <v>0.12</v>
      </c>
      <c r="S37" s="62"/>
      <c r="T37" s="65">
        <v>0.0</v>
      </c>
      <c r="U37" s="62">
        <v>1.0</v>
      </c>
      <c r="V37" s="62">
        <f t="shared" si="2"/>
        <v>0</v>
      </c>
      <c r="W37" s="66">
        <v>0.065</v>
      </c>
      <c r="X37" s="67">
        <f t="shared" si="3"/>
        <v>107.25</v>
      </c>
      <c r="Y37" s="68">
        <f t="shared" si="4"/>
        <v>0.01995</v>
      </c>
      <c r="Z37" s="57">
        <v>15.0</v>
      </c>
      <c r="AA37" s="66">
        <f t="shared" si="5"/>
        <v>0.20495</v>
      </c>
      <c r="AB37" s="69">
        <f t="shared" si="6"/>
        <v>352.1925</v>
      </c>
      <c r="AC37" s="65">
        <v>0.07</v>
      </c>
      <c r="AD37" s="69">
        <f t="shared" si="14"/>
        <v>48.3</v>
      </c>
      <c r="AE37" s="70">
        <f t="shared" si="8"/>
        <v>17.5</v>
      </c>
      <c r="AF37" s="69">
        <f t="shared" si="9"/>
        <v>257.0075</v>
      </c>
      <c r="AG37" s="66">
        <f t="shared" si="10"/>
        <v>0.1557621212</v>
      </c>
      <c r="AH37" s="85">
        <f t="shared" si="11"/>
        <v>1264.89</v>
      </c>
      <c r="AI37" s="85">
        <f t="shared" si="12"/>
        <v>32.9175</v>
      </c>
      <c r="AJ37" s="88">
        <v>0.0085</v>
      </c>
      <c r="AK37" s="89">
        <f t="shared" si="13"/>
        <v>14.025</v>
      </c>
    </row>
    <row r="38" ht="16.5" customHeight="1">
      <c r="A38" s="56">
        <v>46066.0</v>
      </c>
      <c r="B38" s="57">
        <v>8851.0</v>
      </c>
      <c r="C38" s="59"/>
      <c r="D38" s="57" t="s">
        <v>127</v>
      </c>
      <c r="E38" s="57" t="s">
        <v>83</v>
      </c>
      <c r="F38" s="57" t="s">
        <v>265</v>
      </c>
      <c r="G38" s="57" t="s">
        <v>83</v>
      </c>
      <c r="H38" s="59" t="s">
        <v>85</v>
      </c>
      <c r="I38" s="60" t="s">
        <v>86</v>
      </c>
      <c r="J38" s="60" t="s">
        <v>87</v>
      </c>
      <c r="K38" s="59" t="s">
        <v>266</v>
      </c>
      <c r="L38" s="59"/>
      <c r="M38" s="62">
        <v>1060.0</v>
      </c>
      <c r="N38" s="62">
        <v>2300.0</v>
      </c>
      <c r="O38" s="62">
        <v>60000.0</v>
      </c>
      <c r="P38" s="63">
        <v>3.0E-4</v>
      </c>
      <c r="Q38" s="64">
        <f t="shared" si="1"/>
        <v>18</v>
      </c>
      <c r="R38" s="65">
        <v>0.0</v>
      </c>
      <c r="S38" s="62"/>
      <c r="T38" s="65">
        <v>0.035</v>
      </c>
      <c r="U38" s="62">
        <v>1.0</v>
      </c>
      <c r="V38" s="62">
        <f t="shared" si="2"/>
        <v>80.5</v>
      </c>
      <c r="W38" s="66">
        <v>0.065</v>
      </c>
      <c r="X38" s="67">
        <f t="shared" si="3"/>
        <v>149.5</v>
      </c>
      <c r="Y38" s="68">
        <f t="shared" si="4"/>
        <v>0.01995</v>
      </c>
      <c r="Z38" s="57">
        <v>15.0</v>
      </c>
      <c r="AA38" s="66">
        <f t="shared" si="5"/>
        <v>0.11995</v>
      </c>
      <c r="AB38" s="69">
        <f t="shared" si="6"/>
        <v>295.435</v>
      </c>
      <c r="AC38" s="65">
        <v>0.13</v>
      </c>
      <c r="AD38" s="69">
        <f t="shared" si="14"/>
        <v>161.2</v>
      </c>
      <c r="AE38" s="70">
        <f t="shared" si="8"/>
        <v>17.5</v>
      </c>
      <c r="AF38" s="69">
        <f t="shared" si="9"/>
        <v>747.865</v>
      </c>
      <c r="AG38" s="66">
        <f t="shared" si="10"/>
        <v>0.3251586957</v>
      </c>
      <c r="AH38" s="85">
        <f t="shared" si="11"/>
        <v>1958.68</v>
      </c>
      <c r="AI38" s="85">
        <f t="shared" si="12"/>
        <v>45.885</v>
      </c>
      <c r="AJ38" s="88">
        <v>0.0085</v>
      </c>
      <c r="AK38" s="89">
        <f t="shared" si="13"/>
        <v>19.55</v>
      </c>
    </row>
    <row r="39" ht="18.0" customHeight="1">
      <c r="A39" s="56">
        <v>46071.0</v>
      </c>
      <c r="B39" s="57">
        <v>8886.0</v>
      </c>
      <c r="C39" s="58"/>
      <c r="D39" s="57" t="s">
        <v>90</v>
      </c>
      <c r="E39" s="57" t="s">
        <v>91</v>
      </c>
      <c r="F39" s="59" t="s">
        <v>101</v>
      </c>
      <c r="G39" s="59" t="s">
        <v>91</v>
      </c>
      <c r="H39" s="59" t="s">
        <v>85</v>
      </c>
      <c r="I39" s="60" t="s">
        <v>86</v>
      </c>
      <c r="J39" s="60" t="s">
        <v>87</v>
      </c>
      <c r="K39" s="59" t="s">
        <v>267</v>
      </c>
      <c r="L39" s="59"/>
      <c r="M39" s="60">
        <v>1060.0</v>
      </c>
      <c r="N39" s="60">
        <v>2100.0</v>
      </c>
      <c r="O39" s="74">
        <v>80000.0</v>
      </c>
      <c r="P39" s="68">
        <v>3.0E-4</v>
      </c>
      <c r="Q39" s="69">
        <f t="shared" si="1"/>
        <v>24</v>
      </c>
      <c r="R39" s="65">
        <v>0.12</v>
      </c>
      <c r="S39" s="62"/>
      <c r="T39" s="65">
        <v>0.0</v>
      </c>
      <c r="U39" s="62">
        <v>1.0</v>
      </c>
      <c r="V39" s="62">
        <f t="shared" si="2"/>
        <v>0</v>
      </c>
      <c r="W39" s="66">
        <v>0.065</v>
      </c>
      <c r="X39" s="67">
        <f t="shared" si="3"/>
        <v>136.5</v>
      </c>
      <c r="Y39" s="68">
        <f t="shared" si="4"/>
        <v>0.01995</v>
      </c>
      <c r="Z39" s="57">
        <v>15.0</v>
      </c>
      <c r="AA39" s="66">
        <f t="shared" si="5"/>
        <v>0.20495</v>
      </c>
      <c r="AB39" s="69">
        <f t="shared" si="6"/>
        <v>448.245</v>
      </c>
      <c r="AC39" s="65">
        <v>0.1</v>
      </c>
      <c r="AD39" s="69">
        <f t="shared" si="14"/>
        <v>104</v>
      </c>
      <c r="AE39" s="70">
        <f t="shared" si="8"/>
        <v>17.5</v>
      </c>
      <c r="AF39" s="69">
        <f t="shared" si="9"/>
        <v>446.255</v>
      </c>
      <c r="AG39" s="66">
        <f t="shared" si="10"/>
        <v>0.212502381</v>
      </c>
      <c r="AH39" s="85">
        <f t="shared" si="11"/>
        <v>1609.86</v>
      </c>
      <c r="AI39" s="85">
        <f t="shared" si="12"/>
        <v>41.895</v>
      </c>
      <c r="AJ39" s="88">
        <v>0.0085</v>
      </c>
      <c r="AK39" s="89">
        <f t="shared" si="13"/>
        <v>17.85</v>
      </c>
    </row>
    <row r="40" ht="18.0" customHeight="1">
      <c r="A40" s="56">
        <v>46071.0</v>
      </c>
      <c r="B40" s="57">
        <v>8887.0</v>
      </c>
      <c r="C40" s="58"/>
      <c r="D40" s="57" t="s">
        <v>90</v>
      </c>
      <c r="E40" s="57" t="s">
        <v>91</v>
      </c>
      <c r="F40" s="57" t="s">
        <v>222</v>
      </c>
      <c r="G40" s="57" t="s">
        <v>91</v>
      </c>
      <c r="H40" s="59" t="s">
        <v>85</v>
      </c>
      <c r="I40" s="60" t="s">
        <v>86</v>
      </c>
      <c r="J40" s="60" t="s">
        <v>87</v>
      </c>
      <c r="K40" s="59" t="s">
        <v>268</v>
      </c>
      <c r="L40" s="59"/>
      <c r="M40" s="62">
        <f>834.3+60</f>
        <v>894.3</v>
      </c>
      <c r="N40" s="62">
        <v>1350.0</v>
      </c>
      <c r="O40" s="60">
        <v>66780.0</v>
      </c>
      <c r="P40" s="68">
        <v>3.0E-4</v>
      </c>
      <c r="Q40" s="69">
        <f t="shared" si="1"/>
        <v>20.034</v>
      </c>
      <c r="R40" s="65">
        <v>0.12</v>
      </c>
      <c r="S40" s="62"/>
      <c r="T40" s="65">
        <v>0.0</v>
      </c>
      <c r="U40" s="62">
        <v>1.0</v>
      </c>
      <c r="V40" s="62">
        <f t="shared" si="2"/>
        <v>0</v>
      </c>
      <c r="W40" s="66">
        <v>0.065</v>
      </c>
      <c r="X40" s="67">
        <f t="shared" si="3"/>
        <v>87.75</v>
      </c>
      <c r="Y40" s="68">
        <f t="shared" si="4"/>
        <v>0.01995</v>
      </c>
      <c r="Z40" s="57">
        <v>15.0</v>
      </c>
      <c r="AA40" s="66">
        <f t="shared" si="5"/>
        <v>0.20495</v>
      </c>
      <c r="AB40" s="69">
        <f t="shared" si="6"/>
        <v>288.1575</v>
      </c>
      <c r="AC40" s="65">
        <v>0.06</v>
      </c>
      <c r="AD40" s="76">
        <f t="shared" si="14"/>
        <v>27.342</v>
      </c>
      <c r="AE40" s="70">
        <f t="shared" si="8"/>
        <v>17.5</v>
      </c>
      <c r="AF40" s="69">
        <f t="shared" si="9"/>
        <v>102.6665</v>
      </c>
      <c r="AG40" s="66">
        <f t="shared" si="10"/>
        <v>0.07604925926</v>
      </c>
      <c r="AH40" s="85">
        <f t="shared" si="11"/>
        <v>1034.91</v>
      </c>
      <c r="AI40" s="85">
        <f t="shared" si="12"/>
        <v>26.9325</v>
      </c>
      <c r="AJ40" s="88">
        <v>0.0085</v>
      </c>
      <c r="AK40" s="89">
        <f t="shared" si="13"/>
        <v>11.475</v>
      </c>
    </row>
    <row r="41" ht="18.0" customHeight="1">
      <c r="A41" s="56">
        <v>46071.0</v>
      </c>
      <c r="B41" s="57" t="s">
        <v>269</v>
      </c>
      <c r="C41" s="58"/>
      <c r="D41" s="57" t="s">
        <v>114</v>
      </c>
      <c r="E41" s="57" t="s">
        <v>115</v>
      </c>
      <c r="F41" s="57" t="s">
        <v>179</v>
      </c>
      <c r="G41" s="57" t="s">
        <v>180</v>
      </c>
      <c r="H41" s="59" t="s">
        <v>109</v>
      </c>
      <c r="I41" s="60" t="s">
        <v>86</v>
      </c>
      <c r="J41" s="60" t="s">
        <v>87</v>
      </c>
      <c r="K41" s="59" t="s">
        <v>270</v>
      </c>
      <c r="L41" s="59"/>
      <c r="M41" s="62">
        <v>2460.0</v>
      </c>
      <c r="N41" s="62">
        <v>4500.0</v>
      </c>
      <c r="O41" s="60">
        <v>50000.0</v>
      </c>
      <c r="P41" s="68">
        <v>3.0E-4</v>
      </c>
      <c r="Q41" s="69">
        <f t="shared" si="1"/>
        <v>15</v>
      </c>
      <c r="R41" s="65">
        <v>0.03</v>
      </c>
      <c r="S41" s="62"/>
      <c r="T41" s="65">
        <v>0.035</v>
      </c>
      <c r="U41" s="62">
        <v>1.0</v>
      </c>
      <c r="V41" s="62">
        <f t="shared" si="2"/>
        <v>157.5</v>
      </c>
      <c r="W41" s="66">
        <v>0.065</v>
      </c>
      <c r="X41" s="67">
        <f t="shared" si="3"/>
        <v>292.5</v>
      </c>
      <c r="Y41" s="68">
        <f t="shared" si="4"/>
        <v>0.01995</v>
      </c>
      <c r="Z41" s="57">
        <v>15.0</v>
      </c>
      <c r="AA41" s="66">
        <f t="shared" si="5"/>
        <v>0.14995</v>
      </c>
      <c r="AB41" s="69">
        <f t="shared" si="6"/>
        <v>713.025</v>
      </c>
      <c r="AC41" s="65">
        <v>0.1</v>
      </c>
      <c r="AD41" s="69">
        <f t="shared" si="14"/>
        <v>204</v>
      </c>
      <c r="AE41" s="70">
        <f t="shared" si="8"/>
        <v>17.5</v>
      </c>
      <c r="AF41" s="69">
        <f t="shared" si="9"/>
        <v>1090.475</v>
      </c>
      <c r="AG41" s="66">
        <f t="shared" si="10"/>
        <v>0.2423277778</v>
      </c>
      <c r="AH41" s="85">
        <f t="shared" si="11"/>
        <v>3697.2</v>
      </c>
      <c r="AI41" s="85">
        <f t="shared" si="12"/>
        <v>89.775</v>
      </c>
      <c r="AJ41" s="88">
        <v>0.0085</v>
      </c>
      <c r="AK41" s="89">
        <f t="shared" si="13"/>
        <v>38.25</v>
      </c>
    </row>
    <row r="42" ht="18.0" customHeight="1">
      <c r="A42" s="56">
        <v>46071.0</v>
      </c>
      <c r="B42" s="57" t="s">
        <v>271</v>
      </c>
      <c r="C42" s="58"/>
      <c r="D42" s="57" t="s">
        <v>118</v>
      </c>
      <c r="E42" s="57" t="s">
        <v>119</v>
      </c>
      <c r="F42" s="57" t="s">
        <v>138</v>
      </c>
      <c r="G42" s="57" t="s">
        <v>139</v>
      </c>
      <c r="H42" s="59" t="s">
        <v>109</v>
      </c>
      <c r="I42" s="60" t="s">
        <v>86</v>
      </c>
      <c r="J42" s="60" t="s">
        <v>87</v>
      </c>
      <c r="K42" s="59" t="s">
        <v>272</v>
      </c>
      <c r="L42" s="59"/>
      <c r="M42" s="90">
        <v>2660.0</v>
      </c>
      <c r="N42" s="62">
        <v>3850.0</v>
      </c>
      <c r="O42" s="90">
        <v>10000.0</v>
      </c>
      <c r="P42" s="68">
        <v>3.0E-4</v>
      </c>
      <c r="Q42" s="69">
        <f t="shared" si="1"/>
        <v>3</v>
      </c>
      <c r="R42" s="65">
        <v>0.03</v>
      </c>
      <c r="S42" s="62"/>
      <c r="T42" s="65">
        <v>0.035</v>
      </c>
      <c r="U42" s="62">
        <v>1.0</v>
      </c>
      <c r="V42" s="62">
        <f t="shared" si="2"/>
        <v>134.75</v>
      </c>
      <c r="W42" s="66">
        <v>0.065</v>
      </c>
      <c r="X42" s="67">
        <f t="shared" si="3"/>
        <v>250.25</v>
      </c>
      <c r="Y42" s="68">
        <f t="shared" si="4"/>
        <v>0.01995</v>
      </c>
      <c r="Z42" s="57">
        <v>15.0</v>
      </c>
      <c r="AA42" s="66">
        <f t="shared" si="5"/>
        <v>0.14995</v>
      </c>
      <c r="AB42" s="69">
        <f t="shared" si="6"/>
        <v>610.0325</v>
      </c>
      <c r="AC42" s="65">
        <v>0.07</v>
      </c>
      <c r="AD42" s="69">
        <f t="shared" si="14"/>
        <v>83.3</v>
      </c>
      <c r="AE42" s="70">
        <f t="shared" si="8"/>
        <v>17.5</v>
      </c>
      <c r="AF42" s="69">
        <f t="shared" si="9"/>
        <v>476.1675</v>
      </c>
      <c r="AG42" s="66">
        <f t="shared" si="10"/>
        <v>0.1236798701</v>
      </c>
      <c r="AH42" s="85">
        <f t="shared" si="11"/>
        <v>3163.16</v>
      </c>
      <c r="AI42" s="85">
        <f t="shared" si="12"/>
        <v>76.8075</v>
      </c>
      <c r="AJ42" s="88">
        <v>0.0085</v>
      </c>
      <c r="AK42" s="89">
        <f t="shared" si="13"/>
        <v>32.725</v>
      </c>
    </row>
    <row r="43" ht="18.0" customHeight="1">
      <c r="A43" s="56">
        <v>46071.0</v>
      </c>
      <c r="B43" s="57">
        <v>8898.0</v>
      </c>
      <c r="C43" s="58"/>
      <c r="D43" s="57" t="s">
        <v>127</v>
      </c>
      <c r="E43" s="57" t="s">
        <v>83</v>
      </c>
      <c r="F43" s="57" t="s">
        <v>203</v>
      </c>
      <c r="G43" s="57" t="s">
        <v>83</v>
      </c>
      <c r="H43" s="59" t="s">
        <v>128</v>
      </c>
      <c r="I43" s="60" t="s">
        <v>86</v>
      </c>
      <c r="J43" s="60" t="s">
        <v>87</v>
      </c>
      <c r="K43" s="57" t="s">
        <v>273</v>
      </c>
      <c r="L43" s="59"/>
      <c r="M43" s="62">
        <v>1210.0</v>
      </c>
      <c r="N43" s="62">
        <v>2250.0</v>
      </c>
      <c r="O43" s="62">
        <v>80000.0</v>
      </c>
      <c r="P43" s="63">
        <v>3.0E-4</v>
      </c>
      <c r="Q43" s="64">
        <f t="shared" si="1"/>
        <v>24</v>
      </c>
      <c r="R43" s="65">
        <v>0.0</v>
      </c>
      <c r="S43" s="62"/>
      <c r="T43" s="65">
        <v>0.0</v>
      </c>
      <c r="U43" s="62">
        <v>1.0</v>
      </c>
      <c r="V43" s="62">
        <f t="shared" si="2"/>
        <v>0</v>
      </c>
      <c r="W43" s="66">
        <v>0.065</v>
      </c>
      <c r="X43" s="67">
        <f t="shared" si="3"/>
        <v>146.25</v>
      </c>
      <c r="Y43" s="68">
        <f t="shared" si="4"/>
        <v>0.01995</v>
      </c>
      <c r="Z43" s="57">
        <v>15.0</v>
      </c>
      <c r="AA43" s="66">
        <f t="shared" si="5"/>
        <v>0.08495</v>
      </c>
      <c r="AB43" s="69">
        <f t="shared" si="6"/>
        <v>210.2625</v>
      </c>
      <c r="AC43" s="65">
        <v>0.13</v>
      </c>
      <c r="AD43" s="69">
        <f t="shared" si="14"/>
        <v>135.2</v>
      </c>
      <c r="AE43" s="70">
        <f t="shared" si="8"/>
        <v>17.5</v>
      </c>
      <c r="AF43" s="69">
        <f t="shared" si="9"/>
        <v>653.0375</v>
      </c>
      <c r="AG43" s="66">
        <f t="shared" si="10"/>
        <v>0.2902388889</v>
      </c>
      <c r="AH43" s="85">
        <f t="shared" si="11"/>
        <v>1994.85</v>
      </c>
      <c r="AI43" s="85">
        <f t="shared" si="12"/>
        <v>44.8875</v>
      </c>
      <c r="AJ43" s="88">
        <v>0.0085</v>
      </c>
      <c r="AK43" s="89">
        <f t="shared" si="13"/>
        <v>19.125</v>
      </c>
    </row>
    <row r="44" ht="18.0" customHeight="1">
      <c r="A44" s="56">
        <v>46072.0</v>
      </c>
      <c r="B44" s="57">
        <v>8954.0</v>
      </c>
      <c r="C44" s="59"/>
      <c r="D44" s="57" t="s">
        <v>203</v>
      </c>
      <c r="E44" s="57" t="s">
        <v>83</v>
      </c>
      <c r="F44" s="57" t="s">
        <v>127</v>
      </c>
      <c r="G44" s="57" t="s">
        <v>83</v>
      </c>
      <c r="H44" s="59" t="s">
        <v>128</v>
      </c>
      <c r="I44" s="60" t="s">
        <v>86</v>
      </c>
      <c r="J44" s="60" t="s">
        <v>87</v>
      </c>
      <c r="K44" s="59" t="s">
        <v>274</v>
      </c>
      <c r="L44" s="59"/>
      <c r="M44" s="62">
        <f>1199.86+60</f>
        <v>1259.86</v>
      </c>
      <c r="N44" s="62">
        <v>2100.0</v>
      </c>
      <c r="O44" s="62">
        <v>50000.0</v>
      </c>
      <c r="P44" s="63">
        <v>3.0E-4</v>
      </c>
      <c r="Q44" s="64">
        <f t="shared" si="1"/>
        <v>15</v>
      </c>
      <c r="R44" s="65">
        <v>0.0</v>
      </c>
      <c r="S44" s="62"/>
      <c r="T44" s="65">
        <v>0.0</v>
      </c>
      <c r="U44" s="62">
        <v>1.0</v>
      </c>
      <c r="V44" s="62">
        <f t="shared" si="2"/>
        <v>0</v>
      </c>
      <c r="W44" s="66">
        <v>0.065</v>
      </c>
      <c r="X44" s="67">
        <f t="shared" si="3"/>
        <v>136.5</v>
      </c>
      <c r="Y44" s="68">
        <f t="shared" si="4"/>
        <v>0.01995</v>
      </c>
      <c r="Z44" s="57">
        <v>15.0</v>
      </c>
      <c r="AA44" s="66">
        <f t="shared" si="5"/>
        <v>0.08495</v>
      </c>
      <c r="AB44" s="69">
        <f t="shared" si="6"/>
        <v>196.245</v>
      </c>
      <c r="AC44" s="65">
        <v>0.13</v>
      </c>
      <c r="AD44" s="69">
        <f t="shared" si="14"/>
        <v>109.2182</v>
      </c>
      <c r="AE44" s="70">
        <f t="shared" si="8"/>
        <v>17.5</v>
      </c>
      <c r="AF44" s="69">
        <f t="shared" si="9"/>
        <v>502.1768</v>
      </c>
      <c r="AG44" s="66">
        <f t="shared" si="10"/>
        <v>0.2391318095</v>
      </c>
      <c r="AH44" s="85">
        <f t="shared" si="11"/>
        <v>1861.86</v>
      </c>
      <c r="AI44" s="85">
        <f t="shared" si="12"/>
        <v>41.895</v>
      </c>
      <c r="AJ44" s="88">
        <v>0.0085</v>
      </c>
      <c r="AK44" s="89">
        <f t="shared" si="13"/>
        <v>17.85</v>
      </c>
    </row>
    <row r="45" ht="18.0" customHeight="1">
      <c r="A45" s="56">
        <v>46072.0</v>
      </c>
      <c r="B45" s="79">
        <v>8965.0</v>
      </c>
      <c r="C45" s="58"/>
      <c r="D45" s="57" t="s">
        <v>90</v>
      </c>
      <c r="E45" s="57" t="s">
        <v>91</v>
      </c>
      <c r="F45" s="57" t="s">
        <v>122</v>
      </c>
      <c r="G45" s="57" t="s">
        <v>91</v>
      </c>
      <c r="H45" s="59" t="s">
        <v>85</v>
      </c>
      <c r="I45" s="60" t="s">
        <v>86</v>
      </c>
      <c r="J45" s="60" t="s">
        <v>87</v>
      </c>
      <c r="K45" s="59" t="s">
        <v>275</v>
      </c>
      <c r="L45" s="59"/>
      <c r="M45" s="62">
        <f>697.46+60</f>
        <v>757.46</v>
      </c>
      <c r="N45" s="62">
        <v>1450.0</v>
      </c>
      <c r="O45" s="60">
        <v>100000.0</v>
      </c>
      <c r="P45" s="63">
        <v>3.0E-4</v>
      </c>
      <c r="Q45" s="64">
        <f t="shared" si="1"/>
        <v>30</v>
      </c>
      <c r="R45" s="65">
        <v>0.12</v>
      </c>
      <c r="S45" s="62"/>
      <c r="T45" s="65">
        <v>0.0</v>
      </c>
      <c r="U45" s="62">
        <v>1.0</v>
      </c>
      <c r="V45" s="62">
        <f t="shared" si="2"/>
        <v>0</v>
      </c>
      <c r="W45" s="66">
        <v>0.065</v>
      </c>
      <c r="X45" s="67">
        <f t="shared" si="3"/>
        <v>94.25</v>
      </c>
      <c r="Y45" s="68">
        <f t="shared" si="4"/>
        <v>0.01995</v>
      </c>
      <c r="Z45" s="57">
        <v>15.0</v>
      </c>
      <c r="AA45" s="66">
        <f t="shared" si="5"/>
        <v>0.20495</v>
      </c>
      <c r="AB45" s="69">
        <f t="shared" si="6"/>
        <v>309.5025</v>
      </c>
      <c r="AC45" s="65">
        <v>0.13</v>
      </c>
      <c r="AD45" s="69">
        <f t="shared" si="14"/>
        <v>90.0302</v>
      </c>
      <c r="AE45" s="70">
        <f t="shared" si="8"/>
        <v>17.5</v>
      </c>
      <c r="AF45" s="69">
        <f t="shared" si="9"/>
        <v>245.5073</v>
      </c>
      <c r="AG45" s="66">
        <f t="shared" si="10"/>
        <v>0.1693153793</v>
      </c>
      <c r="AH45" s="85">
        <f t="shared" si="11"/>
        <v>1111.57</v>
      </c>
      <c r="AI45" s="85">
        <f t="shared" si="12"/>
        <v>28.9275</v>
      </c>
      <c r="AJ45" s="88">
        <v>0.0085</v>
      </c>
      <c r="AK45" s="89">
        <f t="shared" si="13"/>
        <v>12.325</v>
      </c>
    </row>
    <row r="46" ht="18.0" customHeight="1">
      <c r="A46" s="56">
        <v>46072.0</v>
      </c>
      <c r="B46" s="57" t="s">
        <v>276</v>
      </c>
      <c r="C46" s="58"/>
      <c r="D46" s="57" t="s">
        <v>112</v>
      </c>
      <c r="E46" s="57" t="s">
        <v>113</v>
      </c>
      <c r="F46" s="57" t="s">
        <v>118</v>
      </c>
      <c r="G46" s="57" t="s">
        <v>119</v>
      </c>
      <c r="H46" s="59" t="s">
        <v>109</v>
      </c>
      <c r="I46" s="60" t="s">
        <v>86</v>
      </c>
      <c r="J46" s="60" t="s">
        <v>87</v>
      </c>
      <c r="K46" s="59" t="s">
        <v>277</v>
      </c>
      <c r="L46" s="59"/>
      <c r="M46" s="62">
        <v>4560.0</v>
      </c>
      <c r="N46" s="62">
        <v>8500.0</v>
      </c>
      <c r="O46" s="62">
        <v>80000.0</v>
      </c>
      <c r="P46" s="68">
        <v>3.0E-4</v>
      </c>
      <c r="Q46" s="69">
        <f t="shared" si="1"/>
        <v>24</v>
      </c>
      <c r="R46" s="65">
        <v>0.03</v>
      </c>
      <c r="S46" s="62"/>
      <c r="T46" s="65">
        <v>0.035</v>
      </c>
      <c r="U46" s="62">
        <v>1.0</v>
      </c>
      <c r="V46" s="62">
        <f t="shared" si="2"/>
        <v>297.5</v>
      </c>
      <c r="W46" s="66">
        <v>0.065</v>
      </c>
      <c r="X46" s="67">
        <f t="shared" si="3"/>
        <v>552.5</v>
      </c>
      <c r="Y46" s="68">
        <f t="shared" si="4"/>
        <v>0.01995</v>
      </c>
      <c r="Z46" s="57">
        <v>15.0</v>
      </c>
      <c r="AA46" s="66">
        <f t="shared" si="5"/>
        <v>0.14995</v>
      </c>
      <c r="AB46" s="69">
        <f t="shared" si="6"/>
        <v>1346.825</v>
      </c>
      <c r="AC46" s="65">
        <v>0.1</v>
      </c>
      <c r="AD46" s="69">
        <f t="shared" si="14"/>
        <v>394</v>
      </c>
      <c r="AE46" s="70">
        <f t="shared" si="8"/>
        <v>17.5</v>
      </c>
      <c r="AF46" s="69">
        <f t="shared" si="9"/>
        <v>2157.675</v>
      </c>
      <c r="AG46" s="66">
        <f t="shared" si="10"/>
        <v>0.2538441176</v>
      </c>
      <c r="AH46" s="85">
        <f t="shared" si="11"/>
        <v>6983.6</v>
      </c>
      <c r="AI46" s="85">
        <f t="shared" si="12"/>
        <v>169.575</v>
      </c>
      <c r="AJ46" s="88">
        <v>0.0085</v>
      </c>
      <c r="AK46" s="89">
        <f t="shared" si="13"/>
        <v>72.25</v>
      </c>
    </row>
    <row r="47" ht="18.0" customHeight="1">
      <c r="A47" s="56">
        <v>46072.0</v>
      </c>
      <c r="B47" s="57" t="s">
        <v>278</v>
      </c>
      <c r="C47" s="58"/>
      <c r="D47" s="57" t="s">
        <v>112</v>
      </c>
      <c r="E47" s="57" t="s">
        <v>113</v>
      </c>
      <c r="F47" s="59" t="s">
        <v>107</v>
      </c>
      <c r="G47" s="59" t="s">
        <v>108</v>
      </c>
      <c r="H47" s="59" t="s">
        <v>109</v>
      </c>
      <c r="I47" s="60" t="s">
        <v>86</v>
      </c>
      <c r="J47" s="60" t="s">
        <v>87</v>
      </c>
      <c r="K47" s="59" t="s">
        <v>279</v>
      </c>
      <c r="L47" s="59"/>
      <c r="M47" s="60">
        <v>4560.0</v>
      </c>
      <c r="N47" s="60">
        <v>9500.0</v>
      </c>
      <c r="O47" s="74">
        <v>100000.0</v>
      </c>
      <c r="P47" s="68">
        <v>3.0E-4</v>
      </c>
      <c r="Q47" s="69">
        <f t="shared" si="1"/>
        <v>30</v>
      </c>
      <c r="R47" s="65">
        <v>0.03</v>
      </c>
      <c r="S47" s="62"/>
      <c r="T47" s="65">
        <v>0.035</v>
      </c>
      <c r="U47" s="62">
        <v>1.0</v>
      </c>
      <c r="V47" s="62">
        <f t="shared" si="2"/>
        <v>332.5</v>
      </c>
      <c r="W47" s="66">
        <v>0.065</v>
      </c>
      <c r="X47" s="67">
        <f t="shared" si="3"/>
        <v>617.5</v>
      </c>
      <c r="Y47" s="68">
        <f t="shared" si="4"/>
        <v>0.01995</v>
      </c>
      <c r="Z47" s="57">
        <v>15.0</v>
      </c>
      <c r="AA47" s="66">
        <f t="shared" si="5"/>
        <v>0.14995</v>
      </c>
      <c r="AB47" s="69">
        <f t="shared" si="6"/>
        <v>1505.275</v>
      </c>
      <c r="AC47" s="65">
        <v>0.1</v>
      </c>
      <c r="AD47" s="69">
        <f t="shared" si="14"/>
        <v>494</v>
      </c>
      <c r="AE47" s="70">
        <f t="shared" si="8"/>
        <v>17.5</v>
      </c>
      <c r="AF47" s="69">
        <f t="shared" si="9"/>
        <v>2893.225</v>
      </c>
      <c r="AG47" s="66">
        <f t="shared" si="10"/>
        <v>0.30455</v>
      </c>
      <c r="AH47" s="71">
        <f t="shared" si="11"/>
        <v>7805.2</v>
      </c>
      <c r="AI47" s="71">
        <f t="shared" si="12"/>
        <v>189.525</v>
      </c>
      <c r="AJ47" s="72">
        <v>0.0085</v>
      </c>
      <c r="AK47" s="73">
        <f t="shared" si="13"/>
        <v>80.75</v>
      </c>
    </row>
    <row r="48" ht="18.0" customHeight="1">
      <c r="A48" s="56">
        <v>46073.0</v>
      </c>
      <c r="B48" s="57">
        <v>9000.0</v>
      </c>
      <c r="C48" s="58"/>
      <c r="D48" s="57" t="s">
        <v>127</v>
      </c>
      <c r="E48" s="57" t="s">
        <v>83</v>
      </c>
      <c r="F48" s="57" t="s">
        <v>82</v>
      </c>
      <c r="G48" s="57" t="s">
        <v>83</v>
      </c>
      <c r="H48" s="59" t="s">
        <v>128</v>
      </c>
      <c r="I48" s="60" t="s">
        <v>86</v>
      </c>
      <c r="J48" s="60" t="s">
        <v>87</v>
      </c>
      <c r="K48" s="59" t="s">
        <v>280</v>
      </c>
      <c r="L48" s="59"/>
      <c r="M48" s="62">
        <f>1235+60</f>
        <v>1295</v>
      </c>
      <c r="N48" s="62">
        <v>2250.0</v>
      </c>
      <c r="O48" s="60">
        <v>80000.0</v>
      </c>
      <c r="P48" s="68">
        <v>3.0E-4</v>
      </c>
      <c r="Q48" s="69">
        <f t="shared" si="1"/>
        <v>24</v>
      </c>
      <c r="R48" s="65">
        <v>0.0</v>
      </c>
      <c r="S48" s="62"/>
      <c r="T48" s="65">
        <v>0.0</v>
      </c>
      <c r="U48" s="62">
        <v>1.0</v>
      </c>
      <c r="V48" s="62">
        <f t="shared" si="2"/>
        <v>0</v>
      </c>
      <c r="W48" s="66">
        <v>0.065</v>
      </c>
      <c r="X48" s="67">
        <f t="shared" si="3"/>
        <v>146.25</v>
      </c>
      <c r="Y48" s="68">
        <f t="shared" si="4"/>
        <v>0.01995</v>
      </c>
      <c r="Z48" s="57">
        <v>15.0</v>
      </c>
      <c r="AA48" s="66">
        <f t="shared" si="5"/>
        <v>0.08495</v>
      </c>
      <c r="AB48" s="69">
        <f t="shared" si="6"/>
        <v>210.2625</v>
      </c>
      <c r="AC48" s="65">
        <v>0.13</v>
      </c>
      <c r="AD48" s="69">
        <f t="shared" si="14"/>
        <v>124.15</v>
      </c>
      <c r="AE48" s="70">
        <f t="shared" si="8"/>
        <v>17.5</v>
      </c>
      <c r="AF48" s="69">
        <f t="shared" si="9"/>
        <v>579.0875</v>
      </c>
      <c r="AG48" s="66">
        <f t="shared" si="10"/>
        <v>0.2573722222</v>
      </c>
      <c r="AH48" s="71">
        <f t="shared" si="11"/>
        <v>1994.85</v>
      </c>
      <c r="AI48" s="71">
        <f t="shared" si="12"/>
        <v>44.8875</v>
      </c>
      <c r="AJ48" s="72">
        <v>0.0085</v>
      </c>
      <c r="AK48" s="73">
        <f t="shared" si="13"/>
        <v>19.125</v>
      </c>
    </row>
    <row r="49" ht="18.0" customHeight="1">
      <c r="A49" s="56">
        <v>46073.0</v>
      </c>
      <c r="B49" s="57">
        <v>28861.0</v>
      </c>
      <c r="C49" s="58"/>
      <c r="D49" s="57" t="s">
        <v>124</v>
      </c>
      <c r="E49" s="57" t="s">
        <v>125</v>
      </c>
      <c r="F49" s="57" t="s">
        <v>105</v>
      </c>
      <c r="G49" s="57" t="s">
        <v>106</v>
      </c>
      <c r="H49" s="59" t="s">
        <v>109</v>
      </c>
      <c r="I49" s="60" t="s">
        <v>86</v>
      </c>
      <c r="J49" s="60" t="s">
        <v>87</v>
      </c>
      <c r="K49" s="59" t="s">
        <v>281</v>
      </c>
      <c r="L49" s="59"/>
      <c r="M49" s="90">
        <v>7060.0</v>
      </c>
      <c r="N49" s="62">
        <v>9500.0</v>
      </c>
      <c r="O49" s="90">
        <v>100000.0</v>
      </c>
      <c r="P49" s="68">
        <v>3.0E-4</v>
      </c>
      <c r="Q49" s="69">
        <f t="shared" si="1"/>
        <v>30</v>
      </c>
      <c r="R49" s="65">
        <v>0.03</v>
      </c>
      <c r="S49" s="62"/>
      <c r="T49" s="65">
        <v>0.035</v>
      </c>
      <c r="U49" s="62">
        <v>1.0</v>
      </c>
      <c r="V49" s="62">
        <f t="shared" si="2"/>
        <v>332.5</v>
      </c>
      <c r="W49" s="66">
        <v>0.065</v>
      </c>
      <c r="X49" s="67">
        <f t="shared" si="3"/>
        <v>617.5</v>
      </c>
      <c r="Y49" s="68">
        <f t="shared" si="4"/>
        <v>0.01995</v>
      </c>
      <c r="Z49" s="57">
        <v>15.0</v>
      </c>
      <c r="AA49" s="66">
        <f t="shared" si="5"/>
        <v>0.14995</v>
      </c>
      <c r="AB49" s="69">
        <f t="shared" si="6"/>
        <v>1505.275</v>
      </c>
      <c r="AC49" s="65">
        <v>0.0</v>
      </c>
      <c r="AD49" s="76">
        <v>300.0</v>
      </c>
      <c r="AE49" s="70">
        <f t="shared" si="8"/>
        <v>17.5</v>
      </c>
      <c r="AF49" s="69">
        <f t="shared" si="9"/>
        <v>587.225</v>
      </c>
      <c r="AG49" s="66">
        <f t="shared" si="10"/>
        <v>0.06181315789</v>
      </c>
      <c r="AH49" s="71">
        <f t="shared" si="11"/>
        <v>7805.2</v>
      </c>
      <c r="AI49" s="71">
        <f t="shared" si="12"/>
        <v>189.525</v>
      </c>
      <c r="AJ49" s="72">
        <v>0.0085</v>
      </c>
      <c r="AK49" s="73">
        <f t="shared" si="13"/>
        <v>80.75</v>
      </c>
    </row>
    <row r="50" ht="18.0" customHeight="1">
      <c r="A50" s="56">
        <v>46073.0</v>
      </c>
      <c r="B50" s="57" t="s">
        <v>282</v>
      </c>
      <c r="C50" s="58"/>
      <c r="D50" s="57" t="s">
        <v>124</v>
      </c>
      <c r="E50" s="57" t="s">
        <v>125</v>
      </c>
      <c r="F50" s="57" t="s">
        <v>105</v>
      </c>
      <c r="G50" s="57" t="s">
        <v>106</v>
      </c>
      <c r="H50" s="59" t="s">
        <v>109</v>
      </c>
      <c r="I50" s="60" t="s">
        <v>86</v>
      </c>
      <c r="J50" s="60" t="s">
        <v>87</v>
      </c>
      <c r="K50" s="57" t="s">
        <v>283</v>
      </c>
      <c r="L50" s="59"/>
      <c r="M50" s="62">
        <v>9060.0</v>
      </c>
      <c r="N50" s="62">
        <v>14200.0</v>
      </c>
      <c r="O50" s="62">
        <v>500000.0</v>
      </c>
      <c r="P50" s="63">
        <v>3.0E-4</v>
      </c>
      <c r="Q50" s="64">
        <f t="shared" si="1"/>
        <v>150</v>
      </c>
      <c r="R50" s="65">
        <v>0.03</v>
      </c>
      <c r="S50" s="62"/>
      <c r="T50" s="65">
        <v>0.035</v>
      </c>
      <c r="U50" s="62">
        <v>1.0</v>
      </c>
      <c r="V50" s="62">
        <f t="shared" si="2"/>
        <v>497</v>
      </c>
      <c r="W50" s="66">
        <v>0.065</v>
      </c>
      <c r="X50" s="67">
        <f t="shared" si="3"/>
        <v>923</v>
      </c>
      <c r="Y50" s="68">
        <f t="shared" si="4"/>
        <v>0.01995</v>
      </c>
      <c r="Z50" s="57">
        <v>15.0</v>
      </c>
      <c r="AA50" s="66">
        <f t="shared" si="5"/>
        <v>0.14995</v>
      </c>
      <c r="AB50" s="69">
        <f t="shared" si="6"/>
        <v>2249.99</v>
      </c>
      <c r="AC50" s="65">
        <v>0.1</v>
      </c>
      <c r="AD50" s="69">
        <f t="shared" ref="AD50:AD53" si="15">(N50-M50)*AC50</f>
        <v>514</v>
      </c>
      <c r="AE50" s="70">
        <f t="shared" si="8"/>
        <v>17.5</v>
      </c>
      <c r="AF50" s="69">
        <f t="shared" si="9"/>
        <v>2208.51</v>
      </c>
      <c r="AG50" s="66">
        <f t="shared" si="10"/>
        <v>0.1555288732</v>
      </c>
      <c r="AH50" s="71">
        <f t="shared" si="11"/>
        <v>11666.72</v>
      </c>
      <c r="AI50" s="71">
        <f t="shared" si="12"/>
        <v>283.29</v>
      </c>
      <c r="AJ50" s="72">
        <v>0.0085</v>
      </c>
      <c r="AK50" s="73">
        <f t="shared" si="13"/>
        <v>120.7</v>
      </c>
    </row>
    <row r="51" ht="18.0" customHeight="1">
      <c r="A51" s="56">
        <v>46073.0</v>
      </c>
      <c r="B51" s="57">
        <v>9038.0</v>
      </c>
      <c r="C51" s="59"/>
      <c r="D51" s="57" t="s">
        <v>122</v>
      </c>
      <c r="E51" s="57" t="s">
        <v>91</v>
      </c>
      <c r="F51" s="57" t="s">
        <v>261</v>
      </c>
      <c r="G51" s="57" t="s">
        <v>91</v>
      </c>
      <c r="H51" s="59" t="s">
        <v>262</v>
      </c>
      <c r="I51" s="60" t="s">
        <v>86</v>
      </c>
      <c r="J51" s="60" t="s">
        <v>87</v>
      </c>
      <c r="K51" s="59" t="s">
        <v>284</v>
      </c>
      <c r="L51" s="59"/>
      <c r="M51" s="62">
        <v>2190.0</v>
      </c>
      <c r="N51" s="62">
        <v>3490.0</v>
      </c>
      <c r="O51" s="62">
        <v>50000.0</v>
      </c>
      <c r="P51" s="63">
        <v>3.0E-4</v>
      </c>
      <c r="Q51" s="64">
        <f t="shared" si="1"/>
        <v>15</v>
      </c>
      <c r="R51" s="65">
        <v>0.12</v>
      </c>
      <c r="S51" s="62"/>
      <c r="T51" s="65">
        <v>0.0</v>
      </c>
      <c r="U51" s="62">
        <v>1.0</v>
      </c>
      <c r="V51" s="62">
        <f t="shared" si="2"/>
        <v>0</v>
      </c>
      <c r="W51" s="66">
        <v>0.065</v>
      </c>
      <c r="X51" s="67">
        <f t="shared" si="3"/>
        <v>226.85</v>
      </c>
      <c r="Y51" s="68">
        <f t="shared" si="4"/>
        <v>0.01995</v>
      </c>
      <c r="Z51" s="57">
        <v>15.0</v>
      </c>
      <c r="AA51" s="66">
        <f t="shared" si="5"/>
        <v>0.20495</v>
      </c>
      <c r="AB51" s="69">
        <f t="shared" si="6"/>
        <v>744.9405</v>
      </c>
      <c r="AC51" s="65">
        <v>0.07</v>
      </c>
      <c r="AD51" s="69">
        <f t="shared" si="15"/>
        <v>91</v>
      </c>
      <c r="AE51" s="70">
        <f t="shared" si="8"/>
        <v>17.5</v>
      </c>
      <c r="AF51" s="69">
        <f t="shared" si="9"/>
        <v>431.5595</v>
      </c>
      <c r="AG51" s="66">
        <f t="shared" si="10"/>
        <v>0.1236560172</v>
      </c>
      <c r="AH51" s="71">
        <f t="shared" si="11"/>
        <v>2675.434</v>
      </c>
      <c r="AI51" s="71">
        <f t="shared" si="12"/>
        <v>69.6255</v>
      </c>
      <c r="AJ51" s="72">
        <v>0.0085</v>
      </c>
      <c r="AK51" s="73">
        <f t="shared" si="13"/>
        <v>29.665</v>
      </c>
    </row>
    <row r="52" ht="18.0" customHeight="1">
      <c r="A52" s="56">
        <v>46076.0</v>
      </c>
      <c r="B52" s="57">
        <v>9055.0</v>
      </c>
      <c r="C52" s="58"/>
      <c r="D52" s="57" t="s">
        <v>90</v>
      </c>
      <c r="E52" s="57" t="s">
        <v>91</v>
      </c>
      <c r="F52" s="57" t="s">
        <v>103</v>
      </c>
      <c r="G52" s="57" t="s">
        <v>91</v>
      </c>
      <c r="H52" s="59" t="s">
        <v>85</v>
      </c>
      <c r="I52" s="60" t="s">
        <v>86</v>
      </c>
      <c r="J52" s="60" t="s">
        <v>87</v>
      </c>
      <c r="K52" s="59" t="s">
        <v>141</v>
      </c>
      <c r="L52" s="59"/>
      <c r="M52" s="62">
        <v>860.0</v>
      </c>
      <c r="N52" s="62">
        <v>1380.0</v>
      </c>
      <c r="O52" s="60">
        <v>50000.0</v>
      </c>
      <c r="P52" s="68">
        <v>3.0E-4</v>
      </c>
      <c r="Q52" s="69">
        <f t="shared" si="1"/>
        <v>15</v>
      </c>
      <c r="R52" s="65">
        <v>0.12</v>
      </c>
      <c r="S52" s="62"/>
      <c r="T52" s="65">
        <v>0.0</v>
      </c>
      <c r="U52" s="62">
        <v>1.0</v>
      </c>
      <c r="V52" s="62">
        <f t="shared" si="2"/>
        <v>0</v>
      </c>
      <c r="W52" s="66">
        <v>0.065</v>
      </c>
      <c r="X52" s="67">
        <f t="shared" si="3"/>
        <v>89.7</v>
      </c>
      <c r="Y52" s="68">
        <f t="shared" si="4"/>
        <v>0.01995</v>
      </c>
      <c r="Z52" s="57">
        <v>15.0</v>
      </c>
      <c r="AA52" s="66">
        <f t="shared" si="5"/>
        <v>0.20495</v>
      </c>
      <c r="AB52" s="69">
        <f t="shared" si="6"/>
        <v>294.561</v>
      </c>
      <c r="AC52" s="65">
        <v>0.06</v>
      </c>
      <c r="AD52" s="76">
        <f t="shared" si="15"/>
        <v>31.2</v>
      </c>
      <c r="AE52" s="70">
        <f t="shared" si="8"/>
        <v>17.5</v>
      </c>
      <c r="AF52" s="69">
        <f t="shared" si="9"/>
        <v>161.739</v>
      </c>
      <c r="AG52" s="66">
        <f t="shared" si="10"/>
        <v>0.1172021739</v>
      </c>
      <c r="AH52" s="71">
        <f t="shared" si="11"/>
        <v>1057.908</v>
      </c>
      <c r="AI52" s="71">
        <f t="shared" si="12"/>
        <v>27.531</v>
      </c>
      <c r="AJ52" s="72">
        <v>0.0085</v>
      </c>
      <c r="AK52" s="73">
        <f t="shared" si="13"/>
        <v>11.73</v>
      </c>
    </row>
    <row r="53" ht="18.0" customHeight="1">
      <c r="A53" s="56">
        <v>46076.0</v>
      </c>
      <c r="B53" s="57" t="s">
        <v>285</v>
      </c>
      <c r="C53" s="58"/>
      <c r="D53" s="57" t="s">
        <v>90</v>
      </c>
      <c r="E53" s="57" t="s">
        <v>91</v>
      </c>
      <c r="F53" s="59" t="s">
        <v>286</v>
      </c>
      <c r="G53" s="59" t="s">
        <v>91</v>
      </c>
      <c r="H53" s="59" t="s">
        <v>85</v>
      </c>
      <c r="I53" s="60" t="s">
        <v>86</v>
      </c>
      <c r="J53" s="60" t="s">
        <v>87</v>
      </c>
      <c r="K53" s="59" t="s">
        <v>287</v>
      </c>
      <c r="L53" s="59"/>
      <c r="M53" s="60">
        <v>710.0</v>
      </c>
      <c r="N53" s="60">
        <v>1200.0</v>
      </c>
      <c r="O53" s="74">
        <v>50000.0</v>
      </c>
      <c r="P53" s="68">
        <v>3.0E-4</v>
      </c>
      <c r="Q53" s="69">
        <f t="shared" si="1"/>
        <v>15</v>
      </c>
      <c r="R53" s="65">
        <v>0.12</v>
      </c>
      <c r="S53" s="62"/>
      <c r="T53" s="65">
        <v>0.0</v>
      </c>
      <c r="U53" s="62">
        <v>1.0</v>
      </c>
      <c r="V53" s="62">
        <f t="shared" si="2"/>
        <v>0</v>
      </c>
      <c r="W53" s="66">
        <v>0.065</v>
      </c>
      <c r="X53" s="67">
        <f t="shared" si="3"/>
        <v>78</v>
      </c>
      <c r="Y53" s="68">
        <f t="shared" si="4"/>
        <v>0.01995</v>
      </c>
      <c r="Z53" s="57">
        <v>15.0</v>
      </c>
      <c r="AA53" s="66">
        <f t="shared" si="5"/>
        <v>0.20495</v>
      </c>
      <c r="AB53" s="69">
        <f t="shared" si="6"/>
        <v>256.14</v>
      </c>
      <c r="AC53" s="65">
        <v>0.07</v>
      </c>
      <c r="AD53" s="69">
        <f t="shared" si="15"/>
        <v>34.3</v>
      </c>
      <c r="AE53" s="70">
        <f t="shared" si="8"/>
        <v>17.5</v>
      </c>
      <c r="AF53" s="69">
        <f t="shared" si="9"/>
        <v>167.06</v>
      </c>
      <c r="AG53" s="66">
        <f t="shared" si="10"/>
        <v>0.1392166667</v>
      </c>
      <c r="AH53" s="71">
        <f t="shared" si="11"/>
        <v>919.92</v>
      </c>
      <c r="AI53" s="71">
        <f t="shared" si="12"/>
        <v>23.94</v>
      </c>
      <c r="AJ53" s="72">
        <v>0.0085</v>
      </c>
      <c r="AK53" s="73">
        <f t="shared" si="13"/>
        <v>10.2</v>
      </c>
    </row>
    <row r="54" ht="18.0" customHeight="1">
      <c r="A54" s="56">
        <v>46076.0</v>
      </c>
      <c r="B54" s="79">
        <v>9077.0</v>
      </c>
      <c r="C54" s="101"/>
      <c r="D54" s="80" t="s">
        <v>288</v>
      </c>
      <c r="E54" s="80" t="s">
        <v>289</v>
      </c>
      <c r="F54" s="80" t="s">
        <v>122</v>
      </c>
      <c r="G54" s="80" t="s">
        <v>91</v>
      </c>
      <c r="H54" s="59" t="s">
        <v>262</v>
      </c>
      <c r="I54" s="99" t="s">
        <v>86</v>
      </c>
      <c r="J54" s="99" t="s">
        <v>87</v>
      </c>
      <c r="K54" s="80" t="s">
        <v>290</v>
      </c>
      <c r="L54" s="80"/>
      <c r="M54" s="99">
        <v>860.0</v>
      </c>
      <c r="N54" s="99">
        <v>1000.0</v>
      </c>
      <c r="O54" s="100">
        <v>10000.0</v>
      </c>
      <c r="P54" s="63">
        <v>3.0E-4</v>
      </c>
      <c r="Q54" s="64">
        <f t="shared" si="1"/>
        <v>3</v>
      </c>
      <c r="R54" s="65">
        <v>0.12</v>
      </c>
      <c r="S54" s="62"/>
      <c r="T54" s="65">
        <v>0.0</v>
      </c>
      <c r="U54" s="62">
        <v>1.0</v>
      </c>
      <c r="V54" s="62">
        <f t="shared" si="2"/>
        <v>0</v>
      </c>
      <c r="W54" s="66">
        <v>0.065</v>
      </c>
      <c r="X54" s="67">
        <f t="shared" si="3"/>
        <v>65</v>
      </c>
      <c r="Y54" s="68">
        <f t="shared" si="4"/>
        <v>0.01995</v>
      </c>
      <c r="Z54" s="57">
        <v>15.0</v>
      </c>
      <c r="AA54" s="66">
        <f t="shared" si="5"/>
        <v>0.20495</v>
      </c>
      <c r="AB54" s="69">
        <f t="shared" si="6"/>
        <v>213.45</v>
      </c>
      <c r="AC54" s="65">
        <v>0.0</v>
      </c>
      <c r="AD54" s="76">
        <v>0.0</v>
      </c>
      <c r="AE54" s="70">
        <f t="shared" si="8"/>
        <v>17.5</v>
      </c>
      <c r="AF54" s="69">
        <f t="shared" si="9"/>
        <v>-93.95</v>
      </c>
      <c r="AG54" s="66">
        <f t="shared" si="10"/>
        <v>-0.09395</v>
      </c>
      <c r="AH54" s="71">
        <f t="shared" si="11"/>
        <v>766.6</v>
      </c>
      <c r="AI54" s="71">
        <f t="shared" si="12"/>
        <v>19.95</v>
      </c>
      <c r="AJ54" s="72">
        <v>0.0085</v>
      </c>
      <c r="AK54" s="73">
        <f t="shared" si="13"/>
        <v>8.5</v>
      </c>
    </row>
    <row r="55" ht="18.0" customHeight="1">
      <c r="A55" s="56">
        <v>46077.0</v>
      </c>
      <c r="B55" s="79">
        <v>9118.0</v>
      </c>
      <c r="C55" s="79"/>
      <c r="D55" s="59" t="s">
        <v>291</v>
      </c>
      <c r="E55" s="59" t="s">
        <v>83</v>
      </c>
      <c r="F55" s="59" t="s">
        <v>82</v>
      </c>
      <c r="G55" s="59" t="s">
        <v>83</v>
      </c>
      <c r="H55" s="59" t="s">
        <v>85</v>
      </c>
      <c r="I55" s="60" t="s">
        <v>86</v>
      </c>
      <c r="J55" s="60" t="s">
        <v>87</v>
      </c>
      <c r="K55" s="59" t="s">
        <v>292</v>
      </c>
      <c r="L55" s="59"/>
      <c r="M55" s="60">
        <v>1060.0</v>
      </c>
      <c r="N55" s="60">
        <v>1100.0</v>
      </c>
      <c r="O55" s="100">
        <v>20000.0</v>
      </c>
      <c r="P55" s="63">
        <v>3.0E-4</v>
      </c>
      <c r="Q55" s="64">
        <f t="shared" si="1"/>
        <v>6</v>
      </c>
      <c r="R55" s="65">
        <v>0.0</v>
      </c>
      <c r="S55" s="62"/>
      <c r="T55" s="175">
        <v>0.035</v>
      </c>
      <c r="U55" s="62">
        <v>1.0</v>
      </c>
      <c r="V55" s="62">
        <f t="shared" si="2"/>
        <v>38.5</v>
      </c>
      <c r="W55" s="66">
        <v>0.065</v>
      </c>
      <c r="X55" s="67">
        <f t="shared" si="3"/>
        <v>71.5</v>
      </c>
      <c r="Y55" s="68">
        <f t="shared" si="4"/>
        <v>0.01995</v>
      </c>
      <c r="Z55" s="57">
        <v>15.0</v>
      </c>
      <c r="AA55" s="66">
        <f t="shared" si="5"/>
        <v>0.11995</v>
      </c>
      <c r="AB55" s="69">
        <f t="shared" si="6"/>
        <v>141.295</v>
      </c>
      <c r="AC55" s="65">
        <v>0.0</v>
      </c>
      <c r="AD55" s="69">
        <f t="shared" ref="AD55:AD74" si="16">(N55-M55)*AC55</f>
        <v>0</v>
      </c>
      <c r="AE55" s="70">
        <f t="shared" si="8"/>
        <v>17.5</v>
      </c>
      <c r="AF55" s="69">
        <f t="shared" si="9"/>
        <v>-124.795</v>
      </c>
      <c r="AG55" s="66">
        <f t="shared" si="10"/>
        <v>-0.11345</v>
      </c>
      <c r="AH55" s="71">
        <f t="shared" si="11"/>
        <v>936.76</v>
      </c>
      <c r="AI55" s="71">
        <f t="shared" si="12"/>
        <v>21.945</v>
      </c>
      <c r="AJ55" s="72">
        <v>0.0085</v>
      </c>
      <c r="AK55" s="73">
        <f t="shared" si="13"/>
        <v>9.35</v>
      </c>
    </row>
    <row r="56" ht="18.0" customHeight="1">
      <c r="A56" s="56">
        <v>46077.0</v>
      </c>
      <c r="B56" s="79">
        <v>9150.0</v>
      </c>
      <c r="C56" s="79"/>
      <c r="D56" s="59" t="s">
        <v>82</v>
      </c>
      <c r="E56" s="59" t="s">
        <v>83</v>
      </c>
      <c r="F56" s="59" t="s">
        <v>90</v>
      </c>
      <c r="G56" s="59" t="s">
        <v>91</v>
      </c>
      <c r="H56" s="59" t="s">
        <v>85</v>
      </c>
      <c r="I56" s="60" t="s">
        <v>86</v>
      </c>
      <c r="J56" s="60" t="s">
        <v>87</v>
      </c>
      <c r="K56" s="59" t="s">
        <v>293</v>
      </c>
      <c r="L56" s="59"/>
      <c r="M56" s="60">
        <v>5260.0</v>
      </c>
      <c r="N56" s="60">
        <v>2900.0</v>
      </c>
      <c r="O56" s="100">
        <v>100000.0</v>
      </c>
      <c r="P56" s="63">
        <v>3.0E-4</v>
      </c>
      <c r="Q56" s="64">
        <f t="shared" si="1"/>
        <v>30</v>
      </c>
      <c r="R56" s="65">
        <v>0.12</v>
      </c>
      <c r="S56" s="62">
        <f t="shared" ref="S56:S59" si="17">R56*N56</f>
        <v>348</v>
      </c>
      <c r="T56" s="65">
        <v>0.0</v>
      </c>
      <c r="U56" s="62">
        <v>1.0</v>
      </c>
      <c r="V56" s="62">
        <f t="shared" si="2"/>
        <v>0</v>
      </c>
      <c r="W56" s="66">
        <v>0.065</v>
      </c>
      <c r="X56" s="67">
        <f t="shared" si="3"/>
        <v>188.5</v>
      </c>
      <c r="Y56" s="68">
        <f t="shared" si="4"/>
        <v>0.01995</v>
      </c>
      <c r="Z56" s="57">
        <v>15.0</v>
      </c>
      <c r="AA56" s="66">
        <f t="shared" si="5"/>
        <v>0.20495</v>
      </c>
      <c r="AB56" s="69">
        <f t="shared" si="6"/>
        <v>619.005</v>
      </c>
      <c r="AC56" s="65">
        <v>0.0</v>
      </c>
      <c r="AD56" s="69">
        <f t="shared" si="16"/>
        <v>0</v>
      </c>
      <c r="AE56" s="70">
        <f t="shared" si="8"/>
        <v>17.5</v>
      </c>
      <c r="AF56" s="69">
        <f t="shared" si="9"/>
        <v>-3026.505</v>
      </c>
      <c r="AG56" s="66">
        <f t="shared" si="10"/>
        <v>-1.043622414</v>
      </c>
      <c r="AH56" s="71">
        <f t="shared" si="11"/>
        <v>2223.14</v>
      </c>
      <c r="AI56" s="71">
        <f t="shared" si="12"/>
        <v>57.855</v>
      </c>
      <c r="AJ56" s="72">
        <v>0.0085</v>
      </c>
      <c r="AK56" s="73">
        <f t="shared" si="13"/>
        <v>24.65</v>
      </c>
    </row>
    <row r="57" ht="18.0" customHeight="1">
      <c r="A57" s="56">
        <v>46077.0</v>
      </c>
      <c r="B57" s="79">
        <v>9110.0</v>
      </c>
      <c r="C57" s="79"/>
      <c r="D57" s="59" t="s">
        <v>127</v>
      </c>
      <c r="E57" s="59" t="s">
        <v>83</v>
      </c>
      <c r="F57" s="59" t="s">
        <v>82</v>
      </c>
      <c r="G57" s="59" t="s">
        <v>83</v>
      </c>
      <c r="H57" s="59" t="s">
        <v>128</v>
      </c>
      <c r="I57" s="60" t="s">
        <v>86</v>
      </c>
      <c r="J57" s="60" t="s">
        <v>87</v>
      </c>
      <c r="K57" s="59" t="s">
        <v>196</v>
      </c>
      <c r="L57" s="59"/>
      <c r="M57" s="60">
        <v>969.85</v>
      </c>
      <c r="N57" s="60">
        <v>2100.0</v>
      </c>
      <c r="O57" s="100">
        <v>50000.0</v>
      </c>
      <c r="P57" s="63">
        <v>3.0E-4</v>
      </c>
      <c r="Q57" s="64">
        <f t="shared" si="1"/>
        <v>15</v>
      </c>
      <c r="R57" s="65">
        <v>0.0</v>
      </c>
      <c r="S57" s="62">
        <f t="shared" si="17"/>
        <v>0</v>
      </c>
      <c r="T57" s="175">
        <v>0.035</v>
      </c>
      <c r="U57" s="62">
        <v>1.0</v>
      </c>
      <c r="V57" s="62">
        <f t="shared" si="2"/>
        <v>73.5</v>
      </c>
      <c r="W57" s="66">
        <v>0.065</v>
      </c>
      <c r="X57" s="67">
        <f t="shared" si="3"/>
        <v>136.5</v>
      </c>
      <c r="Y57" s="68">
        <f t="shared" si="4"/>
        <v>0.01995</v>
      </c>
      <c r="Z57" s="57">
        <v>15.0</v>
      </c>
      <c r="AA57" s="66">
        <f t="shared" si="5"/>
        <v>0.11995</v>
      </c>
      <c r="AB57" s="69">
        <f t="shared" ref="AB57:AB58" si="18">N57*AA57+AK58</f>
        <v>269.745</v>
      </c>
      <c r="AC57" s="65">
        <v>0.13</v>
      </c>
      <c r="AD57" s="69">
        <f t="shared" si="16"/>
        <v>146.9195</v>
      </c>
      <c r="AE57" s="70">
        <f t="shared" si="8"/>
        <v>17.5</v>
      </c>
      <c r="AF57" s="69">
        <f t="shared" si="9"/>
        <v>680.9855</v>
      </c>
      <c r="AG57" s="66">
        <f t="shared" si="10"/>
        <v>0.3242788095</v>
      </c>
      <c r="AH57" s="71" t="str">
        <f>#REF!-#REF!-AI57</f>
        <v>#REF!</v>
      </c>
      <c r="AI57" s="71" t="str">
        <f>#REF!*#REF!</f>
        <v>#REF!</v>
      </c>
      <c r="AJ57" s="72">
        <v>0.0085</v>
      </c>
      <c r="AK57" s="73" t="str">
        <f>AJ57*#REF!</f>
        <v>#REF!</v>
      </c>
    </row>
    <row r="58" ht="18.0" customHeight="1">
      <c r="A58" s="56">
        <v>46077.0</v>
      </c>
      <c r="B58" s="79">
        <v>9133.0</v>
      </c>
      <c r="C58" s="79"/>
      <c r="D58" s="59" t="s">
        <v>90</v>
      </c>
      <c r="E58" s="59" t="s">
        <v>91</v>
      </c>
      <c r="F58" s="59" t="s">
        <v>101</v>
      </c>
      <c r="G58" s="59" t="s">
        <v>91</v>
      </c>
      <c r="H58" s="59" t="s">
        <v>85</v>
      </c>
      <c r="I58" s="60" t="s">
        <v>86</v>
      </c>
      <c r="J58" s="60" t="s">
        <v>87</v>
      </c>
      <c r="K58" s="59" t="s">
        <v>294</v>
      </c>
      <c r="L58" s="59"/>
      <c r="M58" s="60">
        <v>1260.0</v>
      </c>
      <c r="N58" s="60">
        <v>2100.0</v>
      </c>
      <c r="O58" s="100">
        <v>50000.0</v>
      </c>
      <c r="P58" s="63">
        <v>3.0E-4</v>
      </c>
      <c r="Q58" s="64">
        <f t="shared" si="1"/>
        <v>15</v>
      </c>
      <c r="R58" s="65">
        <v>0.12</v>
      </c>
      <c r="S58" s="62">
        <f t="shared" si="17"/>
        <v>252</v>
      </c>
      <c r="T58" s="65">
        <v>0.0</v>
      </c>
      <c r="U58" s="62">
        <v>1.0</v>
      </c>
      <c r="V58" s="62">
        <f t="shared" si="2"/>
        <v>0</v>
      </c>
      <c r="W58" s="66">
        <v>0.065</v>
      </c>
      <c r="X58" s="67">
        <f t="shared" si="3"/>
        <v>136.5</v>
      </c>
      <c r="Y58" s="68">
        <f t="shared" si="4"/>
        <v>0.01995</v>
      </c>
      <c r="Z58" s="57">
        <v>15.0</v>
      </c>
      <c r="AA58" s="66">
        <f t="shared" si="5"/>
        <v>0.20495</v>
      </c>
      <c r="AB58" s="69">
        <f t="shared" si="18"/>
        <v>448.245</v>
      </c>
      <c r="AC58" s="65">
        <v>0.07</v>
      </c>
      <c r="AD58" s="69">
        <f t="shared" si="16"/>
        <v>58.8</v>
      </c>
      <c r="AE58" s="70">
        <f t="shared" si="8"/>
        <v>17.5</v>
      </c>
      <c r="AF58" s="69">
        <f t="shared" si="9"/>
        <v>300.455</v>
      </c>
      <c r="AG58" s="66">
        <f t="shared" si="10"/>
        <v>0.1430738095</v>
      </c>
      <c r="AH58" s="71">
        <f t="shared" ref="AH58:AH59" si="19">N57-AB57-AI58</f>
        <v>1788.36</v>
      </c>
      <c r="AI58" s="71">
        <f t="shared" ref="AI58:AI59" si="20">Y57*N57</f>
        <v>41.895</v>
      </c>
      <c r="AJ58" s="72">
        <v>0.0085</v>
      </c>
      <c r="AK58" s="73">
        <f t="shared" ref="AK58:AK59" si="21">AJ58*N57</f>
        <v>17.85</v>
      </c>
    </row>
    <row r="59" ht="19.5" customHeight="1">
      <c r="A59" s="56">
        <v>46077.0</v>
      </c>
      <c r="B59" s="79">
        <v>9131.0</v>
      </c>
      <c r="C59" s="79"/>
      <c r="D59" s="59" t="s">
        <v>82</v>
      </c>
      <c r="E59" s="59" t="s">
        <v>83</v>
      </c>
      <c r="F59" s="59" t="s">
        <v>84</v>
      </c>
      <c r="G59" s="59" t="s">
        <v>83</v>
      </c>
      <c r="H59" s="59" t="s">
        <v>85</v>
      </c>
      <c r="I59" s="60" t="s">
        <v>86</v>
      </c>
      <c r="J59" s="60" t="s">
        <v>87</v>
      </c>
      <c r="K59" s="59" t="s">
        <v>295</v>
      </c>
      <c r="L59" s="59"/>
      <c r="M59" s="60">
        <v>1150.0</v>
      </c>
      <c r="N59" s="60">
        <v>1750.0</v>
      </c>
      <c r="O59" s="100">
        <v>50000.0</v>
      </c>
      <c r="P59" s="63">
        <v>3.0E-4</v>
      </c>
      <c r="Q59" s="64">
        <f t="shared" si="1"/>
        <v>15</v>
      </c>
      <c r="R59" s="65">
        <v>0.0</v>
      </c>
      <c r="S59" s="62">
        <f t="shared" si="17"/>
        <v>0</v>
      </c>
      <c r="T59" s="65">
        <v>0.0</v>
      </c>
      <c r="U59" s="62">
        <v>1.0</v>
      </c>
      <c r="V59" s="62">
        <f t="shared" si="2"/>
        <v>0</v>
      </c>
      <c r="W59" s="66">
        <v>0.065</v>
      </c>
      <c r="X59" s="67">
        <f t="shared" si="3"/>
        <v>113.75</v>
      </c>
      <c r="Y59" s="68">
        <f t="shared" si="4"/>
        <v>0.01995</v>
      </c>
      <c r="Z59" s="57">
        <v>15.0</v>
      </c>
      <c r="AA59" s="66">
        <f t="shared" si="5"/>
        <v>0.08495</v>
      </c>
      <c r="AB59" s="69">
        <f t="shared" ref="AB59:AB74" si="22">N59*AA59+AK59</f>
        <v>166.5125</v>
      </c>
      <c r="AC59" s="65">
        <v>0.13</v>
      </c>
      <c r="AD59" s="69">
        <f t="shared" si="16"/>
        <v>78</v>
      </c>
      <c r="AE59" s="70">
        <f t="shared" si="8"/>
        <v>17.5</v>
      </c>
      <c r="AF59" s="69">
        <f t="shared" si="9"/>
        <v>322.9875</v>
      </c>
      <c r="AG59" s="66">
        <f t="shared" si="10"/>
        <v>0.1845642857</v>
      </c>
      <c r="AH59" s="71">
        <f t="shared" si="19"/>
        <v>1609.86</v>
      </c>
      <c r="AI59" s="71">
        <f t="shared" si="20"/>
        <v>41.895</v>
      </c>
      <c r="AJ59" s="72">
        <v>0.0085</v>
      </c>
      <c r="AK59" s="73">
        <f t="shared" si="21"/>
        <v>17.85</v>
      </c>
    </row>
    <row r="60" ht="18.0" customHeight="1">
      <c r="A60" s="56">
        <v>46077.0</v>
      </c>
      <c r="B60" s="79" t="s">
        <v>296</v>
      </c>
      <c r="C60" s="79"/>
      <c r="D60" s="57" t="s">
        <v>112</v>
      </c>
      <c r="E60" s="57" t="s">
        <v>113</v>
      </c>
      <c r="F60" s="57" t="s">
        <v>118</v>
      </c>
      <c r="G60" s="57" t="s">
        <v>119</v>
      </c>
      <c r="H60" s="59" t="s">
        <v>109</v>
      </c>
      <c r="I60" s="60" t="s">
        <v>86</v>
      </c>
      <c r="J60" s="60" t="s">
        <v>87</v>
      </c>
      <c r="K60" s="59" t="s">
        <v>297</v>
      </c>
      <c r="L60" s="59"/>
      <c r="M60" s="62">
        <v>4560.0</v>
      </c>
      <c r="N60" s="62">
        <v>7900.0</v>
      </c>
      <c r="O60" s="62">
        <v>80000.0</v>
      </c>
      <c r="P60" s="68">
        <v>3.0E-4</v>
      </c>
      <c r="Q60" s="69">
        <f t="shared" si="1"/>
        <v>24</v>
      </c>
      <c r="R60" s="65">
        <v>0.03</v>
      </c>
      <c r="S60" s="62"/>
      <c r="T60" s="175">
        <v>0.035</v>
      </c>
      <c r="U60" s="62">
        <v>1.0</v>
      </c>
      <c r="V60" s="62">
        <f t="shared" si="2"/>
        <v>276.5</v>
      </c>
      <c r="W60" s="66">
        <v>0.065</v>
      </c>
      <c r="X60" s="67">
        <f t="shared" si="3"/>
        <v>513.5</v>
      </c>
      <c r="Y60" s="68">
        <f t="shared" si="4"/>
        <v>0.01995</v>
      </c>
      <c r="Z60" s="57">
        <v>15.0</v>
      </c>
      <c r="AA60" s="66">
        <f t="shared" si="5"/>
        <v>0.14995</v>
      </c>
      <c r="AB60" s="69">
        <f t="shared" si="22"/>
        <v>1251.755</v>
      </c>
      <c r="AC60" s="65">
        <v>0.1</v>
      </c>
      <c r="AD60" s="69">
        <f t="shared" si="16"/>
        <v>334</v>
      </c>
      <c r="AE60" s="70">
        <f t="shared" si="8"/>
        <v>17.5</v>
      </c>
      <c r="AF60" s="69">
        <f t="shared" si="9"/>
        <v>1712.745</v>
      </c>
      <c r="AG60" s="66">
        <f t="shared" si="10"/>
        <v>0.2168031646</v>
      </c>
      <c r="AH60" s="71">
        <f t="shared" ref="AH60:AH74" si="23">N60-AB60-AI60</f>
        <v>6490.64</v>
      </c>
      <c r="AI60" s="71">
        <f t="shared" ref="AI60:AI74" si="24">Y60*N60</f>
        <v>157.605</v>
      </c>
      <c r="AJ60" s="72">
        <v>0.0085</v>
      </c>
      <c r="AK60" s="73">
        <f t="shared" ref="AK60:AK74" si="25">AJ60*N60</f>
        <v>67.15</v>
      </c>
    </row>
    <row r="61" ht="18.75" customHeight="1">
      <c r="A61" s="56">
        <v>46078.0</v>
      </c>
      <c r="B61" s="79" t="s">
        <v>298</v>
      </c>
      <c r="C61" s="79"/>
      <c r="D61" s="57" t="s">
        <v>112</v>
      </c>
      <c r="E61" s="57" t="s">
        <v>113</v>
      </c>
      <c r="F61" s="59" t="s">
        <v>107</v>
      </c>
      <c r="G61" s="59" t="s">
        <v>108</v>
      </c>
      <c r="H61" s="59" t="s">
        <v>109</v>
      </c>
      <c r="I61" s="60" t="s">
        <v>86</v>
      </c>
      <c r="J61" s="60" t="s">
        <v>87</v>
      </c>
      <c r="K61" s="59" t="s">
        <v>299</v>
      </c>
      <c r="L61" s="59"/>
      <c r="M61" s="60">
        <v>6960.0</v>
      </c>
      <c r="N61" s="60">
        <v>11900.0</v>
      </c>
      <c r="O61" s="74">
        <v>100000.0</v>
      </c>
      <c r="P61" s="68">
        <v>3.0E-4</v>
      </c>
      <c r="Q61" s="69">
        <f t="shared" si="1"/>
        <v>30</v>
      </c>
      <c r="R61" s="65">
        <v>0.03</v>
      </c>
      <c r="S61" s="62"/>
      <c r="T61" s="175">
        <v>0.035</v>
      </c>
      <c r="U61" s="62">
        <v>1.0</v>
      </c>
      <c r="V61" s="62">
        <f t="shared" si="2"/>
        <v>416.5</v>
      </c>
      <c r="W61" s="66">
        <v>0.065</v>
      </c>
      <c r="X61" s="67">
        <f t="shared" si="3"/>
        <v>773.5</v>
      </c>
      <c r="Y61" s="68">
        <f t="shared" si="4"/>
        <v>0.01995</v>
      </c>
      <c r="Z61" s="57">
        <v>15.0</v>
      </c>
      <c r="AA61" s="66">
        <f t="shared" si="5"/>
        <v>0.14995</v>
      </c>
      <c r="AB61" s="69">
        <f t="shared" si="22"/>
        <v>1885.555</v>
      </c>
      <c r="AC61" s="65">
        <v>0.1</v>
      </c>
      <c r="AD61" s="69">
        <f t="shared" si="16"/>
        <v>494</v>
      </c>
      <c r="AE61" s="70">
        <f t="shared" si="8"/>
        <v>17.5</v>
      </c>
      <c r="AF61" s="69">
        <f t="shared" si="9"/>
        <v>2512.945</v>
      </c>
      <c r="AG61" s="66">
        <f t="shared" si="10"/>
        <v>0.2111718487</v>
      </c>
      <c r="AH61" s="71">
        <f t="shared" si="23"/>
        <v>9777.04</v>
      </c>
      <c r="AI61" s="71">
        <f t="shared" si="24"/>
        <v>237.405</v>
      </c>
      <c r="AJ61" s="72">
        <v>0.0085</v>
      </c>
      <c r="AK61" s="73">
        <f t="shared" si="25"/>
        <v>101.15</v>
      </c>
    </row>
    <row r="62" ht="18.0" customHeight="1">
      <c r="A62" s="56">
        <v>46078.0</v>
      </c>
      <c r="B62" s="79">
        <v>9168.0</v>
      </c>
      <c r="C62" s="79"/>
      <c r="D62" s="59" t="s">
        <v>300</v>
      </c>
      <c r="E62" s="59" t="s">
        <v>91</v>
      </c>
      <c r="F62" s="59" t="s">
        <v>122</v>
      </c>
      <c r="G62" s="59" t="s">
        <v>91</v>
      </c>
      <c r="H62" s="59" t="s">
        <v>262</v>
      </c>
      <c r="I62" s="60" t="s">
        <v>86</v>
      </c>
      <c r="J62" s="60" t="s">
        <v>87</v>
      </c>
      <c r="K62" s="59" t="s">
        <v>301</v>
      </c>
      <c r="L62" s="59"/>
      <c r="M62" s="60">
        <f>3358.14+60</f>
        <v>3418.14</v>
      </c>
      <c r="N62" s="60">
        <v>6200.0</v>
      </c>
      <c r="O62" s="100">
        <v>150000.0</v>
      </c>
      <c r="P62" s="63">
        <v>3.0E-4</v>
      </c>
      <c r="Q62" s="64">
        <f t="shared" si="1"/>
        <v>45</v>
      </c>
      <c r="R62" s="65">
        <v>0.12</v>
      </c>
      <c r="S62" s="62">
        <f t="shared" ref="S62:S74" si="26">R62*N62</f>
        <v>744</v>
      </c>
      <c r="T62" s="65">
        <v>0.0</v>
      </c>
      <c r="U62" s="62">
        <v>1.0</v>
      </c>
      <c r="V62" s="62">
        <f t="shared" si="2"/>
        <v>0</v>
      </c>
      <c r="W62" s="66">
        <v>0.065</v>
      </c>
      <c r="X62" s="67">
        <f t="shared" si="3"/>
        <v>403</v>
      </c>
      <c r="Y62" s="68">
        <f t="shared" si="4"/>
        <v>0.01995</v>
      </c>
      <c r="Z62" s="57">
        <v>15.0</v>
      </c>
      <c r="AA62" s="66">
        <f t="shared" si="5"/>
        <v>0.20495</v>
      </c>
      <c r="AB62" s="69">
        <f t="shared" si="22"/>
        <v>1323.39</v>
      </c>
      <c r="AC62" s="65">
        <v>0.13</v>
      </c>
      <c r="AD62" s="69">
        <f t="shared" si="16"/>
        <v>361.6418</v>
      </c>
      <c r="AE62" s="70">
        <f t="shared" si="8"/>
        <v>17.5</v>
      </c>
      <c r="AF62" s="69">
        <f t="shared" si="9"/>
        <v>1034.3282</v>
      </c>
      <c r="AG62" s="66">
        <f t="shared" si="10"/>
        <v>0.166827129</v>
      </c>
      <c r="AH62" s="71">
        <f t="shared" si="23"/>
        <v>4752.92</v>
      </c>
      <c r="AI62" s="71">
        <f t="shared" si="24"/>
        <v>123.69</v>
      </c>
      <c r="AJ62" s="72">
        <v>0.0085</v>
      </c>
      <c r="AK62" s="73">
        <f t="shared" si="25"/>
        <v>52.7</v>
      </c>
    </row>
    <row r="63" ht="18.0" customHeight="1">
      <c r="A63" s="102">
        <v>46079.0</v>
      </c>
      <c r="B63" s="79">
        <v>9237.0</v>
      </c>
      <c r="C63" s="79"/>
      <c r="D63" s="80" t="s">
        <v>90</v>
      </c>
      <c r="E63" s="80" t="s">
        <v>91</v>
      </c>
      <c r="F63" s="80" t="s">
        <v>222</v>
      </c>
      <c r="G63" s="80" t="s">
        <v>91</v>
      </c>
      <c r="H63" s="59" t="s">
        <v>85</v>
      </c>
      <c r="I63" s="99" t="s">
        <v>86</v>
      </c>
      <c r="J63" s="99" t="s">
        <v>87</v>
      </c>
      <c r="K63" s="80" t="s">
        <v>268</v>
      </c>
      <c r="L63" s="80"/>
      <c r="M63" s="99">
        <v>910.0</v>
      </c>
      <c r="N63" s="99">
        <v>1750.0</v>
      </c>
      <c r="O63" s="100">
        <v>80000.0</v>
      </c>
      <c r="P63" s="63">
        <v>3.0E-4</v>
      </c>
      <c r="Q63" s="64">
        <f t="shared" si="1"/>
        <v>24</v>
      </c>
      <c r="R63" s="65">
        <v>0.12</v>
      </c>
      <c r="S63" s="62">
        <f t="shared" si="26"/>
        <v>210</v>
      </c>
      <c r="T63" s="65">
        <v>0.0</v>
      </c>
      <c r="U63" s="62">
        <v>1.0</v>
      </c>
      <c r="V63" s="62">
        <f t="shared" si="2"/>
        <v>0</v>
      </c>
      <c r="W63" s="66">
        <v>0.065</v>
      </c>
      <c r="X63" s="67">
        <f t="shared" si="3"/>
        <v>113.75</v>
      </c>
      <c r="Y63" s="68">
        <f t="shared" si="4"/>
        <v>0.01995</v>
      </c>
      <c r="Z63" s="57">
        <v>15.0</v>
      </c>
      <c r="AA63" s="66">
        <f t="shared" si="5"/>
        <v>0.20495</v>
      </c>
      <c r="AB63" s="69">
        <f t="shared" si="22"/>
        <v>373.5375</v>
      </c>
      <c r="AC63" s="65">
        <v>0.13</v>
      </c>
      <c r="AD63" s="69">
        <f t="shared" si="16"/>
        <v>109.2</v>
      </c>
      <c r="AE63" s="70">
        <f t="shared" si="8"/>
        <v>17.5</v>
      </c>
      <c r="AF63" s="69">
        <f t="shared" si="9"/>
        <v>315.7625</v>
      </c>
      <c r="AG63" s="66">
        <f t="shared" si="10"/>
        <v>0.1804357143</v>
      </c>
      <c r="AH63" s="71">
        <f t="shared" si="23"/>
        <v>1341.55</v>
      </c>
      <c r="AI63" s="71">
        <f t="shared" si="24"/>
        <v>34.9125</v>
      </c>
      <c r="AJ63" s="72">
        <v>0.0085</v>
      </c>
      <c r="AK63" s="73">
        <f t="shared" si="25"/>
        <v>14.875</v>
      </c>
    </row>
    <row r="64">
      <c r="A64" s="102">
        <v>46079.0</v>
      </c>
      <c r="B64" s="79">
        <v>9293.0</v>
      </c>
      <c r="C64" s="79"/>
      <c r="D64" s="80" t="s">
        <v>90</v>
      </c>
      <c r="E64" s="80" t="s">
        <v>91</v>
      </c>
      <c r="F64" s="80" t="s">
        <v>302</v>
      </c>
      <c r="G64" s="80" t="s">
        <v>91</v>
      </c>
      <c r="H64" s="59" t="s">
        <v>85</v>
      </c>
      <c r="I64" s="99" t="s">
        <v>86</v>
      </c>
      <c r="J64" s="99" t="s">
        <v>87</v>
      </c>
      <c r="K64" s="80" t="s">
        <v>303</v>
      </c>
      <c r="L64" s="80"/>
      <c r="M64" s="99">
        <v>560.0</v>
      </c>
      <c r="N64" s="99">
        <v>1050.0</v>
      </c>
      <c r="O64" s="100">
        <v>50000.0</v>
      </c>
      <c r="P64" s="63">
        <v>3.0E-4</v>
      </c>
      <c r="Q64" s="64">
        <f t="shared" si="1"/>
        <v>15</v>
      </c>
      <c r="R64" s="65">
        <v>0.12</v>
      </c>
      <c r="S64" s="62">
        <f t="shared" si="26"/>
        <v>126</v>
      </c>
      <c r="T64" s="65">
        <v>0.0</v>
      </c>
      <c r="U64" s="62">
        <v>1.0</v>
      </c>
      <c r="V64" s="62">
        <f t="shared" si="2"/>
        <v>0</v>
      </c>
      <c r="W64" s="66">
        <v>0.065</v>
      </c>
      <c r="X64" s="67">
        <f t="shared" si="3"/>
        <v>68.25</v>
      </c>
      <c r="Y64" s="68">
        <f t="shared" si="4"/>
        <v>0.01995</v>
      </c>
      <c r="Z64" s="57">
        <v>15.0</v>
      </c>
      <c r="AA64" s="66">
        <f t="shared" si="5"/>
        <v>0.20495</v>
      </c>
      <c r="AB64" s="69">
        <f t="shared" si="22"/>
        <v>224.1225</v>
      </c>
      <c r="AC64" s="65">
        <v>0.13</v>
      </c>
      <c r="AD64" s="69">
        <f t="shared" si="16"/>
        <v>63.7</v>
      </c>
      <c r="AE64" s="70">
        <f t="shared" si="8"/>
        <v>17.5</v>
      </c>
      <c r="AF64" s="69">
        <f t="shared" si="9"/>
        <v>169.6775</v>
      </c>
      <c r="AG64" s="66">
        <f t="shared" si="10"/>
        <v>0.161597619</v>
      </c>
      <c r="AH64" s="71">
        <f t="shared" si="23"/>
        <v>804.93</v>
      </c>
      <c r="AI64" s="71">
        <f t="shared" si="24"/>
        <v>20.9475</v>
      </c>
      <c r="AJ64" s="72">
        <v>0.0085</v>
      </c>
      <c r="AK64" s="73">
        <f t="shared" si="25"/>
        <v>8.925</v>
      </c>
    </row>
    <row r="65" ht="18.0" customHeight="1">
      <c r="A65" s="102">
        <v>46080.0</v>
      </c>
      <c r="B65" s="79" t="s">
        <v>304</v>
      </c>
      <c r="C65" s="79"/>
      <c r="D65" s="59" t="s">
        <v>105</v>
      </c>
      <c r="E65" s="59" t="s">
        <v>106</v>
      </c>
      <c r="F65" s="59" t="s">
        <v>112</v>
      </c>
      <c r="G65" s="59" t="s">
        <v>113</v>
      </c>
      <c r="H65" s="59" t="s">
        <v>109</v>
      </c>
      <c r="I65" s="60" t="s">
        <v>305</v>
      </c>
      <c r="J65" s="99" t="s">
        <v>87</v>
      </c>
      <c r="K65" s="59" t="s">
        <v>306</v>
      </c>
      <c r="L65" s="59"/>
      <c r="M65" s="60">
        <v>8260.0</v>
      </c>
      <c r="N65" s="99">
        <v>13000.0</v>
      </c>
      <c r="O65" s="100">
        <v>500000.0</v>
      </c>
      <c r="P65" s="63">
        <v>3.0E-4</v>
      </c>
      <c r="Q65" s="64">
        <f t="shared" si="1"/>
        <v>150</v>
      </c>
      <c r="R65" s="65">
        <v>0.03</v>
      </c>
      <c r="S65" s="62">
        <f t="shared" si="26"/>
        <v>390</v>
      </c>
      <c r="T65" s="175">
        <v>0.035</v>
      </c>
      <c r="U65" s="62">
        <v>1.0</v>
      </c>
      <c r="V65" s="62">
        <f t="shared" si="2"/>
        <v>455</v>
      </c>
      <c r="W65" s="66">
        <v>0.065</v>
      </c>
      <c r="X65" s="67">
        <f t="shared" si="3"/>
        <v>845</v>
      </c>
      <c r="Y65" s="68">
        <f t="shared" si="4"/>
        <v>0.01995</v>
      </c>
      <c r="Z65" s="57">
        <v>15.0</v>
      </c>
      <c r="AA65" s="66">
        <f t="shared" si="5"/>
        <v>0.14995</v>
      </c>
      <c r="AB65" s="69">
        <f t="shared" si="22"/>
        <v>2059.85</v>
      </c>
      <c r="AC65" s="65">
        <v>0.1</v>
      </c>
      <c r="AD65" s="69">
        <f t="shared" si="16"/>
        <v>474</v>
      </c>
      <c r="AE65" s="70">
        <f t="shared" si="8"/>
        <v>17.5</v>
      </c>
      <c r="AF65" s="69">
        <f t="shared" si="9"/>
        <v>2038.65</v>
      </c>
      <c r="AG65" s="66">
        <f t="shared" si="10"/>
        <v>0.1568192308</v>
      </c>
      <c r="AH65" s="71">
        <f t="shared" si="23"/>
        <v>10680.8</v>
      </c>
      <c r="AI65" s="71">
        <f t="shared" si="24"/>
        <v>259.35</v>
      </c>
      <c r="AJ65" s="72">
        <v>0.0085</v>
      </c>
      <c r="AK65" s="73">
        <f t="shared" si="25"/>
        <v>110.5</v>
      </c>
    </row>
    <row r="66" ht="18.0" customHeight="1">
      <c r="A66" s="102">
        <v>46080.0</v>
      </c>
      <c r="B66" s="79">
        <v>9339.0</v>
      </c>
      <c r="C66" s="79"/>
      <c r="D66" s="80" t="s">
        <v>307</v>
      </c>
      <c r="E66" s="80" t="s">
        <v>308</v>
      </c>
      <c r="F66" s="80" t="s">
        <v>309</v>
      </c>
      <c r="G66" s="80" t="s">
        <v>106</v>
      </c>
      <c r="H66" s="59" t="s">
        <v>310</v>
      </c>
      <c r="I66" s="99" t="s">
        <v>305</v>
      </c>
      <c r="J66" s="99" t="s">
        <v>87</v>
      </c>
      <c r="K66" s="80" t="s">
        <v>311</v>
      </c>
      <c r="L66" s="80"/>
      <c r="M66" s="99">
        <v>2360.0</v>
      </c>
      <c r="N66" s="99">
        <v>2000.0</v>
      </c>
      <c r="O66" s="100">
        <v>50000.0</v>
      </c>
      <c r="P66" s="63">
        <v>3.0E-4</v>
      </c>
      <c r="Q66" s="64">
        <f t="shared" si="1"/>
        <v>15</v>
      </c>
      <c r="R66" s="65">
        <v>0.12</v>
      </c>
      <c r="S66" s="62">
        <f t="shared" si="26"/>
        <v>240</v>
      </c>
      <c r="T66" s="65">
        <v>0.0</v>
      </c>
      <c r="U66" s="62">
        <v>1.0</v>
      </c>
      <c r="V66" s="62">
        <f t="shared" si="2"/>
        <v>0</v>
      </c>
      <c r="W66" s="66">
        <v>0.065</v>
      </c>
      <c r="X66" s="67">
        <f t="shared" si="3"/>
        <v>130</v>
      </c>
      <c r="Y66" s="68">
        <f t="shared" si="4"/>
        <v>0.01995</v>
      </c>
      <c r="Z66" s="57">
        <v>15.0</v>
      </c>
      <c r="AA66" s="66">
        <f t="shared" si="5"/>
        <v>0.20495</v>
      </c>
      <c r="AB66" s="69">
        <f t="shared" si="22"/>
        <v>426.9</v>
      </c>
      <c r="AC66" s="65">
        <v>0.0</v>
      </c>
      <c r="AD66" s="69">
        <f t="shared" si="16"/>
        <v>0</v>
      </c>
      <c r="AE66" s="70">
        <f t="shared" si="8"/>
        <v>17.5</v>
      </c>
      <c r="AF66" s="69">
        <f t="shared" si="9"/>
        <v>-819.4</v>
      </c>
      <c r="AG66" s="66">
        <f t="shared" si="10"/>
        <v>-0.4097</v>
      </c>
      <c r="AH66" s="71">
        <f t="shared" si="23"/>
        <v>1533.2</v>
      </c>
      <c r="AI66" s="71">
        <f t="shared" si="24"/>
        <v>39.9</v>
      </c>
      <c r="AJ66" s="72">
        <v>0.0085</v>
      </c>
      <c r="AK66" s="73">
        <f t="shared" si="25"/>
        <v>17</v>
      </c>
    </row>
    <row r="67" ht="18.0" customHeight="1">
      <c r="A67" s="102">
        <v>46081.0</v>
      </c>
      <c r="B67" s="79"/>
      <c r="C67" s="79"/>
      <c r="D67" s="59" t="s">
        <v>105</v>
      </c>
      <c r="E67" s="59" t="s">
        <v>106</v>
      </c>
      <c r="F67" s="59" t="s">
        <v>173</v>
      </c>
      <c r="G67" s="59" t="s">
        <v>174</v>
      </c>
      <c r="H67" s="59" t="s">
        <v>109</v>
      </c>
      <c r="I67" s="60" t="s">
        <v>312</v>
      </c>
      <c r="J67" s="99" t="s">
        <v>87</v>
      </c>
      <c r="K67" s="59" t="s">
        <v>313</v>
      </c>
      <c r="L67" s="59"/>
      <c r="M67" s="60">
        <v>4560.0</v>
      </c>
      <c r="N67" s="99">
        <v>7900.0</v>
      </c>
      <c r="O67" s="100">
        <v>400000.0</v>
      </c>
      <c r="P67" s="63">
        <v>3.0E-4</v>
      </c>
      <c r="Q67" s="64">
        <f t="shared" si="1"/>
        <v>120</v>
      </c>
      <c r="R67" s="65">
        <v>0.03</v>
      </c>
      <c r="S67" s="62">
        <f t="shared" si="26"/>
        <v>237</v>
      </c>
      <c r="T67" s="175">
        <v>0.035</v>
      </c>
      <c r="U67" s="62">
        <v>1.0</v>
      </c>
      <c r="V67" s="62">
        <f t="shared" si="2"/>
        <v>276.5</v>
      </c>
      <c r="W67" s="66">
        <v>0.065</v>
      </c>
      <c r="X67" s="67">
        <f t="shared" si="3"/>
        <v>513.5</v>
      </c>
      <c r="Y67" s="68">
        <f t="shared" si="4"/>
        <v>0.01995</v>
      </c>
      <c r="Z67" s="57">
        <v>15.0</v>
      </c>
      <c r="AA67" s="66">
        <f t="shared" si="5"/>
        <v>0.14995</v>
      </c>
      <c r="AB67" s="69">
        <f t="shared" si="22"/>
        <v>1251.755</v>
      </c>
      <c r="AC67" s="65">
        <v>0.1</v>
      </c>
      <c r="AD67" s="69">
        <f t="shared" si="16"/>
        <v>334</v>
      </c>
      <c r="AE67" s="70">
        <f t="shared" si="8"/>
        <v>17.5</v>
      </c>
      <c r="AF67" s="69">
        <f t="shared" si="9"/>
        <v>1616.745</v>
      </c>
      <c r="AG67" s="66">
        <f t="shared" si="10"/>
        <v>0.2046512658</v>
      </c>
      <c r="AH67" s="71">
        <f t="shared" si="23"/>
        <v>6490.64</v>
      </c>
      <c r="AI67" s="71">
        <f t="shared" si="24"/>
        <v>157.605</v>
      </c>
      <c r="AJ67" s="72">
        <v>0.0085</v>
      </c>
      <c r="AK67" s="73">
        <f t="shared" si="25"/>
        <v>67.15</v>
      </c>
    </row>
    <row r="68" ht="18.0" customHeight="1">
      <c r="A68" s="102">
        <v>46081.0</v>
      </c>
      <c r="B68" s="79"/>
      <c r="C68" s="79"/>
      <c r="D68" s="80" t="s">
        <v>314</v>
      </c>
      <c r="E68" s="80" t="s">
        <v>125</v>
      </c>
      <c r="F68" s="80" t="s">
        <v>315</v>
      </c>
      <c r="G68" s="80" t="s">
        <v>106</v>
      </c>
      <c r="H68" s="59" t="s">
        <v>316</v>
      </c>
      <c r="I68" s="99" t="s">
        <v>312</v>
      </c>
      <c r="J68" s="99" t="s">
        <v>87</v>
      </c>
      <c r="K68" s="80" t="s">
        <v>317</v>
      </c>
      <c r="L68" s="80"/>
      <c r="M68" s="99">
        <v>1060.0</v>
      </c>
      <c r="N68" s="99">
        <v>1900.0</v>
      </c>
      <c r="O68" s="100">
        <v>50000.0</v>
      </c>
      <c r="P68" s="63">
        <v>3.0E-4</v>
      </c>
      <c r="Q68" s="64">
        <f t="shared" si="1"/>
        <v>15</v>
      </c>
      <c r="R68" s="65">
        <v>0.12</v>
      </c>
      <c r="S68" s="62">
        <f t="shared" si="26"/>
        <v>228</v>
      </c>
      <c r="T68" s="65">
        <v>0.0</v>
      </c>
      <c r="U68" s="62">
        <v>1.0</v>
      </c>
      <c r="V68" s="62">
        <f t="shared" si="2"/>
        <v>0</v>
      </c>
      <c r="W68" s="66">
        <v>0.065</v>
      </c>
      <c r="X68" s="67">
        <f t="shared" si="3"/>
        <v>123.5</v>
      </c>
      <c r="Y68" s="68">
        <f t="shared" si="4"/>
        <v>0.00931</v>
      </c>
      <c r="Z68" s="57">
        <v>7.0</v>
      </c>
      <c r="AA68" s="66">
        <f t="shared" si="5"/>
        <v>0.19431</v>
      </c>
      <c r="AB68" s="69">
        <f t="shared" si="22"/>
        <v>385.339</v>
      </c>
      <c r="AC68" s="65">
        <v>0.13</v>
      </c>
      <c r="AD68" s="69">
        <f t="shared" si="16"/>
        <v>109.2</v>
      </c>
      <c r="AE68" s="70">
        <f t="shared" si="8"/>
        <v>17.5</v>
      </c>
      <c r="AF68" s="69">
        <f t="shared" si="9"/>
        <v>312.961</v>
      </c>
      <c r="AG68" s="66">
        <f t="shared" si="10"/>
        <v>0.1647163158</v>
      </c>
      <c r="AH68" s="71">
        <f t="shared" si="23"/>
        <v>1496.972</v>
      </c>
      <c r="AI68" s="71">
        <f t="shared" si="24"/>
        <v>17.689</v>
      </c>
      <c r="AJ68" s="72">
        <v>0.0085</v>
      </c>
      <c r="AK68" s="73">
        <f t="shared" si="25"/>
        <v>16.15</v>
      </c>
    </row>
    <row r="69" ht="18.0" customHeight="1">
      <c r="A69" s="102"/>
      <c r="B69" s="79"/>
      <c r="C69" s="79"/>
      <c r="D69" s="80"/>
      <c r="E69" s="80"/>
      <c r="F69" s="80"/>
      <c r="G69" s="80"/>
      <c r="H69" s="59"/>
      <c r="I69" s="99"/>
      <c r="J69" s="99"/>
      <c r="K69" s="80"/>
      <c r="L69" s="80"/>
      <c r="M69" s="99"/>
      <c r="N69" s="99"/>
      <c r="O69" s="100"/>
      <c r="P69" s="63">
        <v>3.0E-4</v>
      </c>
      <c r="Q69" s="64">
        <f t="shared" si="1"/>
        <v>0</v>
      </c>
      <c r="R69" s="65"/>
      <c r="S69" s="62">
        <f t="shared" si="26"/>
        <v>0</v>
      </c>
      <c r="T69" s="65"/>
      <c r="U69" s="65"/>
      <c r="V69" s="62">
        <f t="shared" si="2"/>
        <v>0</v>
      </c>
      <c r="W69" s="66">
        <v>0.065</v>
      </c>
      <c r="X69" s="67">
        <f t="shared" si="3"/>
        <v>0</v>
      </c>
      <c r="Y69" s="68">
        <f t="shared" si="4"/>
        <v>0</v>
      </c>
      <c r="Z69" s="57">
        <v>0.0</v>
      </c>
      <c r="AA69" s="66">
        <f t="shared" si="5"/>
        <v>0.065</v>
      </c>
      <c r="AB69" s="69">
        <f t="shared" si="22"/>
        <v>0</v>
      </c>
      <c r="AC69" s="65">
        <v>0.0</v>
      </c>
      <c r="AD69" s="69">
        <f t="shared" si="16"/>
        <v>0</v>
      </c>
      <c r="AE69" s="70">
        <f t="shared" si="8"/>
        <v>17.5</v>
      </c>
      <c r="AF69" s="69">
        <f t="shared" si="9"/>
        <v>-17.5</v>
      </c>
      <c r="AG69" s="66" t="str">
        <f t="shared" si="10"/>
        <v>#DIV/0!</v>
      </c>
      <c r="AH69" s="71">
        <f t="shared" si="23"/>
        <v>0</v>
      </c>
      <c r="AI69" s="71">
        <f t="shared" si="24"/>
        <v>0</v>
      </c>
      <c r="AJ69" s="72">
        <v>0.0085</v>
      </c>
      <c r="AK69" s="73">
        <f t="shared" si="25"/>
        <v>0</v>
      </c>
    </row>
    <row r="70" ht="18.0" customHeight="1">
      <c r="A70" s="102"/>
      <c r="B70" s="79"/>
      <c r="C70" s="79"/>
      <c r="D70" s="80"/>
      <c r="E70" s="80"/>
      <c r="F70" s="80"/>
      <c r="G70" s="80"/>
      <c r="H70" s="59"/>
      <c r="I70" s="99"/>
      <c r="J70" s="99"/>
      <c r="K70" s="80"/>
      <c r="L70" s="80"/>
      <c r="M70" s="99"/>
      <c r="N70" s="99"/>
      <c r="O70" s="100"/>
      <c r="P70" s="63">
        <v>3.0E-4</v>
      </c>
      <c r="Q70" s="64">
        <f t="shared" si="1"/>
        <v>0</v>
      </c>
      <c r="R70" s="65"/>
      <c r="S70" s="62">
        <f t="shared" si="26"/>
        <v>0</v>
      </c>
      <c r="T70" s="65"/>
      <c r="U70" s="65"/>
      <c r="V70" s="62">
        <f t="shared" si="2"/>
        <v>0</v>
      </c>
      <c r="W70" s="66">
        <v>0.065</v>
      </c>
      <c r="X70" s="67">
        <f t="shared" si="3"/>
        <v>0</v>
      </c>
      <c r="Y70" s="68">
        <f t="shared" si="4"/>
        <v>0</v>
      </c>
      <c r="Z70" s="57">
        <v>0.0</v>
      </c>
      <c r="AA70" s="66">
        <f t="shared" si="5"/>
        <v>0.065</v>
      </c>
      <c r="AB70" s="69">
        <f t="shared" si="22"/>
        <v>0</v>
      </c>
      <c r="AC70" s="65">
        <v>0.0</v>
      </c>
      <c r="AD70" s="69">
        <f t="shared" si="16"/>
        <v>0</v>
      </c>
      <c r="AE70" s="70">
        <f t="shared" si="8"/>
        <v>17.5</v>
      </c>
      <c r="AF70" s="69">
        <f t="shared" si="9"/>
        <v>-17.5</v>
      </c>
      <c r="AG70" s="66" t="str">
        <f t="shared" si="10"/>
        <v>#DIV/0!</v>
      </c>
      <c r="AH70" s="71">
        <f t="shared" si="23"/>
        <v>0</v>
      </c>
      <c r="AI70" s="71">
        <f t="shared" si="24"/>
        <v>0</v>
      </c>
      <c r="AJ70" s="72">
        <v>0.0085</v>
      </c>
      <c r="AK70" s="73">
        <f t="shared" si="25"/>
        <v>0</v>
      </c>
    </row>
    <row r="71" ht="18.0" customHeight="1">
      <c r="A71" s="102"/>
      <c r="B71" s="79"/>
      <c r="C71" s="79"/>
      <c r="D71" s="80"/>
      <c r="E71" s="80"/>
      <c r="F71" s="80"/>
      <c r="G71" s="80"/>
      <c r="H71" s="59"/>
      <c r="I71" s="99"/>
      <c r="J71" s="99"/>
      <c r="K71" s="80"/>
      <c r="L71" s="80"/>
      <c r="M71" s="99"/>
      <c r="N71" s="99"/>
      <c r="O71" s="100"/>
      <c r="P71" s="63">
        <v>3.0E-4</v>
      </c>
      <c r="Q71" s="64">
        <f t="shared" si="1"/>
        <v>0</v>
      </c>
      <c r="R71" s="65"/>
      <c r="S71" s="62">
        <f t="shared" si="26"/>
        <v>0</v>
      </c>
      <c r="T71" s="65"/>
      <c r="U71" s="65"/>
      <c r="V71" s="62">
        <f t="shared" si="2"/>
        <v>0</v>
      </c>
      <c r="W71" s="66">
        <v>0.065</v>
      </c>
      <c r="X71" s="67">
        <f t="shared" si="3"/>
        <v>0</v>
      </c>
      <c r="Y71" s="68">
        <f t="shared" si="4"/>
        <v>0</v>
      </c>
      <c r="Z71" s="57">
        <v>0.0</v>
      </c>
      <c r="AA71" s="66">
        <f t="shared" si="5"/>
        <v>0.065</v>
      </c>
      <c r="AB71" s="69">
        <f t="shared" si="22"/>
        <v>0</v>
      </c>
      <c r="AC71" s="65">
        <v>0.0</v>
      </c>
      <c r="AD71" s="69">
        <f t="shared" si="16"/>
        <v>0</v>
      </c>
      <c r="AE71" s="70">
        <f t="shared" si="8"/>
        <v>17.5</v>
      </c>
      <c r="AF71" s="69">
        <f t="shared" si="9"/>
        <v>-17.5</v>
      </c>
      <c r="AG71" s="66" t="str">
        <f t="shared" si="10"/>
        <v>#DIV/0!</v>
      </c>
      <c r="AH71" s="71">
        <f t="shared" si="23"/>
        <v>0</v>
      </c>
      <c r="AI71" s="71">
        <f t="shared" si="24"/>
        <v>0</v>
      </c>
      <c r="AJ71" s="72">
        <v>0.0085</v>
      </c>
      <c r="AK71" s="73">
        <f t="shared" si="25"/>
        <v>0</v>
      </c>
    </row>
    <row r="72" ht="18.0" customHeight="1">
      <c r="A72" s="102"/>
      <c r="B72" s="79"/>
      <c r="C72" s="79"/>
      <c r="D72" s="80"/>
      <c r="E72" s="80"/>
      <c r="F72" s="80"/>
      <c r="G72" s="80"/>
      <c r="H72" s="59"/>
      <c r="I72" s="99"/>
      <c r="J72" s="99"/>
      <c r="K72" s="80"/>
      <c r="L72" s="80"/>
      <c r="M72" s="99"/>
      <c r="N72" s="99"/>
      <c r="O72" s="100"/>
      <c r="P72" s="63">
        <v>3.0E-4</v>
      </c>
      <c r="Q72" s="64">
        <f t="shared" si="1"/>
        <v>0</v>
      </c>
      <c r="R72" s="65"/>
      <c r="S72" s="62">
        <f t="shared" si="26"/>
        <v>0</v>
      </c>
      <c r="T72" s="65"/>
      <c r="U72" s="65"/>
      <c r="V72" s="62">
        <f t="shared" si="2"/>
        <v>0</v>
      </c>
      <c r="W72" s="66">
        <v>0.065</v>
      </c>
      <c r="X72" s="67">
        <f t="shared" si="3"/>
        <v>0</v>
      </c>
      <c r="Y72" s="68">
        <f t="shared" si="4"/>
        <v>0</v>
      </c>
      <c r="Z72" s="57">
        <v>0.0</v>
      </c>
      <c r="AA72" s="66">
        <f t="shared" si="5"/>
        <v>0.065</v>
      </c>
      <c r="AB72" s="69">
        <f t="shared" si="22"/>
        <v>0</v>
      </c>
      <c r="AC72" s="65">
        <v>0.0</v>
      </c>
      <c r="AD72" s="69">
        <f t="shared" si="16"/>
        <v>0</v>
      </c>
      <c r="AE72" s="70">
        <f t="shared" si="8"/>
        <v>17.5</v>
      </c>
      <c r="AF72" s="69">
        <f t="shared" si="9"/>
        <v>-17.5</v>
      </c>
      <c r="AG72" s="66" t="str">
        <f t="shared" si="10"/>
        <v>#DIV/0!</v>
      </c>
      <c r="AH72" s="71">
        <f t="shared" si="23"/>
        <v>0</v>
      </c>
      <c r="AI72" s="71">
        <f t="shared" si="24"/>
        <v>0</v>
      </c>
      <c r="AJ72" s="72">
        <v>0.0085</v>
      </c>
      <c r="AK72" s="73">
        <f t="shared" si="25"/>
        <v>0</v>
      </c>
    </row>
    <row r="73" ht="18.0" customHeight="1">
      <c r="A73" s="102"/>
      <c r="B73" s="79"/>
      <c r="C73" s="79"/>
      <c r="D73" s="80"/>
      <c r="E73" s="80"/>
      <c r="F73" s="80"/>
      <c r="G73" s="80"/>
      <c r="H73" s="59"/>
      <c r="I73" s="99"/>
      <c r="J73" s="99"/>
      <c r="K73" s="80"/>
      <c r="L73" s="80"/>
      <c r="M73" s="99"/>
      <c r="N73" s="99"/>
      <c r="O73" s="100"/>
      <c r="P73" s="63">
        <v>3.0E-4</v>
      </c>
      <c r="Q73" s="64">
        <f t="shared" si="1"/>
        <v>0</v>
      </c>
      <c r="R73" s="65"/>
      <c r="S73" s="62">
        <f t="shared" si="26"/>
        <v>0</v>
      </c>
      <c r="T73" s="65"/>
      <c r="U73" s="65"/>
      <c r="V73" s="62">
        <f t="shared" si="2"/>
        <v>0</v>
      </c>
      <c r="W73" s="66">
        <v>0.065</v>
      </c>
      <c r="X73" s="67">
        <f t="shared" si="3"/>
        <v>0</v>
      </c>
      <c r="Y73" s="68">
        <f t="shared" si="4"/>
        <v>0</v>
      </c>
      <c r="Z73" s="57">
        <v>0.0</v>
      </c>
      <c r="AA73" s="66">
        <f t="shared" si="5"/>
        <v>0.065</v>
      </c>
      <c r="AB73" s="69">
        <f t="shared" si="22"/>
        <v>0</v>
      </c>
      <c r="AC73" s="65">
        <v>0.0</v>
      </c>
      <c r="AD73" s="69">
        <f t="shared" si="16"/>
        <v>0</v>
      </c>
      <c r="AE73" s="70">
        <f t="shared" si="8"/>
        <v>17.5</v>
      </c>
      <c r="AF73" s="69">
        <f t="shared" si="9"/>
        <v>-17.5</v>
      </c>
      <c r="AG73" s="66" t="str">
        <f t="shared" si="10"/>
        <v>#DIV/0!</v>
      </c>
      <c r="AH73" s="71">
        <f t="shared" si="23"/>
        <v>0</v>
      </c>
      <c r="AI73" s="71">
        <f t="shared" si="24"/>
        <v>0</v>
      </c>
      <c r="AJ73" s="72">
        <v>0.0085</v>
      </c>
      <c r="AK73" s="73">
        <f t="shared" si="25"/>
        <v>0</v>
      </c>
    </row>
    <row r="74" ht="18.0" customHeight="1">
      <c r="A74" s="102"/>
      <c r="B74" s="79"/>
      <c r="C74" s="79"/>
      <c r="D74" s="80"/>
      <c r="E74" s="80"/>
      <c r="F74" s="80"/>
      <c r="G74" s="80"/>
      <c r="H74" s="59"/>
      <c r="I74" s="99"/>
      <c r="J74" s="99"/>
      <c r="K74" s="80"/>
      <c r="L74" s="80"/>
      <c r="M74" s="99"/>
      <c r="N74" s="99"/>
      <c r="O74" s="100"/>
      <c r="P74" s="63">
        <v>3.0E-4</v>
      </c>
      <c r="Q74" s="64">
        <f t="shared" si="1"/>
        <v>0</v>
      </c>
      <c r="R74" s="65"/>
      <c r="S74" s="62">
        <f t="shared" si="26"/>
        <v>0</v>
      </c>
      <c r="T74" s="65"/>
      <c r="U74" s="65"/>
      <c r="V74" s="62">
        <f t="shared" si="2"/>
        <v>0</v>
      </c>
      <c r="W74" s="66">
        <v>0.065</v>
      </c>
      <c r="X74" s="67">
        <f t="shared" si="3"/>
        <v>0</v>
      </c>
      <c r="Y74" s="68">
        <f t="shared" si="4"/>
        <v>0</v>
      </c>
      <c r="Z74" s="57">
        <v>0.0</v>
      </c>
      <c r="AA74" s="66">
        <f t="shared" si="5"/>
        <v>0.065</v>
      </c>
      <c r="AB74" s="69">
        <f t="shared" si="22"/>
        <v>0</v>
      </c>
      <c r="AC74" s="65">
        <v>0.0</v>
      </c>
      <c r="AD74" s="69">
        <f t="shared" si="16"/>
        <v>0</v>
      </c>
      <c r="AE74" s="70">
        <f t="shared" si="8"/>
        <v>17.5</v>
      </c>
      <c r="AF74" s="69">
        <f t="shared" si="9"/>
        <v>-17.5</v>
      </c>
      <c r="AG74" s="66" t="str">
        <f t="shared" si="10"/>
        <v>#DIV/0!</v>
      </c>
      <c r="AH74" s="71">
        <f t="shared" si="23"/>
        <v>0</v>
      </c>
      <c r="AI74" s="71">
        <f t="shared" si="24"/>
        <v>0</v>
      </c>
      <c r="AJ74" s="72">
        <v>0.0085</v>
      </c>
      <c r="AK74" s="73">
        <f t="shared" si="25"/>
        <v>0</v>
      </c>
    </row>
    <row r="75" ht="18.0" customHeight="1">
      <c r="A75" s="103"/>
      <c r="B75" s="104"/>
      <c r="H75" s="105"/>
      <c r="I75" s="106"/>
      <c r="J75" s="106"/>
      <c r="M75" s="6"/>
      <c r="N75" s="6"/>
      <c r="R75" s="107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108">
        <f>SUM(AF3:AF74)</f>
        <v>50619.1288</v>
      </c>
      <c r="AG75" s="6"/>
    </row>
    <row r="76" ht="18.0" customHeight="1">
      <c r="A76" s="103"/>
      <c r="B76" s="104"/>
      <c r="H76" s="105"/>
      <c r="I76" s="106"/>
      <c r="J76" s="106"/>
      <c r="M76" s="6"/>
      <c r="N76" s="6"/>
      <c r="R76" s="107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A77" s="103"/>
      <c r="B77" s="104"/>
      <c r="H77" s="105"/>
      <c r="I77" s="106"/>
      <c r="J77" s="106"/>
      <c r="N77" s="109"/>
      <c r="R77" s="107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A78" s="103"/>
      <c r="B78" s="104"/>
      <c r="H78" s="105"/>
      <c r="I78" s="106"/>
      <c r="J78" s="106"/>
      <c r="N78" s="110"/>
      <c r="R78" s="107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26.25" customHeight="1">
      <c r="B79" s="104"/>
      <c r="C79" s="111"/>
      <c r="D79" s="178" t="s">
        <v>1</v>
      </c>
      <c r="E79" s="178" t="s">
        <v>2</v>
      </c>
      <c r="F79" s="179" t="s">
        <v>13</v>
      </c>
      <c r="G79" s="180" t="s">
        <v>3</v>
      </c>
      <c r="H79" s="178" t="s">
        <v>209</v>
      </c>
      <c r="I79" s="106"/>
      <c r="J79" s="181" t="s">
        <v>318</v>
      </c>
      <c r="K79" s="181" t="s">
        <v>319</v>
      </c>
      <c r="L79" s="182"/>
      <c r="M79" s="183" t="s">
        <v>320</v>
      </c>
      <c r="N79" s="183" t="s">
        <v>321</v>
      </c>
      <c r="O79" s="183" t="s">
        <v>322</v>
      </c>
      <c r="P79" s="183" t="s">
        <v>321</v>
      </c>
      <c r="Q79" s="183" t="s">
        <v>322</v>
      </c>
      <c r="R79" s="183" t="s">
        <v>323</v>
      </c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17"/>
      <c r="D80" s="184">
        <v>250000.0</v>
      </c>
      <c r="E80" s="185">
        <f>SUMIF(H4:H74,H80,N4:N74)</f>
        <v>200250</v>
      </c>
      <c r="F80" s="185">
        <f t="shared" ref="F80:F85" si="27">SUMIF(H:H,H80,AD:AD)</f>
        <v>8273.717</v>
      </c>
      <c r="G80" s="186">
        <f t="shared" ref="G80:G85" si="28">E80/D80</f>
        <v>0.801</v>
      </c>
      <c r="H80" s="187" t="s">
        <v>109</v>
      </c>
      <c r="I80" s="106"/>
      <c r="J80" s="188" t="s">
        <v>324</v>
      </c>
      <c r="K80" s="189" t="s">
        <v>9</v>
      </c>
      <c r="L80" s="190"/>
      <c r="M80" s="191">
        <v>3.0</v>
      </c>
      <c r="N80" s="191">
        <v>13.0</v>
      </c>
      <c r="O80" s="191">
        <v>0.0</v>
      </c>
      <c r="P80" s="192"/>
      <c r="Q80" s="192"/>
      <c r="R80" s="191">
        <v>11.0</v>
      </c>
      <c r="S80" s="107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22" t="s">
        <v>210</v>
      </c>
      <c r="C81" s="117"/>
      <c r="D81" s="184">
        <v>10000.0</v>
      </c>
      <c r="E81" s="185">
        <f>SUMIF(H4:H74,H81,N4:N74)</f>
        <v>14700</v>
      </c>
      <c r="F81" s="185">
        <f t="shared" si="27"/>
        <v>801.6877</v>
      </c>
      <c r="G81" s="186">
        <f t="shared" si="28"/>
        <v>1.47</v>
      </c>
      <c r="H81" s="187" t="s">
        <v>128</v>
      </c>
      <c r="I81" s="106"/>
      <c r="J81" s="193"/>
      <c r="K81" s="189" t="s">
        <v>325</v>
      </c>
      <c r="L81" s="190"/>
      <c r="M81" s="191">
        <v>6.0</v>
      </c>
      <c r="N81" s="191">
        <v>3.0</v>
      </c>
      <c r="O81" s="191">
        <v>0.0</v>
      </c>
      <c r="P81" s="192"/>
      <c r="Q81" s="192"/>
      <c r="R81" s="191">
        <v>3.0</v>
      </c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84">
        <v>70000.0</v>
      </c>
      <c r="E82" s="185">
        <f>SUMIF(H4:H74,H82,N4:N74)</f>
        <v>49280</v>
      </c>
      <c r="F82" s="185">
        <f t="shared" si="27"/>
        <v>2140.5722</v>
      </c>
      <c r="G82" s="186">
        <f t="shared" si="28"/>
        <v>0.704</v>
      </c>
      <c r="H82" s="187" t="s">
        <v>85</v>
      </c>
      <c r="I82" s="106"/>
      <c r="J82" s="194"/>
      <c r="K82" s="189" t="s">
        <v>326</v>
      </c>
      <c r="L82" s="190"/>
      <c r="M82" s="191">
        <v>0.0</v>
      </c>
      <c r="N82" s="191">
        <v>0.0</v>
      </c>
      <c r="O82" s="191">
        <v>0.0</v>
      </c>
      <c r="P82" s="192"/>
      <c r="Q82" s="192"/>
      <c r="R82" s="191">
        <v>0.0</v>
      </c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84">
        <v>10000.0</v>
      </c>
      <c r="E83" s="185">
        <f>SUMIF(H4:H74,H83,N4:N74)</f>
        <v>14180</v>
      </c>
      <c r="F83" s="185">
        <f t="shared" si="27"/>
        <v>652.6418</v>
      </c>
      <c r="G83" s="186">
        <f t="shared" si="28"/>
        <v>1.418</v>
      </c>
      <c r="H83" s="187" t="s">
        <v>262</v>
      </c>
      <c r="I83" s="123"/>
      <c r="J83" s="188" t="s">
        <v>327</v>
      </c>
      <c r="K83" s="195" t="s">
        <v>9</v>
      </c>
      <c r="L83" s="196"/>
      <c r="M83" s="197">
        <v>4.0</v>
      </c>
      <c r="N83" s="198">
        <v>11.0</v>
      </c>
      <c r="O83" s="198">
        <v>0.0</v>
      </c>
      <c r="P83" s="199"/>
      <c r="Q83" s="200"/>
      <c r="R83" s="201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C84" s="117"/>
      <c r="D84" s="184">
        <v>10000.0</v>
      </c>
      <c r="E84" s="185">
        <f t="shared" ref="E84:E85" si="29">SUMIF(H4:H74,H84,N4:N74)</f>
        <v>2000</v>
      </c>
      <c r="F84" s="185">
        <f t="shared" si="27"/>
        <v>0</v>
      </c>
      <c r="G84" s="186">
        <f t="shared" si="28"/>
        <v>0.2</v>
      </c>
      <c r="H84" s="187" t="s">
        <v>310</v>
      </c>
      <c r="I84" s="123"/>
      <c r="J84" s="193"/>
      <c r="K84" s="195" t="s">
        <v>325</v>
      </c>
      <c r="L84" s="196"/>
      <c r="M84" s="197">
        <v>2.0</v>
      </c>
      <c r="N84" s="198">
        <v>2.0</v>
      </c>
      <c r="O84" s="198">
        <v>0.0</v>
      </c>
      <c r="P84" s="202"/>
      <c r="Q84" s="200"/>
      <c r="R84" s="201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C85" s="117"/>
      <c r="D85" s="184">
        <v>10000.0</v>
      </c>
      <c r="E85" s="185">
        <f t="shared" si="29"/>
        <v>1900</v>
      </c>
      <c r="F85" s="185">
        <f t="shared" si="27"/>
        <v>109.2</v>
      </c>
      <c r="G85" s="186">
        <f t="shared" si="28"/>
        <v>0.19</v>
      </c>
      <c r="H85" s="187" t="s">
        <v>316</v>
      </c>
      <c r="J85" s="194"/>
      <c r="K85" s="195" t="s">
        <v>326</v>
      </c>
      <c r="L85" s="196"/>
      <c r="M85" s="198">
        <v>0.0</v>
      </c>
      <c r="N85" s="198">
        <v>0.0</v>
      </c>
      <c r="O85" s="198">
        <v>25.0</v>
      </c>
      <c r="P85" s="202"/>
      <c r="Q85" s="200"/>
      <c r="R85" s="201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B86" s="104"/>
      <c r="C86" s="117"/>
      <c r="D86" s="203">
        <f t="shared" ref="D86:E86" si="30">SUM(D80:D84)</f>
        <v>350000</v>
      </c>
      <c r="E86" s="203">
        <f t="shared" si="30"/>
        <v>280410</v>
      </c>
      <c r="F86" s="204">
        <f>SUM(F76:F84)</f>
        <v>11868.6187</v>
      </c>
      <c r="G86" s="205">
        <f>AVERAGE(G80,G84)</f>
        <v>0.5005</v>
      </c>
      <c r="H86" s="206" t="s">
        <v>213</v>
      </c>
      <c r="J86" s="188" t="s">
        <v>328</v>
      </c>
      <c r="K86" s="189" t="s">
        <v>9</v>
      </c>
      <c r="L86" s="207"/>
      <c r="M86" s="208">
        <v>1.0</v>
      </c>
      <c r="N86" s="208">
        <v>5.0</v>
      </c>
      <c r="O86" s="208">
        <v>3.0</v>
      </c>
      <c r="P86" s="209"/>
      <c r="Q86" s="192"/>
      <c r="R86" s="192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B87" s="104"/>
      <c r="C87" s="129"/>
      <c r="J87" s="193"/>
      <c r="K87" s="189" t="s">
        <v>325</v>
      </c>
      <c r="L87" s="207"/>
      <c r="M87" s="208">
        <v>5.0</v>
      </c>
      <c r="N87" s="208">
        <v>4.0</v>
      </c>
      <c r="O87" s="208">
        <v>5.0</v>
      </c>
      <c r="P87" s="209"/>
      <c r="Q87" s="192"/>
      <c r="R87" s="192"/>
      <c r="S87" s="6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B88" s="104"/>
      <c r="C88" s="117"/>
      <c r="D88" s="135"/>
      <c r="E88" s="136"/>
      <c r="F88" s="136"/>
      <c r="G88" s="137"/>
      <c r="J88" s="194"/>
      <c r="K88" s="189" t="s">
        <v>326</v>
      </c>
      <c r="L88" s="207"/>
      <c r="M88" s="208">
        <v>0.0</v>
      </c>
      <c r="N88" s="208">
        <v>5.0</v>
      </c>
      <c r="O88" s="208">
        <v>0.0</v>
      </c>
      <c r="P88" s="209"/>
      <c r="Q88" s="192"/>
      <c r="R88" s="192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B89" s="104"/>
      <c r="C89" s="117"/>
      <c r="D89" s="135"/>
      <c r="E89" s="136"/>
      <c r="F89" s="136"/>
      <c r="G89" s="137"/>
      <c r="J89" s="188" t="s">
        <v>329</v>
      </c>
      <c r="K89" s="195" t="s">
        <v>9</v>
      </c>
      <c r="L89" s="196"/>
      <c r="M89" s="198">
        <v>9.0</v>
      </c>
      <c r="N89" s="198">
        <v>7.0</v>
      </c>
      <c r="O89" s="197">
        <v>12.0</v>
      </c>
      <c r="P89" s="210"/>
      <c r="Q89" s="211"/>
      <c r="R89" s="199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B90" s="104"/>
      <c r="C90" s="117"/>
      <c r="D90" s="135"/>
      <c r="E90" s="136"/>
      <c r="F90" s="136"/>
      <c r="G90" s="140"/>
      <c r="J90" s="193"/>
      <c r="K90" s="195" t="s">
        <v>325</v>
      </c>
      <c r="L90" s="196"/>
      <c r="M90" s="198">
        <v>3.0</v>
      </c>
      <c r="N90" s="198">
        <v>5.0</v>
      </c>
      <c r="O90" s="197">
        <v>4.0</v>
      </c>
      <c r="P90" s="211"/>
      <c r="Q90" s="211"/>
      <c r="R90" s="202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B91" s="104"/>
      <c r="F91" s="141" t="s">
        <v>214</v>
      </c>
      <c r="G91" s="142">
        <v>1.0</v>
      </c>
      <c r="J91" s="194"/>
      <c r="K91" s="195" t="s">
        <v>326</v>
      </c>
      <c r="L91" s="196"/>
      <c r="M91" s="198">
        <v>0.0</v>
      </c>
      <c r="N91" s="198">
        <v>0.0</v>
      </c>
      <c r="O91" s="198">
        <v>0.0</v>
      </c>
      <c r="P91" s="211"/>
      <c r="Q91" s="211"/>
      <c r="R91" s="202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B92" s="104"/>
      <c r="D92" s="212" t="s">
        <v>330</v>
      </c>
      <c r="F92" s="141" t="s">
        <v>215</v>
      </c>
      <c r="G92" s="213">
        <f>(G93-G95)/G91</f>
        <v>119590</v>
      </c>
      <c r="J92" s="188" t="s">
        <v>331</v>
      </c>
      <c r="K92" s="214" t="s">
        <v>9</v>
      </c>
      <c r="L92" s="215"/>
      <c r="M92" s="216">
        <v>1.0</v>
      </c>
      <c r="N92" s="216">
        <v>1.0</v>
      </c>
      <c r="O92" s="216">
        <v>6.0</v>
      </c>
      <c r="P92" s="217"/>
      <c r="Q92" s="217"/>
      <c r="R92" s="218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219"/>
      <c r="D93" s="220">
        <f>E136*F135/E135</f>
        <v>4232.594665</v>
      </c>
      <c r="F93" s="141" t="s">
        <v>1</v>
      </c>
      <c r="G93" s="143">
        <v>400000.0</v>
      </c>
      <c r="J93" s="193"/>
      <c r="K93" s="214" t="s">
        <v>325</v>
      </c>
      <c r="L93" s="215"/>
      <c r="M93" s="216">
        <v>3.0</v>
      </c>
      <c r="N93" s="216">
        <v>2.0</v>
      </c>
      <c r="O93" s="216">
        <v>3.0</v>
      </c>
      <c r="P93" s="217"/>
      <c r="Q93" s="217"/>
      <c r="R93" s="218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03"/>
      <c r="B94" s="104"/>
      <c r="F94" s="141" t="s">
        <v>216</v>
      </c>
      <c r="G94" s="145">
        <f>G95/G93</f>
        <v>0.701025</v>
      </c>
      <c r="J94" s="194"/>
      <c r="K94" s="214" t="s">
        <v>326</v>
      </c>
      <c r="L94" s="221"/>
      <c r="M94" s="216">
        <v>0.0</v>
      </c>
      <c r="N94" s="216">
        <v>0.0</v>
      </c>
      <c r="O94" s="216">
        <v>0.0</v>
      </c>
      <c r="P94" s="217"/>
      <c r="Q94" s="217"/>
      <c r="R94" s="218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F95" s="141" t="s">
        <v>217</v>
      </c>
      <c r="G95" s="147">
        <f>E86</f>
        <v>280410</v>
      </c>
      <c r="L95" s="148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F96" s="149"/>
      <c r="G96" s="149"/>
      <c r="L96" s="148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F97" s="150" t="s">
        <v>218</v>
      </c>
      <c r="G97" s="150" t="s">
        <v>5</v>
      </c>
      <c r="I97" s="4"/>
      <c r="J97" s="4"/>
      <c r="L97" s="148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6.5" customHeight="1">
      <c r="A98" s="103"/>
      <c r="B98" s="104"/>
      <c r="F98" s="151">
        <f>SUM(M4:M193)</f>
        <v>170192.44</v>
      </c>
      <c r="G98" s="152">
        <f>SUM(N4:N74)</f>
        <v>282310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F99" s="141" t="s">
        <v>219</v>
      </c>
      <c r="G99" s="141" t="s">
        <v>220</v>
      </c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F100" s="153">
        <f>AF75/G98</f>
        <v>0.1793033502</v>
      </c>
      <c r="G100" s="154">
        <f>G98*F100</f>
        <v>50619.1288</v>
      </c>
      <c r="R100" s="107"/>
      <c r="S100" s="107"/>
      <c r="T100" s="107"/>
      <c r="U100" s="107"/>
      <c r="V100" s="10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8.0" customHeight="1">
      <c r="A101" s="155"/>
      <c r="B101" s="104"/>
      <c r="R101" s="107"/>
      <c r="S101" s="107"/>
      <c r="T101" s="107"/>
      <c r="U101" s="107"/>
      <c r="V101" s="10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8.0" customHeight="1">
      <c r="A102" s="103"/>
      <c r="B102" s="104"/>
      <c r="R102" s="107"/>
      <c r="S102" s="107"/>
      <c r="T102" s="107"/>
      <c r="U102" s="107"/>
      <c r="V102" s="10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8.0" customHeight="1">
      <c r="A103" s="103"/>
      <c r="B103" s="104"/>
      <c r="R103" s="107"/>
      <c r="S103" s="107"/>
      <c r="T103" s="107"/>
      <c r="U103" s="107"/>
      <c r="V103" s="10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8.0" customHeight="1">
      <c r="A104" s="103"/>
      <c r="B104" s="104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K105" s="4" t="s">
        <v>210</v>
      </c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G107" s="146"/>
      <c r="H107" s="146"/>
      <c r="I107" s="146"/>
      <c r="J107" s="146"/>
      <c r="K107" s="146"/>
      <c r="P107" s="156"/>
      <c r="Q107" s="156"/>
      <c r="R107" s="157"/>
      <c r="S107" s="157"/>
      <c r="T107" s="158"/>
      <c r="U107" s="158"/>
      <c r="V107" s="158"/>
      <c r="W107" s="159"/>
      <c r="X107" s="159"/>
      <c r="Y107" s="160"/>
      <c r="Z107" s="160"/>
      <c r="AA107" s="161"/>
      <c r="AB107" s="162"/>
      <c r="AC107" s="161"/>
      <c r="AD107" s="159"/>
      <c r="AE107" s="160"/>
      <c r="AF107" s="159"/>
      <c r="AG107" s="163"/>
      <c r="AH107" s="164"/>
      <c r="AI107" s="165"/>
      <c r="AJ107" s="165"/>
      <c r="AK107" s="165"/>
    </row>
    <row r="108" ht="18.0" customHeight="1">
      <c r="A108" s="103"/>
      <c r="B108" s="104"/>
      <c r="G108" s="148"/>
      <c r="H108" s="148"/>
      <c r="I108" s="148"/>
      <c r="J108" s="148"/>
      <c r="P108" s="166"/>
      <c r="Q108" s="167"/>
      <c r="R108" s="106"/>
      <c r="S108" s="106"/>
      <c r="T108" s="158"/>
      <c r="U108" s="158"/>
      <c r="V108" s="158"/>
      <c r="W108" s="159"/>
      <c r="X108" s="159"/>
      <c r="Y108" s="160"/>
      <c r="Z108" s="160"/>
      <c r="AA108" s="161"/>
      <c r="AB108" s="162"/>
      <c r="AC108" s="161"/>
      <c r="AD108" s="159"/>
      <c r="AE108" s="160"/>
      <c r="AF108" s="159"/>
      <c r="AG108" s="163"/>
      <c r="AH108" s="164"/>
      <c r="AI108" s="168"/>
      <c r="AJ108" s="168"/>
      <c r="AK108" s="168"/>
    </row>
    <row r="109" ht="18.0" customHeight="1">
      <c r="A109" s="103"/>
      <c r="B109" s="104"/>
      <c r="C109" s="169"/>
      <c r="D109" s="170"/>
      <c r="E109" s="170"/>
      <c r="F109" s="148"/>
      <c r="G109" s="148"/>
      <c r="H109" s="148"/>
      <c r="I109" s="148"/>
      <c r="J109" s="148"/>
      <c r="P109" s="166"/>
      <c r="Q109" s="167"/>
      <c r="R109" s="106"/>
      <c r="S109" s="106"/>
      <c r="T109" s="158"/>
      <c r="U109" s="158"/>
      <c r="V109" s="158"/>
      <c r="W109" s="159"/>
      <c r="X109" s="159"/>
      <c r="Y109" s="160"/>
      <c r="Z109" s="161"/>
      <c r="AA109" s="161"/>
      <c r="AB109" s="162"/>
      <c r="AC109" s="161"/>
      <c r="AD109" s="159"/>
      <c r="AE109" s="160"/>
      <c r="AF109" s="159"/>
      <c r="AG109" s="163"/>
      <c r="AH109" s="164"/>
      <c r="AI109" s="165"/>
      <c r="AJ109" s="165"/>
      <c r="AK109" s="165"/>
    </row>
    <row r="110" ht="18.0" customHeight="1">
      <c r="A110" s="103"/>
      <c r="B110" s="104"/>
      <c r="C110" s="169"/>
      <c r="D110" s="170"/>
      <c r="E110" s="170"/>
      <c r="F110" s="148"/>
      <c r="G110" s="148"/>
      <c r="H110" s="148"/>
      <c r="I110" s="148"/>
      <c r="J110" s="148"/>
      <c r="K110" s="148"/>
      <c r="P110" s="166"/>
      <c r="Q110" s="167"/>
      <c r="R110" s="171"/>
      <c r="S110" s="171"/>
      <c r="T110" s="158"/>
      <c r="U110" s="158"/>
      <c r="V110" s="158"/>
      <c r="W110" s="159"/>
      <c r="X110" s="159"/>
      <c r="Y110" s="160"/>
      <c r="Z110" s="160"/>
      <c r="AA110" s="161"/>
      <c r="AB110" s="162"/>
      <c r="AC110" s="161"/>
      <c r="AD110" s="159"/>
      <c r="AE110" s="160"/>
      <c r="AF110" s="159"/>
      <c r="AG110" s="163"/>
      <c r="AH110" s="164"/>
      <c r="AI110" s="165"/>
      <c r="AJ110" s="165"/>
      <c r="AK110" s="165"/>
    </row>
    <row r="111" ht="18.0" customHeight="1">
      <c r="A111" s="103"/>
      <c r="B111" s="104"/>
      <c r="C111" s="6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B112" s="104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B113" s="104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B114" s="104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B115" s="104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B116" s="104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B117" s="104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G132" s="172" t="str">
        <f>F4:F1053</f>
        <v/>
      </c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I134" s="222">
        <f>TODAY()</f>
        <v>46203</v>
      </c>
      <c r="K134" s="175">
        <v>0.0</v>
      </c>
      <c r="M134" s="172">
        <f>SUMIF(T4:T68,K134,U4:U69)</f>
        <v>35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E135" s="223">
        <f t="shared" ref="E135:F135" si="31">E86</f>
        <v>280410</v>
      </c>
      <c r="F135" s="223">
        <f t="shared" si="31"/>
        <v>11868.6187</v>
      </c>
      <c r="I135" s="174">
        <v>46081.0</v>
      </c>
      <c r="K135" s="175">
        <v>0.035</v>
      </c>
      <c r="M135" s="172">
        <f>SUMIF(T4:T69,K135,U4:U69)</f>
        <v>30</v>
      </c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E136" s="224">
        <v>100000.0</v>
      </c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K139" s="176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8.0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8.0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8.0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8.0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8.0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8.0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8.0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03"/>
      <c r="R273" s="107"/>
      <c r="S273" s="107"/>
      <c r="T273" s="107"/>
      <c r="U273" s="107"/>
      <c r="V273" s="10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03"/>
      <c r="R274" s="107"/>
      <c r="S274" s="107"/>
      <c r="T274" s="107"/>
      <c r="U274" s="107"/>
      <c r="V274" s="10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03"/>
      <c r="R275" s="107"/>
      <c r="S275" s="107"/>
      <c r="T275" s="107"/>
      <c r="U275" s="107"/>
      <c r="V275" s="10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03"/>
      <c r="R276" s="107"/>
      <c r="S276" s="107"/>
      <c r="T276" s="107"/>
      <c r="U276" s="107"/>
      <c r="V276" s="10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103"/>
      <c r="R277" s="107"/>
      <c r="S277" s="107"/>
      <c r="T277" s="107"/>
      <c r="U277" s="107"/>
      <c r="V277" s="10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103"/>
      <c r="R278" s="107"/>
      <c r="S278" s="107"/>
      <c r="T278" s="107"/>
      <c r="U278" s="107"/>
      <c r="V278" s="10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103"/>
      <c r="R279" s="107"/>
      <c r="S279" s="107"/>
      <c r="T279" s="107"/>
      <c r="U279" s="107"/>
      <c r="V279" s="10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</sheetData>
  <autoFilter ref="$A$3:$AK$75"/>
  <mergeCells count="6">
    <mergeCell ref="A1:AK2"/>
    <mergeCell ref="J80:J82"/>
    <mergeCell ref="J83:J85"/>
    <mergeCell ref="J86:J88"/>
    <mergeCell ref="J89:J91"/>
    <mergeCell ref="J92:J94"/>
  </mergeCells>
  <conditionalFormatting sqref="F79:F95 E91:E108 F97:G97 F99:G99 H107:J110">
    <cfRule type="containsText" dxfId="14" priority="1" operator="containsText" text="RUIM">
      <formula>NOT(ISERROR(SEARCH(("RUIM"),(F79))))</formula>
    </cfRule>
  </conditionalFormatting>
  <conditionalFormatting sqref="F79:F95 E91:E108 F97:G97 F99:G99 H107:J110">
    <cfRule type="containsText" dxfId="15" priority="2" operator="containsText" text="BOM">
      <formula>NOT(ISERROR(SEARCH(("BOM"),(F79))))</formula>
    </cfRule>
  </conditionalFormatting>
  <conditionalFormatting sqref="AI3:AI74 AJ3:AK3 AJ107:AK110">
    <cfRule type="containsText" dxfId="16" priority="3" operator="containsText" text="ENCERRADO">
      <formula>NOT(ISERROR(SEARCH(("ENCERRADO"),(AI3))))</formula>
    </cfRule>
  </conditionalFormatting>
  <conditionalFormatting sqref="AC4:AC74 AE107:AE110">
    <cfRule type="containsText" dxfId="16" priority="4" operator="containsText" text="SIM">
      <formula>NOT(ISERROR(SEARCH(("SIM"),(AC4))))</formula>
    </cfRule>
  </conditionalFormatting>
  <conditionalFormatting sqref="AI3:AI74 AJ3:AK3 AJ107:AK110">
    <cfRule type="containsText" dxfId="6" priority="5" operator="containsText" text="ABERTO">
      <formula>NOT(ISERROR(SEARCH(("ABERTO"),(AI3))))</formula>
    </cfRule>
  </conditionalFormatting>
  <conditionalFormatting sqref="AC4:AC74 AE107:AE110">
    <cfRule type="containsText" dxfId="6" priority="6" operator="containsText" text="NÃO">
      <formula>NOT(ISERROR(SEARCH(("NÃO"),(AC4))))</formula>
    </cfRule>
  </conditionalFormatting>
  <conditionalFormatting sqref="G80:G85">
    <cfRule type="cellIs" dxfId="17" priority="7" operator="greaterThanOrEqual">
      <formula>"100%"</formula>
    </cfRule>
  </conditionalFormatting>
  <conditionalFormatting sqref="G80:G85">
    <cfRule type="cellIs" dxfId="18" priority="8" operator="between">
      <formula>"50%"</formula>
      <formula>"99.90%"</formula>
    </cfRule>
  </conditionalFormatting>
  <conditionalFormatting sqref="G80:G85">
    <cfRule type="cellIs" dxfId="19" priority="9" operator="between">
      <formula>"0%"</formula>
      <formula>"30%"</formula>
    </cfRule>
  </conditionalFormatting>
  <conditionalFormatting sqref="G80:G85">
    <cfRule type="cellIs" dxfId="20" priority="10" operator="between">
      <formula>"31%"</formula>
      <formula>"49%"</formula>
    </cfRule>
  </conditionalFormatting>
  <conditionalFormatting sqref="AG4:AG74">
    <cfRule type="cellIs" dxfId="21" priority="11" operator="greaterThanOrEqual">
      <formula>"15%"</formula>
    </cfRule>
  </conditionalFormatting>
  <conditionalFormatting sqref="AG4:AG74">
    <cfRule type="cellIs" dxfId="18" priority="12" operator="greaterThanOrEqual">
      <formula>"11%"</formula>
    </cfRule>
  </conditionalFormatting>
  <conditionalFormatting sqref="AG4:AG74">
    <cfRule type="cellIs" dxfId="22" priority="13" operator="lessThan">
      <formula>"11%"</formula>
    </cfRule>
  </conditionalFormatting>
  <conditionalFormatting sqref="AG4:AG28">
    <cfRule type="notContainsBlanks" dxfId="23" priority="14">
      <formula>LEN(TRIM(AG4))&gt;0</formula>
    </cfRule>
  </conditionalFormatting>
  <dataValidations>
    <dataValidation type="list" allowBlank="1" showErrorMessage="1" sqref="J4:J74">
      <formula1>"NÃO,SIM"</formula1>
    </dataValidation>
    <dataValidation type="custom" allowBlank="1" showDropDown="1" sqref="D80:F86">
      <formula1>AND(ISNUMBER(D80),(NOT(OR(NOT(ISERROR(DATEVALUE(D80))), AND(ISNUMBER(D80), LEFT(CELL("format", D80))="D")))))</formula1>
    </dataValidation>
    <dataValidation type="list" allowBlank="1" showErrorMessage="1" sqref="I4:I74">
      <formula1>"ORDEM SOLICITADA,CONTRATADO,ANDAMENTO,CARREGANDO,SALDO,FINALIZADO,CERTO,SEM VEICULO,CTE ANDAMENTO"</formula1>
    </dataValidation>
    <dataValidation type="list" allowBlank="1" showErrorMessage="1" sqref="H3:H75 H379:H1053">
      <formula1>"CYA RUBBER,QUISVI,TERMOCOLOR,UNIFORT,SCHEMAQ,SATAKE"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min="16" max="16" width="10.57"/>
    <col customWidth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>
        <v>45717.0</v>
      </c>
      <c r="B4" s="57" t="s">
        <v>332</v>
      </c>
      <c r="C4" s="58"/>
      <c r="D4" s="57" t="s">
        <v>112</v>
      </c>
      <c r="E4" s="57" t="s">
        <v>113</v>
      </c>
      <c r="F4" s="57" t="s">
        <v>107</v>
      </c>
      <c r="G4" s="57" t="s">
        <v>108</v>
      </c>
      <c r="H4" s="59" t="s">
        <v>109</v>
      </c>
      <c r="I4" s="60" t="s">
        <v>86</v>
      </c>
      <c r="J4" s="60" t="s">
        <v>87</v>
      </c>
      <c r="K4" s="61" t="s">
        <v>333</v>
      </c>
      <c r="L4" s="59"/>
      <c r="M4" s="62">
        <v>7560.0</v>
      </c>
      <c r="N4" s="62">
        <v>12900.0</v>
      </c>
      <c r="O4" s="62">
        <v>100000.0</v>
      </c>
      <c r="P4" s="63">
        <v>3.0E-4</v>
      </c>
      <c r="Q4" s="64">
        <f t="shared" ref="Q4:Q84" si="1">O4*P4</f>
        <v>30</v>
      </c>
      <c r="R4" s="65">
        <v>0.03</v>
      </c>
      <c r="S4" s="62">
        <f t="shared" ref="S4:S84" si="2">R4*N4</f>
        <v>387</v>
      </c>
      <c r="T4" s="65">
        <v>0.035</v>
      </c>
      <c r="U4" s="62">
        <v>1.0</v>
      </c>
      <c r="V4" s="62">
        <f t="shared" ref="V4:V84" si="3">T4*N4</f>
        <v>451.5</v>
      </c>
      <c r="W4" s="66">
        <v>0.065</v>
      </c>
      <c r="X4" s="67">
        <f t="shared" ref="X4:X84" si="4">N4*W4</f>
        <v>838.5</v>
      </c>
      <c r="Y4" s="68">
        <f t="shared" ref="Y4:Y84" si="5">Z4*0.00133</f>
        <v>0.01995</v>
      </c>
      <c r="Z4" s="57">
        <v>15.0</v>
      </c>
      <c r="AA4" s="66">
        <f t="shared" ref="AA4:AA84" si="6">R4+T4+W4+Y4</f>
        <v>0.14995</v>
      </c>
      <c r="AB4" s="69">
        <f t="shared" ref="AB4:AB49" si="7">N4*AA4+AK4</f>
        <v>2044.005</v>
      </c>
      <c r="AC4" s="65">
        <v>0.1</v>
      </c>
      <c r="AD4" s="69">
        <f t="shared" ref="AD4:AD20" si="8">(N4-M4)*AC4</f>
        <v>534</v>
      </c>
      <c r="AE4" s="70">
        <f t="shared" ref="AE4:AE84" si="9">17.5</f>
        <v>17.5</v>
      </c>
      <c r="AF4" s="69">
        <f t="shared" ref="AF4:AF84" si="10">N4-M4-Q4-AB4-AD4-AE4</f>
        <v>2714.495</v>
      </c>
      <c r="AG4" s="66">
        <f t="shared" ref="AG4:AG84" si="11">AF4/N4</f>
        <v>0.210425969</v>
      </c>
      <c r="AH4" s="71">
        <f t="shared" ref="AH4:AH49" si="12">N4-AB4-AI4</f>
        <v>10598.64</v>
      </c>
      <c r="AI4" s="71">
        <f t="shared" ref="AI4:AI49" si="13">Y4*N4</f>
        <v>257.355</v>
      </c>
      <c r="AJ4" s="72">
        <v>0.0085</v>
      </c>
      <c r="AK4" s="73">
        <f t="shared" ref="AK4:AK49" si="14">AJ4*N4</f>
        <v>109.65</v>
      </c>
    </row>
    <row r="5" ht="18.0" customHeight="1">
      <c r="A5" s="56">
        <v>45717.0</v>
      </c>
      <c r="B5" s="57" t="s">
        <v>334</v>
      </c>
      <c r="C5" s="58"/>
      <c r="D5" s="57" t="s">
        <v>112</v>
      </c>
      <c r="E5" s="57" t="s">
        <v>113</v>
      </c>
      <c r="F5" s="57" t="s">
        <v>118</v>
      </c>
      <c r="G5" s="57" t="s">
        <v>119</v>
      </c>
      <c r="H5" s="59" t="s">
        <v>109</v>
      </c>
      <c r="I5" s="60" t="s">
        <v>86</v>
      </c>
      <c r="J5" s="60" t="s">
        <v>87</v>
      </c>
      <c r="K5" s="61" t="s">
        <v>335</v>
      </c>
      <c r="L5" s="59"/>
      <c r="M5" s="74">
        <v>5260.0</v>
      </c>
      <c r="N5" s="62">
        <v>8600.0</v>
      </c>
      <c r="O5" s="62">
        <v>100000.0</v>
      </c>
      <c r="P5" s="63">
        <v>3.0E-4</v>
      </c>
      <c r="Q5" s="64">
        <f t="shared" si="1"/>
        <v>30</v>
      </c>
      <c r="R5" s="65">
        <v>0.03</v>
      </c>
      <c r="S5" s="62">
        <f t="shared" si="2"/>
        <v>258</v>
      </c>
      <c r="T5" s="65">
        <v>0.035</v>
      </c>
      <c r="U5" s="62">
        <v>1.0</v>
      </c>
      <c r="V5" s="62">
        <f t="shared" si="3"/>
        <v>301</v>
      </c>
      <c r="W5" s="66">
        <v>0.065</v>
      </c>
      <c r="X5" s="67">
        <f t="shared" si="4"/>
        <v>559</v>
      </c>
      <c r="Y5" s="68">
        <f t="shared" si="5"/>
        <v>0.01995</v>
      </c>
      <c r="Z5" s="57">
        <v>15.0</v>
      </c>
      <c r="AA5" s="66">
        <f t="shared" si="6"/>
        <v>0.14995</v>
      </c>
      <c r="AB5" s="69">
        <f t="shared" si="7"/>
        <v>1362.67</v>
      </c>
      <c r="AC5" s="65">
        <v>0.1</v>
      </c>
      <c r="AD5" s="69">
        <f t="shared" si="8"/>
        <v>334</v>
      </c>
      <c r="AE5" s="70">
        <f t="shared" si="9"/>
        <v>17.5</v>
      </c>
      <c r="AF5" s="69">
        <f t="shared" si="10"/>
        <v>1595.83</v>
      </c>
      <c r="AG5" s="66">
        <f t="shared" si="11"/>
        <v>0.1855616279</v>
      </c>
      <c r="AH5" s="71">
        <f t="shared" si="12"/>
        <v>7065.76</v>
      </c>
      <c r="AI5" s="71">
        <f t="shared" si="13"/>
        <v>171.57</v>
      </c>
      <c r="AJ5" s="72">
        <v>0.0085</v>
      </c>
      <c r="AK5" s="73">
        <f t="shared" si="14"/>
        <v>73.1</v>
      </c>
    </row>
    <row r="6" ht="18.0" customHeight="1">
      <c r="A6" s="56">
        <v>45718.0</v>
      </c>
      <c r="B6" s="58" t="s">
        <v>336</v>
      </c>
      <c r="C6" s="58"/>
      <c r="D6" s="57" t="s">
        <v>112</v>
      </c>
      <c r="E6" s="57" t="s">
        <v>113</v>
      </c>
      <c r="F6" s="57" t="s">
        <v>114</v>
      </c>
      <c r="G6" s="57" t="s">
        <v>115</v>
      </c>
      <c r="H6" s="59" t="s">
        <v>109</v>
      </c>
      <c r="I6" s="60" t="s">
        <v>86</v>
      </c>
      <c r="J6" s="75" t="s">
        <v>87</v>
      </c>
      <c r="K6" s="57" t="s">
        <v>337</v>
      </c>
      <c r="L6" s="57"/>
      <c r="M6" s="75">
        <v>6460.0</v>
      </c>
      <c r="N6" s="75">
        <v>10200.0</v>
      </c>
      <c r="O6" s="75">
        <v>350000.0</v>
      </c>
      <c r="P6" s="63">
        <v>3.0E-4</v>
      </c>
      <c r="Q6" s="64">
        <f t="shared" si="1"/>
        <v>105</v>
      </c>
      <c r="R6" s="65">
        <v>0.03</v>
      </c>
      <c r="S6" s="62">
        <f t="shared" si="2"/>
        <v>306</v>
      </c>
      <c r="T6" s="65">
        <v>0.035</v>
      </c>
      <c r="U6" s="62">
        <v>1.0</v>
      </c>
      <c r="V6" s="62">
        <f t="shared" si="3"/>
        <v>357</v>
      </c>
      <c r="W6" s="66">
        <v>0.065</v>
      </c>
      <c r="X6" s="67">
        <f t="shared" si="4"/>
        <v>663</v>
      </c>
      <c r="Y6" s="68">
        <f t="shared" si="5"/>
        <v>0.01995</v>
      </c>
      <c r="Z6" s="57">
        <v>15.0</v>
      </c>
      <c r="AA6" s="66">
        <f t="shared" si="6"/>
        <v>0.14995</v>
      </c>
      <c r="AB6" s="69">
        <f t="shared" si="7"/>
        <v>1616.19</v>
      </c>
      <c r="AC6" s="65">
        <v>0.1</v>
      </c>
      <c r="AD6" s="69">
        <f t="shared" si="8"/>
        <v>374</v>
      </c>
      <c r="AE6" s="70">
        <f t="shared" si="9"/>
        <v>17.5</v>
      </c>
      <c r="AF6" s="69">
        <f t="shared" si="10"/>
        <v>1627.31</v>
      </c>
      <c r="AG6" s="66">
        <f t="shared" si="11"/>
        <v>0.1595401961</v>
      </c>
      <c r="AH6" s="71">
        <f t="shared" si="12"/>
        <v>8380.32</v>
      </c>
      <c r="AI6" s="71">
        <f t="shared" si="13"/>
        <v>203.49</v>
      </c>
      <c r="AJ6" s="72">
        <v>0.0085</v>
      </c>
      <c r="AK6" s="73">
        <f t="shared" si="14"/>
        <v>86.7</v>
      </c>
    </row>
    <row r="7" ht="15.75" customHeight="1">
      <c r="A7" s="56">
        <v>45718.0</v>
      </c>
      <c r="B7" s="58">
        <v>9396.0</v>
      </c>
      <c r="C7" s="58"/>
      <c r="D7" s="59" t="s">
        <v>90</v>
      </c>
      <c r="E7" s="59" t="s">
        <v>91</v>
      </c>
      <c r="F7" s="57" t="s">
        <v>101</v>
      </c>
      <c r="G7" s="57" t="s">
        <v>91</v>
      </c>
      <c r="H7" s="57" t="s">
        <v>85</v>
      </c>
      <c r="I7" s="60" t="s">
        <v>86</v>
      </c>
      <c r="J7" s="60" t="s">
        <v>87</v>
      </c>
      <c r="K7" s="57" t="s">
        <v>197</v>
      </c>
      <c r="L7" s="57"/>
      <c r="M7" s="75">
        <v>1060.0</v>
      </c>
      <c r="N7" s="75">
        <v>2100.0</v>
      </c>
      <c r="O7" s="75">
        <v>50000.0</v>
      </c>
      <c r="P7" s="63">
        <v>3.0E-4</v>
      </c>
      <c r="Q7" s="64">
        <f t="shared" si="1"/>
        <v>15</v>
      </c>
      <c r="R7" s="65">
        <v>0.12</v>
      </c>
      <c r="S7" s="62">
        <f t="shared" si="2"/>
        <v>252</v>
      </c>
      <c r="T7" s="65">
        <v>0.0</v>
      </c>
      <c r="U7" s="62">
        <v>1.0</v>
      </c>
      <c r="V7" s="62">
        <f t="shared" si="3"/>
        <v>0</v>
      </c>
      <c r="W7" s="66">
        <v>0.065</v>
      </c>
      <c r="X7" s="67">
        <f t="shared" si="4"/>
        <v>136.5</v>
      </c>
      <c r="Y7" s="68">
        <f t="shared" si="5"/>
        <v>0.01995</v>
      </c>
      <c r="Z7" s="57">
        <v>15.0</v>
      </c>
      <c r="AA7" s="66">
        <f t="shared" si="6"/>
        <v>0.20495</v>
      </c>
      <c r="AB7" s="69">
        <f t="shared" si="7"/>
        <v>448.245</v>
      </c>
      <c r="AC7" s="65">
        <v>0.13</v>
      </c>
      <c r="AD7" s="69">
        <f t="shared" si="8"/>
        <v>135.2</v>
      </c>
      <c r="AE7" s="70">
        <f t="shared" si="9"/>
        <v>17.5</v>
      </c>
      <c r="AF7" s="69">
        <f t="shared" si="10"/>
        <v>424.055</v>
      </c>
      <c r="AG7" s="66">
        <f t="shared" si="11"/>
        <v>0.2019309524</v>
      </c>
      <c r="AH7" s="71">
        <f t="shared" si="12"/>
        <v>1609.86</v>
      </c>
      <c r="AI7" s="71">
        <f t="shared" si="13"/>
        <v>41.895</v>
      </c>
      <c r="AJ7" s="72">
        <v>0.0085</v>
      </c>
      <c r="AK7" s="73">
        <f t="shared" si="14"/>
        <v>17.85</v>
      </c>
    </row>
    <row r="8" ht="18.0" customHeight="1">
      <c r="A8" s="56">
        <v>45718.0</v>
      </c>
      <c r="B8" s="58">
        <v>9397.0</v>
      </c>
      <c r="C8" s="58"/>
      <c r="D8" s="59" t="s">
        <v>90</v>
      </c>
      <c r="E8" s="59" t="s">
        <v>91</v>
      </c>
      <c r="F8" s="59" t="s">
        <v>224</v>
      </c>
      <c r="G8" s="59" t="s">
        <v>91</v>
      </c>
      <c r="H8" s="59" t="s">
        <v>85</v>
      </c>
      <c r="I8" s="60" t="s">
        <v>86</v>
      </c>
      <c r="J8" s="60" t="s">
        <v>87</v>
      </c>
      <c r="K8" s="57" t="s">
        <v>166</v>
      </c>
      <c r="L8" s="59"/>
      <c r="M8" s="60">
        <v>1140.0</v>
      </c>
      <c r="N8" s="60">
        <v>1540.0</v>
      </c>
      <c r="O8" s="60">
        <v>50000.0</v>
      </c>
      <c r="P8" s="63">
        <v>3.0E-4</v>
      </c>
      <c r="Q8" s="64">
        <f t="shared" si="1"/>
        <v>15</v>
      </c>
      <c r="R8" s="65">
        <v>0.12</v>
      </c>
      <c r="S8" s="62">
        <f t="shared" si="2"/>
        <v>184.8</v>
      </c>
      <c r="T8" s="65">
        <v>0.0</v>
      </c>
      <c r="U8" s="62">
        <v>1.0</v>
      </c>
      <c r="V8" s="62">
        <f t="shared" si="3"/>
        <v>0</v>
      </c>
      <c r="W8" s="66">
        <v>0.065</v>
      </c>
      <c r="X8" s="67">
        <f t="shared" si="4"/>
        <v>100.1</v>
      </c>
      <c r="Y8" s="68">
        <f t="shared" si="5"/>
        <v>0.01995</v>
      </c>
      <c r="Z8" s="57">
        <v>15.0</v>
      </c>
      <c r="AA8" s="66">
        <f t="shared" si="6"/>
        <v>0.20495</v>
      </c>
      <c r="AB8" s="69">
        <f t="shared" si="7"/>
        <v>328.713</v>
      </c>
      <c r="AC8" s="65">
        <v>0.0</v>
      </c>
      <c r="AD8" s="69">
        <f t="shared" si="8"/>
        <v>0</v>
      </c>
      <c r="AE8" s="70">
        <f t="shared" si="9"/>
        <v>17.5</v>
      </c>
      <c r="AF8" s="69">
        <f t="shared" si="10"/>
        <v>38.787</v>
      </c>
      <c r="AG8" s="66">
        <f t="shared" si="11"/>
        <v>0.02518636364</v>
      </c>
      <c r="AH8" s="71">
        <f t="shared" si="12"/>
        <v>1180.564</v>
      </c>
      <c r="AI8" s="71">
        <f t="shared" si="13"/>
        <v>30.723</v>
      </c>
      <c r="AJ8" s="72">
        <v>0.0085</v>
      </c>
      <c r="AK8" s="73">
        <f t="shared" si="14"/>
        <v>13.09</v>
      </c>
    </row>
    <row r="9" ht="18.0" customHeight="1">
      <c r="A9" s="56">
        <v>45718.0</v>
      </c>
      <c r="B9" s="57">
        <v>9400.0</v>
      </c>
      <c r="C9" s="57"/>
      <c r="D9" s="57" t="s">
        <v>82</v>
      </c>
      <c r="E9" s="57" t="s">
        <v>83</v>
      </c>
      <c r="F9" s="57" t="s">
        <v>226</v>
      </c>
      <c r="G9" s="57" t="s">
        <v>83</v>
      </c>
      <c r="H9" s="59" t="s">
        <v>85</v>
      </c>
      <c r="I9" s="75" t="s">
        <v>86</v>
      </c>
      <c r="J9" s="75" t="s">
        <v>87</v>
      </c>
      <c r="K9" s="57" t="s">
        <v>338</v>
      </c>
      <c r="L9" s="57"/>
      <c r="M9" s="62">
        <v>960.0</v>
      </c>
      <c r="N9" s="62">
        <v>1790.0</v>
      </c>
      <c r="O9" s="60">
        <v>80000.0</v>
      </c>
      <c r="P9" s="63">
        <v>3.0E-4</v>
      </c>
      <c r="Q9" s="64">
        <f t="shared" si="1"/>
        <v>24</v>
      </c>
      <c r="R9" s="65">
        <v>0.0</v>
      </c>
      <c r="S9" s="62">
        <f t="shared" si="2"/>
        <v>0</v>
      </c>
      <c r="T9" s="65">
        <v>0.035</v>
      </c>
      <c r="U9" s="62">
        <v>1.0</v>
      </c>
      <c r="V9" s="62">
        <f t="shared" si="3"/>
        <v>62.65</v>
      </c>
      <c r="W9" s="66">
        <v>0.065</v>
      </c>
      <c r="X9" s="67">
        <f t="shared" si="4"/>
        <v>116.35</v>
      </c>
      <c r="Y9" s="68">
        <f t="shared" si="5"/>
        <v>0.01995</v>
      </c>
      <c r="Z9" s="57">
        <v>15.0</v>
      </c>
      <c r="AA9" s="66">
        <f t="shared" si="6"/>
        <v>0.11995</v>
      </c>
      <c r="AB9" s="69">
        <f t="shared" si="7"/>
        <v>229.9255</v>
      </c>
      <c r="AC9" s="65">
        <v>0.13</v>
      </c>
      <c r="AD9" s="69">
        <f t="shared" si="8"/>
        <v>107.9</v>
      </c>
      <c r="AE9" s="70">
        <f t="shared" si="9"/>
        <v>17.5</v>
      </c>
      <c r="AF9" s="69">
        <f t="shared" si="10"/>
        <v>450.6745</v>
      </c>
      <c r="AG9" s="66">
        <f t="shared" si="11"/>
        <v>0.2517734637</v>
      </c>
      <c r="AH9" s="71">
        <f t="shared" si="12"/>
        <v>1524.364</v>
      </c>
      <c r="AI9" s="71">
        <f t="shared" si="13"/>
        <v>35.7105</v>
      </c>
      <c r="AJ9" s="72">
        <v>0.0085</v>
      </c>
      <c r="AK9" s="73">
        <f t="shared" si="14"/>
        <v>15.215</v>
      </c>
    </row>
    <row r="10" ht="18.0" customHeight="1">
      <c r="A10" s="56">
        <v>45718.0</v>
      </c>
      <c r="B10" s="58">
        <v>9413.0</v>
      </c>
      <c r="C10" s="58"/>
      <c r="D10" s="57" t="s">
        <v>82</v>
      </c>
      <c r="E10" s="57" t="s">
        <v>83</v>
      </c>
      <c r="F10" s="57" t="s">
        <v>84</v>
      </c>
      <c r="G10" s="59" t="s">
        <v>83</v>
      </c>
      <c r="H10" s="59" t="s">
        <v>85</v>
      </c>
      <c r="I10" s="60" t="s">
        <v>86</v>
      </c>
      <c r="J10" s="60" t="s">
        <v>87</v>
      </c>
      <c r="K10" s="59" t="s">
        <v>338</v>
      </c>
      <c r="L10" s="59"/>
      <c r="M10" s="62">
        <v>960.0</v>
      </c>
      <c r="N10" s="62">
        <v>1790.0</v>
      </c>
      <c r="O10" s="60">
        <v>80000.0</v>
      </c>
      <c r="P10" s="63">
        <v>3.0E-4</v>
      </c>
      <c r="Q10" s="64">
        <f t="shared" si="1"/>
        <v>24</v>
      </c>
      <c r="R10" s="65">
        <v>0.0</v>
      </c>
      <c r="S10" s="62">
        <f t="shared" si="2"/>
        <v>0</v>
      </c>
      <c r="T10" s="65">
        <v>0.035</v>
      </c>
      <c r="U10" s="62">
        <v>1.0</v>
      </c>
      <c r="V10" s="62">
        <f t="shared" si="3"/>
        <v>62.65</v>
      </c>
      <c r="W10" s="66">
        <v>0.065</v>
      </c>
      <c r="X10" s="67">
        <f t="shared" si="4"/>
        <v>116.35</v>
      </c>
      <c r="Y10" s="68">
        <f t="shared" si="5"/>
        <v>0.01995</v>
      </c>
      <c r="Z10" s="57">
        <v>15.0</v>
      </c>
      <c r="AA10" s="66">
        <f t="shared" si="6"/>
        <v>0.11995</v>
      </c>
      <c r="AB10" s="69">
        <f t="shared" si="7"/>
        <v>229.9255</v>
      </c>
      <c r="AC10" s="65">
        <v>0.13</v>
      </c>
      <c r="AD10" s="69">
        <f t="shared" si="8"/>
        <v>107.9</v>
      </c>
      <c r="AE10" s="70">
        <f t="shared" si="9"/>
        <v>17.5</v>
      </c>
      <c r="AF10" s="69">
        <f t="shared" si="10"/>
        <v>450.6745</v>
      </c>
      <c r="AG10" s="66">
        <f t="shared" si="11"/>
        <v>0.2517734637</v>
      </c>
      <c r="AH10" s="71">
        <f t="shared" si="12"/>
        <v>1524.364</v>
      </c>
      <c r="AI10" s="71">
        <f t="shared" si="13"/>
        <v>35.7105</v>
      </c>
      <c r="AJ10" s="72">
        <v>0.0085</v>
      </c>
      <c r="AK10" s="73">
        <f t="shared" si="14"/>
        <v>15.215</v>
      </c>
    </row>
    <row r="11" ht="18.0" customHeight="1">
      <c r="A11" s="56">
        <v>45718.0</v>
      </c>
      <c r="B11" s="58">
        <v>9433.0</v>
      </c>
      <c r="C11" s="58"/>
      <c r="D11" s="57" t="s">
        <v>90</v>
      </c>
      <c r="E11" s="57" t="s">
        <v>91</v>
      </c>
      <c r="F11" s="59" t="s">
        <v>152</v>
      </c>
      <c r="G11" s="59" t="s">
        <v>91</v>
      </c>
      <c r="H11" s="59" t="s">
        <v>85</v>
      </c>
      <c r="I11" s="60" t="s">
        <v>86</v>
      </c>
      <c r="J11" s="60" t="s">
        <v>87</v>
      </c>
      <c r="K11" s="59" t="s">
        <v>197</v>
      </c>
      <c r="L11" s="57"/>
      <c r="M11" s="60">
        <v>710.0</v>
      </c>
      <c r="N11" s="60">
        <v>1380.0</v>
      </c>
      <c r="O11" s="60">
        <v>50000.0</v>
      </c>
      <c r="P11" s="63">
        <v>3.0E-4</v>
      </c>
      <c r="Q11" s="64">
        <f t="shared" si="1"/>
        <v>15</v>
      </c>
      <c r="R11" s="65">
        <v>0.12</v>
      </c>
      <c r="S11" s="62">
        <f t="shared" si="2"/>
        <v>165.6</v>
      </c>
      <c r="T11" s="65">
        <v>0.0</v>
      </c>
      <c r="U11" s="62">
        <v>1.0</v>
      </c>
      <c r="V11" s="62">
        <f t="shared" si="3"/>
        <v>0</v>
      </c>
      <c r="W11" s="66">
        <v>0.065</v>
      </c>
      <c r="X11" s="67">
        <f t="shared" si="4"/>
        <v>89.7</v>
      </c>
      <c r="Y11" s="68">
        <f t="shared" si="5"/>
        <v>0.01995</v>
      </c>
      <c r="Z11" s="57">
        <v>15.0</v>
      </c>
      <c r="AA11" s="66">
        <f t="shared" si="6"/>
        <v>0.20495</v>
      </c>
      <c r="AB11" s="69">
        <f t="shared" si="7"/>
        <v>294.561</v>
      </c>
      <c r="AC11" s="65">
        <v>0.13</v>
      </c>
      <c r="AD11" s="69">
        <f t="shared" si="8"/>
        <v>87.1</v>
      </c>
      <c r="AE11" s="70">
        <f t="shared" si="9"/>
        <v>17.5</v>
      </c>
      <c r="AF11" s="69">
        <f t="shared" si="10"/>
        <v>255.839</v>
      </c>
      <c r="AG11" s="66">
        <f t="shared" si="11"/>
        <v>0.1853905797</v>
      </c>
      <c r="AH11" s="71">
        <f t="shared" si="12"/>
        <v>1057.908</v>
      </c>
      <c r="AI11" s="71">
        <f t="shared" si="13"/>
        <v>27.531</v>
      </c>
      <c r="AJ11" s="72">
        <v>0.0085</v>
      </c>
      <c r="AK11" s="73">
        <f t="shared" si="14"/>
        <v>11.73</v>
      </c>
    </row>
    <row r="12" ht="18.0" customHeight="1">
      <c r="A12" s="56">
        <v>45718.0</v>
      </c>
      <c r="B12" s="58">
        <v>9445.0</v>
      </c>
      <c r="C12" s="58"/>
      <c r="D12" s="57" t="s">
        <v>314</v>
      </c>
      <c r="E12" s="57" t="s">
        <v>125</v>
      </c>
      <c r="F12" s="57" t="s">
        <v>339</v>
      </c>
      <c r="G12" s="57" t="s">
        <v>91</v>
      </c>
      <c r="H12" s="59" t="s">
        <v>316</v>
      </c>
      <c r="I12" s="60" t="s">
        <v>86</v>
      </c>
      <c r="J12" s="60" t="s">
        <v>87</v>
      </c>
      <c r="K12" s="59" t="s">
        <v>340</v>
      </c>
      <c r="L12" s="59"/>
      <c r="M12" s="62">
        <v>910.0</v>
      </c>
      <c r="N12" s="62">
        <v>1700.0</v>
      </c>
      <c r="O12" s="60">
        <v>20000.0</v>
      </c>
      <c r="P12" s="63">
        <v>3.0E-4</v>
      </c>
      <c r="Q12" s="64">
        <f t="shared" si="1"/>
        <v>6</v>
      </c>
      <c r="R12" s="65">
        <v>0.12</v>
      </c>
      <c r="S12" s="62">
        <f t="shared" si="2"/>
        <v>204</v>
      </c>
      <c r="T12" s="65">
        <v>0.0</v>
      </c>
      <c r="U12" s="62">
        <v>1.0</v>
      </c>
      <c r="V12" s="62">
        <f t="shared" si="3"/>
        <v>0</v>
      </c>
      <c r="W12" s="66">
        <v>0.065</v>
      </c>
      <c r="X12" s="67">
        <f t="shared" si="4"/>
        <v>110.5</v>
      </c>
      <c r="Y12" s="68">
        <f t="shared" si="5"/>
        <v>0.01995</v>
      </c>
      <c r="Z12" s="57">
        <v>15.0</v>
      </c>
      <c r="AA12" s="66">
        <f t="shared" si="6"/>
        <v>0.20495</v>
      </c>
      <c r="AB12" s="69">
        <f t="shared" si="7"/>
        <v>362.865</v>
      </c>
      <c r="AC12" s="65">
        <v>0.13</v>
      </c>
      <c r="AD12" s="69">
        <f t="shared" si="8"/>
        <v>102.7</v>
      </c>
      <c r="AE12" s="70">
        <f t="shared" si="9"/>
        <v>17.5</v>
      </c>
      <c r="AF12" s="69">
        <f t="shared" si="10"/>
        <v>300.935</v>
      </c>
      <c r="AG12" s="66">
        <f t="shared" si="11"/>
        <v>0.1770205882</v>
      </c>
      <c r="AH12" s="71">
        <f t="shared" si="12"/>
        <v>1303.22</v>
      </c>
      <c r="AI12" s="71">
        <f t="shared" si="13"/>
        <v>33.915</v>
      </c>
      <c r="AJ12" s="72">
        <v>0.0085</v>
      </c>
      <c r="AK12" s="73">
        <f t="shared" si="14"/>
        <v>14.45</v>
      </c>
    </row>
    <row r="13" ht="18.0" customHeight="1">
      <c r="A13" s="56">
        <v>45719.0</v>
      </c>
      <c r="B13" s="57">
        <v>9515.0</v>
      </c>
      <c r="C13" s="58"/>
      <c r="D13" s="57" t="s">
        <v>124</v>
      </c>
      <c r="E13" s="57" t="s">
        <v>125</v>
      </c>
      <c r="F13" s="57" t="s">
        <v>105</v>
      </c>
      <c r="G13" s="57" t="s">
        <v>106</v>
      </c>
      <c r="H13" s="59" t="s">
        <v>109</v>
      </c>
      <c r="I13" s="60" t="s">
        <v>86</v>
      </c>
      <c r="J13" s="60" t="s">
        <v>87</v>
      </c>
      <c r="K13" s="61" t="s">
        <v>341</v>
      </c>
      <c r="L13" s="59"/>
      <c r="M13" s="62">
        <v>9060.0</v>
      </c>
      <c r="N13" s="62">
        <v>14100.0</v>
      </c>
      <c r="O13" s="62">
        <v>340000.0</v>
      </c>
      <c r="P13" s="63">
        <v>3.0E-4</v>
      </c>
      <c r="Q13" s="64">
        <f t="shared" si="1"/>
        <v>102</v>
      </c>
      <c r="R13" s="65">
        <v>0.03</v>
      </c>
      <c r="S13" s="62">
        <f t="shared" si="2"/>
        <v>423</v>
      </c>
      <c r="T13" s="65">
        <v>0.035</v>
      </c>
      <c r="U13" s="62">
        <v>1.0</v>
      </c>
      <c r="V13" s="62">
        <f t="shared" si="3"/>
        <v>493.5</v>
      </c>
      <c r="W13" s="66">
        <v>0.065</v>
      </c>
      <c r="X13" s="67">
        <f t="shared" si="4"/>
        <v>916.5</v>
      </c>
      <c r="Y13" s="68">
        <f t="shared" si="5"/>
        <v>0.01995</v>
      </c>
      <c r="Z13" s="57">
        <v>15.0</v>
      </c>
      <c r="AA13" s="66">
        <f t="shared" si="6"/>
        <v>0.14995</v>
      </c>
      <c r="AB13" s="69">
        <f t="shared" si="7"/>
        <v>2234.145</v>
      </c>
      <c r="AC13" s="65">
        <v>0.09</v>
      </c>
      <c r="AD13" s="69">
        <f t="shared" si="8"/>
        <v>453.6</v>
      </c>
      <c r="AE13" s="70">
        <f t="shared" si="9"/>
        <v>17.5</v>
      </c>
      <c r="AF13" s="69">
        <f t="shared" si="10"/>
        <v>2232.755</v>
      </c>
      <c r="AG13" s="66">
        <f t="shared" si="11"/>
        <v>0.1583514184</v>
      </c>
      <c r="AH13" s="71">
        <f t="shared" si="12"/>
        <v>11584.56</v>
      </c>
      <c r="AI13" s="71">
        <f t="shared" si="13"/>
        <v>281.295</v>
      </c>
      <c r="AJ13" s="72">
        <v>0.0085</v>
      </c>
      <c r="AK13" s="73">
        <f t="shared" si="14"/>
        <v>119.85</v>
      </c>
    </row>
    <row r="14" ht="18.0" customHeight="1">
      <c r="A14" s="56">
        <v>45719.0</v>
      </c>
      <c r="B14" s="58">
        <v>9535.0</v>
      </c>
      <c r="C14" s="58"/>
      <c r="D14" s="57" t="s">
        <v>124</v>
      </c>
      <c r="E14" s="57" t="s">
        <v>125</v>
      </c>
      <c r="F14" s="57" t="s">
        <v>105</v>
      </c>
      <c r="G14" s="57" t="s">
        <v>106</v>
      </c>
      <c r="H14" s="59" t="s">
        <v>109</v>
      </c>
      <c r="I14" s="60" t="s">
        <v>86</v>
      </c>
      <c r="J14" s="60" t="s">
        <v>87</v>
      </c>
      <c r="K14" s="61" t="s">
        <v>342</v>
      </c>
      <c r="L14" s="59"/>
      <c r="M14" s="62">
        <v>9060.0</v>
      </c>
      <c r="N14" s="62">
        <v>14000.0</v>
      </c>
      <c r="O14" s="62">
        <v>400000.0</v>
      </c>
      <c r="P14" s="63">
        <v>3.0E-4</v>
      </c>
      <c r="Q14" s="64">
        <f t="shared" si="1"/>
        <v>120</v>
      </c>
      <c r="R14" s="65">
        <v>0.03</v>
      </c>
      <c r="S14" s="62">
        <f t="shared" si="2"/>
        <v>420</v>
      </c>
      <c r="T14" s="65">
        <v>0.035</v>
      </c>
      <c r="U14" s="62">
        <v>1.0</v>
      </c>
      <c r="V14" s="62">
        <f t="shared" si="3"/>
        <v>490</v>
      </c>
      <c r="W14" s="66">
        <v>0.065</v>
      </c>
      <c r="X14" s="67">
        <f t="shared" si="4"/>
        <v>910</v>
      </c>
      <c r="Y14" s="68">
        <f t="shared" si="5"/>
        <v>0.01995</v>
      </c>
      <c r="Z14" s="57">
        <v>15.0</v>
      </c>
      <c r="AA14" s="66">
        <f t="shared" si="6"/>
        <v>0.14995</v>
      </c>
      <c r="AB14" s="69">
        <f t="shared" si="7"/>
        <v>2218.3</v>
      </c>
      <c r="AC14" s="65">
        <v>0.09</v>
      </c>
      <c r="AD14" s="69">
        <f t="shared" si="8"/>
        <v>444.6</v>
      </c>
      <c r="AE14" s="70">
        <f t="shared" si="9"/>
        <v>17.5</v>
      </c>
      <c r="AF14" s="69">
        <f t="shared" si="10"/>
        <v>2139.6</v>
      </c>
      <c r="AG14" s="66">
        <f t="shared" si="11"/>
        <v>0.1528285714</v>
      </c>
      <c r="AH14" s="71">
        <f t="shared" si="12"/>
        <v>11502.4</v>
      </c>
      <c r="AI14" s="71">
        <f t="shared" si="13"/>
        <v>279.3</v>
      </c>
      <c r="AJ14" s="72">
        <v>0.0085</v>
      </c>
      <c r="AK14" s="73">
        <f t="shared" si="14"/>
        <v>119</v>
      </c>
    </row>
    <row r="15" ht="18.0" customHeight="1">
      <c r="A15" s="56">
        <v>45719.0</v>
      </c>
      <c r="B15" s="58">
        <v>9529.0</v>
      </c>
      <c r="C15" s="58"/>
      <c r="D15" s="57" t="s">
        <v>343</v>
      </c>
      <c r="E15" s="57" t="s">
        <v>91</v>
      </c>
      <c r="F15" s="59" t="s">
        <v>222</v>
      </c>
      <c r="G15" s="59" t="s">
        <v>91</v>
      </c>
      <c r="H15" s="59" t="s">
        <v>85</v>
      </c>
      <c r="I15" s="60" t="s">
        <v>86</v>
      </c>
      <c r="J15" s="60" t="s">
        <v>87</v>
      </c>
      <c r="K15" s="59" t="s">
        <v>344</v>
      </c>
      <c r="L15" s="57"/>
      <c r="M15" s="60">
        <v>1010.0</v>
      </c>
      <c r="N15" s="60">
        <v>1790.0</v>
      </c>
      <c r="O15" s="60">
        <v>100000.0</v>
      </c>
      <c r="P15" s="63">
        <v>3.0E-4</v>
      </c>
      <c r="Q15" s="64">
        <f t="shared" si="1"/>
        <v>30</v>
      </c>
      <c r="R15" s="65">
        <v>0.12</v>
      </c>
      <c r="S15" s="62">
        <f t="shared" si="2"/>
        <v>214.8</v>
      </c>
      <c r="T15" s="65">
        <v>0.0</v>
      </c>
      <c r="U15" s="62">
        <v>1.0</v>
      </c>
      <c r="V15" s="62">
        <f t="shared" si="3"/>
        <v>0</v>
      </c>
      <c r="W15" s="66">
        <v>0.065</v>
      </c>
      <c r="X15" s="67">
        <f t="shared" si="4"/>
        <v>116.35</v>
      </c>
      <c r="Y15" s="68">
        <f t="shared" si="5"/>
        <v>0.01995</v>
      </c>
      <c r="Z15" s="57">
        <v>15.0</v>
      </c>
      <c r="AA15" s="66">
        <f t="shared" si="6"/>
        <v>0.20495</v>
      </c>
      <c r="AB15" s="69">
        <f t="shared" si="7"/>
        <v>382.0755</v>
      </c>
      <c r="AC15" s="65">
        <v>0.1</v>
      </c>
      <c r="AD15" s="69">
        <f t="shared" si="8"/>
        <v>78</v>
      </c>
      <c r="AE15" s="70">
        <f t="shared" si="9"/>
        <v>17.5</v>
      </c>
      <c r="AF15" s="69">
        <f t="shared" si="10"/>
        <v>272.4245</v>
      </c>
      <c r="AG15" s="66">
        <f t="shared" si="11"/>
        <v>0.1521924581</v>
      </c>
      <c r="AH15" s="71">
        <f t="shared" si="12"/>
        <v>1372.214</v>
      </c>
      <c r="AI15" s="71">
        <f t="shared" si="13"/>
        <v>35.7105</v>
      </c>
      <c r="AJ15" s="72">
        <v>0.0085</v>
      </c>
      <c r="AK15" s="73">
        <f t="shared" si="14"/>
        <v>15.215</v>
      </c>
    </row>
    <row r="16" ht="16.5" customHeight="1">
      <c r="A16" s="56">
        <v>45719.0</v>
      </c>
      <c r="B16" s="58" t="s">
        <v>345</v>
      </c>
      <c r="C16" s="58"/>
      <c r="D16" s="57" t="s">
        <v>112</v>
      </c>
      <c r="E16" s="57" t="s">
        <v>113</v>
      </c>
      <c r="F16" s="57" t="s">
        <v>118</v>
      </c>
      <c r="G16" s="57" t="s">
        <v>119</v>
      </c>
      <c r="H16" s="59" t="s">
        <v>109</v>
      </c>
      <c r="I16" s="60" t="s">
        <v>86</v>
      </c>
      <c r="J16" s="75" t="s">
        <v>87</v>
      </c>
      <c r="K16" s="59" t="s">
        <v>346</v>
      </c>
      <c r="L16" s="57"/>
      <c r="M16" s="75">
        <v>4460.0</v>
      </c>
      <c r="N16" s="75">
        <v>7500.0</v>
      </c>
      <c r="O16" s="75">
        <v>100000.0</v>
      </c>
      <c r="P16" s="63">
        <v>3.0E-4</v>
      </c>
      <c r="Q16" s="64">
        <f t="shared" si="1"/>
        <v>30</v>
      </c>
      <c r="R16" s="65">
        <v>0.03</v>
      </c>
      <c r="S16" s="62">
        <f t="shared" si="2"/>
        <v>225</v>
      </c>
      <c r="T16" s="65">
        <v>0.035</v>
      </c>
      <c r="U16" s="62">
        <v>1.0</v>
      </c>
      <c r="V16" s="62">
        <f t="shared" si="3"/>
        <v>262.5</v>
      </c>
      <c r="W16" s="66">
        <v>0.065</v>
      </c>
      <c r="X16" s="67">
        <f t="shared" si="4"/>
        <v>487.5</v>
      </c>
      <c r="Y16" s="68">
        <f t="shared" si="5"/>
        <v>0.01995</v>
      </c>
      <c r="Z16" s="57">
        <v>15.0</v>
      </c>
      <c r="AA16" s="66">
        <f t="shared" si="6"/>
        <v>0.14995</v>
      </c>
      <c r="AB16" s="69">
        <f t="shared" si="7"/>
        <v>1188.375</v>
      </c>
      <c r="AC16" s="65">
        <v>0.1</v>
      </c>
      <c r="AD16" s="69">
        <f t="shared" si="8"/>
        <v>304</v>
      </c>
      <c r="AE16" s="70">
        <f t="shared" si="9"/>
        <v>17.5</v>
      </c>
      <c r="AF16" s="69">
        <f t="shared" si="10"/>
        <v>1500.125</v>
      </c>
      <c r="AG16" s="66">
        <f t="shared" si="11"/>
        <v>0.2000166667</v>
      </c>
      <c r="AH16" s="71">
        <f t="shared" si="12"/>
        <v>6162</v>
      </c>
      <c r="AI16" s="71">
        <f t="shared" si="13"/>
        <v>149.625</v>
      </c>
      <c r="AJ16" s="72">
        <v>0.0085</v>
      </c>
      <c r="AK16" s="73">
        <f t="shared" si="14"/>
        <v>63.75</v>
      </c>
    </row>
    <row r="17" ht="18.0" customHeight="1">
      <c r="A17" s="56">
        <v>45720.0</v>
      </c>
      <c r="B17" s="58">
        <v>9555.0</v>
      </c>
      <c r="C17" s="58"/>
      <c r="D17" s="57" t="s">
        <v>90</v>
      </c>
      <c r="E17" s="57" t="s">
        <v>91</v>
      </c>
      <c r="F17" s="57" t="s">
        <v>122</v>
      </c>
      <c r="G17" s="57" t="s">
        <v>91</v>
      </c>
      <c r="H17" s="59" t="s">
        <v>85</v>
      </c>
      <c r="I17" s="75" t="s">
        <v>86</v>
      </c>
      <c r="J17" s="75" t="s">
        <v>87</v>
      </c>
      <c r="K17" s="59" t="s">
        <v>347</v>
      </c>
      <c r="L17" s="57"/>
      <c r="M17" s="75">
        <v>580.0</v>
      </c>
      <c r="N17" s="75">
        <v>1050.0</v>
      </c>
      <c r="O17" s="75">
        <v>20000.0</v>
      </c>
      <c r="P17" s="63">
        <v>3.0E-4</v>
      </c>
      <c r="Q17" s="64">
        <f t="shared" si="1"/>
        <v>6</v>
      </c>
      <c r="R17" s="65">
        <v>0.12</v>
      </c>
      <c r="S17" s="62">
        <f t="shared" si="2"/>
        <v>126</v>
      </c>
      <c r="T17" s="65">
        <v>0.0</v>
      </c>
      <c r="U17" s="62">
        <v>1.0</v>
      </c>
      <c r="V17" s="62">
        <f t="shared" si="3"/>
        <v>0</v>
      </c>
      <c r="W17" s="66">
        <v>0.065</v>
      </c>
      <c r="X17" s="67">
        <f t="shared" si="4"/>
        <v>68.25</v>
      </c>
      <c r="Y17" s="68">
        <f t="shared" si="5"/>
        <v>0.01995</v>
      </c>
      <c r="Z17" s="57">
        <v>15.0</v>
      </c>
      <c r="AA17" s="66">
        <f t="shared" si="6"/>
        <v>0.20495</v>
      </c>
      <c r="AB17" s="69">
        <f t="shared" si="7"/>
        <v>224.1225</v>
      </c>
      <c r="AC17" s="65">
        <v>0.13</v>
      </c>
      <c r="AD17" s="69">
        <f t="shared" si="8"/>
        <v>61.1</v>
      </c>
      <c r="AE17" s="70">
        <f t="shared" si="9"/>
        <v>17.5</v>
      </c>
      <c r="AF17" s="69">
        <f t="shared" si="10"/>
        <v>161.2775</v>
      </c>
      <c r="AG17" s="66">
        <f t="shared" si="11"/>
        <v>0.153597619</v>
      </c>
      <c r="AH17" s="71">
        <f t="shared" si="12"/>
        <v>804.93</v>
      </c>
      <c r="AI17" s="71">
        <f t="shared" si="13"/>
        <v>20.9475</v>
      </c>
      <c r="AJ17" s="72">
        <v>0.0085</v>
      </c>
      <c r="AK17" s="73">
        <f t="shared" si="14"/>
        <v>8.925</v>
      </c>
    </row>
    <row r="18" ht="17.25" customHeight="1">
      <c r="A18" s="56">
        <v>45721.0</v>
      </c>
      <c r="B18" s="58">
        <v>9618.0</v>
      </c>
      <c r="C18" s="58"/>
      <c r="D18" s="57" t="s">
        <v>90</v>
      </c>
      <c r="E18" s="57" t="s">
        <v>91</v>
      </c>
      <c r="F18" s="59" t="s">
        <v>224</v>
      </c>
      <c r="G18" s="59" t="s">
        <v>91</v>
      </c>
      <c r="H18" s="59" t="s">
        <v>85</v>
      </c>
      <c r="I18" s="60" t="s">
        <v>86</v>
      </c>
      <c r="J18" s="60" t="s">
        <v>87</v>
      </c>
      <c r="K18" s="59" t="s">
        <v>348</v>
      </c>
      <c r="L18" s="59"/>
      <c r="M18" s="60">
        <v>960.0</v>
      </c>
      <c r="N18" s="60">
        <v>1540.0</v>
      </c>
      <c r="O18" s="60">
        <v>50000.0</v>
      </c>
      <c r="P18" s="63">
        <v>3.0E-4</v>
      </c>
      <c r="Q18" s="64">
        <f t="shared" si="1"/>
        <v>15</v>
      </c>
      <c r="R18" s="65">
        <v>0.12</v>
      </c>
      <c r="S18" s="62">
        <f t="shared" si="2"/>
        <v>184.8</v>
      </c>
      <c r="T18" s="65">
        <v>0.0</v>
      </c>
      <c r="U18" s="62">
        <v>1.0</v>
      </c>
      <c r="V18" s="62">
        <f t="shared" si="3"/>
        <v>0</v>
      </c>
      <c r="W18" s="66">
        <v>0.065</v>
      </c>
      <c r="X18" s="67">
        <f t="shared" si="4"/>
        <v>100.1</v>
      </c>
      <c r="Y18" s="68">
        <f t="shared" si="5"/>
        <v>0.01995</v>
      </c>
      <c r="Z18" s="57">
        <v>15.0</v>
      </c>
      <c r="AA18" s="66">
        <f t="shared" si="6"/>
        <v>0.20495</v>
      </c>
      <c r="AB18" s="69">
        <f t="shared" si="7"/>
        <v>328.713</v>
      </c>
      <c r="AC18" s="65">
        <v>0.06</v>
      </c>
      <c r="AD18" s="69">
        <f t="shared" si="8"/>
        <v>34.8</v>
      </c>
      <c r="AE18" s="70">
        <f t="shared" si="9"/>
        <v>17.5</v>
      </c>
      <c r="AF18" s="69">
        <f t="shared" si="10"/>
        <v>183.987</v>
      </c>
      <c r="AG18" s="66">
        <f t="shared" si="11"/>
        <v>0.1194720779</v>
      </c>
      <c r="AH18" s="71">
        <f t="shared" si="12"/>
        <v>1180.564</v>
      </c>
      <c r="AI18" s="71">
        <f t="shared" si="13"/>
        <v>30.723</v>
      </c>
      <c r="AJ18" s="72">
        <v>0.0085</v>
      </c>
      <c r="AK18" s="73">
        <f t="shared" si="14"/>
        <v>13.09</v>
      </c>
    </row>
    <row r="19" ht="18.0" customHeight="1">
      <c r="A19" s="56">
        <v>45722.0</v>
      </c>
      <c r="B19" s="79" t="s">
        <v>349</v>
      </c>
      <c r="C19" s="79"/>
      <c r="D19" s="57" t="s">
        <v>105</v>
      </c>
      <c r="E19" s="57" t="s">
        <v>106</v>
      </c>
      <c r="F19" s="57" t="s">
        <v>112</v>
      </c>
      <c r="G19" s="57" t="s">
        <v>113</v>
      </c>
      <c r="H19" s="59" t="s">
        <v>109</v>
      </c>
      <c r="I19" s="60" t="s">
        <v>86</v>
      </c>
      <c r="J19" s="60" t="s">
        <v>87</v>
      </c>
      <c r="K19" s="59" t="s">
        <v>350</v>
      </c>
      <c r="L19" s="59"/>
      <c r="M19" s="62">
        <v>7760.0</v>
      </c>
      <c r="N19" s="62">
        <v>13000.0</v>
      </c>
      <c r="O19" s="60">
        <v>150000.0</v>
      </c>
      <c r="P19" s="63">
        <v>3.0E-4</v>
      </c>
      <c r="Q19" s="64">
        <f t="shared" si="1"/>
        <v>45</v>
      </c>
      <c r="R19" s="65">
        <v>0.03</v>
      </c>
      <c r="S19" s="62">
        <f t="shared" si="2"/>
        <v>390</v>
      </c>
      <c r="T19" s="65">
        <v>0.035</v>
      </c>
      <c r="U19" s="62">
        <v>1.0</v>
      </c>
      <c r="V19" s="62">
        <f t="shared" si="3"/>
        <v>455</v>
      </c>
      <c r="W19" s="66">
        <v>0.065</v>
      </c>
      <c r="X19" s="67">
        <f t="shared" si="4"/>
        <v>845</v>
      </c>
      <c r="Y19" s="68">
        <f t="shared" si="5"/>
        <v>0.01995</v>
      </c>
      <c r="Z19" s="57">
        <v>15.0</v>
      </c>
      <c r="AA19" s="66">
        <f t="shared" si="6"/>
        <v>0.14995</v>
      </c>
      <c r="AB19" s="69">
        <f t="shared" si="7"/>
        <v>2059.85</v>
      </c>
      <c r="AC19" s="65">
        <v>0.1</v>
      </c>
      <c r="AD19" s="69">
        <f t="shared" si="8"/>
        <v>524</v>
      </c>
      <c r="AE19" s="70">
        <f t="shared" si="9"/>
        <v>17.5</v>
      </c>
      <c r="AF19" s="69">
        <f t="shared" si="10"/>
        <v>2593.65</v>
      </c>
      <c r="AG19" s="66">
        <f t="shared" si="11"/>
        <v>0.1995115385</v>
      </c>
      <c r="AH19" s="71">
        <f t="shared" si="12"/>
        <v>10680.8</v>
      </c>
      <c r="AI19" s="71">
        <f t="shared" si="13"/>
        <v>259.35</v>
      </c>
      <c r="AJ19" s="72">
        <v>0.0085</v>
      </c>
      <c r="AK19" s="73">
        <f t="shared" si="14"/>
        <v>110.5</v>
      </c>
    </row>
    <row r="20" ht="17.25" customHeight="1">
      <c r="A20" s="56">
        <v>46087.0</v>
      </c>
      <c r="B20" s="58">
        <v>9695.0</v>
      </c>
      <c r="C20" s="58"/>
      <c r="D20" s="59" t="s">
        <v>307</v>
      </c>
      <c r="E20" s="59" t="s">
        <v>308</v>
      </c>
      <c r="F20" s="57" t="s">
        <v>351</v>
      </c>
      <c r="G20" s="57" t="s">
        <v>106</v>
      </c>
      <c r="H20" s="57" t="s">
        <v>310</v>
      </c>
      <c r="I20" s="60" t="s">
        <v>86</v>
      </c>
      <c r="J20" s="60" t="s">
        <v>87</v>
      </c>
      <c r="K20" s="57" t="s">
        <v>352</v>
      </c>
      <c r="L20" s="57"/>
      <c r="M20" s="75">
        <v>1660.0</v>
      </c>
      <c r="N20" s="75">
        <v>2500.0</v>
      </c>
      <c r="O20" s="75">
        <v>50000.0</v>
      </c>
      <c r="P20" s="63">
        <v>3.0E-4</v>
      </c>
      <c r="Q20" s="64">
        <f t="shared" si="1"/>
        <v>15</v>
      </c>
      <c r="R20" s="65">
        <v>0.12</v>
      </c>
      <c r="S20" s="62">
        <f t="shared" si="2"/>
        <v>300</v>
      </c>
      <c r="T20" s="65">
        <v>0.0</v>
      </c>
      <c r="U20" s="62">
        <v>1.0</v>
      </c>
      <c r="V20" s="62">
        <f t="shared" si="3"/>
        <v>0</v>
      </c>
      <c r="W20" s="66">
        <v>0.065</v>
      </c>
      <c r="X20" s="67">
        <f t="shared" si="4"/>
        <v>162.5</v>
      </c>
      <c r="Y20" s="68">
        <f t="shared" si="5"/>
        <v>0.01995</v>
      </c>
      <c r="Z20" s="57">
        <v>15.0</v>
      </c>
      <c r="AA20" s="66">
        <f t="shared" si="6"/>
        <v>0.20495</v>
      </c>
      <c r="AB20" s="69">
        <f t="shared" si="7"/>
        <v>533.625</v>
      </c>
      <c r="AC20" s="65">
        <v>0.04</v>
      </c>
      <c r="AD20" s="69">
        <f t="shared" si="8"/>
        <v>33.6</v>
      </c>
      <c r="AE20" s="70">
        <f t="shared" si="9"/>
        <v>17.5</v>
      </c>
      <c r="AF20" s="69">
        <f t="shared" si="10"/>
        <v>240.275</v>
      </c>
      <c r="AG20" s="66">
        <f t="shared" si="11"/>
        <v>0.09611</v>
      </c>
      <c r="AH20" s="71">
        <f t="shared" si="12"/>
        <v>1916.5</v>
      </c>
      <c r="AI20" s="71">
        <f t="shared" si="13"/>
        <v>49.875</v>
      </c>
      <c r="AJ20" s="72">
        <v>0.0085</v>
      </c>
      <c r="AK20" s="73">
        <f t="shared" si="14"/>
        <v>21.25</v>
      </c>
    </row>
    <row r="21" ht="18.0" customHeight="1">
      <c r="A21" s="56">
        <v>45723.0</v>
      </c>
      <c r="B21" s="58">
        <v>29028.0</v>
      </c>
      <c r="C21" s="58"/>
      <c r="D21" s="57" t="s">
        <v>353</v>
      </c>
      <c r="E21" s="57" t="s">
        <v>91</v>
      </c>
      <c r="F21" s="59" t="s">
        <v>354</v>
      </c>
      <c r="G21" s="59" t="s">
        <v>106</v>
      </c>
      <c r="H21" s="59" t="s">
        <v>355</v>
      </c>
      <c r="I21" s="60" t="s">
        <v>86</v>
      </c>
      <c r="J21" s="60" t="s">
        <v>87</v>
      </c>
      <c r="K21" s="59" t="s">
        <v>356</v>
      </c>
      <c r="L21" s="59"/>
      <c r="M21" s="60">
        <v>6060.0</v>
      </c>
      <c r="N21" s="60">
        <v>7600.0</v>
      </c>
      <c r="O21" s="60">
        <v>300000.0</v>
      </c>
      <c r="P21" s="63">
        <v>3.0E-4</v>
      </c>
      <c r="Q21" s="64">
        <f t="shared" si="1"/>
        <v>90</v>
      </c>
      <c r="R21" s="65">
        <v>0.12</v>
      </c>
      <c r="S21" s="62">
        <f t="shared" si="2"/>
        <v>912</v>
      </c>
      <c r="T21" s="65">
        <v>0.0</v>
      </c>
      <c r="U21" s="62">
        <v>1.0</v>
      </c>
      <c r="V21" s="62">
        <f t="shared" si="3"/>
        <v>0</v>
      </c>
      <c r="W21" s="66">
        <v>0.065</v>
      </c>
      <c r="X21" s="67">
        <f t="shared" si="4"/>
        <v>494</v>
      </c>
      <c r="Y21" s="68">
        <f t="shared" si="5"/>
        <v>0.03724</v>
      </c>
      <c r="Z21" s="57">
        <v>28.0</v>
      </c>
      <c r="AA21" s="66">
        <f t="shared" si="6"/>
        <v>0.22224</v>
      </c>
      <c r="AB21" s="69">
        <f t="shared" si="7"/>
        <v>1753.624</v>
      </c>
      <c r="AC21" s="65">
        <v>0.0</v>
      </c>
      <c r="AD21" s="76">
        <v>300.0</v>
      </c>
      <c r="AE21" s="70">
        <f t="shared" si="9"/>
        <v>17.5</v>
      </c>
      <c r="AF21" s="69">
        <f t="shared" si="10"/>
        <v>-621.124</v>
      </c>
      <c r="AG21" s="66">
        <f t="shared" si="11"/>
        <v>-0.08172684211</v>
      </c>
      <c r="AH21" s="71">
        <f t="shared" si="12"/>
        <v>5563.352</v>
      </c>
      <c r="AI21" s="71">
        <f t="shared" si="13"/>
        <v>283.024</v>
      </c>
      <c r="AJ21" s="72">
        <v>0.0085</v>
      </c>
      <c r="AK21" s="73">
        <f t="shared" si="14"/>
        <v>64.6</v>
      </c>
    </row>
    <row r="22" ht="18.0" customHeight="1">
      <c r="A22" s="56">
        <v>45724.0</v>
      </c>
      <c r="B22" s="58" t="s">
        <v>357</v>
      </c>
      <c r="C22" s="58"/>
      <c r="D22" s="59" t="s">
        <v>112</v>
      </c>
      <c r="E22" s="59" t="s">
        <v>113</v>
      </c>
      <c r="F22" s="57" t="s">
        <v>107</v>
      </c>
      <c r="G22" s="57" t="s">
        <v>108</v>
      </c>
      <c r="H22" s="57" t="s">
        <v>109</v>
      </c>
      <c r="I22" s="60" t="s">
        <v>86</v>
      </c>
      <c r="J22" s="60" t="s">
        <v>87</v>
      </c>
      <c r="K22" s="57" t="s">
        <v>358</v>
      </c>
      <c r="L22" s="57"/>
      <c r="M22" s="75">
        <v>7460.0</v>
      </c>
      <c r="N22" s="75">
        <v>13000.0</v>
      </c>
      <c r="O22" s="75">
        <v>150000.0</v>
      </c>
      <c r="P22" s="63">
        <v>3.0E-4</v>
      </c>
      <c r="Q22" s="64">
        <f t="shared" si="1"/>
        <v>45</v>
      </c>
      <c r="R22" s="65">
        <v>0.03</v>
      </c>
      <c r="S22" s="62">
        <f t="shared" si="2"/>
        <v>390</v>
      </c>
      <c r="T22" s="65">
        <v>0.035</v>
      </c>
      <c r="U22" s="62">
        <v>1.0</v>
      </c>
      <c r="V22" s="62">
        <f t="shared" si="3"/>
        <v>455</v>
      </c>
      <c r="W22" s="66">
        <v>0.065</v>
      </c>
      <c r="X22" s="67">
        <f t="shared" si="4"/>
        <v>845</v>
      </c>
      <c r="Y22" s="68">
        <f t="shared" si="5"/>
        <v>0.01995</v>
      </c>
      <c r="Z22" s="57">
        <v>15.0</v>
      </c>
      <c r="AA22" s="66">
        <f t="shared" si="6"/>
        <v>0.14995</v>
      </c>
      <c r="AB22" s="69">
        <f t="shared" si="7"/>
        <v>2059.85</v>
      </c>
      <c r="AC22" s="65">
        <v>0.1</v>
      </c>
      <c r="AD22" s="69">
        <f t="shared" ref="AD22:AD42" si="15">(N22-M22)*AC22</f>
        <v>554</v>
      </c>
      <c r="AE22" s="70">
        <f t="shared" si="9"/>
        <v>17.5</v>
      </c>
      <c r="AF22" s="69">
        <f t="shared" si="10"/>
        <v>2863.65</v>
      </c>
      <c r="AG22" s="66">
        <f t="shared" si="11"/>
        <v>0.2202807692</v>
      </c>
      <c r="AH22" s="71">
        <f t="shared" si="12"/>
        <v>10680.8</v>
      </c>
      <c r="AI22" s="71">
        <f t="shared" si="13"/>
        <v>259.35</v>
      </c>
      <c r="AJ22" s="72">
        <v>0.0085</v>
      </c>
      <c r="AK22" s="73">
        <f t="shared" si="14"/>
        <v>110.5</v>
      </c>
    </row>
    <row r="23" ht="18.0" customHeight="1">
      <c r="A23" s="56">
        <v>45724.0</v>
      </c>
      <c r="B23" s="58" t="s">
        <v>359</v>
      </c>
      <c r="C23" s="58"/>
      <c r="D23" s="59" t="s">
        <v>112</v>
      </c>
      <c r="E23" s="59" t="s">
        <v>113</v>
      </c>
      <c r="F23" s="57" t="s">
        <v>118</v>
      </c>
      <c r="G23" s="57" t="s">
        <v>119</v>
      </c>
      <c r="H23" s="57" t="s">
        <v>109</v>
      </c>
      <c r="I23" s="60" t="s">
        <v>86</v>
      </c>
      <c r="J23" s="60" t="s">
        <v>87</v>
      </c>
      <c r="K23" s="57" t="s">
        <v>360</v>
      </c>
      <c r="L23" s="57"/>
      <c r="M23" s="75">
        <v>5060.0</v>
      </c>
      <c r="N23" s="75">
        <v>8500.0</v>
      </c>
      <c r="O23" s="75">
        <v>150000.0</v>
      </c>
      <c r="P23" s="63">
        <v>3.0E-4</v>
      </c>
      <c r="Q23" s="64">
        <f t="shared" si="1"/>
        <v>45</v>
      </c>
      <c r="R23" s="65">
        <v>0.03</v>
      </c>
      <c r="S23" s="62">
        <f t="shared" si="2"/>
        <v>255</v>
      </c>
      <c r="T23" s="65">
        <v>0.035</v>
      </c>
      <c r="U23" s="62">
        <v>1.0</v>
      </c>
      <c r="V23" s="62">
        <f t="shared" si="3"/>
        <v>297.5</v>
      </c>
      <c r="W23" s="66">
        <v>0.065</v>
      </c>
      <c r="X23" s="67">
        <f t="shared" si="4"/>
        <v>552.5</v>
      </c>
      <c r="Y23" s="68">
        <f t="shared" si="5"/>
        <v>0.01995</v>
      </c>
      <c r="Z23" s="57">
        <v>15.0</v>
      </c>
      <c r="AA23" s="66">
        <f t="shared" si="6"/>
        <v>0.14995</v>
      </c>
      <c r="AB23" s="69">
        <f t="shared" si="7"/>
        <v>1346.825</v>
      </c>
      <c r="AC23" s="65">
        <v>0.1</v>
      </c>
      <c r="AD23" s="69">
        <f t="shared" si="15"/>
        <v>344</v>
      </c>
      <c r="AE23" s="70">
        <f t="shared" si="9"/>
        <v>17.5</v>
      </c>
      <c r="AF23" s="69">
        <f t="shared" si="10"/>
        <v>1686.675</v>
      </c>
      <c r="AG23" s="66">
        <f t="shared" si="11"/>
        <v>0.1984323529</v>
      </c>
      <c r="AH23" s="71">
        <f t="shared" si="12"/>
        <v>6983.6</v>
      </c>
      <c r="AI23" s="71">
        <f t="shared" si="13"/>
        <v>169.575</v>
      </c>
      <c r="AJ23" s="72">
        <v>0.0085</v>
      </c>
      <c r="AK23" s="73">
        <f t="shared" si="14"/>
        <v>72.25</v>
      </c>
    </row>
    <row r="24" ht="18.0" customHeight="1">
      <c r="A24" s="56">
        <v>46090.0</v>
      </c>
      <c r="B24" s="58">
        <v>9733.0</v>
      </c>
      <c r="C24" s="58"/>
      <c r="D24" s="57" t="s">
        <v>90</v>
      </c>
      <c r="E24" s="57" t="s">
        <v>91</v>
      </c>
      <c r="F24" s="57" t="s">
        <v>122</v>
      </c>
      <c r="G24" s="57" t="s">
        <v>91</v>
      </c>
      <c r="H24" s="59" t="s">
        <v>85</v>
      </c>
      <c r="I24" s="60" t="s">
        <v>86</v>
      </c>
      <c r="J24" s="225" t="s">
        <v>87</v>
      </c>
      <c r="K24" s="59" t="s">
        <v>361</v>
      </c>
      <c r="L24" s="59"/>
      <c r="M24" s="62">
        <v>580.0</v>
      </c>
      <c r="N24" s="62">
        <v>1050.0</v>
      </c>
      <c r="O24" s="60">
        <v>35473.0</v>
      </c>
      <c r="P24" s="63">
        <v>3.0E-4</v>
      </c>
      <c r="Q24" s="64">
        <f t="shared" si="1"/>
        <v>10.6419</v>
      </c>
      <c r="R24" s="65">
        <v>0.12</v>
      </c>
      <c r="S24" s="62">
        <f t="shared" si="2"/>
        <v>126</v>
      </c>
      <c r="T24" s="65">
        <v>0.0</v>
      </c>
      <c r="U24" s="62">
        <v>1.0</v>
      </c>
      <c r="V24" s="62">
        <f t="shared" si="3"/>
        <v>0</v>
      </c>
      <c r="W24" s="66">
        <v>0.065</v>
      </c>
      <c r="X24" s="67">
        <f t="shared" si="4"/>
        <v>68.25</v>
      </c>
      <c r="Y24" s="68">
        <f t="shared" si="5"/>
        <v>0.01995</v>
      </c>
      <c r="Z24" s="57">
        <v>15.0</v>
      </c>
      <c r="AA24" s="66">
        <f t="shared" si="6"/>
        <v>0.20495</v>
      </c>
      <c r="AB24" s="69">
        <f t="shared" si="7"/>
        <v>224.1225</v>
      </c>
      <c r="AC24" s="65">
        <v>0.12</v>
      </c>
      <c r="AD24" s="69">
        <f t="shared" si="15"/>
        <v>56.4</v>
      </c>
      <c r="AE24" s="70">
        <f t="shared" si="9"/>
        <v>17.5</v>
      </c>
      <c r="AF24" s="69">
        <f t="shared" si="10"/>
        <v>161.3356</v>
      </c>
      <c r="AG24" s="66">
        <f t="shared" si="11"/>
        <v>0.1536529524</v>
      </c>
      <c r="AH24" s="71">
        <f t="shared" si="12"/>
        <v>804.93</v>
      </c>
      <c r="AI24" s="71">
        <f t="shared" si="13"/>
        <v>20.9475</v>
      </c>
      <c r="AJ24" s="72">
        <v>0.0085</v>
      </c>
      <c r="AK24" s="73">
        <f t="shared" si="14"/>
        <v>8.925</v>
      </c>
    </row>
    <row r="25" ht="18.0" customHeight="1">
      <c r="A25" s="56">
        <v>46090.0</v>
      </c>
      <c r="B25" s="58">
        <v>9750.0</v>
      </c>
      <c r="C25" s="58"/>
      <c r="D25" s="57" t="s">
        <v>124</v>
      </c>
      <c r="E25" s="57" t="s">
        <v>125</v>
      </c>
      <c r="F25" s="59" t="s">
        <v>105</v>
      </c>
      <c r="G25" s="59" t="s">
        <v>106</v>
      </c>
      <c r="H25" s="59" t="s">
        <v>109</v>
      </c>
      <c r="I25" s="60" t="s">
        <v>86</v>
      </c>
      <c r="J25" s="225" t="s">
        <v>87</v>
      </c>
      <c r="K25" s="59" t="s">
        <v>362</v>
      </c>
      <c r="L25" s="57"/>
      <c r="M25" s="60">
        <v>9060.0</v>
      </c>
      <c r="N25" s="60">
        <v>14000.0</v>
      </c>
      <c r="O25" s="60">
        <v>464887.94</v>
      </c>
      <c r="P25" s="63">
        <v>3.0E-4</v>
      </c>
      <c r="Q25" s="64">
        <f t="shared" si="1"/>
        <v>139.466382</v>
      </c>
      <c r="R25" s="65">
        <v>0.03</v>
      </c>
      <c r="S25" s="62">
        <f t="shared" si="2"/>
        <v>420</v>
      </c>
      <c r="T25" s="65">
        <v>0.035</v>
      </c>
      <c r="U25" s="62">
        <v>1.0</v>
      </c>
      <c r="V25" s="62">
        <f t="shared" si="3"/>
        <v>490</v>
      </c>
      <c r="W25" s="66">
        <v>0.065</v>
      </c>
      <c r="X25" s="67">
        <f t="shared" si="4"/>
        <v>910</v>
      </c>
      <c r="Y25" s="68">
        <f t="shared" si="5"/>
        <v>0.01995</v>
      </c>
      <c r="Z25" s="57">
        <v>15.0</v>
      </c>
      <c r="AA25" s="66">
        <f t="shared" si="6"/>
        <v>0.14995</v>
      </c>
      <c r="AB25" s="69">
        <f t="shared" si="7"/>
        <v>2218.3</v>
      </c>
      <c r="AC25" s="65">
        <v>0.09</v>
      </c>
      <c r="AD25" s="69">
        <f t="shared" si="15"/>
        <v>444.6</v>
      </c>
      <c r="AE25" s="70">
        <f t="shared" si="9"/>
        <v>17.5</v>
      </c>
      <c r="AF25" s="69">
        <f t="shared" si="10"/>
        <v>2120.133618</v>
      </c>
      <c r="AG25" s="66">
        <f t="shared" si="11"/>
        <v>0.1514381156</v>
      </c>
      <c r="AH25" s="85">
        <f t="shared" si="12"/>
        <v>11502.4</v>
      </c>
      <c r="AI25" s="85">
        <f t="shared" si="13"/>
        <v>279.3</v>
      </c>
      <c r="AJ25" s="86">
        <v>0.0085</v>
      </c>
      <c r="AK25" s="87">
        <f t="shared" si="14"/>
        <v>119</v>
      </c>
    </row>
    <row r="26" ht="18.0" customHeight="1">
      <c r="A26" s="56">
        <v>46091.0</v>
      </c>
      <c r="B26" s="58">
        <v>9762.0</v>
      </c>
      <c r="C26" s="58"/>
      <c r="D26" s="57" t="s">
        <v>90</v>
      </c>
      <c r="E26" s="57" t="s">
        <v>91</v>
      </c>
      <c r="F26" s="57" t="s">
        <v>363</v>
      </c>
      <c r="G26" s="57" t="s">
        <v>91</v>
      </c>
      <c r="H26" s="59" t="s">
        <v>85</v>
      </c>
      <c r="I26" s="60" t="s">
        <v>86</v>
      </c>
      <c r="J26" s="225" t="s">
        <v>87</v>
      </c>
      <c r="K26" s="59" t="s">
        <v>364</v>
      </c>
      <c r="L26" s="59"/>
      <c r="M26" s="62">
        <v>1060.0</v>
      </c>
      <c r="N26" s="62">
        <v>2100.0</v>
      </c>
      <c r="O26" s="60">
        <v>50000.0</v>
      </c>
      <c r="P26" s="63">
        <v>3.0E-4</v>
      </c>
      <c r="Q26" s="64">
        <f t="shared" si="1"/>
        <v>15</v>
      </c>
      <c r="R26" s="65">
        <v>0.12</v>
      </c>
      <c r="S26" s="62">
        <f t="shared" si="2"/>
        <v>252</v>
      </c>
      <c r="T26" s="65">
        <v>0.0</v>
      </c>
      <c r="U26" s="62">
        <v>1.0</v>
      </c>
      <c r="V26" s="62">
        <f t="shared" si="3"/>
        <v>0</v>
      </c>
      <c r="W26" s="66">
        <v>0.065</v>
      </c>
      <c r="X26" s="67">
        <f t="shared" si="4"/>
        <v>136.5</v>
      </c>
      <c r="Y26" s="68">
        <f t="shared" si="5"/>
        <v>0.01995</v>
      </c>
      <c r="Z26" s="57">
        <v>15.0</v>
      </c>
      <c r="AA26" s="66">
        <f t="shared" si="6"/>
        <v>0.20495</v>
      </c>
      <c r="AB26" s="69">
        <f t="shared" si="7"/>
        <v>448.245</v>
      </c>
      <c r="AC26" s="65">
        <v>0.13</v>
      </c>
      <c r="AD26" s="69">
        <f t="shared" si="15"/>
        <v>135.2</v>
      </c>
      <c r="AE26" s="70">
        <f t="shared" si="9"/>
        <v>17.5</v>
      </c>
      <c r="AF26" s="69">
        <f t="shared" si="10"/>
        <v>424.055</v>
      </c>
      <c r="AG26" s="66">
        <f t="shared" si="11"/>
        <v>0.2019309524</v>
      </c>
      <c r="AH26" s="71">
        <f t="shared" si="12"/>
        <v>1609.86</v>
      </c>
      <c r="AI26" s="71">
        <f t="shared" si="13"/>
        <v>41.895</v>
      </c>
      <c r="AJ26" s="72">
        <v>0.0085</v>
      </c>
      <c r="AK26" s="73">
        <f t="shared" si="14"/>
        <v>17.85</v>
      </c>
    </row>
    <row r="27" ht="18.0" customHeight="1">
      <c r="A27" s="56">
        <v>46091.0</v>
      </c>
      <c r="B27" s="57">
        <v>9783.0</v>
      </c>
      <c r="C27" s="58"/>
      <c r="D27" s="57" t="s">
        <v>127</v>
      </c>
      <c r="E27" s="57" t="s">
        <v>83</v>
      </c>
      <c r="F27" s="57" t="s">
        <v>265</v>
      </c>
      <c r="G27" s="57" t="s">
        <v>83</v>
      </c>
      <c r="H27" s="59" t="s">
        <v>128</v>
      </c>
      <c r="I27" s="60" t="s">
        <v>86</v>
      </c>
      <c r="J27" s="225" t="s">
        <v>87</v>
      </c>
      <c r="K27" s="61" t="s">
        <v>365</v>
      </c>
      <c r="L27" s="59"/>
      <c r="M27" s="62">
        <v>760.0</v>
      </c>
      <c r="N27" s="62">
        <v>1800.0</v>
      </c>
      <c r="O27" s="62">
        <v>30000.0</v>
      </c>
      <c r="P27" s="63">
        <v>3.0E-4</v>
      </c>
      <c r="Q27" s="64">
        <f t="shared" si="1"/>
        <v>9</v>
      </c>
      <c r="R27" s="65">
        <v>0.0</v>
      </c>
      <c r="S27" s="62">
        <f t="shared" si="2"/>
        <v>0</v>
      </c>
      <c r="T27" s="65">
        <v>0.0</v>
      </c>
      <c r="U27" s="62">
        <v>1.0</v>
      </c>
      <c r="V27" s="62">
        <f t="shared" si="3"/>
        <v>0</v>
      </c>
      <c r="W27" s="66">
        <v>0.065</v>
      </c>
      <c r="X27" s="67">
        <f t="shared" si="4"/>
        <v>117</v>
      </c>
      <c r="Y27" s="68">
        <f t="shared" si="5"/>
        <v>0.01995</v>
      </c>
      <c r="Z27" s="57">
        <v>15.0</v>
      </c>
      <c r="AA27" s="66">
        <f t="shared" si="6"/>
        <v>0.08495</v>
      </c>
      <c r="AB27" s="69">
        <f t="shared" si="7"/>
        <v>168.21</v>
      </c>
      <c r="AC27" s="65">
        <v>0.13</v>
      </c>
      <c r="AD27" s="69">
        <f t="shared" si="15"/>
        <v>135.2</v>
      </c>
      <c r="AE27" s="70">
        <f t="shared" si="9"/>
        <v>17.5</v>
      </c>
      <c r="AF27" s="69">
        <f t="shared" si="10"/>
        <v>710.09</v>
      </c>
      <c r="AG27" s="66">
        <f t="shared" si="11"/>
        <v>0.3944944444</v>
      </c>
      <c r="AH27" s="85">
        <f t="shared" si="12"/>
        <v>1595.88</v>
      </c>
      <c r="AI27" s="85">
        <f t="shared" si="13"/>
        <v>35.91</v>
      </c>
      <c r="AJ27" s="88">
        <v>0.0085</v>
      </c>
      <c r="AK27" s="89">
        <f t="shared" si="14"/>
        <v>15.3</v>
      </c>
    </row>
    <row r="28" ht="18.0" customHeight="1">
      <c r="A28" s="56">
        <v>46091.0</v>
      </c>
      <c r="B28" s="58" t="s">
        <v>366</v>
      </c>
      <c r="C28" s="58"/>
      <c r="D28" s="57" t="s">
        <v>124</v>
      </c>
      <c r="E28" s="57" t="s">
        <v>125</v>
      </c>
      <c r="F28" s="57" t="s">
        <v>105</v>
      </c>
      <c r="G28" s="57" t="s">
        <v>106</v>
      </c>
      <c r="H28" s="59" t="s">
        <v>109</v>
      </c>
      <c r="I28" s="60" t="s">
        <v>86</v>
      </c>
      <c r="J28" s="225" t="s">
        <v>87</v>
      </c>
      <c r="K28" s="61" t="s">
        <v>367</v>
      </c>
      <c r="L28" s="59"/>
      <c r="M28" s="62">
        <v>9060.0</v>
      </c>
      <c r="N28" s="62">
        <v>14000.0</v>
      </c>
      <c r="O28" s="62">
        <v>506000.0</v>
      </c>
      <c r="P28" s="63">
        <v>3.0E-4</v>
      </c>
      <c r="Q28" s="64">
        <f t="shared" si="1"/>
        <v>151.8</v>
      </c>
      <c r="R28" s="65">
        <v>0.03</v>
      </c>
      <c r="S28" s="62">
        <f t="shared" si="2"/>
        <v>420</v>
      </c>
      <c r="T28" s="65">
        <v>0.035</v>
      </c>
      <c r="U28" s="62">
        <v>1.0</v>
      </c>
      <c r="V28" s="62">
        <f t="shared" si="3"/>
        <v>490</v>
      </c>
      <c r="W28" s="66">
        <v>0.065</v>
      </c>
      <c r="X28" s="67">
        <f t="shared" si="4"/>
        <v>910</v>
      </c>
      <c r="Y28" s="68">
        <f t="shared" si="5"/>
        <v>0.01995</v>
      </c>
      <c r="Z28" s="57">
        <v>15.0</v>
      </c>
      <c r="AA28" s="66">
        <f t="shared" si="6"/>
        <v>0.14995</v>
      </c>
      <c r="AB28" s="69">
        <f t="shared" si="7"/>
        <v>2218.3</v>
      </c>
      <c r="AC28" s="65">
        <v>0.09</v>
      </c>
      <c r="AD28" s="69">
        <f t="shared" si="15"/>
        <v>444.6</v>
      </c>
      <c r="AE28" s="70">
        <f t="shared" si="9"/>
        <v>17.5</v>
      </c>
      <c r="AF28" s="69">
        <f t="shared" si="10"/>
        <v>2107.8</v>
      </c>
      <c r="AG28" s="66">
        <f t="shared" si="11"/>
        <v>0.1505571429</v>
      </c>
      <c r="AH28" s="71">
        <f t="shared" si="12"/>
        <v>11502.4</v>
      </c>
      <c r="AI28" s="71">
        <f t="shared" si="13"/>
        <v>279.3</v>
      </c>
      <c r="AJ28" s="72">
        <v>0.0085</v>
      </c>
      <c r="AK28" s="73">
        <f t="shared" si="14"/>
        <v>119</v>
      </c>
    </row>
    <row r="29" ht="18.0" customHeight="1">
      <c r="A29" s="56">
        <v>46091.0</v>
      </c>
      <c r="B29" s="58">
        <v>9908.0</v>
      </c>
      <c r="C29" s="58"/>
      <c r="D29" s="57" t="s">
        <v>368</v>
      </c>
      <c r="E29" s="57" t="s">
        <v>174</v>
      </c>
      <c r="F29" s="59" t="s">
        <v>369</v>
      </c>
      <c r="G29" s="59" t="s">
        <v>370</v>
      </c>
      <c r="H29" s="59" t="s">
        <v>371</v>
      </c>
      <c r="I29" s="60" t="s">
        <v>86</v>
      </c>
      <c r="J29" s="225" t="s">
        <v>87</v>
      </c>
      <c r="K29" s="59" t="s">
        <v>372</v>
      </c>
      <c r="L29" s="57"/>
      <c r="M29" s="60">
        <f>4623.22+60</f>
        <v>4683.22</v>
      </c>
      <c r="N29" s="60">
        <v>5500.0</v>
      </c>
      <c r="O29" s="60">
        <v>300000.0</v>
      </c>
      <c r="P29" s="63">
        <v>3.0E-4</v>
      </c>
      <c r="Q29" s="64">
        <f t="shared" si="1"/>
        <v>90</v>
      </c>
      <c r="R29" s="65">
        <v>0.12</v>
      </c>
      <c r="S29" s="62">
        <f t="shared" si="2"/>
        <v>660</v>
      </c>
      <c r="T29" s="65">
        <v>0.0</v>
      </c>
      <c r="U29" s="62">
        <v>1.0</v>
      </c>
      <c r="V29" s="62">
        <f t="shared" si="3"/>
        <v>0</v>
      </c>
      <c r="W29" s="66">
        <v>0.065</v>
      </c>
      <c r="X29" s="67">
        <f t="shared" si="4"/>
        <v>357.5</v>
      </c>
      <c r="Y29" s="68">
        <f t="shared" si="5"/>
        <v>0.00931</v>
      </c>
      <c r="Z29" s="57">
        <v>7.0</v>
      </c>
      <c r="AA29" s="66">
        <f t="shared" si="6"/>
        <v>0.19431</v>
      </c>
      <c r="AB29" s="69">
        <f t="shared" si="7"/>
        <v>1115.455</v>
      </c>
      <c r="AC29" s="65">
        <v>0.0</v>
      </c>
      <c r="AD29" s="69">
        <f t="shared" si="15"/>
        <v>0</v>
      </c>
      <c r="AE29" s="70">
        <f t="shared" si="9"/>
        <v>17.5</v>
      </c>
      <c r="AF29" s="69">
        <f t="shared" si="10"/>
        <v>-406.175</v>
      </c>
      <c r="AG29" s="66">
        <f t="shared" si="11"/>
        <v>-0.07385</v>
      </c>
      <c r="AH29" s="85">
        <f t="shared" si="12"/>
        <v>4333.34</v>
      </c>
      <c r="AI29" s="85">
        <f t="shared" si="13"/>
        <v>51.205</v>
      </c>
      <c r="AJ29" s="86">
        <v>0.0085</v>
      </c>
      <c r="AK29" s="87">
        <f t="shared" si="14"/>
        <v>46.75</v>
      </c>
    </row>
    <row r="30" ht="18.0" customHeight="1">
      <c r="A30" s="102">
        <v>46090.0</v>
      </c>
      <c r="B30" s="79">
        <v>9734.0</v>
      </c>
      <c r="C30" s="79"/>
      <c r="D30" s="80" t="s">
        <v>90</v>
      </c>
      <c r="E30" s="80" t="s">
        <v>91</v>
      </c>
      <c r="F30" s="80" t="s">
        <v>152</v>
      </c>
      <c r="G30" s="80" t="s">
        <v>91</v>
      </c>
      <c r="H30" s="59" t="s">
        <v>85</v>
      </c>
      <c r="I30" s="99" t="s">
        <v>86</v>
      </c>
      <c r="J30" s="99" t="s">
        <v>87</v>
      </c>
      <c r="K30" s="80" t="s">
        <v>373</v>
      </c>
      <c r="L30" s="80"/>
      <c r="M30" s="99">
        <v>660.0</v>
      </c>
      <c r="N30" s="99">
        <v>980.0</v>
      </c>
      <c r="O30" s="100">
        <v>30000.0</v>
      </c>
      <c r="P30" s="63">
        <v>3.0E-4</v>
      </c>
      <c r="Q30" s="64">
        <f t="shared" si="1"/>
        <v>9</v>
      </c>
      <c r="R30" s="65">
        <v>0.12</v>
      </c>
      <c r="S30" s="62">
        <f t="shared" si="2"/>
        <v>117.6</v>
      </c>
      <c r="T30" s="65">
        <v>0.0</v>
      </c>
      <c r="U30" s="62">
        <v>1.0</v>
      </c>
      <c r="V30" s="62">
        <f t="shared" si="3"/>
        <v>0</v>
      </c>
      <c r="W30" s="66">
        <v>0.065</v>
      </c>
      <c r="X30" s="67">
        <f t="shared" si="4"/>
        <v>63.7</v>
      </c>
      <c r="Y30" s="68">
        <f t="shared" si="5"/>
        <v>0.01995</v>
      </c>
      <c r="Z30" s="57">
        <v>15.0</v>
      </c>
      <c r="AA30" s="66">
        <f t="shared" si="6"/>
        <v>0.20495</v>
      </c>
      <c r="AB30" s="69">
        <f t="shared" si="7"/>
        <v>209.181</v>
      </c>
      <c r="AC30" s="65">
        <v>0.03</v>
      </c>
      <c r="AD30" s="69">
        <f t="shared" si="15"/>
        <v>9.6</v>
      </c>
      <c r="AE30" s="70">
        <f t="shared" si="9"/>
        <v>17.5</v>
      </c>
      <c r="AF30" s="69">
        <f t="shared" si="10"/>
        <v>74.719</v>
      </c>
      <c r="AG30" s="66">
        <f t="shared" si="11"/>
        <v>0.07624387755</v>
      </c>
      <c r="AH30" s="71">
        <f t="shared" si="12"/>
        <v>751.268</v>
      </c>
      <c r="AI30" s="71">
        <f t="shared" si="13"/>
        <v>19.551</v>
      </c>
      <c r="AJ30" s="72">
        <v>0.0085</v>
      </c>
      <c r="AK30" s="73">
        <f t="shared" si="14"/>
        <v>8.33</v>
      </c>
    </row>
    <row r="31" ht="18.0" customHeight="1">
      <c r="A31" s="56">
        <v>46092.0</v>
      </c>
      <c r="B31" s="58">
        <v>9921.0</v>
      </c>
      <c r="C31" s="58"/>
      <c r="D31" s="57" t="s">
        <v>90</v>
      </c>
      <c r="E31" s="57" t="s">
        <v>91</v>
      </c>
      <c r="F31" s="57" t="s">
        <v>152</v>
      </c>
      <c r="G31" s="57" t="s">
        <v>91</v>
      </c>
      <c r="H31" s="59" t="s">
        <v>85</v>
      </c>
      <c r="I31" s="60" t="s">
        <v>86</v>
      </c>
      <c r="J31" s="225" t="s">
        <v>87</v>
      </c>
      <c r="K31" s="59" t="s">
        <v>374</v>
      </c>
      <c r="L31" s="57"/>
      <c r="M31" s="75">
        <v>810.0</v>
      </c>
      <c r="N31" s="75">
        <v>1380.0</v>
      </c>
      <c r="O31" s="75">
        <v>50000.0</v>
      </c>
      <c r="P31" s="63">
        <v>3.0E-4</v>
      </c>
      <c r="Q31" s="64">
        <f t="shared" si="1"/>
        <v>15</v>
      </c>
      <c r="R31" s="65">
        <v>0.12</v>
      </c>
      <c r="S31" s="62">
        <f t="shared" si="2"/>
        <v>165.6</v>
      </c>
      <c r="T31" s="65">
        <v>0.0</v>
      </c>
      <c r="U31" s="62">
        <v>1.0</v>
      </c>
      <c r="V31" s="62">
        <f t="shared" si="3"/>
        <v>0</v>
      </c>
      <c r="W31" s="66">
        <v>0.065</v>
      </c>
      <c r="X31" s="67">
        <f t="shared" si="4"/>
        <v>89.7</v>
      </c>
      <c r="Y31" s="68">
        <f t="shared" si="5"/>
        <v>0.01995</v>
      </c>
      <c r="Z31" s="57">
        <v>15.0</v>
      </c>
      <c r="AA31" s="66">
        <f t="shared" si="6"/>
        <v>0.20495</v>
      </c>
      <c r="AB31" s="69">
        <f t="shared" si="7"/>
        <v>294.561</v>
      </c>
      <c r="AC31" s="65">
        <v>0.07</v>
      </c>
      <c r="AD31" s="69">
        <f t="shared" si="15"/>
        <v>39.9</v>
      </c>
      <c r="AE31" s="70">
        <f t="shared" si="9"/>
        <v>17.5</v>
      </c>
      <c r="AF31" s="69">
        <f t="shared" si="10"/>
        <v>203.039</v>
      </c>
      <c r="AG31" s="66">
        <f t="shared" si="11"/>
        <v>0.1471297101</v>
      </c>
      <c r="AH31" s="85">
        <f t="shared" si="12"/>
        <v>1057.908</v>
      </c>
      <c r="AI31" s="85">
        <f t="shared" si="13"/>
        <v>27.531</v>
      </c>
      <c r="AJ31" s="86">
        <v>0.0085</v>
      </c>
      <c r="AK31" s="87">
        <f t="shared" si="14"/>
        <v>11.73</v>
      </c>
    </row>
    <row r="32" ht="18.0" customHeight="1">
      <c r="A32" s="56">
        <v>46092.0</v>
      </c>
      <c r="B32" s="58">
        <v>9939.0</v>
      </c>
      <c r="C32" s="58"/>
      <c r="D32" s="57" t="s">
        <v>90</v>
      </c>
      <c r="E32" s="57" t="s">
        <v>91</v>
      </c>
      <c r="F32" s="57" t="s">
        <v>90</v>
      </c>
      <c r="G32" s="57" t="s">
        <v>91</v>
      </c>
      <c r="H32" s="59" t="s">
        <v>85</v>
      </c>
      <c r="I32" s="60" t="s">
        <v>86</v>
      </c>
      <c r="J32" s="225" t="s">
        <v>87</v>
      </c>
      <c r="K32" s="59" t="s">
        <v>375</v>
      </c>
      <c r="L32" s="57"/>
      <c r="M32" s="75">
        <v>260.0</v>
      </c>
      <c r="N32" s="75">
        <v>400.0</v>
      </c>
      <c r="O32" s="75">
        <v>20000.0</v>
      </c>
      <c r="P32" s="63">
        <v>3.0E-4</v>
      </c>
      <c r="Q32" s="64">
        <f t="shared" si="1"/>
        <v>6</v>
      </c>
      <c r="R32" s="65">
        <v>0.12</v>
      </c>
      <c r="S32" s="62">
        <f t="shared" si="2"/>
        <v>48</v>
      </c>
      <c r="T32" s="65">
        <v>0.0</v>
      </c>
      <c r="U32" s="62">
        <v>1.0</v>
      </c>
      <c r="V32" s="62">
        <f t="shared" si="3"/>
        <v>0</v>
      </c>
      <c r="W32" s="66">
        <v>0.065</v>
      </c>
      <c r="X32" s="67">
        <f t="shared" si="4"/>
        <v>26</v>
      </c>
      <c r="Y32" s="68">
        <f t="shared" si="5"/>
        <v>0.01995</v>
      </c>
      <c r="Z32" s="57">
        <v>15.0</v>
      </c>
      <c r="AA32" s="66">
        <f t="shared" si="6"/>
        <v>0.20495</v>
      </c>
      <c r="AB32" s="69">
        <f t="shared" si="7"/>
        <v>85.38</v>
      </c>
      <c r="AC32" s="65">
        <v>0.02</v>
      </c>
      <c r="AD32" s="69">
        <f t="shared" si="15"/>
        <v>2.8</v>
      </c>
      <c r="AE32" s="70">
        <f t="shared" si="9"/>
        <v>17.5</v>
      </c>
      <c r="AF32" s="69">
        <f t="shared" si="10"/>
        <v>28.32</v>
      </c>
      <c r="AG32" s="66">
        <f t="shared" si="11"/>
        <v>0.0708</v>
      </c>
      <c r="AH32" s="85">
        <f t="shared" si="12"/>
        <v>306.64</v>
      </c>
      <c r="AI32" s="85">
        <f t="shared" si="13"/>
        <v>7.98</v>
      </c>
      <c r="AJ32" s="86">
        <v>0.0085</v>
      </c>
      <c r="AK32" s="87">
        <f t="shared" si="14"/>
        <v>3.4</v>
      </c>
    </row>
    <row r="33" ht="18.0" customHeight="1">
      <c r="A33" s="56">
        <v>46092.0</v>
      </c>
      <c r="B33" s="58">
        <v>9948.0</v>
      </c>
      <c r="C33" s="58"/>
      <c r="D33" s="57" t="s">
        <v>90</v>
      </c>
      <c r="E33" s="57" t="s">
        <v>91</v>
      </c>
      <c r="F33" s="59" t="s">
        <v>222</v>
      </c>
      <c r="G33" s="57" t="s">
        <v>91</v>
      </c>
      <c r="H33" s="59" t="s">
        <v>85</v>
      </c>
      <c r="I33" s="60" t="s">
        <v>86</v>
      </c>
      <c r="J33" s="60" t="s">
        <v>87</v>
      </c>
      <c r="K33" s="59" t="s">
        <v>375</v>
      </c>
      <c r="L33" s="59"/>
      <c r="M33" s="60">
        <v>1010.0</v>
      </c>
      <c r="N33" s="60">
        <v>1790.0</v>
      </c>
      <c r="O33" s="60">
        <v>50000.0</v>
      </c>
      <c r="P33" s="63">
        <v>3.0E-4</v>
      </c>
      <c r="Q33" s="64">
        <f t="shared" si="1"/>
        <v>15</v>
      </c>
      <c r="R33" s="65">
        <v>0.12</v>
      </c>
      <c r="S33" s="62">
        <f t="shared" si="2"/>
        <v>214.8</v>
      </c>
      <c r="T33" s="65">
        <v>0.0</v>
      </c>
      <c r="U33" s="62">
        <v>1.0</v>
      </c>
      <c r="V33" s="62">
        <f t="shared" si="3"/>
        <v>0</v>
      </c>
      <c r="W33" s="66">
        <v>0.065</v>
      </c>
      <c r="X33" s="67">
        <f t="shared" si="4"/>
        <v>116.35</v>
      </c>
      <c r="Y33" s="68">
        <f t="shared" si="5"/>
        <v>0.01995</v>
      </c>
      <c r="Z33" s="57">
        <v>15.0</v>
      </c>
      <c r="AA33" s="66">
        <f t="shared" si="6"/>
        <v>0.20495</v>
      </c>
      <c r="AB33" s="69">
        <f t="shared" si="7"/>
        <v>382.0755</v>
      </c>
      <c r="AC33" s="65">
        <v>0.12</v>
      </c>
      <c r="AD33" s="69">
        <f t="shared" si="15"/>
        <v>93.6</v>
      </c>
      <c r="AE33" s="70">
        <f t="shared" si="9"/>
        <v>17.5</v>
      </c>
      <c r="AF33" s="69">
        <f t="shared" si="10"/>
        <v>271.8245</v>
      </c>
      <c r="AG33" s="66">
        <f t="shared" si="11"/>
        <v>0.1518572626</v>
      </c>
      <c r="AH33" s="85">
        <f t="shared" si="12"/>
        <v>1372.214</v>
      </c>
      <c r="AI33" s="85">
        <f t="shared" si="13"/>
        <v>35.7105</v>
      </c>
      <c r="AJ33" s="86">
        <v>0.0085</v>
      </c>
      <c r="AK33" s="87">
        <f t="shared" si="14"/>
        <v>15.215</v>
      </c>
    </row>
    <row r="34" ht="18.0" customHeight="1">
      <c r="A34" s="56">
        <v>46093.0</v>
      </c>
      <c r="B34" s="79" t="s">
        <v>376</v>
      </c>
      <c r="C34" s="79"/>
      <c r="D34" s="59" t="s">
        <v>112</v>
      </c>
      <c r="E34" s="59" t="s">
        <v>113</v>
      </c>
      <c r="F34" s="57" t="s">
        <v>107</v>
      </c>
      <c r="G34" s="57" t="s">
        <v>108</v>
      </c>
      <c r="H34" s="57" t="s">
        <v>109</v>
      </c>
      <c r="I34" s="60" t="s">
        <v>86</v>
      </c>
      <c r="J34" s="60" t="s">
        <v>87</v>
      </c>
      <c r="K34" s="57" t="s">
        <v>377</v>
      </c>
      <c r="L34" s="57"/>
      <c r="M34" s="75">
        <v>7760.0</v>
      </c>
      <c r="N34" s="75">
        <v>12500.0</v>
      </c>
      <c r="O34" s="75">
        <v>150000.0</v>
      </c>
      <c r="P34" s="63">
        <v>3.0E-4</v>
      </c>
      <c r="Q34" s="64">
        <f t="shared" si="1"/>
        <v>45</v>
      </c>
      <c r="R34" s="65">
        <v>0.03</v>
      </c>
      <c r="S34" s="62">
        <f t="shared" si="2"/>
        <v>375</v>
      </c>
      <c r="T34" s="65">
        <v>0.035</v>
      </c>
      <c r="U34" s="62">
        <v>1.0</v>
      </c>
      <c r="V34" s="62">
        <f t="shared" si="3"/>
        <v>437.5</v>
      </c>
      <c r="W34" s="66">
        <v>0.065</v>
      </c>
      <c r="X34" s="67">
        <f t="shared" si="4"/>
        <v>812.5</v>
      </c>
      <c r="Y34" s="68">
        <f t="shared" si="5"/>
        <v>0.01995</v>
      </c>
      <c r="Z34" s="57">
        <v>15.0</v>
      </c>
      <c r="AA34" s="66">
        <f t="shared" si="6"/>
        <v>0.14995</v>
      </c>
      <c r="AB34" s="69">
        <f t="shared" si="7"/>
        <v>1980.625</v>
      </c>
      <c r="AC34" s="65">
        <v>0.1</v>
      </c>
      <c r="AD34" s="69">
        <f t="shared" si="15"/>
        <v>474</v>
      </c>
      <c r="AE34" s="70">
        <f t="shared" si="9"/>
        <v>17.5</v>
      </c>
      <c r="AF34" s="69">
        <f t="shared" si="10"/>
        <v>2222.875</v>
      </c>
      <c r="AG34" s="66">
        <f t="shared" si="11"/>
        <v>0.17783</v>
      </c>
      <c r="AH34" s="85">
        <f t="shared" si="12"/>
        <v>10270</v>
      </c>
      <c r="AI34" s="85">
        <f t="shared" si="13"/>
        <v>249.375</v>
      </c>
      <c r="AJ34" s="86">
        <v>0.0085</v>
      </c>
      <c r="AK34" s="87">
        <f t="shared" si="14"/>
        <v>106.25</v>
      </c>
    </row>
    <row r="35" ht="18.0" customHeight="1">
      <c r="A35" s="56">
        <v>46093.0</v>
      </c>
      <c r="B35" s="58" t="s">
        <v>378</v>
      </c>
      <c r="C35" s="58"/>
      <c r="D35" s="59" t="s">
        <v>112</v>
      </c>
      <c r="E35" s="59" t="s">
        <v>113</v>
      </c>
      <c r="F35" s="57" t="s">
        <v>118</v>
      </c>
      <c r="G35" s="57" t="s">
        <v>119</v>
      </c>
      <c r="H35" s="57" t="s">
        <v>109</v>
      </c>
      <c r="I35" s="60" t="s">
        <v>86</v>
      </c>
      <c r="J35" s="60" t="s">
        <v>87</v>
      </c>
      <c r="K35" s="57" t="s">
        <v>360</v>
      </c>
      <c r="L35" s="57"/>
      <c r="M35" s="75">
        <v>5160.0</v>
      </c>
      <c r="N35" s="75">
        <v>8500.0</v>
      </c>
      <c r="O35" s="75">
        <v>150000.0</v>
      </c>
      <c r="P35" s="63">
        <v>3.0E-4</v>
      </c>
      <c r="Q35" s="64">
        <f t="shared" si="1"/>
        <v>45</v>
      </c>
      <c r="R35" s="65">
        <v>0.03</v>
      </c>
      <c r="S35" s="62">
        <f t="shared" si="2"/>
        <v>255</v>
      </c>
      <c r="T35" s="65">
        <v>0.035</v>
      </c>
      <c r="U35" s="62">
        <v>1.0</v>
      </c>
      <c r="V35" s="62">
        <f t="shared" si="3"/>
        <v>297.5</v>
      </c>
      <c r="W35" s="66">
        <v>0.065</v>
      </c>
      <c r="X35" s="67">
        <f t="shared" si="4"/>
        <v>552.5</v>
      </c>
      <c r="Y35" s="68">
        <f t="shared" si="5"/>
        <v>0.01995</v>
      </c>
      <c r="Z35" s="57">
        <v>15.0</v>
      </c>
      <c r="AA35" s="66">
        <f t="shared" si="6"/>
        <v>0.14995</v>
      </c>
      <c r="AB35" s="69">
        <f t="shared" si="7"/>
        <v>1346.825</v>
      </c>
      <c r="AC35" s="65">
        <v>0.1</v>
      </c>
      <c r="AD35" s="69">
        <f t="shared" si="15"/>
        <v>334</v>
      </c>
      <c r="AE35" s="70">
        <f t="shared" si="9"/>
        <v>17.5</v>
      </c>
      <c r="AF35" s="69">
        <f t="shared" si="10"/>
        <v>1596.675</v>
      </c>
      <c r="AG35" s="66">
        <f t="shared" si="11"/>
        <v>0.1878441176</v>
      </c>
      <c r="AH35" s="85">
        <f t="shared" si="12"/>
        <v>6983.6</v>
      </c>
      <c r="AI35" s="85">
        <f t="shared" si="13"/>
        <v>169.575</v>
      </c>
      <c r="AJ35" s="88">
        <v>0.0085</v>
      </c>
      <c r="AK35" s="89">
        <f t="shared" si="14"/>
        <v>72.25</v>
      </c>
    </row>
    <row r="36" ht="16.5" customHeight="1">
      <c r="A36" s="56">
        <v>46093.0</v>
      </c>
      <c r="B36" s="58">
        <v>9981.0</v>
      </c>
      <c r="C36" s="58"/>
      <c r="D36" s="57" t="s">
        <v>127</v>
      </c>
      <c r="E36" s="57" t="s">
        <v>83</v>
      </c>
      <c r="F36" s="57" t="s">
        <v>265</v>
      </c>
      <c r="G36" s="57" t="s">
        <v>83</v>
      </c>
      <c r="H36" s="59" t="s">
        <v>128</v>
      </c>
      <c r="I36" s="60" t="s">
        <v>86</v>
      </c>
      <c r="J36" s="226" t="s">
        <v>87</v>
      </c>
      <c r="K36" s="61" t="s">
        <v>365</v>
      </c>
      <c r="L36" s="59"/>
      <c r="M36" s="62">
        <f>845.9+60</f>
        <v>905.9</v>
      </c>
      <c r="N36" s="62">
        <v>1800.0</v>
      </c>
      <c r="O36" s="62">
        <v>30000.0</v>
      </c>
      <c r="P36" s="63">
        <v>3.0E-4</v>
      </c>
      <c r="Q36" s="64">
        <f t="shared" si="1"/>
        <v>9</v>
      </c>
      <c r="R36" s="65">
        <v>0.0</v>
      </c>
      <c r="S36" s="62">
        <f t="shared" si="2"/>
        <v>0</v>
      </c>
      <c r="T36" s="65">
        <v>0.0</v>
      </c>
      <c r="U36" s="62">
        <v>1.0</v>
      </c>
      <c r="V36" s="62">
        <f t="shared" si="3"/>
        <v>0</v>
      </c>
      <c r="W36" s="66">
        <v>0.065</v>
      </c>
      <c r="X36" s="67">
        <f t="shared" si="4"/>
        <v>117</v>
      </c>
      <c r="Y36" s="68">
        <f t="shared" si="5"/>
        <v>0.01995</v>
      </c>
      <c r="Z36" s="57">
        <v>15.0</v>
      </c>
      <c r="AA36" s="66">
        <f t="shared" si="6"/>
        <v>0.08495</v>
      </c>
      <c r="AB36" s="69">
        <f t="shared" si="7"/>
        <v>168.21</v>
      </c>
      <c r="AC36" s="65">
        <v>0.13</v>
      </c>
      <c r="AD36" s="76">
        <f t="shared" si="15"/>
        <v>116.233</v>
      </c>
      <c r="AE36" s="70">
        <f t="shared" si="9"/>
        <v>17.5</v>
      </c>
      <c r="AF36" s="69">
        <f t="shared" si="10"/>
        <v>583.157</v>
      </c>
      <c r="AG36" s="66">
        <f t="shared" si="11"/>
        <v>0.3239761111</v>
      </c>
      <c r="AH36" s="85">
        <f t="shared" si="12"/>
        <v>1595.88</v>
      </c>
      <c r="AI36" s="85">
        <f t="shared" si="13"/>
        <v>35.91</v>
      </c>
      <c r="AJ36" s="88">
        <v>0.0085</v>
      </c>
      <c r="AK36" s="89">
        <f t="shared" si="14"/>
        <v>15.3</v>
      </c>
    </row>
    <row r="37" ht="18.0" customHeight="1">
      <c r="A37" s="56">
        <v>46094.0</v>
      </c>
      <c r="B37" s="57">
        <v>35.0</v>
      </c>
      <c r="C37" s="58"/>
      <c r="D37" s="57" t="s">
        <v>90</v>
      </c>
      <c r="E37" s="57" t="s">
        <v>91</v>
      </c>
      <c r="F37" s="57" t="s">
        <v>233</v>
      </c>
      <c r="G37" s="57" t="s">
        <v>91</v>
      </c>
      <c r="H37" s="59" t="s">
        <v>85</v>
      </c>
      <c r="I37" s="60" t="s">
        <v>86</v>
      </c>
      <c r="J37" s="60" t="s">
        <v>87</v>
      </c>
      <c r="K37" s="59" t="s">
        <v>364</v>
      </c>
      <c r="L37" s="59"/>
      <c r="M37" s="62">
        <v>810.0</v>
      </c>
      <c r="N37" s="62">
        <v>1620.0</v>
      </c>
      <c r="O37" s="62">
        <v>50000.0</v>
      </c>
      <c r="P37" s="63">
        <v>3.0E-4</v>
      </c>
      <c r="Q37" s="64">
        <f t="shared" si="1"/>
        <v>15</v>
      </c>
      <c r="R37" s="65">
        <v>0.12</v>
      </c>
      <c r="S37" s="62">
        <f t="shared" si="2"/>
        <v>194.4</v>
      </c>
      <c r="T37" s="65">
        <v>0.0</v>
      </c>
      <c r="U37" s="62">
        <v>1.0</v>
      </c>
      <c r="V37" s="62">
        <f t="shared" si="3"/>
        <v>0</v>
      </c>
      <c r="W37" s="66">
        <v>0.065</v>
      </c>
      <c r="X37" s="67">
        <f t="shared" si="4"/>
        <v>105.3</v>
      </c>
      <c r="Y37" s="68">
        <f t="shared" si="5"/>
        <v>0.01995</v>
      </c>
      <c r="Z37" s="57">
        <v>15.0</v>
      </c>
      <c r="AA37" s="66">
        <f t="shared" si="6"/>
        <v>0.20495</v>
      </c>
      <c r="AB37" s="69">
        <f t="shared" si="7"/>
        <v>345.789</v>
      </c>
      <c r="AC37" s="65">
        <v>0.13</v>
      </c>
      <c r="AD37" s="69">
        <f t="shared" si="15"/>
        <v>105.3</v>
      </c>
      <c r="AE37" s="70">
        <f t="shared" si="9"/>
        <v>17.5</v>
      </c>
      <c r="AF37" s="69">
        <f t="shared" si="10"/>
        <v>326.411</v>
      </c>
      <c r="AG37" s="66">
        <f t="shared" si="11"/>
        <v>0.2014882716</v>
      </c>
      <c r="AH37" s="85">
        <f t="shared" si="12"/>
        <v>1241.892</v>
      </c>
      <c r="AI37" s="85">
        <f t="shared" si="13"/>
        <v>32.319</v>
      </c>
      <c r="AJ37" s="88">
        <v>0.0085</v>
      </c>
      <c r="AK37" s="89">
        <f t="shared" si="14"/>
        <v>13.77</v>
      </c>
    </row>
    <row r="38" ht="18.0" customHeight="1">
      <c r="A38" s="56">
        <v>46094.0</v>
      </c>
      <c r="B38" s="57">
        <v>29133.0</v>
      </c>
      <c r="C38" s="58"/>
      <c r="D38" s="57" t="s">
        <v>90</v>
      </c>
      <c r="E38" s="57" t="s">
        <v>91</v>
      </c>
      <c r="F38" s="57" t="s">
        <v>148</v>
      </c>
      <c r="G38" s="57" t="s">
        <v>125</v>
      </c>
      <c r="H38" s="59" t="s">
        <v>85</v>
      </c>
      <c r="I38" s="60" t="s">
        <v>86</v>
      </c>
      <c r="J38" s="60" t="s">
        <v>87</v>
      </c>
      <c r="K38" s="59" t="s">
        <v>379</v>
      </c>
      <c r="L38" s="59"/>
      <c r="M38" s="62">
        <v>2660.0</v>
      </c>
      <c r="N38" s="62">
        <v>4650.0</v>
      </c>
      <c r="O38" s="60">
        <v>100000.0</v>
      </c>
      <c r="P38" s="63">
        <v>3.0E-4</v>
      </c>
      <c r="Q38" s="64">
        <f t="shared" si="1"/>
        <v>30</v>
      </c>
      <c r="R38" s="65">
        <v>0.12</v>
      </c>
      <c r="S38" s="62">
        <f t="shared" si="2"/>
        <v>558</v>
      </c>
      <c r="T38" s="65">
        <v>0.0</v>
      </c>
      <c r="U38" s="62">
        <v>1.0</v>
      </c>
      <c r="V38" s="62">
        <f t="shared" si="3"/>
        <v>0</v>
      </c>
      <c r="W38" s="66">
        <v>0.065</v>
      </c>
      <c r="X38" s="67">
        <f t="shared" si="4"/>
        <v>302.25</v>
      </c>
      <c r="Y38" s="68">
        <f t="shared" si="5"/>
        <v>0.01995</v>
      </c>
      <c r="Z38" s="57">
        <v>15.0</v>
      </c>
      <c r="AA38" s="66">
        <f t="shared" si="6"/>
        <v>0.20495</v>
      </c>
      <c r="AB38" s="69">
        <f t="shared" si="7"/>
        <v>992.5425</v>
      </c>
      <c r="AC38" s="65">
        <v>0.12</v>
      </c>
      <c r="AD38" s="69">
        <f t="shared" si="15"/>
        <v>238.8</v>
      </c>
      <c r="AE38" s="70">
        <f t="shared" si="9"/>
        <v>17.5</v>
      </c>
      <c r="AF38" s="69">
        <f t="shared" si="10"/>
        <v>711.1575</v>
      </c>
      <c r="AG38" s="66">
        <f t="shared" si="11"/>
        <v>0.1529370968</v>
      </c>
      <c r="AH38" s="85">
        <f t="shared" si="12"/>
        <v>3564.69</v>
      </c>
      <c r="AI38" s="85">
        <f t="shared" si="13"/>
        <v>92.7675</v>
      </c>
      <c r="AJ38" s="88">
        <v>0.0085</v>
      </c>
      <c r="AK38" s="89">
        <f t="shared" si="14"/>
        <v>39.525</v>
      </c>
    </row>
    <row r="39" ht="18.0" customHeight="1">
      <c r="A39" s="56">
        <v>46094.0</v>
      </c>
      <c r="B39" s="79">
        <v>61.0</v>
      </c>
      <c r="C39" s="79"/>
      <c r="D39" s="59" t="s">
        <v>203</v>
      </c>
      <c r="E39" s="59" t="s">
        <v>83</v>
      </c>
      <c r="F39" s="59" t="s">
        <v>127</v>
      </c>
      <c r="G39" s="59" t="s">
        <v>83</v>
      </c>
      <c r="H39" s="59" t="s">
        <v>85</v>
      </c>
      <c r="I39" s="60" t="s">
        <v>86</v>
      </c>
      <c r="J39" s="99" t="s">
        <v>87</v>
      </c>
      <c r="K39" s="59" t="s">
        <v>380</v>
      </c>
      <c r="L39" s="59"/>
      <c r="M39" s="60">
        <f>1199.886+60</f>
        <v>1259.886</v>
      </c>
      <c r="N39" s="99">
        <v>1950.0</v>
      </c>
      <c r="O39" s="100">
        <v>80000.0</v>
      </c>
      <c r="P39" s="63">
        <v>3.0E-4</v>
      </c>
      <c r="Q39" s="64">
        <f t="shared" si="1"/>
        <v>24</v>
      </c>
      <c r="R39" s="65">
        <v>0.0</v>
      </c>
      <c r="S39" s="62">
        <f t="shared" si="2"/>
        <v>0</v>
      </c>
      <c r="T39" s="65">
        <v>0.035</v>
      </c>
      <c r="U39" s="62">
        <v>1.0</v>
      </c>
      <c r="V39" s="62">
        <f t="shared" si="3"/>
        <v>68.25</v>
      </c>
      <c r="W39" s="66">
        <v>0.065</v>
      </c>
      <c r="X39" s="67">
        <f t="shared" si="4"/>
        <v>126.75</v>
      </c>
      <c r="Y39" s="68">
        <f t="shared" si="5"/>
        <v>0.01995</v>
      </c>
      <c r="Z39" s="57">
        <v>15.0</v>
      </c>
      <c r="AA39" s="66">
        <f t="shared" si="6"/>
        <v>0.11995</v>
      </c>
      <c r="AB39" s="69">
        <f t="shared" si="7"/>
        <v>250.4775</v>
      </c>
      <c r="AC39" s="65">
        <v>0.13</v>
      </c>
      <c r="AD39" s="69">
        <f t="shared" si="15"/>
        <v>89.71482</v>
      </c>
      <c r="AE39" s="70">
        <f t="shared" si="9"/>
        <v>17.5</v>
      </c>
      <c r="AF39" s="69">
        <f t="shared" si="10"/>
        <v>308.42168</v>
      </c>
      <c r="AG39" s="66">
        <f t="shared" si="11"/>
        <v>0.1581649641</v>
      </c>
      <c r="AH39" s="71">
        <f t="shared" si="12"/>
        <v>1660.62</v>
      </c>
      <c r="AI39" s="71">
        <f t="shared" si="13"/>
        <v>38.9025</v>
      </c>
      <c r="AJ39" s="72">
        <v>0.0085</v>
      </c>
      <c r="AK39" s="73">
        <f t="shared" si="14"/>
        <v>16.575</v>
      </c>
    </row>
    <row r="40" ht="18.0" customHeight="1">
      <c r="A40" s="56">
        <v>46095.0</v>
      </c>
      <c r="B40" s="57">
        <v>87.0</v>
      </c>
      <c r="C40" s="58"/>
      <c r="D40" s="57" t="s">
        <v>124</v>
      </c>
      <c r="E40" s="57" t="s">
        <v>125</v>
      </c>
      <c r="F40" s="57" t="s">
        <v>105</v>
      </c>
      <c r="G40" s="57" t="s">
        <v>106</v>
      </c>
      <c r="H40" s="59" t="s">
        <v>109</v>
      </c>
      <c r="I40" s="60" t="s">
        <v>86</v>
      </c>
      <c r="J40" s="60" t="s">
        <v>87</v>
      </c>
      <c r="K40" s="59" t="s">
        <v>381</v>
      </c>
      <c r="L40" s="59"/>
      <c r="M40" s="62">
        <v>9310.0</v>
      </c>
      <c r="N40" s="62">
        <v>14400.0</v>
      </c>
      <c r="O40" s="62">
        <v>400000.0</v>
      </c>
      <c r="P40" s="63">
        <v>3.0E-4</v>
      </c>
      <c r="Q40" s="64">
        <f t="shared" si="1"/>
        <v>120</v>
      </c>
      <c r="R40" s="65">
        <v>0.03</v>
      </c>
      <c r="S40" s="62">
        <f t="shared" si="2"/>
        <v>432</v>
      </c>
      <c r="T40" s="65">
        <v>0.035</v>
      </c>
      <c r="U40" s="62">
        <v>1.0</v>
      </c>
      <c r="V40" s="62">
        <f t="shared" si="3"/>
        <v>504</v>
      </c>
      <c r="W40" s="66">
        <v>0.065</v>
      </c>
      <c r="X40" s="67">
        <f t="shared" si="4"/>
        <v>936</v>
      </c>
      <c r="Y40" s="68">
        <f t="shared" si="5"/>
        <v>0.01995</v>
      </c>
      <c r="Z40" s="57">
        <v>15.0</v>
      </c>
      <c r="AA40" s="66">
        <f t="shared" si="6"/>
        <v>0.14995</v>
      </c>
      <c r="AB40" s="69">
        <f t="shared" si="7"/>
        <v>2281.68</v>
      </c>
      <c r="AC40" s="65">
        <v>0.1</v>
      </c>
      <c r="AD40" s="69">
        <f t="shared" si="15"/>
        <v>509</v>
      </c>
      <c r="AE40" s="70">
        <f t="shared" si="9"/>
        <v>17.5</v>
      </c>
      <c r="AF40" s="69">
        <f t="shared" si="10"/>
        <v>2161.82</v>
      </c>
      <c r="AG40" s="66">
        <f t="shared" si="11"/>
        <v>0.1501263889</v>
      </c>
      <c r="AH40" s="85">
        <f t="shared" si="12"/>
        <v>11831.04</v>
      </c>
      <c r="AI40" s="85">
        <f t="shared" si="13"/>
        <v>287.28</v>
      </c>
      <c r="AJ40" s="88">
        <v>0.0085</v>
      </c>
      <c r="AK40" s="89">
        <f t="shared" si="14"/>
        <v>122.4</v>
      </c>
    </row>
    <row r="41" ht="18.0" customHeight="1">
      <c r="A41" s="56">
        <v>46097.0</v>
      </c>
      <c r="B41" s="57">
        <v>92.0</v>
      </c>
      <c r="C41" s="58"/>
      <c r="D41" s="57" t="s">
        <v>90</v>
      </c>
      <c r="E41" s="57" t="s">
        <v>91</v>
      </c>
      <c r="F41" s="57" t="s">
        <v>363</v>
      </c>
      <c r="G41" s="57" t="s">
        <v>91</v>
      </c>
      <c r="H41" s="59" t="s">
        <v>85</v>
      </c>
      <c r="I41" s="60" t="s">
        <v>86</v>
      </c>
      <c r="J41" s="226" t="s">
        <v>87</v>
      </c>
      <c r="K41" s="59" t="s">
        <v>197</v>
      </c>
      <c r="L41" s="59"/>
      <c r="M41" s="62">
        <v>1060.0</v>
      </c>
      <c r="N41" s="62">
        <v>2100.0</v>
      </c>
      <c r="O41" s="60">
        <v>50000.0</v>
      </c>
      <c r="P41" s="63">
        <v>3.0E-4</v>
      </c>
      <c r="Q41" s="64">
        <f t="shared" si="1"/>
        <v>15</v>
      </c>
      <c r="R41" s="65">
        <v>0.12</v>
      </c>
      <c r="S41" s="62">
        <f t="shared" si="2"/>
        <v>252</v>
      </c>
      <c r="T41" s="65">
        <v>0.0</v>
      </c>
      <c r="U41" s="62">
        <v>1.0</v>
      </c>
      <c r="V41" s="62">
        <f t="shared" si="3"/>
        <v>0</v>
      </c>
      <c r="W41" s="66">
        <v>0.065</v>
      </c>
      <c r="X41" s="67">
        <f t="shared" si="4"/>
        <v>136.5</v>
      </c>
      <c r="Y41" s="68">
        <f t="shared" si="5"/>
        <v>0.01995</v>
      </c>
      <c r="Z41" s="57">
        <v>15.0</v>
      </c>
      <c r="AA41" s="66">
        <f t="shared" si="6"/>
        <v>0.20495</v>
      </c>
      <c r="AB41" s="69">
        <f t="shared" si="7"/>
        <v>448.245</v>
      </c>
      <c r="AC41" s="65">
        <v>0.13</v>
      </c>
      <c r="AD41" s="69">
        <f t="shared" si="15"/>
        <v>135.2</v>
      </c>
      <c r="AE41" s="70">
        <f t="shared" si="9"/>
        <v>17.5</v>
      </c>
      <c r="AF41" s="69">
        <f t="shared" si="10"/>
        <v>424.055</v>
      </c>
      <c r="AG41" s="66">
        <f t="shared" si="11"/>
        <v>0.2019309524</v>
      </c>
      <c r="AH41" s="71">
        <f t="shared" si="12"/>
        <v>1609.86</v>
      </c>
      <c r="AI41" s="71">
        <f t="shared" si="13"/>
        <v>41.895</v>
      </c>
      <c r="AJ41" s="72">
        <v>0.0085</v>
      </c>
      <c r="AK41" s="73">
        <f t="shared" si="14"/>
        <v>17.85</v>
      </c>
    </row>
    <row r="42" ht="18.0" customHeight="1">
      <c r="A42" s="56">
        <v>46097.0</v>
      </c>
      <c r="B42" s="57">
        <v>163.0</v>
      </c>
      <c r="C42" s="58"/>
      <c r="D42" s="57" t="s">
        <v>124</v>
      </c>
      <c r="E42" s="57" t="s">
        <v>125</v>
      </c>
      <c r="F42" s="57" t="s">
        <v>105</v>
      </c>
      <c r="G42" s="57" t="s">
        <v>106</v>
      </c>
      <c r="H42" s="59" t="s">
        <v>109</v>
      </c>
      <c r="I42" s="60" t="s">
        <v>86</v>
      </c>
      <c r="J42" s="60" t="s">
        <v>87</v>
      </c>
      <c r="K42" s="59" t="s">
        <v>382</v>
      </c>
      <c r="L42" s="59"/>
      <c r="M42" s="60">
        <v>10060.0</v>
      </c>
      <c r="N42" s="60">
        <v>15600.0</v>
      </c>
      <c r="O42" s="74">
        <v>400000.0</v>
      </c>
      <c r="P42" s="63">
        <v>3.0E-4</v>
      </c>
      <c r="Q42" s="64">
        <f t="shared" si="1"/>
        <v>120</v>
      </c>
      <c r="R42" s="65">
        <v>0.03</v>
      </c>
      <c r="S42" s="62">
        <f t="shared" si="2"/>
        <v>468</v>
      </c>
      <c r="T42" s="65">
        <v>0.035</v>
      </c>
      <c r="U42" s="62">
        <v>1.0</v>
      </c>
      <c r="V42" s="62">
        <f t="shared" si="3"/>
        <v>546</v>
      </c>
      <c r="W42" s="66">
        <v>0.065</v>
      </c>
      <c r="X42" s="67">
        <f t="shared" si="4"/>
        <v>1014</v>
      </c>
      <c r="Y42" s="68">
        <f t="shared" si="5"/>
        <v>0.01995</v>
      </c>
      <c r="Z42" s="57">
        <v>15.0</v>
      </c>
      <c r="AA42" s="66">
        <f t="shared" si="6"/>
        <v>0.14995</v>
      </c>
      <c r="AB42" s="69">
        <f t="shared" si="7"/>
        <v>2471.82</v>
      </c>
      <c r="AC42" s="65">
        <v>0.1</v>
      </c>
      <c r="AD42" s="69">
        <f t="shared" si="15"/>
        <v>554</v>
      </c>
      <c r="AE42" s="70">
        <f t="shared" si="9"/>
        <v>17.5</v>
      </c>
      <c r="AF42" s="69">
        <f t="shared" si="10"/>
        <v>2376.68</v>
      </c>
      <c r="AG42" s="66">
        <f t="shared" si="11"/>
        <v>0.1523512821</v>
      </c>
      <c r="AH42" s="71">
        <f t="shared" si="12"/>
        <v>12816.96</v>
      </c>
      <c r="AI42" s="71">
        <f t="shared" si="13"/>
        <v>311.22</v>
      </c>
      <c r="AJ42" s="72">
        <v>0.0085</v>
      </c>
      <c r="AK42" s="73">
        <f t="shared" si="14"/>
        <v>132.6</v>
      </c>
    </row>
    <row r="43" ht="18.0" customHeight="1">
      <c r="A43" s="56">
        <v>46097.0</v>
      </c>
      <c r="B43" s="57">
        <v>152.0</v>
      </c>
      <c r="C43" s="59"/>
      <c r="D43" s="57" t="s">
        <v>90</v>
      </c>
      <c r="E43" s="57" t="s">
        <v>91</v>
      </c>
      <c r="F43" s="57" t="s">
        <v>383</v>
      </c>
      <c r="G43" s="57" t="s">
        <v>91</v>
      </c>
      <c r="H43" s="59" t="s">
        <v>85</v>
      </c>
      <c r="I43" s="60" t="s">
        <v>86</v>
      </c>
      <c r="J43" s="60" t="s">
        <v>87</v>
      </c>
      <c r="K43" s="59" t="s">
        <v>384</v>
      </c>
      <c r="L43" s="59"/>
      <c r="M43" s="62">
        <v>1760.0</v>
      </c>
      <c r="N43" s="62">
        <v>2400.0</v>
      </c>
      <c r="O43" s="62">
        <v>50000.0</v>
      </c>
      <c r="P43" s="63">
        <v>3.0E-4</v>
      </c>
      <c r="Q43" s="64">
        <f t="shared" si="1"/>
        <v>15</v>
      </c>
      <c r="R43" s="65">
        <v>0.12</v>
      </c>
      <c r="S43" s="62">
        <f t="shared" si="2"/>
        <v>288</v>
      </c>
      <c r="T43" s="65">
        <v>0.0</v>
      </c>
      <c r="U43" s="62">
        <v>1.0</v>
      </c>
      <c r="V43" s="62">
        <f t="shared" si="3"/>
        <v>0</v>
      </c>
      <c r="W43" s="66">
        <v>0.065</v>
      </c>
      <c r="X43" s="67">
        <f t="shared" si="4"/>
        <v>156</v>
      </c>
      <c r="Y43" s="68">
        <f t="shared" si="5"/>
        <v>0.01995</v>
      </c>
      <c r="Z43" s="57">
        <v>15.0</v>
      </c>
      <c r="AA43" s="66">
        <f t="shared" si="6"/>
        <v>0.20495</v>
      </c>
      <c r="AB43" s="69">
        <f t="shared" si="7"/>
        <v>512.28</v>
      </c>
      <c r="AC43" s="65">
        <v>0.0</v>
      </c>
      <c r="AD43" s="76">
        <v>200.0</v>
      </c>
      <c r="AE43" s="70">
        <f t="shared" si="9"/>
        <v>17.5</v>
      </c>
      <c r="AF43" s="69">
        <f t="shared" si="10"/>
        <v>-104.78</v>
      </c>
      <c r="AG43" s="66">
        <f t="shared" si="11"/>
        <v>-0.04365833333</v>
      </c>
      <c r="AH43" s="71">
        <f t="shared" si="12"/>
        <v>1839.84</v>
      </c>
      <c r="AI43" s="71">
        <f t="shared" si="13"/>
        <v>47.88</v>
      </c>
      <c r="AJ43" s="72">
        <v>0.0085</v>
      </c>
      <c r="AK43" s="73">
        <f t="shared" si="14"/>
        <v>20.4</v>
      </c>
    </row>
    <row r="44" ht="18.0" customHeight="1">
      <c r="A44" s="56">
        <v>46097.0</v>
      </c>
      <c r="B44" s="79">
        <v>122.0</v>
      </c>
      <c r="C44" s="101"/>
      <c r="D44" s="57" t="s">
        <v>90</v>
      </c>
      <c r="E44" s="57" t="s">
        <v>91</v>
      </c>
      <c r="F44" s="59" t="s">
        <v>122</v>
      </c>
      <c r="G44" s="80" t="s">
        <v>91</v>
      </c>
      <c r="H44" s="59" t="s">
        <v>85</v>
      </c>
      <c r="I44" s="99" t="s">
        <v>86</v>
      </c>
      <c r="J44" s="99" t="s">
        <v>87</v>
      </c>
      <c r="K44" s="80" t="s">
        <v>385</v>
      </c>
      <c r="L44" s="80"/>
      <c r="M44" s="99">
        <v>1010.0</v>
      </c>
      <c r="N44" s="99">
        <v>1630.0</v>
      </c>
      <c r="O44" s="100">
        <v>50000.0</v>
      </c>
      <c r="P44" s="63">
        <v>3.0E-4</v>
      </c>
      <c r="Q44" s="64">
        <f t="shared" si="1"/>
        <v>15</v>
      </c>
      <c r="R44" s="65">
        <v>0.12</v>
      </c>
      <c r="S44" s="62">
        <f t="shared" si="2"/>
        <v>195.6</v>
      </c>
      <c r="T44" s="65">
        <v>0.0</v>
      </c>
      <c r="U44" s="62">
        <v>1.0</v>
      </c>
      <c r="V44" s="62">
        <f t="shared" si="3"/>
        <v>0</v>
      </c>
      <c r="W44" s="66">
        <v>0.065</v>
      </c>
      <c r="X44" s="67">
        <f t="shared" si="4"/>
        <v>105.95</v>
      </c>
      <c r="Y44" s="68">
        <f t="shared" si="5"/>
        <v>0.01995</v>
      </c>
      <c r="Z44" s="57">
        <v>15.0</v>
      </c>
      <c r="AA44" s="66">
        <f t="shared" si="6"/>
        <v>0.20495</v>
      </c>
      <c r="AB44" s="69">
        <f t="shared" si="7"/>
        <v>347.9235</v>
      </c>
      <c r="AC44" s="65">
        <v>0.13</v>
      </c>
      <c r="AD44" s="69">
        <f t="shared" ref="AD44:AD75" si="16">(N44-M44)*AC44</f>
        <v>80.6</v>
      </c>
      <c r="AE44" s="70">
        <f t="shared" si="9"/>
        <v>17.5</v>
      </c>
      <c r="AF44" s="69">
        <f t="shared" si="10"/>
        <v>158.9765</v>
      </c>
      <c r="AG44" s="66">
        <f t="shared" si="11"/>
        <v>0.09753159509</v>
      </c>
      <c r="AH44" s="71">
        <f t="shared" si="12"/>
        <v>1249.558</v>
      </c>
      <c r="AI44" s="71">
        <f t="shared" si="13"/>
        <v>32.5185</v>
      </c>
      <c r="AJ44" s="72">
        <v>0.0085</v>
      </c>
      <c r="AK44" s="73">
        <f t="shared" si="14"/>
        <v>13.855</v>
      </c>
    </row>
    <row r="45" ht="18.0" customHeight="1">
      <c r="A45" s="56">
        <v>46098.0</v>
      </c>
      <c r="B45" s="57" t="s">
        <v>386</v>
      </c>
      <c r="C45" s="58"/>
      <c r="D45" s="59" t="s">
        <v>112</v>
      </c>
      <c r="E45" s="59" t="s">
        <v>113</v>
      </c>
      <c r="F45" s="57" t="s">
        <v>107</v>
      </c>
      <c r="G45" s="57" t="s">
        <v>108</v>
      </c>
      <c r="H45" s="57" t="s">
        <v>109</v>
      </c>
      <c r="I45" s="60" t="s">
        <v>86</v>
      </c>
      <c r="J45" s="60" t="s">
        <v>87</v>
      </c>
      <c r="K45" s="57" t="s">
        <v>387</v>
      </c>
      <c r="L45" s="57"/>
      <c r="M45" s="75">
        <v>6460.0</v>
      </c>
      <c r="N45" s="75">
        <v>11600.0</v>
      </c>
      <c r="O45" s="75">
        <v>150000.0</v>
      </c>
      <c r="P45" s="63">
        <v>3.0E-4</v>
      </c>
      <c r="Q45" s="64">
        <f t="shared" si="1"/>
        <v>45</v>
      </c>
      <c r="R45" s="65">
        <v>0.03</v>
      </c>
      <c r="S45" s="62">
        <f t="shared" si="2"/>
        <v>348</v>
      </c>
      <c r="T45" s="65">
        <v>0.035</v>
      </c>
      <c r="U45" s="62">
        <v>1.0</v>
      </c>
      <c r="V45" s="62">
        <f t="shared" si="3"/>
        <v>406</v>
      </c>
      <c r="W45" s="66">
        <v>0.065</v>
      </c>
      <c r="X45" s="67">
        <f t="shared" si="4"/>
        <v>754</v>
      </c>
      <c r="Y45" s="68">
        <f t="shared" si="5"/>
        <v>0.01995</v>
      </c>
      <c r="Z45" s="57">
        <v>15.0</v>
      </c>
      <c r="AA45" s="66">
        <f t="shared" si="6"/>
        <v>0.14995</v>
      </c>
      <c r="AB45" s="69">
        <f t="shared" si="7"/>
        <v>1838.02</v>
      </c>
      <c r="AC45" s="65">
        <v>0.1</v>
      </c>
      <c r="AD45" s="76">
        <f t="shared" si="16"/>
        <v>514</v>
      </c>
      <c r="AE45" s="70">
        <f t="shared" si="9"/>
        <v>17.5</v>
      </c>
      <c r="AF45" s="69">
        <f t="shared" si="10"/>
        <v>2725.48</v>
      </c>
      <c r="AG45" s="66">
        <f t="shared" si="11"/>
        <v>0.2349551724</v>
      </c>
      <c r="AH45" s="71">
        <f t="shared" si="12"/>
        <v>9530.56</v>
      </c>
      <c r="AI45" s="71">
        <f t="shared" si="13"/>
        <v>231.42</v>
      </c>
      <c r="AJ45" s="72">
        <v>0.0085</v>
      </c>
      <c r="AK45" s="73">
        <f t="shared" si="14"/>
        <v>98.6</v>
      </c>
    </row>
    <row r="46" ht="18.0" customHeight="1">
      <c r="A46" s="56">
        <v>46098.0</v>
      </c>
      <c r="B46" s="57" t="s">
        <v>388</v>
      </c>
      <c r="C46" s="58"/>
      <c r="D46" s="59" t="s">
        <v>112</v>
      </c>
      <c r="E46" s="59" t="s">
        <v>113</v>
      </c>
      <c r="F46" s="57" t="s">
        <v>118</v>
      </c>
      <c r="G46" s="57" t="s">
        <v>119</v>
      </c>
      <c r="H46" s="57" t="s">
        <v>109</v>
      </c>
      <c r="I46" s="60" t="s">
        <v>86</v>
      </c>
      <c r="J46" s="60" t="s">
        <v>87</v>
      </c>
      <c r="K46" s="57" t="s">
        <v>389</v>
      </c>
      <c r="L46" s="57"/>
      <c r="M46" s="75">
        <v>5260.0</v>
      </c>
      <c r="N46" s="75">
        <v>8500.0</v>
      </c>
      <c r="O46" s="75">
        <v>150000.0</v>
      </c>
      <c r="P46" s="63">
        <v>3.0E-4</v>
      </c>
      <c r="Q46" s="64">
        <f t="shared" si="1"/>
        <v>45</v>
      </c>
      <c r="R46" s="65">
        <v>0.03</v>
      </c>
      <c r="S46" s="62">
        <f t="shared" si="2"/>
        <v>255</v>
      </c>
      <c r="T46" s="65">
        <v>0.035</v>
      </c>
      <c r="U46" s="62">
        <v>1.0</v>
      </c>
      <c r="V46" s="62">
        <f t="shared" si="3"/>
        <v>297.5</v>
      </c>
      <c r="W46" s="66">
        <v>0.065</v>
      </c>
      <c r="X46" s="67">
        <f t="shared" si="4"/>
        <v>552.5</v>
      </c>
      <c r="Y46" s="68">
        <f t="shared" si="5"/>
        <v>0.01995</v>
      </c>
      <c r="Z46" s="57">
        <v>15.0</v>
      </c>
      <c r="AA46" s="66">
        <f t="shared" si="6"/>
        <v>0.14995</v>
      </c>
      <c r="AB46" s="69">
        <f t="shared" si="7"/>
        <v>1346.825</v>
      </c>
      <c r="AC46" s="65">
        <v>0.1</v>
      </c>
      <c r="AD46" s="69">
        <f t="shared" si="16"/>
        <v>324</v>
      </c>
      <c r="AE46" s="70">
        <f t="shared" si="9"/>
        <v>17.5</v>
      </c>
      <c r="AF46" s="69">
        <f t="shared" si="10"/>
        <v>1506.675</v>
      </c>
      <c r="AG46" s="66">
        <f t="shared" si="11"/>
        <v>0.1772558824</v>
      </c>
      <c r="AH46" s="71">
        <f t="shared" si="12"/>
        <v>6983.6</v>
      </c>
      <c r="AI46" s="71">
        <f t="shared" si="13"/>
        <v>169.575</v>
      </c>
      <c r="AJ46" s="72">
        <v>0.0085</v>
      </c>
      <c r="AK46" s="73">
        <f t="shared" si="14"/>
        <v>72.25</v>
      </c>
    </row>
    <row r="47" ht="18.0" customHeight="1">
      <c r="A47" s="56">
        <v>46098.0</v>
      </c>
      <c r="B47" s="57">
        <v>29177.0</v>
      </c>
      <c r="C47" s="58"/>
      <c r="D47" s="57" t="s">
        <v>124</v>
      </c>
      <c r="E47" s="57" t="s">
        <v>125</v>
      </c>
      <c r="F47" s="57" t="s">
        <v>105</v>
      </c>
      <c r="G47" s="57" t="s">
        <v>106</v>
      </c>
      <c r="H47" s="59" t="s">
        <v>109</v>
      </c>
      <c r="I47" s="60" t="s">
        <v>86</v>
      </c>
      <c r="J47" s="60" t="s">
        <v>87</v>
      </c>
      <c r="K47" s="59" t="s">
        <v>390</v>
      </c>
      <c r="L47" s="59"/>
      <c r="M47" s="60">
        <v>9560.0</v>
      </c>
      <c r="N47" s="60">
        <v>12900.0</v>
      </c>
      <c r="O47" s="74">
        <v>400000.0</v>
      </c>
      <c r="P47" s="63">
        <v>3.0E-4</v>
      </c>
      <c r="Q47" s="64">
        <f t="shared" si="1"/>
        <v>120</v>
      </c>
      <c r="R47" s="65">
        <v>0.03</v>
      </c>
      <c r="S47" s="62">
        <f t="shared" si="2"/>
        <v>387</v>
      </c>
      <c r="T47" s="65">
        <v>0.035</v>
      </c>
      <c r="U47" s="62">
        <v>1.0</v>
      </c>
      <c r="V47" s="62">
        <f t="shared" si="3"/>
        <v>451.5</v>
      </c>
      <c r="W47" s="66">
        <v>0.065</v>
      </c>
      <c r="X47" s="67">
        <f t="shared" si="4"/>
        <v>838.5</v>
      </c>
      <c r="Y47" s="68">
        <f t="shared" si="5"/>
        <v>0.01995</v>
      </c>
      <c r="Z47" s="57">
        <v>15.0</v>
      </c>
      <c r="AA47" s="66">
        <f t="shared" si="6"/>
        <v>0.14995</v>
      </c>
      <c r="AB47" s="69">
        <f t="shared" si="7"/>
        <v>2044.005</v>
      </c>
      <c r="AC47" s="65">
        <v>0.1497</v>
      </c>
      <c r="AD47" s="69">
        <f t="shared" si="16"/>
        <v>499.998</v>
      </c>
      <c r="AE47" s="70">
        <f t="shared" si="9"/>
        <v>17.5</v>
      </c>
      <c r="AF47" s="69">
        <f t="shared" si="10"/>
        <v>658.497</v>
      </c>
      <c r="AG47" s="66">
        <f t="shared" si="11"/>
        <v>0.05104627907</v>
      </c>
      <c r="AH47" s="71">
        <f t="shared" si="12"/>
        <v>10598.64</v>
      </c>
      <c r="AI47" s="71">
        <f t="shared" si="13"/>
        <v>257.355</v>
      </c>
      <c r="AJ47" s="72">
        <v>0.0085</v>
      </c>
      <c r="AK47" s="73">
        <f t="shared" si="14"/>
        <v>109.65</v>
      </c>
    </row>
    <row r="48" ht="18.0" customHeight="1">
      <c r="A48" s="56">
        <v>46099.0</v>
      </c>
      <c r="B48" s="79">
        <v>255.0</v>
      </c>
      <c r="C48" s="79"/>
      <c r="D48" s="57" t="s">
        <v>90</v>
      </c>
      <c r="E48" s="57" t="s">
        <v>91</v>
      </c>
      <c r="F48" s="59" t="s">
        <v>206</v>
      </c>
      <c r="G48" s="59" t="s">
        <v>91</v>
      </c>
      <c r="H48" s="59" t="s">
        <v>85</v>
      </c>
      <c r="I48" s="60" t="s">
        <v>86</v>
      </c>
      <c r="J48" s="60" t="s">
        <v>87</v>
      </c>
      <c r="K48" s="59" t="s">
        <v>166</v>
      </c>
      <c r="L48" s="59"/>
      <c r="M48" s="60">
        <v>1010.0</v>
      </c>
      <c r="N48" s="60">
        <v>1630.0</v>
      </c>
      <c r="O48" s="100">
        <v>50000.0</v>
      </c>
      <c r="P48" s="63">
        <v>3.0E-4</v>
      </c>
      <c r="Q48" s="64">
        <f t="shared" si="1"/>
        <v>15</v>
      </c>
      <c r="R48" s="65">
        <v>0.12</v>
      </c>
      <c r="S48" s="62">
        <f t="shared" si="2"/>
        <v>195.6</v>
      </c>
      <c r="T48" s="65">
        <v>0.0</v>
      </c>
      <c r="U48" s="62">
        <v>1.0</v>
      </c>
      <c r="V48" s="62">
        <f t="shared" si="3"/>
        <v>0</v>
      </c>
      <c r="W48" s="66">
        <v>0.065</v>
      </c>
      <c r="X48" s="67">
        <f t="shared" si="4"/>
        <v>105.95</v>
      </c>
      <c r="Y48" s="68">
        <f t="shared" si="5"/>
        <v>0.01995</v>
      </c>
      <c r="Z48" s="57">
        <v>15.0</v>
      </c>
      <c r="AA48" s="66">
        <f t="shared" si="6"/>
        <v>0.20495</v>
      </c>
      <c r="AB48" s="69">
        <f t="shared" si="7"/>
        <v>347.9235</v>
      </c>
      <c r="AC48" s="65">
        <v>0.07</v>
      </c>
      <c r="AD48" s="69">
        <f t="shared" si="16"/>
        <v>43.4</v>
      </c>
      <c r="AE48" s="70">
        <f t="shared" si="9"/>
        <v>17.5</v>
      </c>
      <c r="AF48" s="69">
        <f t="shared" si="10"/>
        <v>196.1765</v>
      </c>
      <c r="AG48" s="66">
        <f t="shared" si="11"/>
        <v>0.120353681</v>
      </c>
      <c r="AH48" s="71">
        <f t="shared" si="12"/>
        <v>1249.558</v>
      </c>
      <c r="AI48" s="71">
        <f t="shared" si="13"/>
        <v>32.5185</v>
      </c>
      <c r="AJ48" s="72">
        <v>0.0085</v>
      </c>
      <c r="AK48" s="73">
        <f t="shared" si="14"/>
        <v>13.855</v>
      </c>
    </row>
    <row r="49" ht="18.0" customHeight="1">
      <c r="A49" s="56">
        <v>46099.0</v>
      </c>
      <c r="B49" s="79">
        <v>291.0</v>
      </c>
      <c r="C49" s="79"/>
      <c r="D49" s="57" t="s">
        <v>203</v>
      </c>
      <c r="E49" s="57" t="s">
        <v>83</v>
      </c>
      <c r="F49" s="59" t="s">
        <v>226</v>
      </c>
      <c r="G49" s="59" t="s">
        <v>83</v>
      </c>
      <c r="H49" s="59" t="s">
        <v>85</v>
      </c>
      <c r="I49" s="60" t="s">
        <v>86</v>
      </c>
      <c r="J49" s="60" t="s">
        <v>87</v>
      </c>
      <c r="K49" s="59" t="s">
        <v>391</v>
      </c>
      <c r="L49" s="59"/>
      <c r="M49" s="60">
        <v>960.0</v>
      </c>
      <c r="N49" s="60">
        <v>1750.0</v>
      </c>
      <c r="O49" s="100">
        <v>50000.0</v>
      </c>
      <c r="P49" s="63">
        <v>3.0E-4</v>
      </c>
      <c r="Q49" s="64">
        <f t="shared" si="1"/>
        <v>15</v>
      </c>
      <c r="R49" s="65">
        <v>0.0</v>
      </c>
      <c r="S49" s="62">
        <f t="shared" si="2"/>
        <v>0</v>
      </c>
      <c r="T49" s="65">
        <v>0.035</v>
      </c>
      <c r="U49" s="62">
        <v>1.0</v>
      </c>
      <c r="V49" s="62">
        <f t="shared" si="3"/>
        <v>61.25</v>
      </c>
      <c r="W49" s="66">
        <v>0.065</v>
      </c>
      <c r="X49" s="67">
        <f t="shared" si="4"/>
        <v>113.75</v>
      </c>
      <c r="Y49" s="68">
        <f t="shared" si="5"/>
        <v>0.01995</v>
      </c>
      <c r="Z49" s="57">
        <v>15.0</v>
      </c>
      <c r="AA49" s="66">
        <f t="shared" si="6"/>
        <v>0.11995</v>
      </c>
      <c r="AB49" s="69">
        <f t="shared" si="7"/>
        <v>224.7875</v>
      </c>
      <c r="AC49" s="65">
        <v>0.13</v>
      </c>
      <c r="AD49" s="69">
        <f t="shared" si="16"/>
        <v>102.7</v>
      </c>
      <c r="AE49" s="70">
        <f t="shared" si="9"/>
        <v>17.5</v>
      </c>
      <c r="AF49" s="69">
        <f t="shared" si="10"/>
        <v>430.0125</v>
      </c>
      <c r="AG49" s="66">
        <f t="shared" si="11"/>
        <v>0.2457214286</v>
      </c>
      <c r="AH49" s="71">
        <f t="shared" si="12"/>
        <v>1490.3</v>
      </c>
      <c r="AI49" s="71">
        <f t="shared" si="13"/>
        <v>34.9125</v>
      </c>
      <c r="AJ49" s="72">
        <v>0.0085</v>
      </c>
      <c r="AK49" s="73">
        <f t="shared" si="14"/>
        <v>14.875</v>
      </c>
    </row>
    <row r="50" ht="18.0" customHeight="1">
      <c r="A50" s="56">
        <v>46100.0</v>
      </c>
      <c r="B50" s="79">
        <v>303.0</v>
      </c>
      <c r="C50" s="79"/>
      <c r="D50" s="57" t="s">
        <v>90</v>
      </c>
      <c r="E50" s="57" t="s">
        <v>91</v>
      </c>
      <c r="F50" s="59" t="s">
        <v>392</v>
      </c>
      <c r="G50" s="59" t="s">
        <v>91</v>
      </c>
      <c r="H50" s="59" t="s">
        <v>85</v>
      </c>
      <c r="I50" s="60" t="s">
        <v>86</v>
      </c>
      <c r="J50" s="60" t="s">
        <v>87</v>
      </c>
      <c r="K50" s="59" t="s">
        <v>196</v>
      </c>
      <c r="L50" s="59"/>
      <c r="M50" s="60">
        <v>1060.0</v>
      </c>
      <c r="N50" s="60">
        <v>1830.0</v>
      </c>
      <c r="O50" s="100">
        <v>50000.0</v>
      </c>
      <c r="P50" s="63">
        <v>3.0E-4</v>
      </c>
      <c r="Q50" s="64">
        <f t="shared" si="1"/>
        <v>15</v>
      </c>
      <c r="R50" s="65">
        <v>0.12</v>
      </c>
      <c r="S50" s="62">
        <f t="shared" si="2"/>
        <v>219.6</v>
      </c>
      <c r="T50" s="65">
        <v>0.0</v>
      </c>
      <c r="U50" s="62">
        <v>1.0</v>
      </c>
      <c r="V50" s="62">
        <f t="shared" si="3"/>
        <v>0</v>
      </c>
      <c r="W50" s="66">
        <v>0.065</v>
      </c>
      <c r="X50" s="67">
        <f t="shared" si="4"/>
        <v>118.95</v>
      </c>
      <c r="Y50" s="68">
        <f t="shared" si="5"/>
        <v>0.01995</v>
      </c>
      <c r="Z50" s="57">
        <v>15.0</v>
      </c>
      <c r="AA50" s="66">
        <f t="shared" si="6"/>
        <v>0.20495</v>
      </c>
      <c r="AB50" s="69">
        <f>N50*AA50+AK51</f>
        <v>390.6135</v>
      </c>
      <c r="AC50" s="65">
        <v>0.08</v>
      </c>
      <c r="AD50" s="69">
        <f t="shared" si="16"/>
        <v>61.6</v>
      </c>
      <c r="AE50" s="70">
        <f t="shared" si="9"/>
        <v>17.5</v>
      </c>
      <c r="AF50" s="69">
        <f t="shared" si="10"/>
        <v>285.2865</v>
      </c>
      <c r="AG50" s="66">
        <f t="shared" si="11"/>
        <v>0.1558942623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customHeight="1">
      <c r="A51" s="56">
        <v>46100.0</v>
      </c>
      <c r="B51" s="79">
        <v>311.0</v>
      </c>
      <c r="C51" s="79"/>
      <c r="D51" s="57" t="s">
        <v>90</v>
      </c>
      <c r="E51" s="57" t="s">
        <v>91</v>
      </c>
      <c r="F51" s="59" t="s">
        <v>122</v>
      </c>
      <c r="G51" s="59" t="s">
        <v>91</v>
      </c>
      <c r="H51" s="59" t="s">
        <v>85</v>
      </c>
      <c r="I51" s="60" t="s">
        <v>86</v>
      </c>
      <c r="J51" s="60" t="s">
        <v>87</v>
      </c>
      <c r="K51" s="59" t="s">
        <v>347</v>
      </c>
      <c r="L51" s="59"/>
      <c r="M51" s="60">
        <v>710.0</v>
      </c>
      <c r="N51" s="60">
        <v>1200.0</v>
      </c>
      <c r="O51" s="100">
        <v>30000.0</v>
      </c>
      <c r="P51" s="63">
        <v>3.0E-4</v>
      </c>
      <c r="Q51" s="64">
        <f t="shared" si="1"/>
        <v>9</v>
      </c>
      <c r="R51" s="65">
        <v>0.12</v>
      </c>
      <c r="S51" s="62">
        <f t="shared" si="2"/>
        <v>144</v>
      </c>
      <c r="T51" s="65">
        <v>0.0</v>
      </c>
      <c r="U51" s="62">
        <v>1.0</v>
      </c>
      <c r="V51" s="62">
        <f t="shared" si="3"/>
        <v>0</v>
      </c>
      <c r="W51" s="66">
        <v>0.065</v>
      </c>
      <c r="X51" s="67">
        <f t="shared" si="4"/>
        <v>78</v>
      </c>
      <c r="Y51" s="68">
        <f t="shared" si="5"/>
        <v>0.01995</v>
      </c>
      <c r="Z51" s="57">
        <v>15.0</v>
      </c>
      <c r="AA51" s="66">
        <f t="shared" si="6"/>
        <v>0.20495</v>
      </c>
      <c r="AB51" s="69">
        <f>N51*AA51+AK53</f>
        <v>256.14</v>
      </c>
      <c r="AC51" s="65">
        <v>0.05</v>
      </c>
      <c r="AD51" s="69">
        <f t="shared" si="16"/>
        <v>24.5</v>
      </c>
      <c r="AE51" s="70">
        <f t="shared" si="9"/>
        <v>17.5</v>
      </c>
      <c r="AF51" s="69">
        <f t="shared" si="10"/>
        <v>182.86</v>
      </c>
      <c r="AG51" s="66">
        <f t="shared" si="11"/>
        <v>0.1523833333</v>
      </c>
      <c r="AH51" s="71">
        <f>N50-AB50-AI51</f>
        <v>1402.878</v>
      </c>
      <c r="AI51" s="71">
        <f>Y50*N50</f>
        <v>36.5085</v>
      </c>
      <c r="AJ51" s="72">
        <v>0.0085</v>
      </c>
      <c r="AK51" s="73">
        <f>AJ51*N50</f>
        <v>15.555</v>
      </c>
    </row>
    <row r="52" ht="18.75" customHeight="1">
      <c r="A52" s="56">
        <v>46100.0</v>
      </c>
      <c r="B52" s="79">
        <v>297.0</v>
      </c>
      <c r="C52" s="79"/>
      <c r="D52" s="57" t="s">
        <v>203</v>
      </c>
      <c r="E52" s="57" t="s">
        <v>83</v>
      </c>
      <c r="F52" s="59" t="s">
        <v>84</v>
      </c>
      <c r="G52" s="59" t="s">
        <v>83</v>
      </c>
      <c r="H52" s="59" t="s">
        <v>85</v>
      </c>
      <c r="I52" s="60" t="s">
        <v>86</v>
      </c>
      <c r="J52" s="60" t="s">
        <v>87</v>
      </c>
      <c r="K52" s="59" t="s">
        <v>195</v>
      </c>
      <c r="L52" s="59"/>
      <c r="M52" s="60">
        <v>1360.0</v>
      </c>
      <c r="N52" s="60">
        <v>1840.0</v>
      </c>
      <c r="O52" s="74">
        <v>50000.0</v>
      </c>
      <c r="P52" s="63">
        <v>3.0E-4</v>
      </c>
      <c r="Q52" s="64">
        <f t="shared" si="1"/>
        <v>15</v>
      </c>
      <c r="R52" s="65">
        <v>0.0</v>
      </c>
      <c r="S52" s="62">
        <f t="shared" si="2"/>
        <v>0</v>
      </c>
      <c r="T52" s="65">
        <v>0.035</v>
      </c>
      <c r="U52" s="62">
        <v>1.0</v>
      </c>
      <c r="V52" s="62">
        <f t="shared" si="3"/>
        <v>64.4</v>
      </c>
      <c r="W52" s="66">
        <v>0.065</v>
      </c>
      <c r="X52" s="67">
        <f t="shared" si="4"/>
        <v>119.6</v>
      </c>
      <c r="Y52" s="68">
        <f t="shared" si="5"/>
        <v>0.01995</v>
      </c>
      <c r="Z52" s="57">
        <v>15.0</v>
      </c>
      <c r="AA52" s="66">
        <f t="shared" si="6"/>
        <v>0.11995</v>
      </c>
      <c r="AB52" s="69">
        <f t="shared" ref="AB52:AB84" si="17">N52*AA52+AK52</f>
        <v>236.348</v>
      </c>
      <c r="AC52" s="65">
        <v>0.05</v>
      </c>
      <c r="AD52" s="69">
        <f t="shared" si="16"/>
        <v>24</v>
      </c>
      <c r="AE52" s="70">
        <f t="shared" si="9"/>
        <v>17.5</v>
      </c>
      <c r="AF52" s="69">
        <f t="shared" si="10"/>
        <v>187.152</v>
      </c>
      <c r="AG52" s="66">
        <f t="shared" si="11"/>
        <v>0.1017130435</v>
      </c>
      <c r="AH52" s="71">
        <f>N52-AB52-AI52</f>
        <v>1566.944</v>
      </c>
      <c r="AI52" s="71">
        <f>Y52*N52</f>
        <v>36.708</v>
      </c>
      <c r="AJ52" s="72">
        <v>0.0085</v>
      </c>
      <c r="AK52" s="73">
        <f>AJ52*N52</f>
        <v>15.64</v>
      </c>
    </row>
    <row r="53" ht="19.5" customHeight="1">
      <c r="A53" s="56">
        <v>46101.0</v>
      </c>
      <c r="B53" s="79">
        <v>351.0</v>
      </c>
      <c r="C53" s="79"/>
      <c r="D53" s="57" t="s">
        <v>90</v>
      </c>
      <c r="E53" s="57" t="s">
        <v>91</v>
      </c>
      <c r="F53" s="59" t="s">
        <v>222</v>
      </c>
      <c r="G53" s="59" t="s">
        <v>91</v>
      </c>
      <c r="H53" s="59" t="s">
        <v>85</v>
      </c>
      <c r="I53" s="60" t="s">
        <v>86</v>
      </c>
      <c r="J53" s="60" t="s">
        <v>87</v>
      </c>
      <c r="K53" s="59" t="s">
        <v>147</v>
      </c>
      <c r="L53" s="59"/>
      <c r="M53" s="60">
        <v>810.0</v>
      </c>
      <c r="N53" s="60">
        <v>1890.0</v>
      </c>
      <c r="O53" s="100">
        <v>50000.0</v>
      </c>
      <c r="P53" s="63">
        <v>3.0E-4</v>
      </c>
      <c r="Q53" s="64">
        <f t="shared" si="1"/>
        <v>15</v>
      </c>
      <c r="R53" s="65">
        <v>0.12</v>
      </c>
      <c r="S53" s="62">
        <f t="shared" si="2"/>
        <v>226.8</v>
      </c>
      <c r="T53" s="65">
        <v>0.0</v>
      </c>
      <c r="U53" s="62">
        <v>1.0</v>
      </c>
      <c r="V53" s="62">
        <f t="shared" si="3"/>
        <v>0</v>
      </c>
      <c r="W53" s="66">
        <v>0.065</v>
      </c>
      <c r="X53" s="67">
        <f t="shared" si="4"/>
        <v>122.85</v>
      </c>
      <c r="Y53" s="68">
        <f t="shared" si="5"/>
        <v>0.01995</v>
      </c>
      <c r="Z53" s="57">
        <v>15.0</v>
      </c>
      <c r="AA53" s="66">
        <f t="shared" si="6"/>
        <v>0.20495</v>
      </c>
      <c r="AB53" s="69">
        <f t="shared" si="17"/>
        <v>397.5555</v>
      </c>
      <c r="AC53" s="65">
        <v>0.13</v>
      </c>
      <c r="AD53" s="69">
        <f t="shared" si="16"/>
        <v>140.4</v>
      </c>
      <c r="AE53" s="70">
        <f t="shared" si="9"/>
        <v>17.5</v>
      </c>
      <c r="AF53" s="69">
        <f t="shared" si="10"/>
        <v>509.5445</v>
      </c>
      <c r="AG53" s="66">
        <f t="shared" si="11"/>
        <v>0.2696002646</v>
      </c>
      <c r="AH53" s="71">
        <f>N51-AB51-AI53</f>
        <v>919.92</v>
      </c>
      <c r="AI53" s="71">
        <f>Y51*N51</f>
        <v>23.94</v>
      </c>
      <c r="AJ53" s="72">
        <v>0.0085</v>
      </c>
      <c r="AK53" s="73">
        <f>AJ53*N51</f>
        <v>10.2</v>
      </c>
    </row>
    <row r="54" ht="18.0" customHeight="1">
      <c r="A54" s="56">
        <v>46101.0</v>
      </c>
      <c r="B54" s="79" t="s">
        <v>393</v>
      </c>
      <c r="C54" s="79"/>
      <c r="D54" s="57" t="s">
        <v>105</v>
      </c>
      <c r="E54" s="57" t="s">
        <v>106</v>
      </c>
      <c r="F54" s="57" t="s">
        <v>112</v>
      </c>
      <c r="G54" s="59" t="s">
        <v>113</v>
      </c>
      <c r="H54" s="59" t="s">
        <v>109</v>
      </c>
      <c r="I54" s="60" t="s">
        <v>86</v>
      </c>
      <c r="J54" s="60" t="s">
        <v>87</v>
      </c>
      <c r="K54" s="59" t="s">
        <v>390</v>
      </c>
      <c r="L54" s="59"/>
      <c r="M54" s="62">
        <v>8560.0</v>
      </c>
      <c r="N54" s="62">
        <v>13300.0</v>
      </c>
      <c r="O54" s="62">
        <v>300000.0</v>
      </c>
      <c r="P54" s="63">
        <v>3.0E-4</v>
      </c>
      <c r="Q54" s="64">
        <f t="shared" si="1"/>
        <v>90</v>
      </c>
      <c r="R54" s="65">
        <v>0.03</v>
      </c>
      <c r="S54" s="62">
        <f t="shared" si="2"/>
        <v>399</v>
      </c>
      <c r="T54" s="65">
        <v>0.035</v>
      </c>
      <c r="U54" s="62">
        <v>1.0</v>
      </c>
      <c r="V54" s="62">
        <f t="shared" si="3"/>
        <v>465.5</v>
      </c>
      <c r="W54" s="66">
        <v>0.065</v>
      </c>
      <c r="X54" s="67">
        <f t="shared" si="4"/>
        <v>864.5</v>
      </c>
      <c r="Y54" s="68">
        <f t="shared" si="5"/>
        <v>0.01995</v>
      </c>
      <c r="Z54" s="57">
        <v>15.0</v>
      </c>
      <c r="AA54" s="66">
        <f t="shared" si="6"/>
        <v>0.14995</v>
      </c>
      <c r="AB54" s="69">
        <f t="shared" si="17"/>
        <v>2107.385</v>
      </c>
      <c r="AC54" s="65">
        <v>0.1</v>
      </c>
      <c r="AD54" s="69">
        <f t="shared" si="16"/>
        <v>474</v>
      </c>
      <c r="AE54" s="70">
        <f t="shared" si="9"/>
        <v>17.5</v>
      </c>
      <c r="AF54" s="69">
        <f t="shared" si="10"/>
        <v>2051.115</v>
      </c>
      <c r="AG54" s="66">
        <f t="shared" si="11"/>
        <v>0.1542191729</v>
      </c>
      <c r="AH54" s="71">
        <f t="shared" ref="AH54:AH84" si="18">N54-AB54-AI54</f>
        <v>10927.28</v>
      </c>
      <c r="AI54" s="71">
        <f t="shared" ref="AI54:AI84" si="19">Y54*N54</f>
        <v>265.335</v>
      </c>
      <c r="AJ54" s="72">
        <v>0.0085</v>
      </c>
      <c r="AK54" s="73">
        <f t="shared" ref="AK54:AK84" si="20">AJ54*N54</f>
        <v>113.05</v>
      </c>
    </row>
    <row r="55" ht="18.0" customHeight="1">
      <c r="A55" s="56">
        <v>46101.0</v>
      </c>
      <c r="B55" s="79">
        <v>382.0</v>
      </c>
      <c r="C55" s="79"/>
      <c r="D55" s="59" t="s">
        <v>90</v>
      </c>
      <c r="E55" s="59" t="s">
        <v>91</v>
      </c>
      <c r="F55" s="57" t="s">
        <v>101</v>
      </c>
      <c r="G55" s="57" t="s">
        <v>91</v>
      </c>
      <c r="H55" s="57" t="s">
        <v>85</v>
      </c>
      <c r="I55" s="60" t="s">
        <v>86</v>
      </c>
      <c r="J55" s="60" t="s">
        <v>87</v>
      </c>
      <c r="K55" s="57" t="s">
        <v>394</v>
      </c>
      <c r="L55" s="57"/>
      <c r="M55" s="75">
        <f>1164.75+60</f>
        <v>1224.75</v>
      </c>
      <c r="N55" s="75">
        <v>2180.0</v>
      </c>
      <c r="O55" s="75">
        <v>50000.0</v>
      </c>
      <c r="P55" s="63">
        <v>3.0E-4</v>
      </c>
      <c r="Q55" s="64">
        <f t="shared" si="1"/>
        <v>15</v>
      </c>
      <c r="R55" s="65">
        <v>0.12</v>
      </c>
      <c r="S55" s="62">
        <f t="shared" si="2"/>
        <v>261.6</v>
      </c>
      <c r="T55" s="65">
        <v>0.0</v>
      </c>
      <c r="U55" s="62">
        <v>1.0</v>
      </c>
      <c r="V55" s="62">
        <f t="shared" si="3"/>
        <v>0</v>
      </c>
      <c r="W55" s="66">
        <v>0.065</v>
      </c>
      <c r="X55" s="67">
        <f t="shared" si="4"/>
        <v>141.7</v>
      </c>
      <c r="Y55" s="68">
        <f t="shared" si="5"/>
        <v>0.01995</v>
      </c>
      <c r="Z55" s="57">
        <v>15.0</v>
      </c>
      <c r="AA55" s="66">
        <f t="shared" si="6"/>
        <v>0.20495</v>
      </c>
      <c r="AB55" s="69">
        <f t="shared" si="17"/>
        <v>465.321</v>
      </c>
      <c r="AC55" s="65">
        <v>0.12</v>
      </c>
      <c r="AD55" s="69">
        <f t="shared" si="16"/>
        <v>114.63</v>
      </c>
      <c r="AE55" s="70">
        <f t="shared" si="9"/>
        <v>17.5</v>
      </c>
      <c r="AF55" s="69">
        <f t="shared" si="10"/>
        <v>342.799</v>
      </c>
      <c r="AG55" s="66">
        <f t="shared" si="11"/>
        <v>0.1572472477</v>
      </c>
      <c r="AH55" s="71">
        <f t="shared" si="18"/>
        <v>1671.188</v>
      </c>
      <c r="AI55" s="71">
        <f t="shared" si="19"/>
        <v>43.491</v>
      </c>
      <c r="AJ55" s="72">
        <v>0.0085</v>
      </c>
      <c r="AK55" s="73">
        <f t="shared" si="20"/>
        <v>18.53</v>
      </c>
    </row>
    <row r="56" ht="18.0" customHeight="1">
      <c r="A56" s="56">
        <v>46101.0</v>
      </c>
      <c r="B56" s="79">
        <v>383.0</v>
      </c>
      <c r="C56" s="79"/>
      <c r="D56" s="80" t="s">
        <v>127</v>
      </c>
      <c r="E56" s="80" t="s">
        <v>83</v>
      </c>
      <c r="F56" s="80" t="s">
        <v>203</v>
      </c>
      <c r="G56" s="80" t="s">
        <v>83</v>
      </c>
      <c r="H56" s="59" t="s">
        <v>128</v>
      </c>
      <c r="I56" s="99" t="s">
        <v>86</v>
      </c>
      <c r="J56" s="99" t="s">
        <v>87</v>
      </c>
      <c r="K56" s="80" t="s">
        <v>395</v>
      </c>
      <c r="L56" s="80"/>
      <c r="M56" s="99">
        <v>1257.02</v>
      </c>
      <c r="N56" s="99">
        <v>2100.0</v>
      </c>
      <c r="O56" s="100">
        <v>50000.0</v>
      </c>
      <c r="P56" s="63">
        <v>3.0E-4</v>
      </c>
      <c r="Q56" s="64">
        <f t="shared" si="1"/>
        <v>15</v>
      </c>
      <c r="R56" s="65">
        <v>0.0</v>
      </c>
      <c r="S56" s="62">
        <f t="shared" si="2"/>
        <v>0</v>
      </c>
      <c r="T56" s="65">
        <v>0.035</v>
      </c>
      <c r="U56" s="62">
        <v>1.0</v>
      </c>
      <c r="V56" s="62">
        <f t="shared" si="3"/>
        <v>73.5</v>
      </c>
      <c r="W56" s="66">
        <v>0.065</v>
      </c>
      <c r="X56" s="67">
        <f t="shared" si="4"/>
        <v>136.5</v>
      </c>
      <c r="Y56" s="68">
        <f t="shared" si="5"/>
        <v>0.01995</v>
      </c>
      <c r="Z56" s="57">
        <v>15.0</v>
      </c>
      <c r="AA56" s="66">
        <f t="shared" si="6"/>
        <v>0.11995</v>
      </c>
      <c r="AB56" s="69">
        <f t="shared" si="17"/>
        <v>269.745</v>
      </c>
      <c r="AC56" s="65">
        <v>0.13</v>
      </c>
      <c r="AD56" s="69">
        <f t="shared" si="16"/>
        <v>109.5874</v>
      </c>
      <c r="AE56" s="70">
        <f t="shared" si="9"/>
        <v>17.5</v>
      </c>
      <c r="AF56" s="69">
        <f t="shared" si="10"/>
        <v>431.1476</v>
      </c>
      <c r="AG56" s="66">
        <f t="shared" si="11"/>
        <v>0.205308381</v>
      </c>
      <c r="AH56" s="71">
        <f t="shared" si="18"/>
        <v>1788.36</v>
      </c>
      <c r="AI56" s="71">
        <f t="shared" si="19"/>
        <v>41.895</v>
      </c>
      <c r="AJ56" s="72">
        <v>0.0085</v>
      </c>
      <c r="AK56" s="73">
        <f t="shared" si="20"/>
        <v>17.85</v>
      </c>
    </row>
    <row r="57">
      <c r="A57" s="56">
        <v>46101.0</v>
      </c>
      <c r="B57" s="79" t="s">
        <v>396</v>
      </c>
      <c r="C57" s="79"/>
      <c r="D57" s="57" t="s">
        <v>90</v>
      </c>
      <c r="E57" s="57" t="s">
        <v>91</v>
      </c>
      <c r="F57" s="59" t="s">
        <v>122</v>
      </c>
      <c r="G57" s="59" t="s">
        <v>91</v>
      </c>
      <c r="H57" s="59" t="s">
        <v>85</v>
      </c>
      <c r="I57" s="60" t="s">
        <v>86</v>
      </c>
      <c r="J57" s="60" t="s">
        <v>87</v>
      </c>
      <c r="K57" s="227" t="s">
        <v>397</v>
      </c>
      <c r="L57" s="59"/>
      <c r="M57" s="60">
        <v>1010.0</v>
      </c>
      <c r="N57" s="60">
        <v>1730.0</v>
      </c>
      <c r="O57" s="100">
        <v>50000.0</v>
      </c>
      <c r="P57" s="63">
        <v>3.0E-4</v>
      </c>
      <c r="Q57" s="64">
        <f t="shared" si="1"/>
        <v>15</v>
      </c>
      <c r="R57" s="65">
        <v>0.12</v>
      </c>
      <c r="S57" s="62">
        <f t="shared" si="2"/>
        <v>207.6</v>
      </c>
      <c r="T57" s="65">
        <v>0.0</v>
      </c>
      <c r="U57" s="62">
        <v>1.0</v>
      </c>
      <c r="V57" s="62">
        <f t="shared" si="3"/>
        <v>0</v>
      </c>
      <c r="W57" s="66">
        <v>0.065</v>
      </c>
      <c r="X57" s="67">
        <f t="shared" si="4"/>
        <v>112.45</v>
      </c>
      <c r="Y57" s="68">
        <f t="shared" si="5"/>
        <v>0.01995</v>
      </c>
      <c r="Z57" s="57">
        <v>15.0</v>
      </c>
      <c r="AA57" s="66">
        <f t="shared" si="6"/>
        <v>0.20495</v>
      </c>
      <c r="AB57" s="69">
        <f t="shared" si="17"/>
        <v>369.2685</v>
      </c>
      <c r="AC57" s="65">
        <v>0.1</v>
      </c>
      <c r="AD57" s="69">
        <f t="shared" si="16"/>
        <v>72</v>
      </c>
      <c r="AE57" s="70">
        <f t="shared" si="9"/>
        <v>17.5</v>
      </c>
      <c r="AF57" s="69">
        <f t="shared" si="10"/>
        <v>246.2315</v>
      </c>
      <c r="AG57" s="66">
        <f t="shared" si="11"/>
        <v>0.1423303468</v>
      </c>
      <c r="AH57" s="71">
        <f t="shared" si="18"/>
        <v>1326.218</v>
      </c>
      <c r="AI57" s="71">
        <f t="shared" si="19"/>
        <v>34.5135</v>
      </c>
      <c r="AJ57" s="72">
        <v>0.0085</v>
      </c>
      <c r="AK57" s="73">
        <f t="shared" si="20"/>
        <v>14.705</v>
      </c>
    </row>
    <row r="58" ht="18.0" customHeight="1">
      <c r="A58" s="56">
        <v>46103.0</v>
      </c>
      <c r="B58" s="79" t="s">
        <v>398</v>
      </c>
      <c r="C58" s="79"/>
      <c r="D58" s="59" t="s">
        <v>112</v>
      </c>
      <c r="E58" s="59" t="s">
        <v>113</v>
      </c>
      <c r="F58" s="57" t="s">
        <v>107</v>
      </c>
      <c r="G58" s="57" t="s">
        <v>108</v>
      </c>
      <c r="H58" s="57" t="s">
        <v>109</v>
      </c>
      <c r="I58" s="60" t="s">
        <v>86</v>
      </c>
      <c r="J58" s="60" t="s">
        <v>87</v>
      </c>
      <c r="K58" s="57" t="s">
        <v>399</v>
      </c>
      <c r="L58" s="57"/>
      <c r="M58" s="75">
        <v>9260.0</v>
      </c>
      <c r="N58" s="75">
        <v>14300.0</v>
      </c>
      <c r="O58" s="75">
        <v>150000.0</v>
      </c>
      <c r="P58" s="63">
        <v>3.0E-4</v>
      </c>
      <c r="Q58" s="64">
        <f t="shared" si="1"/>
        <v>45</v>
      </c>
      <c r="R58" s="65">
        <v>0.03</v>
      </c>
      <c r="S58" s="62">
        <f t="shared" si="2"/>
        <v>429</v>
      </c>
      <c r="T58" s="65">
        <v>0.035</v>
      </c>
      <c r="U58" s="62">
        <v>1.0</v>
      </c>
      <c r="V58" s="62">
        <f t="shared" si="3"/>
        <v>500.5</v>
      </c>
      <c r="W58" s="66">
        <v>0.065</v>
      </c>
      <c r="X58" s="67">
        <f t="shared" si="4"/>
        <v>929.5</v>
      </c>
      <c r="Y58" s="68">
        <f t="shared" si="5"/>
        <v>0.01995</v>
      </c>
      <c r="Z58" s="57">
        <v>15.0</v>
      </c>
      <c r="AA58" s="66">
        <f t="shared" si="6"/>
        <v>0.14995</v>
      </c>
      <c r="AB58" s="69">
        <f t="shared" si="17"/>
        <v>2265.835</v>
      </c>
      <c r="AC58" s="65">
        <v>0.1</v>
      </c>
      <c r="AD58" s="69">
        <f t="shared" si="16"/>
        <v>504</v>
      </c>
      <c r="AE58" s="70">
        <f t="shared" si="9"/>
        <v>17.5</v>
      </c>
      <c r="AF58" s="69">
        <f t="shared" si="10"/>
        <v>2207.665</v>
      </c>
      <c r="AG58" s="66">
        <f t="shared" si="11"/>
        <v>0.1543821678</v>
      </c>
      <c r="AH58" s="71">
        <f t="shared" si="18"/>
        <v>11748.88</v>
      </c>
      <c r="AI58" s="71">
        <f t="shared" si="19"/>
        <v>285.285</v>
      </c>
      <c r="AJ58" s="72">
        <v>0.0085</v>
      </c>
      <c r="AK58" s="73">
        <f t="shared" si="20"/>
        <v>121.55</v>
      </c>
    </row>
    <row r="59" ht="18.0" customHeight="1">
      <c r="A59" s="56">
        <v>46103.0</v>
      </c>
      <c r="B59" s="79" t="s">
        <v>400</v>
      </c>
      <c r="C59" s="79"/>
      <c r="D59" s="59" t="s">
        <v>112</v>
      </c>
      <c r="E59" s="59" t="s">
        <v>113</v>
      </c>
      <c r="F59" s="57" t="s">
        <v>118</v>
      </c>
      <c r="G59" s="57" t="s">
        <v>119</v>
      </c>
      <c r="H59" s="57" t="s">
        <v>109</v>
      </c>
      <c r="I59" s="60" t="s">
        <v>86</v>
      </c>
      <c r="J59" s="60" t="s">
        <v>87</v>
      </c>
      <c r="K59" s="57" t="s">
        <v>389</v>
      </c>
      <c r="L59" s="57"/>
      <c r="M59" s="75">
        <v>5260.0</v>
      </c>
      <c r="N59" s="75">
        <v>8500.0</v>
      </c>
      <c r="O59" s="75">
        <v>150000.0</v>
      </c>
      <c r="P59" s="63">
        <v>3.0E-4</v>
      </c>
      <c r="Q59" s="64">
        <f t="shared" si="1"/>
        <v>45</v>
      </c>
      <c r="R59" s="65">
        <v>0.03</v>
      </c>
      <c r="S59" s="62">
        <f t="shared" si="2"/>
        <v>255</v>
      </c>
      <c r="T59" s="65">
        <v>0.035</v>
      </c>
      <c r="U59" s="62">
        <v>1.0</v>
      </c>
      <c r="V59" s="62">
        <f t="shared" si="3"/>
        <v>297.5</v>
      </c>
      <c r="W59" s="66">
        <v>0.065</v>
      </c>
      <c r="X59" s="67">
        <f t="shared" si="4"/>
        <v>552.5</v>
      </c>
      <c r="Y59" s="68">
        <f t="shared" si="5"/>
        <v>0.01995</v>
      </c>
      <c r="Z59" s="57">
        <v>15.0</v>
      </c>
      <c r="AA59" s="66">
        <f t="shared" si="6"/>
        <v>0.14995</v>
      </c>
      <c r="AB59" s="69">
        <f t="shared" si="17"/>
        <v>1346.825</v>
      </c>
      <c r="AC59" s="65">
        <v>0.1</v>
      </c>
      <c r="AD59" s="69">
        <f t="shared" si="16"/>
        <v>324</v>
      </c>
      <c r="AE59" s="70">
        <f t="shared" si="9"/>
        <v>17.5</v>
      </c>
      <c r="AF59" s="69">
        <f t="shared" si="10"/>
        <v>1506.675</v>
      </c>
      <c r="AG59" s="66">
        <f t="shared" si="11"/>
        <v>0.1772558824</v>
      </c>
      <c r="AH59" s="71">
        <f t="shared" si="18"/>
        <v>6983.6</v>
      </c>
      <c r="AI59" s="71">
        <f t="shared" si="19"/>
        <v>169.575</v>
      </c>
      <c r="AJ59" s="72">
        <v>0.0085</v>
      </c>
      <c r="AK59" s="73">
        <f t="shared" si="20"/>
        <v>72.25</v>
      </c>
    </row>
    <row r="60" ht="18.0" customHeight="1">
      <c r="A60" s="56">
        <v>46104.0</v>
      </c>
      <c r="B60" s="79">
        <v>451.0</v>
      </c>
      <c r="C60" s="79"/>
      <c r="D60" s="80" t="s">
        <v>353</v>
      </c>
      <c r="E60" s="80" t="s">
        <v>91</v>
      </c>
      <c r="F60" s="80" t="s">
        <v>401</v>
      </c>
      <c r="G60" s="80" t="s">
        <v>308</v>
      </c>
      <c r="H60" s="59" t="s">
        <v>355</v>
      </c>
      <c r="I60" s="99" t="s">
        <v>86</v>
      </c>
      <c r="J60" s="99" t="s">
        <v>87</v>
      </c>
      <c r="K60" s="80" t="s">
        <v>402</v>
      </c>
      <c r="L60" s="80"/>
      <c r="M60" s="99">
        <v>3860.0</v>
      </c>
      <c r="N60" s="99">
        <v>5200.0</v>
      </c>
      <c r="O60" s="100">
        <v>150000.0</v>
      </c>
      <c r="P60" s="63">
        <v>3.0E-4</v>
      </c>
      <c r="Q60" s="64">
        <f t="shared" si="1"/>
        <v>45</v>
      </c>
      <c r="R60" s="65">
        <v>0.12</v>
      </c>
      <c r="S60" s="62">
        <f t="shared" si="2"/>
        <v>624</v>
      </c>
      <c r="T60" s="65">
        <v>0.0</v>
      </c>
      <c r="U60" s="62">
        <v>1.0</v>
      </c>
      <c r="V60" s="62">
        <f t="shared" si="3"/>
        <v>0</v>
      </c>
      <c r="W60" s="66">
        <v>0.065</v>
      </c>
      <c r="X60" s="67">
        <f t="shared" si="4"/>
        <v>338</v>
      </c>
      <c r="Y60" s="68">
        <f t="shared" si="5"/>
        <v>0.01995</v>
      </c>
      <c r="Z60" s="57">
        <v>15.0</v>
      </c>
      <c r="AA60" s="66">
        <f t="shared" si="6"/>
        <v>0.20495</v>
      </c>
      <c r="AB60" s="69">
        <f t="shared" si="17"/>
        <v>1109.94</v>
      </c>
      <c r="AC60" s="65">
        <v>0.0</v>
      </c>
      <c r="AD60" s="69">
        <f t="shared" si="16"/>
        <v>0</v>
      </c>
      <c r="AE60" s="70">
        <f t="shared" si="9"/>
        <v>17.5</v>
      </c>
      <c r="AF60" s="69">
        <f t="shared" si="10"/>
        <v>167.56</v>
      </c>
      <c r="AG60" s="66">
        <f t="shared" si="11"/>
        <v>0.03222307692</v>
      </c>
      <c r="AH60" s="71">
        <f t="shared" si="18"/>
        <v>3986.32</v>
      </c>
      <c r="AI60" s="71">
        <f t="shared" si="19"/>
        <v>103.74</v>
      </c>
      <c r="AJ60" s="72">
        <v>0.0085</v>
      </c>
      <c r="AK60" s="73">
        <f t="shared" si="20"/>
        <v>44.2</v>
      </c>
    </row>
    <row r="61" ht="18.0" customHeight="1">
      <c r="A61" s="56">
        <v>46104.0</v>
      </c>
      <c r="B61" s="79">
        <v>444.0</v>
      </c>
      <c r="C61" s="79"/>
      <c r="D61" s="80" t="s">
        <v>112</v>
      </c>
      <c r="E61" s="80" t="s">
        <v>113</v>
      </c>
      <c r="F61" s="80" t="s">
        <v>403</v>
      </c>
      <c r="G61" s="80" t="s">
        <v>404</v>
      </c>
      <c r="H61" s="59" t="s">
        <v>355</v>
      </c>
      <c r="I61" s="99" t="s">
        <v>86</v>
      </c>
      <c r="J61" s="99" t="s">
        <v>87</v>
      </c>
      <c r="K61" s="80" t="s">
        <v>405</v>
      </c>
      <c r="L61" s="80"/>
      <c r="M61" s="99">
        <v>1960.0</v>
      </c>
      <c r="N61" s="99">
        <v>3300.0</v>
      </c>
      <c r="O61" s="100">
        <v>100000.0</v>
      </c>
      <c r="P61" s="63">
        <v>3.0E-4</v>
      </c>
      <c r="Q61" s="64">
        <f t="shared" si="1"/>
        <v>30</v>
      </c>
      <c r="R61" s="65">
        <v>0.12</v>
      </c>
      <c r="S61" s="62">
        <f t="shared" si="2"/>
        <v>396</v>
      </c>
      <c r="T61" s="65">
        <v>0.0</v>
      </c>
      <c r="U61" s="62">
        <v>1.0</v>
      </c>
      <c r="V61" s="62">
        <f t="shared" si="3"/>
        <v>0</v>
      </c>
      <c r="W61" s="66">
        <v>0.065</v>
      </c>
      <c r="X61" s="67">
        <f t="shared" si="4"/>
        <v>214.5</v>
      </c>
      <c r="Y61" s="68">
        <f t="shared" si="5"/>
        <v>0.01995</v>
      </c>
      <c r="Z61" s="57">
        <v>15.0</v>
      </c>
      <c r="AA61" s="66">
        <f t="shared" si="6"/>
        <v>0.20495</v>
      </c>
      <c r="AB61" s="69">
        <f t="shared" si="17"/>
        <v>704.385</v>
      </c>
      <c r="AC61" s="65">
        <v>0.07</v>
      </c>
      <c r="AD61" s="69">
        <f t="shared" si="16"/>
        <v>93.8</v>
      </c>
      <c r="AE61" s="70">
        <f t="shared" si="9"/>
        <v>17.5</v>
      </c>
      <c r="AF61" s="69">
        <f t="shared" si="10"/>
        <v>494.315</v>
      </c>
      <c r="AG61" s="66">
        <f t="shared" si="11"/>
        <v>0.1497924242</v>
      </c>
      <c r="AH61" s="71">
        <f t="shared" si="18"/>
        <v>2529.78</v>
      </c>
      <c r="AI61" s="71">
        <f t="shared" si="19"/>
        <v>65.835</v>
      </c>
      <c r="AJ61" s="72">
        <v>0.0085</v>
      </c>
      <c r="AK61" s="73">
        <f t="shared" si="20"/>
        <v>28.05</v>
      </c>
    </row>
    <row r="62" ht="18.0" customHeight="1">
      <c r="A62" s="56">
        <v>46104.0</v>
      </c>
      <c r="B62" s="79">
        <v>432.0</v>
      </c>
      <c r="C62" s="79"/>
      <c r="D62" s="80" t="s">
        <v>90</v>
      </c>
      <c r="E62" s="80" t="s">
        <v>91</v>
      </c>
      <c r="F62" s="80" t="s">
        <v>152</v>
      </c>
      <c r="G62" s="80" t="s">
        <v>91</v>
      </c>
      <c r="H62" s="59" t="s">
        <v>85</v>
      </c>
      <c r="I62" s="99" t="s">
        <v>86</v>
      </c>
      <c r="J62" s="99" t="s">
        <v>87</v>
      </c>
      <c r="K62" s="80" t="s">
        <v>406</v>
      </c>
      <c r="L62" s="80"/>
      <c r="M62" s="99">
        <v>860.0</v>
      </c>
      <c r="N62" s="99">
        <v>1380.0</v>
      </c>
      <c r="O62" s="100">
        <v>30000.0</v>
      </c>
      <c r="P62" s="63">
        <v>3.0E-4</v>
      </c>
      <c r="Q62" s="64">
        <f t="shared" si="1"/>
        <v>9</v>
      </c>
      <c r="R62" s="65">
        <v>0.12</v>
      </c>
      <c r="S62" s="62">
        <f t="shared" si="2"/>
        <v>165.6</v>
      </c>
      <c r="T62" s="65">
        <v>0.0</v>
      </c>
      <c r="U62" s="62">
        <v>1.0</v>
      </c>
      <c r="V62" s="62">
        <f t="shared" si="3"/>
        <v>0</v>
      </c>
      <c r="W62" s="66">
        <v>0.065</v>
      </c>
      <c r="X62" s="67">
        <f t="shared" si="4"/>
        <v>89.7</v>
      </c>
      <c r="Y62" s="68">
        <f t="shared" si="5"/>
        <v>0.01995</v>
      </c>
      <c r="Z62" s="57">
        <v>15.0</v>
      </c>
      <c r="AA62" s="66">
        <f t="shared" si="6"/>
        <v>0.20495</v>
      </c>
      <c r="AB62" s="69">
        <f t="shared" si="17"/>
        <v>294.561</v>
      </c>
      <c r="AC62" s="65">
        <v>0.07</v>
      </c>
      <c r="AD62" s="69">
        <f t="shared" si="16"/>
        <v>36.4</v>
      </c>
      <c r="AE62" s="70">
        <f t="shared" si="9"/>
        <v>17.5</v>
      </c>
      <c r="AF62" s="69">
        <f t="shared" si="10"/>
        <v>162.539</v>
      </c>
      <c r="AG62" s="66">
        <f t="shared" si="11"/>
        <v>0.1177818841</v>
      </c>
      <c r="AH62" s="71">
        <f t="shared" si="18"/>
        <v>1057.908</v>
      </c>
      <c r="AI62" s="71">
        <f t="shared" si="19"/>
        <v>27.531</v>
      </c>
      <c r="AJ62" s="72">
        <v>0.0085</v>
      </c>
      <c r="AK62" s="73">
        <f t="shared" si="20"/>
        <v>11.73</v>
      </c>
    </row>
    <row r="63" ht="18.0" customHeight="1">
      <c r="A63" s="56">
        <v>46105.0</v>
      </c>
      <c r="B63" s="79">
        <v>485.0</v>
      </c>
      <c r="C63" s="79"/>
      <c r="D63" s="57" t="s">
        <v>127</v>
      </c>
      <c r="E63" s="57" t="s">
        <v>83</v>
      </c>
      <c r="F63" s="57" t="s">
        <v>265</v>
      </c>
      <c r="G63" s="59" t="s">
        <v>83</v>
      </c>
      <c r="H63" s="59" t="s">
        <v>128</v>
      </c>
      <c r="I63" s="60" t="s">
        <v>86</v>
      </c>
      <c r="J63" s="60" t="s">
        <v>87</v>
      </c>
      <c r="K63" s="59" t="s">
        <v>407</v>
      </c>
      <c r="L63" s="59"/>
      <c r="M63" s="62">
        <v>1260.0</v>
      </c>
      <c r="N63" s="62">
        <v>2400.0</v>
      </c>
      <c r="O63" s="62">
        <v>80000.0</v>
      </c>
      <c r="P63" s="63">
        <v>3.0E-4</v>
      </c>
      <c r="Q63" s="64">
        <f t="shared" si="1"/>
        <v>24</v>
      </c>
      <c r="R63" s="65">
        <v>0.0</v>
      </c>
      <c r="S63" s="62">
        <f t="shared" si="2"/>
        <v>0</v>
      </c>
      <c r="T63" s="65">
        <v>0.0</v>
      </c>
      <c r="U63" s="62">
        <v>1.0</v>
      </c>
      <c r="V63" s="62">
        <f t="shared" si="3"/>
        <v>0</v>
      </c>
      <c r="W63" s="66">
        <v>0.065</v>
      </c>
      <c r="X63" s="67">
        <f t="shared" si="4"/>
        <v>156</v>
      </c>
      <c r="Y63" s="68">
        <f t="shared" si="5"/>
        <v>0.01995</v>
      </c>
      <c r="Z63" s="57">
        <v>15.0</v>
      </c>
      <c r="AA63" s="66">
        <f t="shared" si="6"/>
        <v>0.08495</v>
      </c>
      <c r="AB63" s="69">
        <f t="shared" si="17"/>
        <v>224.28</v>
      </c>
      <c r="AC63" s="65">
        <v>0.13</v>
      </c>
      <c r="AD63" s="69">
        <f t="shared" si="16"/>
        <v>148.2</v>
      </c>
      <c r="AE63" s="70">
        <f t="shared" si="9"/>
        <v>17.5</v>
      </c>
      <c r="AF63" s="69">
        <f t="shared" si="10"/>
        <v>726.02</v>
      </c>
      <c r="AG63" s="66">
        <f t="shared" si="11"/>
        <v>0.3025083333</v>
      </c>
      <c r="AH63" s="71">
        <f t="shared" si="18"/>
        <v>2127.84</v>
      </c>
      <c r="AI63" s="71">
        <f t="shared" si="19"/>
        <v>47.88</v>
      </c>
      <c r="AJ63" s="72">
        <v>0.0085</v>
      </c>
      <c r="AK63" s="73">
        <f t="shared" si="20"/>
        <v>20.4</v>
      </c>
    </row>
    <row r="64" ht="18.0" customHeight="1">
      <c r="A64" s="56">
        <v>46105.0</v>
      </c>
      <c r="B64" s="79">
        <v>496.0</v>
      </c>
      <c r="C64" s="79"/>
      <c r="D64" s="59" t="s">
        <v>203</v>
      </c>
      <c r="E64" s="59" t="s">
        <v>83</v>
      </c>
      <c r="F64" s="57" t="s">
        <v>84</v>
      </c>
      <c r="G64" s="57" t="s">
        <v>83</v>
      </c>
      <c r="H64" s="57" t="s">
        <v>85</v>
      </c>
      <c r="I64" s="60" t="s">
        <v>86</v>
      </c>
      <c r="J64" s="60" t="s">
        <v>87</v>
      </c>
      <c r="K64" s="57" t="s">
        <v>408</v>
      </c>
      <c r="L64" s="57"/>
      <c r="M64" s="75">
        <v>1560.0</v>
      </c>
      <c r="N64" s="75">
        <v>3100.0</v>
      </c>
      <c r="O64" s="75">
        <v>257009.39</v>
      </c>
      <c r="P64" s="63">
        <v>3.0E-4</v>
      </c>
      <c r="Q64" s="64">
        <f t="shared" si="1"/>
        <v>77.102817</v>
      </c>
      <c r="R64" s="65">
        <v>0.0</v>
      </c>
      <c r="S64" s="62">
        <f t="shared" si="2"/>
        <v>0</v>
      </c>
      <c r="T64" s="65">
        <v>0.0</v>
      </c>
      <c r="U64" s="62">
        <v>1.0</v>
      </c>
      <c r="V64" s="62">
        <f t="shared" si="3"/>
        <v>0</v>
      </c>
      <c r="W64" s="66">
        <v>0.065</v>
      </c>
      <c r="X64" s="67">
        <f t="shared" si="4"/>
        <v>201.5</v>
      </c>
      <c r="Y64" s="68">
        <f t="shared" si="5"/>
        <v>0.01995</v>
      </c>
      <c r="Z64" s="57">
        <v>15.0</v>
      </c>
      <c r="AA64" s="66">
        <f t="shared" si="6"/>
        <v>0.08495</v>
      </c>
      <c r="AB64" s="69">
        <f t="shared" si="17"/>
        <v>289.695</v>
      </c>
      <c r="AC64" s="65">
        <v>0.13</v>
      </c>
      <c r="AD64" s="69">
        <f t="shared" si="16"/>
        <v>200.2</v>
      </c>
      <c r="AE64" s="70">
        <f t="shared" si="9"/>
        <v>17.5</v>
      </c>
      <c r="AF64" s="69">
        <f t="shared" si="10"/>
        <v>955.502183</v>
      </c>
      <c r="AG64" s="66">
        <f t="shared" si="11"/>
        <v>0.3082265106</v>
      </c>
      <c r="AH64" s="71">
        <f t="shared" si="18"/>
        <v>2748.46</v>
      </c>
      <c r="AI64" s="71">
        <f t="shared" si="19"/>
        <v>61.845</v>
      </c>
      <c r="AJ64" s="72">
        <v>0.0085</v>
      </c>
      <c r="AK64" s="73">
        <f t="shared" si="20"/>
        <v>26.35</v>
      </c>
    </row>
    <row r="65" ht="18.0" customHeight="1">
      <c r="A65" s="56">
        <v>46106.0</v>
      </c>
      <c r="B65" s="79">
        <v>523.0</v>
      </c>
      <c r="C65" s="79"/>
      <c r="D65" s="80" t="s">
        <v>90</v>
      </c>
      <c r="E65" s="80" t="s">
        <v>91</v>
      </c>
      <c r="F65" s="80" t="s">
        <v>90</v>
      </c>
      <c r="G65" s="80" t="s">
        <v>91</v>
      </c>
      <c r="H65" s="59" t="s">
        <v>85</v>
      </c>
      <c r="I65" s="99" t="s">
        <v>86</v>
      </c>
      <c r="J65" s="99" t="s">
        <v>87</v>
      </c>
      <c r="K65" s="80" t="s">
        <v>409</v>
      </c>
      <c r="L65" s="80"/>
      <c r="M65" s="99">
        <v>460.0</v>
      </c>
      <c r="N65" s="99">
        <v>850.0</v>
      </c>
      <c r="O65" s="100">
        <v>30300.0</v>
      </c>
      <c r="P65" s="63">
        <v>3.0E-4</v>
      </c>
      <c r="Q65" s="64">
        <f t="shared" si="1"/>
        <v>9.09</v>
      </c>
      <c r="R65" s="65">
        <v>0.12</v>
      </c>
      <c r="S65" s="62">
        <f t="shared" si="2"/>
        <v>102</v>
      </c>
      <c r="T65" s="65">
        <v>0.0</v>
      </c>
      <c r="U65" s="62">
        <v>1.0</v>
      </c>
      <c r="V65" s="62">
        <f t="shared" si="3"/>
        <v>0</v>
      </c>
      <c r="W65" s="66">
        <v>0.065</v>
      </c>
      <c r="X65" s="67">
        <f t="shared" si="4"/>
        <v>55.25</v>
      </c>
      <c r="Y65" s="68">
        <f t="shared" si="5"/>
        <v>0.01995</v>
      </c>
      <c r="Z65" s="57">
        <v>15.0</v>
      </c>
      <c r="AA65" s="66">
        <f t="shared" si="6"/>
        <v>0.20495</v>
      </c>
      <c r="AB65" s="69">
        <f t="shared" si="17"/>
        <v>181.4325</v>
      </c>
      <c r="AC65" s="65">
        <v>0.13</v>
      </c>
      <c r="AD65" s="69">
        <f t="shared" si="16"/>
        <v>50.7</v>
      </c>
      <c r="AE65" s="70">
        <f t="shared" si="9"/>
        <v>17.5</v>
      </c>
      <c r="AF65" s="69">
        <f t="shared" si="10"/>
        <v>131.2775</v>
      </c>
      <c r="AG65" s="66">
        <f t="shared" si="11"/>
        <v>0.1544441176</v>
      </c>
      <c r="AH65" s="71">
        <f t="shared" si="18"/>
        <v>651.61</v>
      </c>
      <c r="AI65" s="71">
        <f t="shared" si="19"/>
        <v>16.9575</v>
      </c>
      <c r="AJ65" s="72">
        <v>0.0085</v>
      </c>
      <c r="AK65" s="73">
        <f t="shared" si="20"/>
        <v>7.225</v>
      </c>
    </row>
    <row r="66" ht="18.0" customHeight="1">
      <c r="A66" s="56">
        <v>46106.0</v>
      </c>
      <c r="B66" s="79">
        <v>524.0</v>
      </c>
      <c r="C66" s="79"/>
      <c r="D66" s="57" t="s">
        <v>90</v>
      </c>
      <c r="E66" s="57" t="s">
        <v>91</v>
      </c>
      <c r="F66" s="59" t="s">
        <v>122</v>
      </c>
      <c r="G66" s="59" t="s">
        <v>91</v>
      </c>
      <c r="H66" s="59" t="s">
        <v>85</v>
      </c>
      <c r="I66" s="60" t="s">
        <v>86</v>
      </c>
      <c r="J66" s="60" t="s">
        <v>87</v>
      </c>
      <c r="K66" s="227" t="s">
        <v>410</v>
      </c>
      <c r="L66" s="59"/>
      <c r="M66" s="60">
        <v>860.0</v>
      </c>
      <c r="N66" s="60">
        <v>1630.0</v>
      </c>
      <c r="O66" s="100">
        <v>59940.0</v>
      </c>
      <c r="P66" s="63">
        <v>3.0E-4</v>
      </c>
      <c r="Q66" s="64">
        <f t="shared" si="1"/>
        <v>17.982</v>
      </c>
      <c r="R66" s="65">
        <v>0.12</v>
      </c>
      <c r="S66" s="62">
        <f t="shared" si="2"/>
        <v>195.6</v>
      </c>
      <c r="T66" s="65">
        <v>0.0</v>
      </c>
      <c r="U66" s="62">
        <v>1.0</v>
      </c>
      <c r="V66" s="62">
        <f t="shared" si="3"/>
        <v>0</v>
      </c>
      <c r="W66" s="66">
        <v>0.065</v>
      </c>
      <c r="X66" s="67">
        <f t="shared" si="4"/>
        <v>105.95</v>
      </c>
      <c r="Y66" s="68">
        <f t="shared" si="5"/>
        <v>0.01995</v>
      </c>
      <c r="Z66" s="57">
        <v>15.0</v>
      </c>
      <c r="AA66" s="66">
        <f t="shared" si="6"/>
        <v>0.20495</v>
      </c>
      <c r="AB66" s="69">
        <f t="shared" si="17"/>
        <v>347.9235</v>
      </c>
      <c r="AC66" s="65">
        <v>0.13</v>
      </c>
      <c r="AD66" s="69">
        <f t="shared" si="16"/>
        <v>100.1</v>
      </c>
      <c r="AE66" s="70">
        <f t="shared" si="9"/>
        <v>17.5</v>
      </c>
      <c r="AF66" s="69">
        <f t="shared" si="10"/>
        <v>286.4945</v>
      </c>
      <c r="AG66" s="66">
        <f t="shared" si="11"/>
        <v>0.1757634969</v>
      </c>
      <c r="AH66" s="71">
        <f t="shared" si="18"/>
        <v>1249.558</v>
      </c>
      <c r="AI66" s="71">
        <f t="shared" si="19"/>
        <v>32.5185</v>
      </c>
      <c r="AJ66" s="72">
        <v>0.0085</v>
      </c>
      <c r="AK66" s="73">
        <f t="shared" si="20"/>
        <v>13.855</v>
      </c>
    </row>
    <row r="67" ht="18.0" customHeight="1">
      <c r="A67" s="56">
        <v>46106.0</v>
      </c>
      <c r="B67" s="79">
        <v>527.0</v>
      </c>
      <c r="C67" s="79"/>
      <c r="D67" s="59" t="s">
        <v>203</v>
      </c>
      <c r="E67" s="59" t="s">
        <v>83</v>
      </c>
      <c r="F67" s="57" t="s">
        <v>411</v>
      </c>
      <c r="G67" s="57" t="s">
        <v>83</v>
      </c>
      <c r="H67" s="57" t="s">
        <v>85</v>
      </c>
      <c r="I67" s="60" t="s">
        <v>86</v>
      </c>
      <c r="J67" s="60" t="s">
        <v>87</v>
      </c>
      <c r="K67" s="57" t="s">
        <v>195</v>
      </c>
      <c r="L67" s="57"/>
      <c r="M67" s="75">
        <v>1060.0</v>
      </c>
      <c r="N67" s="75">
        <v>1750.0</v>
      </c>
      <c r="O67" s="75">
        <v>61628.2</v>
      </c>
      <c r="P67" s="63">
        <v>3.0E-4</v>
      </c>
      <c r="Q67" s="64">
        <f t="shared" si="1"/>
        <v>18.48846</v>
      </c>
      <c r="R67" s="65">
        <v>0.0</v>
      </c>
      <c r="S67" s="62">
        <f t="shared" si="2"/>
        <v>0</v>
      </c>
      <c r="T67" s="65">
        <v>0.0</v>
      </c>
      <c r="U67" s="62">
        <v>1.0</v>
      </c>
      <c r="V67" s="62">
        <f t="shared" si="3"/>
        <v>0</v>
      </c>
      <c r="W67" s="66">
        <v>0.065</v>
      </c>
      <c r="X67" s="67">
        <f t="shared" si="4"/>
        <v>113.75</v>
      </c>
      <c r="Y67" s="68">
        <f t="shared" si="5"/>
        <v>0.01995</v>
      </c>
      <c r="Z67" s="57">
        <v>15.0</v>
      </c>
      <c r="AA67" s="66">
        <f t="shared" si="6"/>
        <v>0.08495</v>
      </c>
      <c r="AB67" s="69">
        <f t="shared" si="17"/>
        <v>163.5375</v>
      </c>
      <c r="AC67" s="65">
        <v>0.13</v>
      </c>
      <c r="AD67" s="69">
        <f t="shared" si="16"/>
        <v>89.7</v>
      </c>
      <c r="AE67" s="70">
        <f t="shared" si="9"/>
        <v>17.5</v>
      </c>
      <c r="AF67" s="69">
        <f t="shared" si="10"/>
        <v>400.77404</v>
      </c>
      <c r="AG67" s="66">
        <f t="shared" si="11"/>
        <v>0.2290137371</v>
      </c>
      <c r="AH67" s="71">
        <f t="shared" si="18"/>
        <v>1551.55</v>
      </c>
      <c r="AI67" s="71">
        <f t="shared" si="19"/>
        <v>34.9125</v>
      </c>
      <c r="AJ67" s="72">
        <v>0.0085</v>
      </c>
      <c r="AK67" s="73">
        <f t="shared" si="20"/>
        <v>14.875</v>
      </c>
    </row>
    <row r="68" ht="18.0" customHeight="1">
      <c r="A68" s="56">
        <v>46106.0</v>
      </c>
      <c r="B68" s="79">
        <v>568.0</v>
      </c>
      <c r="C68" s="79"/>
      <c r="D68" s="59" t="s">
        <v>90</v>
      </c>
      <c r="E68" s="59" t="s">
        <v>91</v>
      </c>
      <c r="F68" s="57" t="s">
        <v>101</v>
      </c>
      <c r="G68" s="57" t="s">
        <v>91</v>
      </c>
      <c r="H68" s="57" t="s">
        <v>85</v>
      </c>
      <c r="I68" s="60" t="s">
        <v>86</v>
      </c>
      <c r="J68" s="60" t="s">
        <v>87</v>
      </c>
      <c r="K68" s="57" t="s">
        <v>412</v>
      </c>
      <c r="L68" s="57"/>
      <c r="M68" s="75">
        <v>1260.0</v>
      </c>
      <c r="N68" s="75">
        <v>2200.0</v>
      </c>
      <c r="O68" s="75">
        <v>80000.0</v>
      </c>
      <c r="P68" s="63">
        <v>3.0E-4</v>
      </c>
      <c r="Q68" s="64">
        <f t="shared" si="1"/>
        <v>24</v>
      </c>
      <c r="R68" s="65">
        <v>0.12</v>
      </c>
      <c r="S68" s="62">
        <f t="shared" si="2"/>
        <v>264</v>
      </c>
      <c r="T68" s="65">
        <v>0.0</v>
      </c>
      <c r="U68" s="62">
        <v>1.0</v>
      </c>
      <c r="V68" s="62">
        <f t="shared" si="3"/>
        <v>0</v>
      </c>
      <c r="W68" s="66">
        <v>0.065</v>
      </c>
      <c r="X68" s="67">
        <f t="shared" si="4"/>
        <v>143</v>
      </c>
      <c r="Y68" s="68">
        <f t="shared" si="5"/>
        <v>0.01995</v>
      </c>
      <c r="Z68" s="57">
        <v>15.0</v>
      </c>
      <c r="AA68" s="66">
        <f t="shared" si="6"/>
        <v>0.20495</v>
      </c>
      <c r="AB68" s="69">
        <f t="shared" si="17"/>
        <v>469.59</v>
      </c>
      <c r="AC68" s="65">
        <v>0.1</v>
      </c>
      <c r="AD68" s="69">
        <f t="shared" si="16"/>
        <v>94</v>
      </c>
      <c r="AE68" s="70">
        <f t="shared" si="9"/>
        <v>17.5</v>
      </c>
      <c r="AF68" s="69">
        <f t="shared" si="10"/>
        <v>334.91</v>
      </c>
      <c r="AG68" s="66">
        <f t="shared" si="11"/>
        <v>0.1522318182</v>
      </c>
      <c r="AH68" s="71">
        <f t="shared" si="18"/>
        <v>1686.52</v>
      </c>
      <c r="AI68" s="71">
        <f t="shared" si="19"/>
        <v>43.89</v>
      </c>
      <c r="AJ68" s="72">
        <v>0.0085</v>
      </c>
      <c r="AK68" s="73">
        <f t="shared" si="20"/>
        <v>18.7</v>
      </c>
    </row>
    <row r="69" ht="18.0" customHeight="1">
      <c r="A69" s="56">
        <v>46107.0</v>
      </c>
      <c r="B69" s="79" t="s">
        <v>413</v>
      </c>
      <c r="C69" s="79"/>
      <c r="D69" s="59" t="s">
        <v>112</v>
      </c>
      <c r="E69" s="59" t="s">
        <v>113</v>
      </c>
      <c r="F69" s="57" t="s">
        <v>107</v>
      </c>
      <c r="G69" s="57" t="s">
        <v>108</v>
      </c>
      <c r="H69" s="57" t="s">
        <v>109</v>
      </c>
      <c r="I69" s="60" t="s">
        <v>305</v>
      </c>
      <c r="J69" s="60" t="s">
        <v>87</v>
      </c>
      <c r="K69" s="57" t="s">
        <v>414</v>
      </c>
      <c r="L69" s="57"/>
      <c r="M69" s="75">
        <v>9060.0</v>
      </c>
      <c r="N69" s="75">
        <v>13900.0</v>
      </c>
      <c r="O69" s="75">
        <v>150000.0</v>
      </c>
      <c r="P69" s="63">
        <v>3.0E-4</v>
      </c>
      <c r="Q69" s="64">
        <f t="shared" si="1"/>
        <v>45</v>
      </c>
      <c r="R69" s="65">
        <v>0.03</v>
      </c>
      <c r="S69" s="62">
        <f t="shared" si="2"/>
        <v>417</v>
      </c>
      <c r="T69" s="65">
        <v>0.035</v>
      </c>
      <c r="U69" s="62">
        <v>1.0</v>
      </c>
      <c r="V69" s="62">
        <f t="shared" si="3"/>
        <v>486.5</v>
      </c>
      <c r="W69" s="66">
        <v>0.065</v>
      </c>
      <c r="X69" s="67">
        <f t="shared" si="4"/>
        <v>903.5</v>
      </c>
      <c r="Y69" s="68">
        <f t="shared" si="5"/>
        <v>0.01995</v>
      </c>
      <c r="Z69" s="57">
        <v>15.0</v>
      </c>
      <c r="AA69" s="66">
        <f t="shared" si="6"/>
        <v>0.14995</v>
      </c>
      <c r="AB69" s="69">
        <f t="shared" si="17"/>
        <v>2202.455</v>
      </c>
      <c r="AC69" s="65">
        <v>0.1</v>
      </c>
      <c r="AD69" s="69">
        <f t="shared" si="16"/>
        <v>484</v>
      </c>
      <c r="AE69" s="70">
        <f t="shared" si="9"/>
        <v>17.5</v>
      </c>
      <c r="AF69" s="69">
        <f t="shared" si="10"/>
        <v>2091.045</v>
      </c>
      <c r="AG69" s="66">
        <f t="shared" si="11"/>
        <v>0.1504348921</v>
      </c>
      <c r="AH69" s="71">
        <f t="shared" si="18"/>
        <v>11420.24</v>
      </c>
      <c r="AI69" s="71">
        <f t="shared" si="19"/>
        <v>277.305</v>
      </c>
      <c r="AJ69" s="72">
        <v>0.0085</v>
      </c>
      <c r="AK69" s="73">
        <f t="shared" si="20"/>
        <v>118.15</v>
      </c>
    </row>
    <row r="70" ht="18.0" customHeight="1">
      <c r="A70" s="56">
        <v>46107.0</v>
      </c>
      <c r="B70" s="79" t="s">
        <v>415</v>
      </c>
      <c r="C70" s="79"/>
      <c r="D70" s="59" t="s">
        <v>112</v>
      </c>
      <c r="E70" s="59" t="s">
        <v>113</v>
      </c>
      <c r="F70" s="57" t="s">
        <v>118</v>
      </c>
      <c r="G70" s="57" t="s">
        <v>119</v>
      </c>
      <c r="H70" s="57" t="s">
        <v>109</v>
      </c>
      <c r="I70" s="60" t="s">
        <v>86</v>
      </c>
      <c r="J70" s="60" t="s">
        <v>87</v>
      </c>
      <c r="K70" s="57" t="s">
        <v>389</v>
      </c>
      <c r="L70" s="57"/>
      <c r="M70" s="75">
        <v>5260.0</v>
      </c>
      <c r="N70" s="75">
        <v>8500.0</v>
      </c>
      <c r="O70" s="75">
        <v>150000.0</v>
      </c>
      <c r="P70" s="63">
        <v>3.0E-4</v>
      </c>
      <c r="Q70" s="64">
        <f t="shared" si="1"/>
        <v>45</v>
      </c>
      <c r="R70" s="65">
        <v>0.03</v>
      </c>
      <c r="S70" s="62">
        <f t="shared" si="2"/>
        <v>255</v>
      </c>
      <c r="T70" s="65">
        <v>0.035</v>
      </c>
      <c r="U70" s="62">
        <v>1.0</v>
      </c>
      <c r="V70" s="62">
        <f t="shared" si="3"/>
        <v>297.5</v>
      </c>
      <c r="W70" s="66">
        <v>0.065</v>
      </c>
      <c r="X70" s="67">
        <f t="shared" si="4"/>
        <v>552.5</v>
      </c>
      <c r="Y70" s="68">
        <f t="shared" si="5"/>
        <v>0.01995</v>
      </c>
      <c r="Z70" s="57">
        <v>15.0</v>
      </c>
      <c r="AA70" s="66">
        <f t="shared" si="6"/>
        <v>0.14995</v>
      </c>
      <c r="AB70" s="69">
        <f t="shared" si="17"/>
        <v>1346.825</v>
      </c>
      <c r="AC70" s="65">
        <v>0.1</v>
      </c>
      <c r="AD70" s="69">
        <f t="shared" si="16"/>
        <v>324</v>
      </c>
      <c r="AE70" s="70">
        <f t="shared" si="9"/>
        <v>17.5</v>
      </c>
      <c r="AF70" s="69">
        <f t="shared" si="10"/>
        <v>1506.675</v>
      </c>
      <c r="AG70" s="66">
        <f t="shared" si="11"/>
        <v>0.1772558824</v>
      </c>
      <c r="AH70" s="71">
        <f t="shared" si="18"/>
        <v>6983.6</v>
      </c>
      <c r="AI70" s="71">
        <f t="shared" si="19"/>
        <v>169.575</v>
      </c>
      <c r="AJ70" s="72">
        <v>0.0085</v>
      </c>
      <c r="AK70" s="73">
        <f t="shared" si="20"/>
        <v>72.25</v>
      </c>
    </row>
    <row r="71" ht="18.0" customHeight="1">
      <c r="A71" s="56">
        <v>46107.0</v>
      </c>
      <c r="B71" s="79">
        <v>585.0</v>
      </c>
      <c r="C71" s="79"/>
      <c r="D71" s="80" t="s">
        <v>90</v>
      </c>
      <c r="E71" s="80" t="s">
        <v>91</v>
      </c>
      <c r="F71" s="80" t="s">
        <v>233</v>
      </c>
      <c r="G71" s="80" t="s">
        <v>91</v>
      </c>
      <c r="H71" s="59" t="s">
        <v>85</v>
      </c>
      <c r="I71" s="99" t="s">
        <v>86</v>
      </c>
      <c r="J71" s="99" t="s">
        <v>87</v>
      </c>
      <c r="K71" s="80" t="s">
        <v>416</v>
      </c>
      <c r="L71" s="80"/>
      <c r="M71" s="99">
        <v>860.0</v>
      </c>
      <c r="N71" s="99">
        <v>1630.0</v>
      </c>
      <c r="O71" s="100">
        <v>50000.0</v>
      </c>
      <c r="P71" s="63">
        <v>3.0E-4</v>
      </c>
      <c r="Q71" s="64">
        <f t="shared" si="1"/>
        <v>15</v>
      </c>
      <c r="R71" s="65">
        <v>0.12</v>
      </c>
      <c r="S71" s="62">
        <f t="shared" si="2"/>
        <v>195.6</v>
      </c>
      <c r="T71" s="65">
        <v>0.0</v>
      </c>
      <c r="U71" s="62">
        <v>1.0</v>
      </c>
      <c r="V71" s="62">
        <f t="shared" si="3"/>
        <v>0</v>
      </c>
      <c r="W71" s="66">
        <v>0.065</v>
      </c>
      <c r="X71" s="67">
        <f t="shared" si="4"/>
        <v>105.95</v>
      </c>
      <c r="Y71" s="68">
        <f t="shared" si="5"/>
        <v>0.01995</v>
      </c>
      <c r="Z71" s="57">
        <v>15.0</v>
      </c>
      <c r="AA71" s="66">
        <f t="shared" si="6"/>
        <v>0.20495</v>
      </c>
      <c r="AB71" s="69">
        <f t="shared" si="17"/>
        <v>347.9235</v>
      </c>
      <c r="AC71" s="65">
        <v>0.13</v>
      </c>
      <c r="AD71" s="69">
        <f t="shared" si="16"/>
        <v>100.1</v>
      </c>
      <c r="AE71" s="70">
        <f t="shared" si="9"/>
        <v>17.5</v>
      </c>
      <c r="AF71" s="69">
        <f t="shared" si="10"/>
        <v>289.4765</v>
      </c>
      <c r="AG71" s="66">
        <f t="shared" si="11"/>
        <v>0.1775929448</v>
      </c>
      <c r="AH71" s="71">
        <f t="shared" si="18"/>
        <v>1249.558</v>
      </c>
      <c r="AI71" s="71">
        <f t="shared" si="19"/>
        <v>32.5185</v>
      </c>
      <c r="AJ71" s="72">
        <v>0.0085</v>
      </c>
      <c r="AK71" s="73">
        <f t="shared" si="20"/>
        <v>13.855</v>
      </c>
    </row>
    <row r="72" ht="18.0" customHeight="1">
      <c r="A72" s="56">
        <v>46108.0</v>
      </c>
      <c r="B72" s="79">
        <v>654.0</v>
      </c>
      <c r="C72" s="79"/>
      <c r="D72" s="80" t="s">
        <v>127</v>
      </c>
      <c r="E72" s="80" t="s">
        <v>83</v>
      </c>
      <c r="F72" s="80" t="s">
        <v>203</v>
      </c>
      <c r="G72" s="80" t="s">
        <v>83</v>
      </c>
      <c r="H72" s="59" t="s">
        <v>128</v>
      </c>
      <c r="I72" s="99" t="s">
        <v>86</v>
      </c>
      <c r="J72" s="99" t="s">
        <v>87</v>
      </c>
      <c r="K72" s="80" t="s">
        <v>338</v>
      </c>
      <c r="L72" s="80"/>
      <c r="M72" s="99">
        <v>1360.0</v>
      </c>
      <c r="N72" s="99">
        <v>2100.0</v>
      </c>
      <c r="O72" s="100">
        <v>50000.0</v>
      </c>
      <c r="P72" s="63">
        <v>3.0E-4</v>
      </c>
      <c r="Q72" s="64">
        <f t="shared" si="1"/>
        <v>15</v>
      </c>
      <c r="R72" s="65">
        <v>0.0</v>
      </c>
      <c r="S72" s="62">
        <f t="shared" si="2"/>
        <v>0</v>
      </c>
      <c r="T72" s="65">
        <v>0.0</v>
      </c>
      <c r="U72" s="62">
        <v>1.0</v>
      </c>
      <c r="V72" s="62">
        <f t="shared" si="3"/>
        <v>0</v>
      </c>
      <c r="W72" s="66">
        <v>0.065</v>
      </c>
      <c r="X72" s="67">
        <f t="shared" si="4"/>
        <v>136.5</v>
      </c>
      <c r="Y72" s="68">
        <f t="shared" si="5"/>
        <v>0.01995</v>
      </c>
      <c r="Z72" s="57">
        <v>15.0</v>
      </c>
      <c r="AA72" s="66">
        <f t="shared" si="6"/>
        <v>0.08495</v>
      </c>
      <c r="AB72" s="69">
        <f t="shared" si="17"/>
        <v>196.245</v>
      </c>
      <c r="AC72" s="65">
        <v>0.13</v>
      </c>
      <c r="AD72" s="69">
        <f t="shared" si="16"/>
        <v>96.2</v>
      </c>
      <c r="AE72" s="70">
        <f t="shared" si="9"/>
        <v>17.5</v>
      </c>
      <c r="AF72" s="69">
        <f t="shared" si="10"/>
        <v>415.055</v>
      </c>
      <c r="AG72" s="66">
        <f t="shared" si="11"/>
        <v>0.1976452381</v>
      </c>
      <c r="AH72" s="71">
        <f t="shared" si="18"/>
        <v>1861.86</v>
      </c>
      <c r="AI72" s="71">
        <f t="shared" si="19"/>
        <v>41.895</v>
      </c>
      <c r="AJ72" s="72">
        <v>0.0085</v>
      </c>
      <c r="AK72" s="73">
        <f t="shared" si="20"/>
        <v>17.85</v>
      </c>
    </row>
    <row r="73" ht="18.0" customHeight="1">
      <c r="A73" s="56">
        <v>46108.0</v>
      </c>
      <c r="B73" s="79">
        <v>693.0</v>
      </c>
      <c r="C73" s="79"/>
      <c r="D73" s="80" t="s">
        <v>82</v>
      </c>
      <c r="E73" s="80" t="s">
        <v>83</v>
      </c>
      <c r="F73" s="80" t="s">
        <v>84</v>
      </c>
      <c r="G73" s="80" t="s">
        <v>83</v>
      </c>
      <c r="H73" s="59" t="s">
        <v>85</v>
      </c>
      <c r="I73" s="99" t="s">
        <v>86</v>
      </c>
      <c r="J73" s="99" t="s">
        <v>87</v>
      </c>
      <c r="K73" s="80" t="s">
        <v>338</v>
      </c>
      <c r="L73" s="80"/>
      <c r="M73" s="99">
        <v>1110.0</v>
      </c>
      <c r="N73" s="99">
        <v>1840.0</v>
      </c>
      <c r="O73" s="100">
        <v>80000.0</v>
      </c>
      <c r="P73" s="63">
        <v>3.0E-4</v>
      </c>
      <c r="Q73" s="64">
        <f t="shared" si="1"/>
        <v>24</v>
      </c>
      <c r="R73" s="65">
        <v>0.0</v>
      </c>
      <c r="S73" s="62">
        <f t="shared" si="2"/>
        <v>0</v>
      </c>
      <c r="T73" s="65">
        <v>0.0</v>
      </c>
      <c r="U73" s="62">
        <v>1.0</v>
      </c>
      <c r="V73" s="62">
        <f t="shared" si="3"/>
        <v>0</v>
      </c>
      <c r="W73" s="66">
        <v>0.065</v>
      </c>
      <c r="X73" s="67">
        <f t="shared" si="4"/>
        <v>119.6</v>
      </c>
      <c r="Y73" s="68">
        <f t="shared" si="5"/>
        <v>0.01995</v>
      </c>
      <c r="Z73" s="57">
        <v>15.0</v>
      </c>
      <c r="AA73" s="66">
        <f t="shared" si="6"/>
        <v>0.08495</v>
      </c>
      <c r="AB73" s="69">
        <f t="shared" si="17"/>
        <v>171.948</v>
      </c>
      <c r="AC73" s="65">
        <v>0.13</v>
      </c>
      <c r="AD73" s="69">
        <f t="shared" si="16"/>
        <v>94.9</v>
      </c>
      <c r="AE73" s="70">
        <f t="shared" si="9"/>
        <v>17.5</v>
      </c>
      <c r="AF73" s="69">
        <f t="shared" si="10"/>
        <v>421.652</v>
      </c>
      <c r="AG73" s="66">
        <f t="shared" si="11"/>
        <v>0.2291586957</v>
      </c>
      <c r="AH73" s="71">
        <f t="shared" si="18"/>
        <v>1631.344</v>
      </c>
      <c r="AI73" s="71">
        <f t="shared" si="19"/>
        <v>36.708</v>
      </c>
      <c r="AJ73" s="72">
        <v>0.0085</v>
      </c>
      <c r="AK73" s="73">
        <f t="shared" si="20"/>
        <v>15.64</v>
      </c>
    </row>
    <row r="74" ht="18.0" customHeight="1">
      <c r="A74" s="56">
        <v>46109.0</v>
      </c>
      <c r="B74" s="58" t="s">
        <v>417</v>
      </c>
      <c r="C74" s="58"/>
      <c r="D74" s="59" t="s">
        <v>112</v>
      </c>
      <c r="E74" s="59" t="s">
        <v>113</v>
      </c>
      <c r="F74" s="57" t="s">
        <v>107</v>
      </c>
      <c r="G74" s="57" t="s">
        <v>108</v>
      </c>
      <c r="H74" s="57" t="s">
        <v>109</v>
      </c>
      <c r="I74" s="60" t="s">
        <v>86</v>
      </c>
      <c r="J74" s="60" t="s">
        <v>87</v>
      </c>
      <c r="K74" s="57" t="s">
        <v>418</v>
      </c>
      <c r="L74" s="57"/>
      <c r="M74" s="75">
        <v>7410.0</v>
      </c>
      <c r="N74" s="75">
        <v>11900.0</v>
      </c>
      <c r="O74" s="75">
        <v>150000.0</v>
      </c>
      <c r="P74" s="68">
        <v>3.0E-4</v>
      </c>
      <c r="Q74" s="69">
        <f t="shared" si="1"/>
        <v>45</v>
      </c>
      <c r="R74" s="65">
        <v>0.03</v>
      </c>
      <c r="S74" s="62">
        <f t="shared" si="2"/>
        <v>357</v>
      </c>
      <c r="T74" s="65">
        <v>0.035</v>
      </c>
      <c r="U74" s="62">
        <v>1.0</v>
      </c>
      <c r="V74" s="62">
        <f t="shared" si="3"/>
        <v>416.5</v>
      </c>
      <c r="W74" s="66">
        <v>0.065</v>
      </c>
      <c r="X74" s="67">
        <f t="shared" si="4"/>
        <v>773.5</v>
      </c>
      <c r="Y74" s="68">
        <f t="shared" si="5"/>
        <v>0.01995</v>
      </c>
      <c r="Z74" s="57">
        <v>15.0</v>
      </c>
      <c r="AA74" s="66">
        <f t="shared" si="6"/>
        <v>0.14995</v>
      </c>
      <c r="AB74" s="69">
        <f t="shared" si="17"/>
        <v>1885.555</v>
      </c>
      <c r="AC74" s="65">
        <v>0.1</v>
      </c>
      <c r="AD74" s="69">
        <f t="shared" si="16"/>
        <v>449</v>
      </c>
      <c r="AE74" s="70">
        <f t="shared" si="9"/>
        <v>17.5</v>
      </c>
      <c r="AF74" s="69">
        <f t="shared" si="10"/>
        <v>2092.945</v>
      </c>
      <c r="AG74" s="66">
        <f t="shared" si="11"/>
        <v>0.1758777311</v>
      </c>
      <c r="AH74" s="71">
        <f t="shared" si="18"/>
        <v>9777.04</v>
      </c>
      <c r="AI74" s="71">
        <f t="shared" si="19"/>
        <v>237.405</v>
      </c>
      <c r="AJ74" s="77">
        <v>0.0085</v>
      </c>
      <c r="AK74" s="78">
        <f t="shared" si="20"/>
        <v>101.15</v>
      </c>
    </row>
    <row r="75" ht="18.0" customHeight="1">
      <c r="A75" s="56">
        <v>46109.0</v>
      </c>
      <c r="B75" s="58" t="s">
        <v>419</v>
      </c>
      <c r="C75" s="58"/>
      <c r="D75" s="59" t="s">
        <v>112</v>
      </c>
      <c r="E75" s="59" t="s">
        <v>113</v>
      </c>
      <c r="F75" s="57" t="s">
        <v>118</v>
      </c>
      <c r="G75" s="57" t="s">
        <v>119</v>
      </c>
      <c r="H75" s="57" t="s">
        <v>109</v>
      </c>
      <c r="I75" s="60" t="s">
        <v>86</v>
      </c>
      <c r="J75" s="60" t="s">
        <v>87</v>
      </c>
      <c r="K75" s="57" t="s">
        <v>420</v>
      </c>
      <c r="L75" s="57"/>
      <c r="M75" s="75">
        <v>5260.0</v>
      </c>
      <c r="N75" s="75">
        <v>8500.0</v>
      </c>
      <c r="O75" s="75">
        <v>150000.0</v>
      </c>
      <c r="P75" s="68">
        <v>3.0E-4</v>
      </c>
      <c r="Q75" s="69">
        <f t="shared" si="1"/>
        <v>45</v>
      </c>
      <c r="R75" s="65">
        <v>0.03</v>
      </c>
      <c r="S75" s="62">
        <f t="shared" si="2"/>
        <v>255</v>
      </c>
      <c r="T75" s="65">
        <v>0.035</v>
      </c>
      <c r="U75" s="62">
        <v>1.0</v>
      </c>
      <c r="V75" s="62">
        <f t="shared" si="3"/>
        <v>297.5</v>
      </c>
      <c r="W75" s="66">
        <v>0.065</v>
      </c>
      <c r="X75" s="67">
        <f t="shared" si="4"/>
        <v>552.5</v>
      </c>
      <c r="Y75" s="68">
        <f t="shared" si="5"/>
        <v>0.01995</v>
      </c>
      <c r="Z75" s="57">
        <v>15.0</v>
      </c>
      <c r="AA75" s="66">
        <f t="shared" si="6"/>
        <v>0.14995</v>
      </c>
      <c r="AB75" s="69">
        <f t="shared" si="17"/>
        <v>1346.825</v>
      </c>
      <c r="AC75" s="65">
        <v>0.1</v>
      </c>
      <c r="AD75" s="69">
        <f t="shared" si="16"/>
        <v>324</v>
      </c>
      <c r="AE75" s="70">
        <f t="shared" si="9"/>
        <v>17.5</v>
      </c>
      <c r="AF75" s="69">
        <f t="shared" si="10"/>
        <v>1506.675</v>
      </c>
      <c r="AG75" s="66">
        <f t="shared" si="11"/>
        <v>0.1772558824</v>
      </c>
      <c r="AH75" s="71">
        <f t="shared" si="18"/>
        <v>6983.6</v>
      </c>
      <c r="AI75" s="71">
        <f t="shared" si="19"/>
        <v>169.575</v>
      </c>
      <c r="AJ75" s="77">
        <v>0.0085</v>
      </c>
      <c r="AK75" s="78">
        <f t="shared" si="20"/>
        <v>72.25</v>
      </c>
    </row>
    <row r="76" ht="18.0" customHeight="1">
      <c r="A76" s="56">
        <v>46109.0</v>
      </c>
      <c r="B76" s="58">
        <v>29304.0</v>
      </c>
      <c r="C76" s="58"/>
      <c r="D76" s="59" t="s">
        <v>353</v>
      </c>
      <c r="E76" s="59" t="s">
        <v>91</v>
      </c>
      <c r="F76" s="57" t="s">
        <v>421</v>
      </c>
      <c r="G76" s="59" t="s">
        <v>83</v>
      </c>
      <c r="H76" s="59" t="s">
        <v>355</v>
      </c>
      <c r="I76" s="60" t="s">
        <v>86</v>
      </c>
      <c r="J76" s="60" t="s">
        <v>87</v>
      </c>
      <c r="K76" s="59" t="s">
        <v>422</v>
      </c>
      <c r="L76" s="59"/>
      <c r="M76" s="60">
        <v>10060.0</v>
      </c>
      <c r="N76" s="60">
        <v>12400.0</v>
      </c>
      <c r="O76" s="228">
        <v>300000.0</v>
      </c>
      <c r="P76" s="68">
        <v>3.0E-4</v>
      </c>
      <c r="Q76" s="69">
        <f t="shared" si="1"/>
        <v>90</v>
      </c>
      <c r="R76" s="65">
        <v>0.12</v>
      </c>
      <c r="S76" s="62">
        <f t="shared" si="2"/>
        <v>1488</v>
      </c>
      <c r="T76" s="65">
        <v>0.0</v>
      </c>
      <c r="U76" s="62">
        <v>1.0</v>
      </c>
      <c r="V76" s="62">
        <f t="shared" si="3"/>
        <v>0</v>
      </c>
      <c r="W76" s="66">
        <v>0.065</v>
      </c>
      <c r="X76" s="67">
        <f t="shared" si="4"/>
        <v>806</v>
      </c>
      <c r="Y76" s="68">
        <f t="shared" si="5"/>
        <v>0.01995</v>
      </c>
      <c r="Z76" s="57">
        <v>15.0</v>
      </c>
      <c r="AA76" s="66">
        <f t="shared" si="6"/>
        <v>0.20495</v>
      </c>
      <c r="AB76" s="69">
        <f t="shared" si="17"/>
        <v>2646.78</v>
      </c>
      <c r="AC76" s="65">
        <v>0.0</v>
      </c>
      <c r="AD76" s="76">
        <v>400.0</v>
      </c>
      <c r="AE76" s="70">
        <f t="shared" si="9"/>
        <v>17.5</v>
      </c>
      <c r="AF76" s="69">
        <f t="shared" si="10"/>
        <v>-814.28</v>
      </c>
      <c r="AG76" s="66">
        <f t="shared" si="11"/>
        <v>-0.06566774194</v>
      </c>
      <c r="AH76" s="71">
        <f t="shared" si="18"/>
        <v>9505.84</v>
      </c>
      <c r="AI76" s="71">
        <f t="shared" si="19"/>
        <v>247.38</v>
      </c>
      <c r="AJ76" s="77">
        <v>0.0085</v>
      </c>
      <c r="AK76" s="78">
        <f t="shared" si="20"/>
        <v>105.4</v>
      </c>
    </row>
    <row r="77" ht="18.0" customHeight="1">
      <c r="A77" s="56">
        <v>46110.0</v>
      </c>
      <c r="B77" s="58">
        <v>708.0</v>
      </c>
      <c r="C77" s="58"/>
      <c r="D77" s="59" t="s">
        <v>423</v>
      </c>
      <c r="E77" s="59" t="s">
        <v>424</v>
      </c>
      <c r="F77" s="57" t="s">
        <v>203</v>
      </c>
      <c r="G77" s="59" t="s">
        <v>83</v>
      </c>
      <c r="H77" s="59" t="s">
        <v>85</v>
      </c>
      <c r="I77" s="60" t="s">
        <v>86</v>
      </c>
      <c r="J77" s="60" t="s">
        <v>87</v>
      </c>
      <c r="K77" s="59" t="s">
        <v>425</v>
      </c>
      <c r="L77" s="59"/>
      <c r="M77" s="60">
        <v>11260.0</v>
      </c>
      <c r="N77" s="60">
        <v>15900.0</v>
      </c>
      <c r="O77" s="228">
        <v>50000.0</v>
      </c>
      <c r="P77" s="68">
        <v>3.0E-4</v>
      </c>
      <c r="Q77" s="69">
        <f t="shared" si="1"/>
        <v>15</v>
      </c>
      <c r="R77" s="65">
        <v>0.12</v>
      </c>
      <c r="S77" s="62">
        <f t="shared" si="2"/>
        <v>1908</v>
      </c>
      <c r="T77" s="65">
        <v>0.0</v>
      </c>
      <c r="U77" s="62">
        <v>1.0</v>
      </c>
      <c r="V77" s="62">
        <f t="shared" si="3"/>
        <v>0</v>
      </c>
      <c r="W77" s="66">
        <v>0.065</v>
      </c>
      <c r="X77" s="67">
        <f t="shared" si="4"/>
        <v>1033.5</v>
      </c>
      <c r="Y77" s="68">
        <f t="shared" si="5"/>
        <v>0.01995</v>
      </c>
      <c r="Z77" s="57">
        <v>15.0</v>
      </c>
      <c r="AA77" s="66">
        <f t="shared" si="6"/>
        <v>0.20495</v>
      </c>
      <c r="AB77" s="69">
        <f t="shared" si="17"/>
        <v>3393.855</v>
      </c>
      <c r="AC77" s="65">
        <v>0.02</v>
      </c>
      <c r="AD77" s="69">
        <f t="shared" ref="AD77:AD81" si="21">(N77-M77)*AC77</f>
        <v>92.8</v>
      </c>
      <c r="AE77" s="70">
        <f t="shared" si="9"/>
        <v>17.5</v>
      </c>
      <c r="AF77" s="69">
        <f t="shared" si="10"/>
        <v>1120.845</v>
      </c>
      <c r="AG77" s="66">
        <f t="shared" si="11"/>
        <v>0.07049339623</v>
      </c>
      <c r="AH77" s="71">
        <f t="shared" si="18"/>
        <v>12188.94</v>
      </c>
      <c r="AI77" s="71">
        <f t="shared" si="19"/>
        <v>317.205</v>
      </c>
      <c r="AJ77" s="77">
        <v>0.0085</v>
      </c>
      <c r="AK77" s="78">
        <f t="shared" si="20"/>
        <v>135.15</v>
      </c>
    </row>
    <row r="78" ht="18.0" customHeight="1">
      <c r="A78" s="56">
        <v>46111.0</v>
      </c>
      <c r="B78" s="79">
        <v>728.0</v>
      </c>
      <c r="C78" s="79"/>
      <c r="D78" s="80" t="s">
        <v>353</v>
      </c>
      <c r="E78" s="80" t="s">
        <v>91</v>
      </c>
      <c r="F78" s="80" t="s">
        <v>426</v>
      </c>
      <c r="G78" s="80" t="s">
        <v>91</v>
      </c>
      <c r="H78" s="59" t="s">
        <v>355</v>
      </c>
      <c r="I78" s="60" t="s">
        <v>86</v>
      </c>
      <c r="J78" s="99" t="s">
        <v>87</v>
      </c>
      <c r="K78" s="80" t="s">
        <v>427</v>
      </c>
      <c r="L78" s="80"/>
      <c r="M78" s="99">
        <v>4760.0</v>
      </c>
      <c r="N78" s="99">
        <v>5400.0</v>
      </c>
      <c r="O78" s="100">
        <v>200000.0</v>
      </c>
      <c r="P78" s="63">
        <v>3.0E-4</v>
      </c>
      <c r="Q78" s="64">
        <f t="shared" si="1"/>
        <v>60</v>
      </c>
      <c r="R78" s="65">
        <v>0.12</v>
      </c>
      <c r="S78" s="62">
        <f t="shared" si="2"/>
        <v>648</v>
      </c>
      <c r="T78" s="65">
        <v>0.0</v>
      </c>
      <c r="U78" s="62">
        <v>1.0</v>
      </c>
      <c r="V78" s="62">
        <f t="shared" si="3"/>
        <v>0</v>
      </c>
      <c r="W78" s="66">
        <v>0.065</v>
      </c>
      <c r="X78" s="67">
        <f t="shared" si="4"/>
        <v>351</v>
      </c>
      <c r="Y78" s="68">
        <f t="shared" si="5"/>
        <v>0.01995</v>
      </c>
      <c r="Z78" s="57">
        <v>15.0</v>
      </c>
      <c r="AA78" s="66">
        <f t="shared" si="6"/>
        <v>0.20495</v>
      </c>
      <c r="AB78" s="69">
        <f t="shared" si="17"/>
        <v>1152.63</v>
      </c>
      <c r="AC78" s="65">
        <v>0.0</v>
      </c>
      <c r="AD78" s="69">
        <f t="shared" si="21"/>
        <v>0</v>
      </c>
      <c r="AE78" s="70">
        <f t="shared" si="9"/>
        <v>17.5</v>
      </c>
      <c r="AF78" s="69">
        <f t="shared" si="10"/>
        <v>-590.13</v>
      </c>
      <c r="AG78" s="66">
        <f t="shared" si="11"/>
        <v>-0.1092833333</v>
      </c>
      <c r="AH78" s="71">
        <f t="shared" si="18"/>
        <v>4139.64</v>
      </c>
      <c r="AI78" s="71">
        <f t="shared" si="19"/>
        <v>107.73</v>
      </c>
      <c r="AJ78" s="72">
        <v>0.0085</v>
      </c>
      <c r="AK78" s="73">
        <f t="shared" si="20"/>
        <v>45.9</v>
      </c>
    </row>
    <row r="79" ht="18.0" customHeight="1">
      <c r="A79" s="56">
        <v>46111.0</v>
      </c>
      <c r="B79" s="79">
        <v>750.0</v>
      </c>
      <c r="C79" s="79"/>
      <c r="D79" s="59" t="s">
        <v>124</v>
      </c>
      <c r="E79" s="59" t="s">
        <v>125</v>
      </c>
      <c r="F79" s="57" t="s">
        <v>105</v>
      </c>
      <c r="G79" s="80" t="s">
        <v>106</v>
      </c>
      <c r="H79" s="59" t="s">
        <v>109</v>
      </c>
      <c r="I79" s="60" t="s">
        <v>86</v>
      </c>
      <c r="J79" s="99" t="s">
        <v>87</v>
      </c>
      <c r="K79" s="80" t="s">
        <v>428</v>
      </c>
      <c r="L79" s="80"/>
      <c r="M79" s="99">
        <v>9160.0</v>
      </c>
      <c r="N79" s="99">
        <v>10900.0</v>
      </c>
      <c r="O79" s="100">
        <v>50000.0</v>
      </c>
      <c r="P79" s="63">
        <v>3.0E-4</v>
      </c>
      <c r="Q79" s="64">
        <f t="shared" si="1"/>
        <v>15</v>
      </c>
      <c r="R79" s="65">
        <v>0.03</v>
      </c>
      <c r="S79" s="62">
        <f t="shared" si="2"/>
        <v>327</v>
      </c>
      <c r="T79" s="65">
        <v>0.035</v>
      </c>
      <c r="U79" s="62">
        <v>1.0</v>
      </c>
      <c r="V79" s="62">
        <f t="shared" si="3"/>
        <v>381.5</v>
      </c>
      <c r="W79" s="66">
        <v>0.065</v>
      </c>
      <c r="X79" s="67">
        <f t="shared" si="4"/>
        <v>708.5</v>
      </c>
      <c r="Y79" s="68">
        <f t="shared" si="5"/>
        <v>0.01995</v>
      </c>
      <c r="Z79" s="57">
        <v>15.0</v>
      </c>
      <c r="AA79" s="66">
        <f t="shared" si="6"/>
        <v>0.14995</v>
      </c>
      <c r="AB79" s="69">
        <f t="shared" si="17"/>
        <v>1727.105</v>
      </c>
      <c r="AC79" s="65">
        <v>0.0</v>
      </c>
      <c r="AD79" s="69">
        <f t="shared" si="21"/>
        <v>0</v>
      </c>
      <c r="AE79" s="70">
        <f t="shared" si="9"/>
        <v>17.5</v>
      </c>
      <c r="AF79" s="69">
        <f t="shared" si="10"/>
        <v>-19.605</v>
      </c>
      <c r="AG79" s="66">
        <f t="shared" si="11"/>
        <v>-0.001798623853</v>
      </c>
      <c r="AH79" s="71">
        <f t="shared" si="18"/>
        <v>8955.44</v>
      </c>
      <c r="AI79" s="71">
        <f t="shared" si="19"/>
        <v>217.455</v>
      </c>
      <c r="AJ79" s="72">
        <v>0.0085</v>
      </c>
      <c r="AK79" s="73">
        <f t="shared" si="20"/>
        <v>92.65</v>
      </c>
    </row>
    <row r="80" ht="18.0" customHeight="1">
      <c r="A80" s="56">
        <v>46112.0</v>
      </c>
      <c r="B80" s="79">
        <v>762.0</v>
      </c>
      <c r="C80" s="79"/>
      <c r="D80" s="80" t="s">
        <v>90</v>
      </c>
      <c r="E80" s="80" t="s">
        <v>91</v>
      </c>
      <c r="F80" s="80" t="s">
        <v>90</v>
      </c>
      <c r="G80" s="80" t="s">
        <v>91</v>
      </c>
      <c r="H80" s="59" t="s">
        <v>85</v>
      </c>
      <c r="I80" s="99" t="s">
        <v>86</v>
      </c>
      <c r="J80" s="99" t="s">
        <v>87</v>
      </c>
      <c r="K80" s="80" t="s">
        <v>429</v>
      </c>
      <c r="L80" s="80"/>
      <c r="M80" s="99">
        <v>460.0</v>
      </c>
      <c r="N80" s="99">
        <v>850.0</v>
      </c>
      <c r="O80" s="100">
        <v>20000.0</v>
      </c>
      <c r="P80" s="63">
        <v>3.0E-4</v>
      </c>
      <c r="Q80" s="64">
        <f t="shared" si="1"/>
        <v>6</v>
      </c>
      <c r="R80" s="65">
        <v>0.12</v>
      </c>
      <c r="S80" s="62">
        <f t="shared" si="2"/>
        <v>102</v>
      </c>
      <c r="T80" s="65">
        <v>0.0</v>
      </c>
      <c r="U80" s="62">
        <v>1.0</v>
      </c>
      <c r="V80" s="62">
        <f t="shared" si="3"/>
        <v>0</v>
      </c>
      <c r="W80" s="66">
        <v>0.065</v>
      </c>
      <c r="X80" s="67">
        <f t="shared" si="4"/>
        <v>55.25</v>
      </c>
      <c r="Y80" s="68">
        <f t="shared" si="5"/>
        <v>0.01995</v>
      </c>
      <c r="Z80" s="57">
        <v>15.0</v>
      </c>
      <c r="AA80" s="66">
        <f t="shared" si="6"/>
        <v>0.20495</v>
      </c>
      <c r="AB80" s="69">
        <f t="shared" si="17"/>
        <v>181.4325</v>
      </c>
      <c r="AC80" s="65">
        <v>0.13</v>
      </c>
      <c r="AD80" s="69">
        <f t="shared" si="21"/>
        <v>50.7</v>
      </c>
      <c r="AE80" s="70">
        <f t="shared" si="9"/>
        <v>17.5</v>
      </c>
      <c r="AF80" s="69">
        <f t="shared" si="10"/>
        <v>134.3675</v>
      </c>
      <c r="AG80" s="66">
        <f t="shared" si="11"/>
        <v>0.1580794118</v>
      </c>
      <c r="AH80" s="71">
        <f t="shared" si="18"/>
        <v>651.61</v>
      </c>
      <c r="AI80" s="71">
        <f t="shared" si="19"/>
        <v>16.9575</v>
      </c>
      <c r="AJ80" s="72">
        <v>0.0085</v>
      </c>
      <c r="AK80" s="73">
        <f t="shared" si="20"/>
        <v>7.225</v>
      </c>
    </row>
    <row r="81" ht="18.0" customHeight="1">
      <c r="A81" s="56">
        <v>46112.0</v>
      </c>
      <c r="B81" s="79">
        <v>787.0</v>
      </c>
      <c r="C81" s="79"/>
      <c r="D81" s="80" t="s">
        <v>90</v>
      </c>
      <c r="E81" s="80" t="s">
        <v>91</v>
      </c>
      <c r="F81" s="80" t="s">
        <v>392</v>
      </c>
      <c r="G81" s="80" t="s">
        <v>91</v>
      </c>
      <c r="H81" s="59" t="s">
        <v>85</v>
      </c>
      <c r="I81" s="99" t="s">
        <v>86</v>
      </c>
      <c r="J81" s="99" t="s">
        <v>87</v>
      </c>
      <c r="K81" s="80" t="s">
        <v>430</v>
      </c>
      <c r="L81" s="80"/>
      <c r="M81" s="99">
        <v>1260.0</v>
      </c>
      <c r="N81" s="99">
        <v>2000.0</v>
      </c>
      <c r="O81" s="100">
        <v>20000.0</v>
      </c>
      <c r="P81" s="63">
        <v>3.0E-4</v>
      </c>
      <c r="Q81" s="64">
        <f t="shared" si="1"/>
        <v>6</v>
      </c>
      <c r="R81" s="65">
        <v>0.12</v>
      </c>
      <c r="S81" s="62">
        <f t="shared" si="2"/>
        <v>240</v>
      </c>
      <c r="T81" s="65">
        <v>0.0</v>
      </c>
      <c r="U81" s="62">
        <v>1.0</v>
      </c>
      <c r="V81" s="62">
        <f t="shared" si="3"/>
        <v>0</v>
      </c>
      <c r="W81" s="66">
        <v>0.065</v>
      </c>
      <c r="X81" s="67">
        <f t="shared" si="4"/>
        <v>130</v>
      </c>
      <c r="Y81" s="68">
        <f t="shared" si="5"/>
        <v>0.01995</v>
      </c>
      <c r="Z81" s="57">
        <v>15.0</v>
      </c>
      <c r="AA81" s="66">
        <f t="shared" si="6"/>
        <v>0.20495</v>
      </c>
      <c r="AB81" s="69">
        <f t="shared" si="17"/>
        <v>426.9</v>
      </c>
      <c r="AC81" s="65">
        <v>0.06</v>
      </c>
      <c r="AD81" s="69">
        <f t="shared" si="21"/>
        <v>44.4</v>
      </c>
      <c r="AE81" s="70">
        <f t="shared" si="9"/>
        <v>17.5</v>
      </c>
      <c r="AF81" s="69">
        <f t="shared" si="10"/>
        <v>245.2</v>
      </c>
      <c r="AG81" s="66">
        <f t="shared" si="11"/>
        <v>0.1226</v>
      </c>
      <c r="AH81" s="71">
        <f t="shared" si="18"/>
        <v>1533.2</v>
      </c>
      <c r="AI81" s="71">
        <f t="shared" si="19"/>
        <v>39.9</v>
      </c>
      <c r="AJ81" s="72">
        <v>0.0085</v>
      </c>
      <c r="AK81" s="73">
        <f t="shared" si="20"/>
        <v>17</v>
      </c>
    </row>
    <row r="82" ht="18.0" customHeight="1">
      <c r="A82" s="56">
        <v>46112.0</v>
      </c>
      <c r="B82" s="79" t="s">
        <v>431</v>
      </c>
      <c r="C82" s="79"/>
      <c r="D82" s="59" t="s">
        <v>353</v>
      </c>
      <c r="E82" s="59" t="s">
        <v>91</v>
      </c>
      <c r="F82" s="57" t="s">
        <v>354</v>
      </c>
      <c r="G82" s="80" t="s">
        <v>106</v>
      </c>
      <c r="H82" s="59" t="s">
        <v>355</v>
      </c>
      <c r="I82" s="99" t="s">
        <v>86</v>
      </c>
      <c r="J82" s="99" t="s">
        <v>87</v>
      </c>
      <c r="K82" s="80" t="s">
        <v>432</v>
      </c>
      <c r="L82" s="80"/>
      <c r="M82" s="99">
        <v>5760.0</v>
      </c>
      <c r="N82" s="99">
        <v>7600.0</v>
      </c>
      <c r="O82" s="100">
        <v>200000.0</v>
      </c>
      <c r="P82" s="63">
        <v>3.0E-4</v>
      </c>
      <c r="Q82" s="64">
        <f t="shared" si="1"/>
        <v>60</v>
      </c>
      <c r="R82" s="65">
        <v>0.12</v>
      </c>
      <c r="S82" s="62">
        <f t="shared" si="2"/>
        <v>912</v>
      </c>
      <c r="T82" s="65">
        <v>0.0</v>
      </c>
      <c r="U82" s="62">
        <v>1.0</v>
      </c>
      <c r="V82" s="62">
        <f t="shared" si="3"/>
        <v>0</v>
      </c>
      <c r="W82" s="66">
        <v>0.065</v>
      </c>
      <c r="X82" s="67">
        <f t="shared" si="4"/>
        <v>494</v>
      </c>
      <c r="Y82" s="68">
        <f t="shared" si="5"/>
        <v>0.01995</v>
      </c>
      <c r="Z82" s="57">
        <v>15.0</v>
      </c>
      <c r="AA82" s="66">
        <f t="shared" si="6"/>
        <v>0.20495</v>
      </c>
      <c r="AB82" s="69">
        <f t="shared" si="17"/>
        <v>1622.22</v>
      </c>
      <c r="AC82" s="65">
        <v>0.0</v>
      </c>
      <c r="AD82" s="76">
        <v>0.0</v>
      </c>
      <c r="AE82" s="70">
        <f t="shared" si="9"/>
        <v>17.5</v>
      </c>
      <c r="AF82" s="69">
        <f t="shared" si="10"/>
        <v>140.28</v>
      </c>
      <c r="AG82" s="66">
        <f t="shared" si="11"/>
        <v>0.01845789474</v>
      </c>
      <c r="AH82" s="71">
        <f t="shared" si="18"/>
        <v>5826.16</v>
      </c>
      <c r="AI82" s="71">
        <f t="shared" si="19"/>
        <v>151.62</v>
      </c>
      <c r="AJ82" s="72">
        <v>0.0085</v>
      </c>
      <c r="AK82" s="73">
        <f t="shared" si="20"/>
        <v>64.6</v>
      </c>
    </row>
    <row r="83" ht="18.0" customHeight="1">
      <c r="A83" s="56">
        <v>46112.0</v>
      </c>
      <c r="B83" s="79">
        <v>760.0</v>
      </c>
      <c r="C83" s="79"/>
      <c r="D83" s="80" t="s">
        <v>90</v>
      </c>
      <c r="E83" s="80" t="s">
        <v>91</v>
      </c>
      <c r="F83" s="80" t="s">
        <v>122</v>
      </c>
      <c r="G83" s="80" t="s">
        <v>91</v>
      </c>
      <c r="H83" s="59" t="s">
        <v>85</v>
      </c>
      <c r="I83" s="99" t="s">
        <v>86</v>
      </c>
      <c r="J83" s="99" t="s">
        <v>87</v>
      </c>
      <c r="K83" s="80" t="s">
        <v>433</v>
      </c>
      <c r="L83" s="80"/>
      <c r="M83" s="99">
        <v>960.0</v>
      </c>
      <c r="N83" s="99">
        <v>1630.0</v>
      </c>
      <c r="O83" s="100">
        <v>50000.0</v>
      </c>
      <c r="P83" s="63">
        <v>3.0E-4</v>
      </c>
      <c r="Q83" s="64">
        <f t="shared" si="1"/>
        <v>15</v>
      </c>
      <c r="R83" s="65">
        <v>0.12</v>
      </c>
      <c r="S83" s="62">
        <f t="shared" si="2"/>
        <v>195.6</v>
      </c>
      <c r="T83" s="65">
        <v>0.0</v>
      </c>
      <c r="U83" s="62">
        <v>1.0</v>
      </c>
      <c r="V83" s="62">
        <f t="shared" si="3"/>
        <v>0</v>
      </c>
      <c r="W83" s="66">
        <v>0.065</v>
      </c>
      <c r="X83" s="67">
        <f t="shared" si="4"/>
        <v>105.95</v>
      </c>
      <c r="Y83" s="68">
        <f t="shared" si="5"/>
        <v>0.01995</v>
      </c>
      <c r="Z83" s="57">
        <v>15.0</v>
      </c>
      <c r="AA83" s="66">
        <f t="shared" si="6"/>
        <v>0.20495</v>
      </c>
      <c r="AB83" s="69">
        <f t="shared" si="17"/>
        <v>347.9235</v>
      </c>
      <c r="AC83" s="65">
        <v>0.07</v>
      </c>
      <c r="AD83" s="69">
        <f t="shared" ref="AD83:AD84" si="22">(N83-M83)*AC83</f>
        <v>46.9</v>
      </c>
      <c r="AE83" s="70">
        <f t="shared" si="9"/>
        <v>17.5</v>
      </c>
      <c r="AF83" s="69">
        <f t="shared" si="10"/>
        <v>242.6765</v>
      </c>
      <c r="AG83" s="66">
        <f t="shared" si="11"/>
        <v>0.1488812883</v>
      </c>
      <c r="AH83" s="71">
        <f t="shared" si="18"/>
        <v>1249.558</v>
      </c>
      <c r="AI83" s="71">
        <f t="shared" si="19"/>
        <v>32.5185</v>
      </c>
      <c r="AJ83" s="72">
        <v>0.0085</v>
      </c>
      <c r="AK83" s="73">
        <f t="shared" si="20"/>
        <v>13.855</v>
      </c>
    </row>
    <row r="84" ht="18.0" customHeight="1">
      <c r="A84" s="56">
        <v>46112.0</v>
      </c>
      <c r="B84" s="79">
        <v>799.0</v>
      </c>
      <c r="C84" s="79"/>
      <c r="D84" s="80" t="s">
        <v>90</v>
      </c>
      <c r="E84" s="80" t="s">
        <v>91</v>
      </c>
      <c r="F84" s="80" t="s">
        <v>101</v>
      </c>
      <c r="G84" s="80" t="s">
        <v>91</v>
      </c>
      <c r="H84" s="59" t="s">
        <v>85</v>
      </c>
      <c r="I84" s="99" t="s">
        <v>86</v>
      </c>
      <c r="J84" s="99" t="s">
        <v>87</v>
      </c>
      <c r="K84" s="80" t="s">
        <v>434</v>
      </c>
      <c r="L84" s="80"/>
      <c r="M84" s="99">
        <v>1010.0</v>
      </c>
      <c r="N84" s="99">
        <v>1690.0</v>
      </c>
      <c r="O84" s="100">
        <v>50000.0</v>
      </c>
      <c r="P84" s="63">
        <v>3.0E-4</v>
      </c>
      <c r="Q84" s="64">
        <f t="shared" si="1"/>
        <v>15</v>
      </c>
      <c r="R84" s="65">
        <v>0.12</v>
      </c>
      <c r="S84" s="62">
        <f t="shared" si="2"/>
        <v>202.8</v>
      </c>
      <c r="T84" s="65">
        <v>0.0</v>
      </c>
      <c r="U84" s="62">
        <v>1.0</v>
      </c>
      <c r="V84" s="62">
        <f t="shared" si="3"/>
        <v>0</v>
      </c>
      <c r="W84" s="66">
        <v>0.065</v>
      </c>
      <c r="X84" s="67">
        <f t="shared" si="4"/>
        <v>109.85</v>
      </c>
      <c r="Y84" s="68">
        <f t="shared" si="5"/>
        <v>0.01995</v>
      </c>
      <c r="Z84" s="57">
        <v>15.0</v>
      </c>
      <c r="AA84" s="66">
        <f t="shared" si="6"/>
        <v>0.20495</v>
      </c>
      <c r="AB84" s="69">
        <f t="shared" si="17"/>
        <v>360.7305</v>
      </c>
      <c r="AC84" s="65">
        <v>0.07</v>
      </c>
      <c r="AD84" s="69">
        <f t="shared" si="22"/>
        <v>47.6</v>
      </c>
      <c r="AE84" s="70">
        <f t="shared" si="9"/>
        <v>17.5</v>
      </c>
      <c r="AF84" s="69">
        <f t="shared" si="10"/>
        <v>239.1695</v>
      </c>
      <c r="AG84" s="66">
        <f t="shared" si="11"/>
        <v>0.1415204142</v>
      </c>
      <c r="AH84" s="71">
        <f t="shared" si="18"/>
        <v>1295.554</v>
      </c>
      <c r="AI84" s="71">
        <f t="shared" si="19"/>
        <v>33.7155</v>
      </c>
      <c r="AJ84" s="72">
        <v>0.0085</v>
      </c>
      <c r="AK84" s="73">
        <f t="shared" si="20"/>
        <v>14.365</v>
      </c>
    </row>
    <row r="85" ht="18.0" customHeight="1">
      <c r="A85" s="103"/>
      <c r="B85" s="104"/>
      <c r="H85" s="105"/>
      <c r="I85" s="106"/>
      <c r="J85" s="106"/>
      <c r="M85" s="6"/>
      <c r="N85" s="6"/>
      <c r="R85" s="107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108">
        <f>SUM(AF3:AF84)</f>
        <v>63721.24172</v>
      </c>
      <c r="AG85" s="6"/>
    </row>
    <row r="86" ht="18.0" customHeight="1">
      <c r="A86" s="103"/>
      <c r="B86" s="104"/>
      <c r="H86" s="105"/>
      <c r="I86" s="106"/>
      <c r="J86" s="106"/>
      <c r="M86" s="6"/>
      <c r="N86" s="6"/>
      <c r="R86" s="107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H87" s="105"/>
      <c r="I87" s="106"/>
      <c r="J87" s="106"/>
      <c r="N87" s="109"/>
      <c r="R87" s="107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H88" s="105"/>
      <c r="I88" s="106"/>
      <c r="J88" s="106"/>
      <c r="N88" s="110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26.25" customHeight="1">
      <c r="B89" s="104"/>
      <c r="C89" s="111"/>
      <c r="D89" s="178" t="s">
        <v>1</v>
      </c>
      <c r="E89" s="178" t="s">
        <v>2</v>
      </c>
      <c r="F89" s="179" t="s">
        <v>13</v>
      </c>
      <c r="G89" s="180" t="s">
        <v>3</v>
      </c>
      <c r="H89" s="178" t="s">
        <v>209</v>
      </c>
      <c r="I89" s="106"/>
      <c r="J89" s="181" t="s">
        <v>318</v>
      </c>
      <c r="K89" s="181" t="s">
        <v>319</v>
      </c>
      <c r="L89" s="182"/>
      <c r="M89" s="183" t="s">
        <v>320</v>
      </c>
      <c r="N89" s="183" t="s">
        <v>321</v>
      </c>
      <c r="O89" s="183" t="s">
        <v>322</v>
      </c>
      <c r="P89" s="183" t="s">
        <v>321</v>
      </c>
      <c r="Q89" s="183" t="s">
        <v>322</v>
      </c>
      <c r="R89" s="183" t="s">
        <v>323</v>
      </c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B90" s="104"/>
      <c r="C90" s="117"/>
      <c r="D90" s="184">
        <v>250000.0</v>
      </c>
      <c r="E90" s="185">
        <f>SUMIF(H4:H84,H90,N4:N84)</f>
        <v>303600</v>
      </c>
      <c r="F90" s="185">
        <f t="shared" ref="F90:F96" si="23">SUMIF(H:H,H90,AD:AD)</f>
        <v>10847.398</v>
      </c>
      <c r="G90" s="186">
        <f t="shared" ref="G90:G96" si="24">E90/D90</f>
        <v>1.2144</v>
      </c>
      <c r="H90" s="187" t="s">
        <v>109</v>
      </c>
      <c r="I90" s="106"/>
      <c r="J90" s="188" t="s">
        <v>324</v>
      </c>
      <c r="K90" s="189" t="s">
        <v>9</v>
      </c>
      <c r="L90" s="190"/>
      <c r="M90" s="229">
        <v>0.0</v>
      </c>
      <c r="N90" s="229">
        <v>0.0</v>
      </c>
      <c r="O90" s="191">
        <v>0.0</v>
      </c>
      <c r="P90" s="192"/>
      <c r="Q90" s="192"/>
      <c r="R90" s="191">
        <v>4.0</v>
      </c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B91" s="122" t="s">
        <v>210</v>
      </c>
      <c r="C91" s="117"/>
      <c r="D91" s="184">
        <v>15000.0</v>
      </c>
      <c r="E91" s="185">
        <f>SUMIF(H4:H84,H91,N4:N84)</f>
        <v>10200</v>
      </c>
      <c r="F91" s="185">
        <f t="shared" si="23"/>
        <v>605.4204</v>
      </c>
      <c r="G91" s="186">
        <f t="shared" si="24"/>
        <v>0.68</v>
      </c>
      <c r="H91" s="187" t="s">
        <v>128</v>
      </c>
      <c r="I91" s="106"/>
      <c r="J91" s="193"/>
      <c r="K91" s="189" t="s">
        <v>325</v>
      </c>
      <c r="L91" s="190"/>
      <c r="M91" s="229">
        <v>6.0</v>
      </c>
      <c r="N91" s="229">
        <v>3.0</v>
      </c>
      <c r="O91" s="191">
        <v>4.0</v>
      </c>
      <c r="P91" s="192"/>
      <c r="Q91" s="192"/>
      <c r="R91" s="191">
        <v>5.0</v>
      </c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B92" s="104"/>
      <c r="C92" s="117"/>
      <c r="D92" s="184">
        <v>60000.0</v>
      </c>
      <c r="E92" s="185">
        <f>SUMIF(H4:H84,H92,N4:N84)</f>
        <v>85530</v>
      </c>
      <c r="F92" s="185">
        <f t="shared" si="23"/>
        <v>3430.84482</v>
      </c>
      <c r="G92" s="186">
        <f t="shared" si="24"/>
        <v>1.4255</v>
      </c>
      <c r="H92" s="187" t="s">
        <v>85</v>
      </c>
      <c r="I92" s="106"/>
      <c r="J92" s="194"/>
      <c r="K92" s="189" t="s">
        <v>326</v>
      </c>
      <c r="L92" s="190"/>
      <c r="M92" s="229">
        <v>0.0</v>
      </c>
      <c r="N92" s="229">
        <v>0.0</v>
      </c>
      <c r="O92" s="191">
        <v>0.0</v>
      </c>
      <c r="P92" s="192"/>
      <c r="Q92" s="192"/>
      <c r="R92" s="191">
        <v>0.0</v>
      </c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B93" s="104"/>
      <c r="C93" s="117"/>
      <c r="D93" s="184">
        <v>15000.0</v>
      </c>
      <c r="E93" s="185">
        <f>SUMIF(H4:H84,H93,N4:N84)</f>
        <v>41500</v>
      </c>
      <c r="F93" s="185">
        <f t="shared" si="23"/>
        <v>793.8</v>
      </c>
      <c r="G93" s="186">
        <f t="shared" si="24"/>
        <v>2.766666667</v>
      </c>
      <c r="H93" s="187" t="s">
        <v>355</v>
      </c>
      <c r="I93" s="123"/>
      <c r="J93" s="188" t="s">
        <v>327</v>
      </c>
      <c r="K93" s="195" t="s">
        <v>9</v>
      </c>
      <c r="L93" s="196"/>
      <c r="M93" s="197">
        <v>3.0</v>
      </c>
      <c r="N93" s="198">
        <v>8.0</v>
      </c>
      <c r="O93" s="198">
        <v>5.0</v>
      </c>
      <c r="P93" s="199"/>
      <c r="Q93" s="200"/>
      <c r="R93" s="230">
        <v>6.0</v>
      </c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B94" s="104"/>
      <c r="C94" s="117"/>
      <c r="D94" s="184">
        <v>10000.0</v>
      </c>
      <c r="E94" s="185">
        <f t="shared" ref="E94:E96" si="25">SUMIF(H4:H84,H94,N4:N84)</f>
        <v>2500</v>
      </c>
      <c r="F94" s="185">
        <f t="shared" si="23"/>
        <v>33.6</v>
      </c>
      <c r="G94" s="186">
        <f t="shared" si="24"/>
        <v>0.25</v>
      </c>
      <c r="H94" s="187" t="s">
        <v>310</v>
      </c>
      <c r="I94" s="123"/>
      <c r="J94" s="193"/>
      <c r="K94" s="195" t="s">
        <v>325</v>
      </c>
      <c r="L94" s="196"/>
      <c r="M94" s="197">
        <v>4.0</v>
      </c>
      <c r="N94" s="198">
        <v>4.0</v>
      </c>
      <c r="O94" s="198">
        <v>3.0</v>
      </c>
      <c r="P94" s="202"/>
      <c r="Q94" s="200"/>
      <c r="R94" s="230">
        <v>2.0</v>
      </c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B95" s="104"/>
      <c r="C95" s="117"/>
      <c r="D95" s="184">
        <v>10000.0</v>
      </c>
      <c r="E95" s="185">
        <f t="shared" si="25"/>
        <v>1700</v>
      </c>
      <c r="F95" s="185">
        <f t="shared" si="23"/>
        <v>102.7</v>
      </c>
      <c r="G95" s="186">
        <f t="shared" si="24"/>
        <v>0.17</v>
      </c>
      <c r="H95" s="187" t="s">
        <v>316</v>
      </c>
      <c r="J95" s="194"/>
      <c r="K95" s="195" t="s">
        <v>326</v>
      </c>
      <c r="L95" s="196"/>
      <c r="M95" s="198">
        <v>0.0</v>
      </c>
      <c r="N95" s="198">
        <v>0.0</v>
      </c>
      <c r="O95" s="198">
        <v>0.0</v>
      </c>
      <c r="P95" s="202"/>
      <c r="Q95" s="200"/>
      <c r="R95" s="230">
        <v>0.0</v>
      </c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B96" s="104"/>
      <c r="C96" s="117"/>
      <c r="D96" s="184">
        <v>10000.0</v>
      </c>
      <c r="E96" s="185">
        <f t="shared" si="25"/>
        <v>5500</v>
      </c>
      <c r="F96" s="185">
        <f t="shared" si="23"/>
        <v>0</v>
      </c>
      <c r="G96" s="186">
        <f t="shared" si="24"/>
        <v>0.55</v>
      </c>
      <c r="H96" s="187" t="s">
        <v>371</v>
      </c>
      <c r="J96" s="188" t="s">
        <v>328</v>
      </c>
      <c r="K96" s="189" t="s">
        <v>9</v>
      </c>
      <c r="L96" s="207"/>
      <c r="M96" s="231">
        <v>11.0</v>
      </c>
      <c r="N96" s="231">
        <v>12.0</v>
      </c>
      <c r="O96" s="208">
        <v>5.0</v>
      </c>
      <c r="P96" s="209"/>
      <c r="Q96" s="192"/>
      <c r="R96" s="191">
        <v>7.0</v>
      </c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B97" s="104"/>
      <c r="C97" s="129"/>
      <c r="D97" s="203">
        <f>SUM(D90:D95)</f>
        <v>360000</v>
      </c>
      <c r="E97" s="203">
        <f>SUM(E90:E96)</f>
        <v>450530</v>
      </c>
      <c r="F97" s="204">
        <f>SUM(F86:F95)</f>
        <v>15813.76322</v>
      </c>
      <c r="G97" s="205">
        <f>AVERAGE(G90,G95)</f>
        <v>0.6922</v>
      </c>
      <c r="H97" s="206" t="s">
        <v>213</v>
      </c>
      <c r="J97" s="193"/>
      <c r="K97" s="189" t="s">
        <v>325</v>
      </c>
      <c r="L97" s="207"/>
      <c r="M97" s="231">
        <v>1.0</v>
      </c>
      <c r="N97" s="231">
        <v>4.0</v>
      </c>
      <c r="O97" s="208">
        <v>2.0</v>
      </c>
      <c r="P97" s="209"/>
      <c r="Q97" s="192"/>
      <c r="R97" s="191">
        <v>4.0</v>
      </c>
      <c r="S97" s="6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B98" s="104"/>
      <c r="C98" s="117"/>
      <c r="D98" s="135"/>
      <c r="E98" s="136"/>
      <c r="F98" s="136"/>
      <c r="G98" s="137"/>
      <c r="J98" s="194"/>
      <c r="K98" s="189" t="s">
        <v>326</v>
      </c>
      <c r="L98" s="207"/>
      <c r="M98" s="231">
        <v>0.0</v>
      </c>
      <c r="N98" s="231">
        <v>0.0</v>
      </c>
      <c r="O98" s="208">
        <v>0.0</v>
      </c>
      <c r="P98" s="209"/>
      <c r="Q98" s="192"/>
      <c r="R98" s="191">
        <v>0.0</v>
      </c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B99" s="104"/>
      <c r="C99" s="117"/>
      <c r="D99" s="135"/>
      <c r="E99" s="136"/>
      <c r="F99" s="136"/>
      <c r="G99" s="137"/>
      <c r="J99" s="188" t="s">
        <v>329</v>
      </c>
      <c r="K99" s="195" t="s">
        <v>9</v>
      </c>
      <c r="L99" s="196"/>
      <c r="M99" s="198">
        <v>5.0</v>
      </c>
      <c r="N99" s="198">
        <v>4.0</v>
      </c>
      <c r="O99" s="197">
        <v>3.0</v>
      </c>
      <c r="P99" s="210"/>
      <c r="Q99" s="211"/>
      <c r="R99" s="197">
        <v>0.0</v>
      </c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B100" s="104"/>
      <c r="C100" s="117"/>
      <c r="D100" s="135"/>
      <c r="E100" s="136"/>
      <c r="F100" s="136"/>
      <c r="G100" s="140"/>
      <c r="J100" s="193"/>
      <c r="K100" s="195" t="s">
        <v>325</v>
      </c>
      <c r="L100" s="196"/>
      <c r="M100" s="198">
        <v>1.0</v>
      </c>
      <c r="N100" s="198">
        <v>3.0</v>
      </c>
      <c r="O100" s="197">
        <v>3.0</v>
      </c>
      <c r="P100" s="211"/>
      <c r="Q100" s="211"/>
      <c r="R100" s="197">
        <v>3.0</v>
      </c>
      <c r="S100" s="107"/>
      <c r="T100" s="107"/>
      <c r="U100" s="107"/>
      <c r="V100" s="10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8.0" customHeight="1">
      <c r="B101" s="104"/>
      <c r="F101" s="141" t="s">
        <v>214</v>
      </c>
      <c r="G101" s="142">
        <v>2.0</v>
      </c>
      <c r="J101" s="194"/>
      <c r="K101" s="195" t="s">
        <v>326</v>
      </c>
      <c r="L101" s="196"/>
      <c r="M101" s="198">
        <v>0.0</v>
      </c>
      <c r="N101" s="198">
        <v>0.0</v>
      </c>
      <c r="O101" s="198">
        <v>0.0</v>
      </c>
      <c r="P101" s="211"/>
      <c r="Q101" s="211"/>
      <c r="R101" s="198">
        <v>0.0</v>
      </c>
      <c r="S101" s="107"/>
      <c r="T101" s="107"/>
      <c r="U101" s="107"/>
      <c r="V101" s="10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8.0" customHeight="1">
      <c r="B102" s="104"/>
      <c r="D102" s="212" t="s">
        <v>330</v>
      </c>
      <c r="F102" s="141" t="s">
        <v>215</v>
      </c>
      <c r="G102" s="213">
        <f>(G103-G105)/G101</f>
        <v>-50265</v>
      </c>
      <c r="J102" s="188" t="s">
        <v>331</v>
      </c>
      <c r="K102" s="214" t="s">
        <v>9</v>
      </c>
      <c r="L102" s="215"/>
      <c r="M102" s="232">
        <v>0.0</v>
      </c>
      <c r="N102" s="232">
        <v>2.0</v>
      </c>
      <c r="O102" s="216">
        <v>10.0</v>
      </c>
      <c r="P102" s="217"/>
      <c r="Q102" s="217"/>
      <c r="R102" s="216">
        <v>9.0</v>
      </c>
      <c r="S102" s="107"/>
      <c r="T102" s="107"/>
      <c r="U102" s="107"/>
      <c r="V102" s="10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8.0" customHeight="1">
      <c r="A103" s="103"/>
      <c r="B103" s="219"/>
      <c r="D103" s="220">
        <f>E146*F145/E145</f>
        <v>3510.035563</v>
      </c>
      <c r="F103" s="141" t="s">
        <v>1</v>
      </c>
      <c r="G103" s="143">
        <v>350000.0</v>
      </c>
      <c r="J103" s="193"/>
      <c r="K103" s="214" t="s">
        <v>325</v>
      </c>
      <c r="L103" s="215"/>
      <c r="M103" s="232">
        <v>2.0</v>
      </c>
      <c r="N103" s="232">
        <v>4.0</v>
      </c>
      <c r="O103" s="216">
        <v>4.0</v>
      </c>
      <c r="P103" s="217"/>
      <c r="Q103" s="217"/>
      <c r="R103" s="216">
        <v>2.0</v>
      </c>
      <c r="S103" s="107"/>
      <c r="T103" s="107"/>
      <c r="U103" s="107"/>
      <c r="V103" s="10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8.0" customHeight="1">
      <c r="A104" s="103"/>
      <c r="B104" s="104"/>
      <c r="F104" s="141" t="s">
        <v>216</v>
      </c>
      <c r="G104" s="145">
        <f>G105/G103</f>
        <v>1.287228571</v>
      </c>
      <c r="J104" s="194"/>
      <c r="K104" s="214" t="s">
        <v>326</v>
      </c>
      <c r="L104" s="221"/>
      <c r="M104" s="232">
        <v>5.0</v>
      </c>
      <c r="N104" s="232">
        <v>0.0</v>
      </c>
      <c r="O104" s="216">
        <v>0.0</v>
      </c>
      <c r="P104" s="217"/>
      <c r="Q104" s="217"/>
      <c r="R104" s="216">
        <v>0.0</v>
      </c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F105" s="141" t="s">
        <v>217</v>
      </c>
      <c r="G105" s="147">
        <f>E97</f>
        <v>450530</v>
      </c>
      <c r="L105" s="148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F106" s="149"/>
      <c r="G106" s="149"/>
      <c r="L106" s="148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F107" s="150" t="s">
        <v>218</v>
      </c>
      <c r="G107" s="150" t="s">
        <v>5</v>
      </c>
      <c r="I107" s="4"/>
      <c r="J107" s="4"/>
      <c r="L107" s="148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F108" s="151">
        <f>SUM(M4:M203)</f>
        <v>289879.776</v>
      </c>
      <c r="G108" s="152">
        <f>SUM(N4:N85)</f>
        <v>450530</v>
      </c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F109" s="141" t="s">
        <v>219</v>
      </c>
      <c r="G109" s="141" t="s">
        <v>220</v>
      </c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F110" s="153">
        <f>AF85/G108</f>
        <v>0.141436179</v>
      </c>
      <c r="G110" s="154">
        <f>G108*F110</f>
        <v>63721.24172</v>
      </c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55"/>
      <c r="B111" s="104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B112" s="104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B113" s="104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B114" s="104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B115" s="104"/>
      <c r="K115" s="4" t="s">
        <v>210</v>
      </c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B116" s="104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B117" s="104"/>
      <c r="G117" s="146"/>
      <c r="H117" s="146"/>
      <c r="I117" s="146"/>
      <c r="J117" s="146"/>
      <c r="K117" s="146"/>
      <c r="P117" s="156"/>
      <c r="Q117" s="156"/>
      <c r="R117" s="157"/>
      <c r="S117" s="157"/>
      <c r="T117" s="158"/>
      <c r="U117" s="158"/>
      <c r="V117" s="158"/>
      <c r="W117" s="159"/>
      <c r="X117" s="159"/>
      <c r="Y117" s="160"/>
      <c r="Z117" s="160"/>
      <c r="AA117" s="161"/>
      <c r="AB117" s="162"/>
      <c r="AC117" s="161"/>
      <c r="AD117" s="159"/>
      <c r="AE117" s="160"/>
      <c r="AF117" s="159"/>
      <c r="AG117" s="163"/>
      <c r="AH117" s="164"/>
      <c r="AI117" s="165"/>
      <c r="AJ117" s="165"/>
      <c r="AK117" s="165"/>
    </row>
    <row r="118" ht="18.0" customHeight="1">
      <c r="A118" s="103"/>
      <c r="B118" s="104"/>
      <c r="G118" s="148"/>
      <c r="H118" s="148"/>
      <c r="I118" s="148"/>
      <c r="J118" s="148"/>
      <c r="P118" s="166"/>
      <c r="Q118" s="167"/>
      <c r="R118" s="106"/>
      <c r="S118" s="106"/>
      <c r="T118" s="158"/>
      <c r="U118" s="158"/>
      <c r="V118" s="158"/>
      <c r="W118" s="159"/>
      <c r="X118" s="159"/>
      <c r="Y118" s="160"/>
      <c r="Z118" s="160"/>
      <c r="AA118" s="161"/>
      <c r="AB118" s="162"/>
      <c r="AC118" s="161"/>
      <c r="AD118" s="159"/>
      <c r="AE118" s="160"/>
      <c r="AF118" s="159"/>
      <c r="AG118" s="163"/>
      <c r="AH118" s="164"/>
      <c r="AI118" s="168"/>
      <c r="AJ118" s="168"/>
      <c r="AK118" s="168"/>
    </row>
    <row r="119" ht="18.0" customHeight="1">
      <c r="A119" s="103"/>
      <c r="B119" s="104"/>
      <c r="C119" s="169"/>
      <c r="D119" s="170"/>
      <c r="E119" s="170"/>
      <c r="F119" s="148"/>
      <c r="G119" s="148"/>
      <c r="H119" s="148"/>
      <c r="I119" s="148"/>
      <c r="J119" s="148"/>
      <c r="P119" s="166"/>
      <c r="Q119" s="167"/>
      <c r="R119" s="106"/>
      <c r="S119" s="106"/>
      <c r="T119" s="158"/>
      <c r="U119" s="158"/>
      <c r="V119" s="158"/>
      <c r="W119" s="159"/>
      <c r="X119" s="159"/>
      <c r="Y119" s="160"/>
      <c r="Z119" s="161"/>
      <c r="AA119" s="161"/>
      <c r="AB119" s="162"/>
      <c r="AC119" s="161"/>
      <c r="AD119" s="159"/>
      <c r="AE119" s="160"/>
      <c r="AF119" s="159"/>
      <c r="AG119" s="163"/>
      <c r="AH119" s="164"/>
      <c r="AI119" s="165"/>
      <c r="AJ119" s="165"/>
      <c r="AK119" s="165"/>
    </row>
    <row r="120" ht="18.0" customHeight="1">
      <c r="A120" s="103"/>
      <c r="B120" s="104"/>
      <c r="C120" s="169"/>
      <c r="D120" s="170"/>
      <c r="E120" s="170"/>
      <c r="F120" s="148"/>
      <c r="G120" s="148"/>
      <c r="H120" s="148"/>
      <c r="I120" s="148"/>
      <c r="J120" s="148"/>
      <c r="K120" s="148"/>
      <c r="P120" s="166"/>
      <c r="Q120" s="167"/>
      <c r="R120" s="171"/>
      <c r="S120" s="171"/>
      <c r="T120" s="158"/>
      <c r="U120" s="158"/>
      <c r="V120" s="158"/>
      <c r="W120" s="159"/>
      <c r="X120" s="159"/>
      <c r="Y120" s="160"/>
      <c r="Z120" s="160"/>
      <c r="AA120" s="161"/>
      <c r="AB120" s="162"/>
      <c r="AC120" s="161"/>
      <c r="AD120" s="159"/>
      <c r="AE120" s="160"/>
      <c r="AF120" s="159"/>
      <c r="AG120" s="163"/>
      <c r="AH120" s="164"/>
      <c r="AI120" s="165"/>
      <c r="AJ120" s="165"/>
      <c r="AK120" s="165"/>
    </row>
    <row r="121" ht="18.0" customHeight="1">
      <c r="A121" s="103"/>
      <c r="B121" s="104"/>
      <c r="C121" s="6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B122" s="104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B123" s="104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B124" s="104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B125" s="104"/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B126" s="104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B127" s="104"/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G142" s="172" t="str">
        <f>F4:F1063</f>
        <v/>
      </c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I144" s="222">
        <f>TODAY()</f>
        <v>46203</v>
      </c>
      <c r="K144" s="175">
        <v>0.0</v>
      </c>
      <c r="M144" s="172">
        <f>SUMIF(T4:T84,K144,U4:AK27)</f>
        <v>49</v>
      </c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E145" s="223">
        <f t="shared" ref="E145:F145" si="26">E97</f>
        <v>450530</v>
      </c>
      <c r="F145" s="223">
        <f t="shared" si="26"/>
        <v>15813.76322</v>
      </c>
      <c r="I145" s="174">
        <v>46081.0</v>
      </c>
      <c r="K145" s="175">
        <v>0.035</v>
      </c>
      <c r="M145" s="172">
        <f>SUMIF(T4:T84,K145,U4:AK27)</f>
        <v>32</v>
      </c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E146" s="224">
        <v>100000.0</v>
      </c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K149" s="176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J151" s="233">
        <f>M90+M93+M96+M99+M102+N102+O102+R102+N99+O99+R99+O96+N96+R96+N90+O90+R90+N93+O93+R93</f>
        <v>94</v>
      </c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8.0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8.0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8.0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8.0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8.0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8.0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8.0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8.0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8.0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8.0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8.0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8.0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8.0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8.0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8.0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8.0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8.0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03"/>
      <c r="R273" s="107"/>
      <c r="S273" s="107"/>
      <c r="T273" s="107"/>
      <c r="U273" s="107"/>
      <c r="V273" s="10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03"/>
      <c r="R274" s="107"/>
      <c r="S274" s="107"/>
      <c r="T274" s="107"/>
      <c r="U274" s="107"/>
      <c r="V274" s="10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03"/>
      <c r="R275" s="107"/>
      <c r="S275" s="107"/>
      <c r="T275" s="107"/>
      <c r="U275" s="107"/>
      <c r="V275" s="10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03"/>
      <c r="R276" s="107"/>
      <c r="S276" s="107"/>
      <c r="T276" s="107"/>
      <c r="U276" s="107"/>
      <c r="V276" s="10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103"/>
      <c r="R277" s="107"/>
      <c r="S277" s="107"/>
      <c r="T277" s="107"/>
      <c r="U277" s="107"/>
      <c r="V277" s="10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103"/>
      <c r="R278" s="107"/>
      <c r="S278" s="107"/>
      <c r="T278" s="107"/>
      <c r="U278" s="107"/>
      <c r="V278" s="10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103"/>
      <c r="R279" s="107"/>
      <c r="S279" s="107"/>
      <c r="T279" s="107"/>
      <c r="U279" s="107"/>
      <c r="V279" s="10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A280" s="103"/>
      <c r="R280" s="107"/>
      <c r="S280" s="107"/>
      <c r="T280" s="107"/>
      <c r="U280" s="107"/>
      <c r="V280" s="107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A281" s="103"/>
      <c r="R281" s="107"/>
      <c r="S281" s="107"/>
      <c r="T281" s="107"/>
      <c r="U281" s="107"/>
      <c r="V281" s="107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A282" s="103"/>
      <c r="R282" s="107"/>
      <c r="S282" s="107"/>
      <c r="T282" s="107"/>
      <c r="U282" s="107"/>
      <c r="V282" s="107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A283" s="103"/>
      <c r="R283" s="107"/>
      <c r="S283" s="107"/>
      <c r="T283" s="107"/>
      <c r="U283" s="107"/>
      <c r="V283" s="107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A284" s="103"/>
      <c r="R284" s="107"/>
      <c r="S284" s="107"/>
      <c r="T284" s="107"/>
      <c r="U284" s="107"/>
      <c r="V284" s="107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A285" s="103"/>
      <c r="R285" s="107"/>
      <c r="S285" s="107"/>
      <c r="T285" s="107"/>
      <c r="U285" s="107"/>
      <c r="V285" s="107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A286" s="103"/>
      <c r="R286" s="107"/>
      <c r="S286" s="107"/>
      <c r="T286" s="107"/>
      <c r="U286" s="107"/>
      <c r="V286" s="107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A287" s="103"/>
      <c r="R287" s="107"/>
      <c r="S287" s="107"/>
      <c r="T287" s="107"/>
      <c r="U287" s="107"/>
      <c r="V287" s="107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A288" s="103"/>
      <c r="R288" s="107"/>
      <c r="S288" s="107"/>
      <c r="T288" s="107"/>
      <c r="U288" s="107"/>
      <c r="V288" s="107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A289" s="103"/>
      <c r="R289" s="107"/>
      <c r="S289" s="107"/>
      <c r="T289" s="107"/>
      <c r="U289" s="107"/>
      <c r="V289" s="107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  <row r="1054" ht="15.75" customHeight="1">
      <c r="H1054" s="172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</row>
    <row r="1055" ht="15.75" customHeight="1">
      <c r="H1055" s="172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</row>
    <row r="1056" ht="15.75" customHeight="1">
      <c r="H1056" s="172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</row>
    <row r="1057" ht="15.75" customHeight="1">
      <c r="H1057" s="172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</row>
    <row r="1058" ht="15.75" customHeight="1">
      <c r="H1058" s="172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</row>
    <row r="1059" ht="15.75" customHeight="1">
      <c r="H1059" s="172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</row>
    <row r="1060" ht="15.75" customHeight="1">
      <c r="H1060" s="172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</row>
    <row r="1061" ht="15.75" customHeight="1">
      <c r="H1061" s="172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</row>
    <row r="1062" ht="15.75" customHeight="1">
      <c r="H1062" s="172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</row>
    <row r="1063" ht="15.75" customHeight="1">
      <c r="H1063" s="172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</row>
  </sheetData>
  <autoFilter ref="$A$3:$AK$85"/>
  <mergeCells count="6">
    <mergeCell ref="A1:AK2"/>
    <mergeCell ref="J90:J92"/>
    <mergeCell ref="J93:J95"/>
    <mergeCell ref="J96:J98"/>
    <mergeCell ref="J99:J101"/>
    <mergeCell ref="J102:J104"/>
  </mergeCells>
  <conditionalFormatting sqref="F89:F105 E101:E118 F107:G107 F109:G109 H117:J120">
    <cfRule type="containsText" dxfId="14" priority="1" operator="containsText" text="RUIM">
      <formula>NOT(ISERROR(SEARCH(("RUIM"),(F89))))</formula>
    </cfRule>
  </conditionalFormatting>
  <conditionalFormatting sqref="F89:F105 E101:E118 F107:G107 F109:G109 H117:J120">
    <cfRule type="containsText" dxfId="15" priority="2" operator="containsText" text="BOM">
      <formula>NOT(ISERROR(SEARCH(("BOM"),(F89))))</formula>
    </cfRule>
  </conditionalFormatting>
  <conditionalFormatting sqref="AI3:AI84 AJ3:AK3 AJ117:AK120">
    <cfRule type="containsText" dxfId="16" priority="3" operator="containsText" text="ENCERRADO">
      <formula>NOT(ISERROR(SEARCH(("ENCERRADO"),(AI3))))</formula>
    </cfRule>
  </conditionalFormatting>
  <conditionalFormatting sqref="AC4:AC84 AE117:AE120">
    <cfRule type="containsText" dxfId="16" priority="4" operator="containsText" text="SIM">
      <formula>NOT(ISERROR(SEARCH(("SIM"),(AC4))))</formula>
    </cfRule>
  </conditionalFormatting>
  <conditionalFormatting sqref="AI3:AI84 AJ3:AK3 AJ117:AK120">
    <cfRule type="containsText" dxfId="6" priority="5" operator="containsText" text="ABERTO">
      <formula>NOT(ISERROR(SEARCH(("ABERTO"),(AI3))))</formula>
    </cfRule>
  </conditionalFormatting>
  <conditionalFormatting sqref="AC4:AC84 AE117:AE120">
    <cfRule type="containsText" dxfId="6" priority="6" operator="containsText" text="NÃO">
      <formula>NOT(ISERROR(SEARCH(("NÃO"),(AC4))))</formula>
    </cfRule>
  </conditionalFormatting>
  <conditionalFormatting sqref="G90:G96">
    <cfRule type="cellIs" dxfId="17" priority="7" operator="greaterThanOrEqual">
      <formula>"100%"</formula>
    </cfRule>
  </conditionalFormatting>
  <conditionalFormatting sqref="G90:G96">
    <cfRule type="cellIs" dxfId="18" priority="8" operator="between">
      <formula>"50%"</formula>
      <formula>"99.90%"</formula>
    </cfRule>
  </conditionalFormatting>
  <conditionalFormatting sqref="G90:G96">
    <cfRule type="cellIs" dxfId="19" priority="9" operator="between">
      <formula>"0%"</formula>
      <formula>"30%"</formula>
    </cfRule>
  </conditionalFormatting>
  <conditionalFormatting sqref="G90:G96">
    <cfRule type="cellIs" dxfId="20" priority="10" operator="between">
      <formula>"31%"</formula>
      <formula>"49%"</formula>
    </cfRule>
  </conditionalFormatting>
  <conditionalFormatting sqref="AG4:AG84">
    <cfRule type="cellIs" dxfId="21" priority="11" operator="greaterThanOrEqual">
      <formula>"15%"</formula>
    </cfRule>
  </conditionalFormatting>
  <conditionalFormatting sqref="AG4:AG84">
    <cfRule type="cellIs" dxfId="18" priority="12" operator="greaterThanOrEqual">
      <formula>"11%"</formula>
    </cfRule>
  </conditionalFormatting>
  <conditionalFormatting sqref="AG4:AG84">
    <cfRule type="cellIs" dxfId="22" priority="13" operator="lessThan">
      <formula>"11%"</formula>
    </cfRule>
  </conditionalFormatting>
  <conditionalFormatting sqref="AG4:AG29 AG31:AG36">
    <cfRule type="notContainsBlanks" dxfId="23" priority="14">
      <formula>LEN(TRIM(AG4))&gt;0</formula>
    </cfRule>
  </conditionalFormatting>
  <dataValidations>
    <dataValidation type="list" allowBlank="1" showErrorMessage="1" sqref="H3:H84 H389:H1063">
      <formula1>"CYA RUBBER,QUISVI,TERMOCOLOR,UNIFORT,SCHEMAQ,SATAKE,ACTOS,TOTALFLEX"</formula1>
    </dataValidation>
    <dataValidation type="list" allowBlank="1" showErrorMessage="1" sqref="J4:J84">
      <formula1>"NÃO,SIM"</formula1>
    </dataValidation>
    <dataValidation type="custom" allowBlank="1" showDropDown="1" sqref="D90:F97">
      <formula1>AND(ISNUMBER(D90),(NOT(OR(NOT(ISERROR(DATEVALUE(D90))), AND(ISNUMBER(D90), LEFT(CELL("format", D90))="D")))))</formula1>
    </dataValidation>
    <dataValidation type="list" allowBlank="1" showErrorMessage="1" sqref="I4:I84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9.57"/>
    <col customWidth="1" min="6" max="6" width="28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min="16" max="16" width="10.57"/>
    <col customWidth="1" min="17" max="17" width="11.0"/>
    <col customWidth="1" min="18" max="18" width="18.0"/>
    <col customWidth="1" hidden="1" min="19" max="19" width="12.43"/>
    <col customWidth="1" min="20" max="24" width="12.43"/>
    <col customWidth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>
        <v>46113.0</v>
      </c>
      <c r="B4" s="57" t="s">
        <v>435</v>
      </c>
      <c r="C4" s="58"/>
      <c r="D4" s="57" t="s">
        <v>90</v>
      </c>
      <c r="E4" s="57" t="s">
        <v>91</v>
      </c>
      <c r="F4" s="57" t="s">
        <v>101</v>
      </c>
      <c r="G4" s="57" t="s">
        <v>91</v>
      </c>
      <c r="H4" s="59" t="s">
        <v>85</v>
      </c>
      <c r="I4" s="60" t="s">
        <v>86</v>
      </c>
      <c r="J4" s="60" t="s">
        <v>87</v>
      </c>
      <c r="K4" s="61" t="s">
        <v>436</v>
      </c>
      <c r="L4" s="59"/>
      <c r="M4" s="62">
        <v>1160.0</v>
      </c>
      <c r="N4" s="62">
        <v>2500.0</v>
      </c>
      <c r="O4" s="62">
        <v>80000.0</v>
      </c>
      <c r="P4" s="63">
        <v>3.0E-4</v>
      </c>
      <c r="Q4" s="64">
        <f t="shared" ref="Q4:Q61" si="1">O4*P4</f>
        <v>24</v>
      </c>
      <c r="R4" s="65">
        <v>0.12</v>
      </c>
      <c r="S4" s="62">
        <f t="shared" ref="S4:S61" si="2">R4*N4</f>
        <v>300</v>
      </c>
      <c r="T4" s="65">
        <v>0.0</v>
      </c>
      <c r="U4" s="62">
        <v>1.0</v>
      </c>
      <c r="V4" s="62">
        <f t="shared" ref="V4:V65" si="3">T4*N4</f>
        <v>0</v>
      </c>
      <c r="W4" s="66">
        <v>0.065</v>
      </c>
      <c r="X4" s="67">
        <f t="shared" ref="X4:X65" si="4">N4*W4</f>
        <v>162.5</v>
      </c>
      <c r="Y4" s="68">
        <f t="shared" ref="Y4:Y65" si="5">Z4*0.00133</f>
        <v>0.01995</v>
      </c>
      <c r="Z4" s="57">
        <v>15.0</v>
      </c>
      <c r="AA4" s="66">
        <f t="shared" ref="AA4:AA65" si="6">R4+T4+W4+Y4</f>
        <v>0.20495</v>
      </c>
      <c r="AB4" s="69">
        <f t="shared" ref="AB4:AB48" si="7">N4*AA4+AK4</f>
        <v>533.625</v>
      </c>
      <c r="AC4" s="65">
        <v>0.13</v>
      </c>
      <c r="AD4" s="69">
        <f t="shared" ref="AD4:AD32" si="8">(N4-M4)*AC4</f>
        <v>174.2</v>
      </c>
      <c r="AE4" s="70">
        <f t="shared" ref="AE4:AE65" si="9">17.5</f>
        <v>17.5</v>
      </c>
      <c r="AF4" s="69">
        <f t="shared" ref="AF4:AF65" si="10">N4-M4-Q4-AB4-AD4-AE4</f>
        <v>590.675</v>
      </c>
      <c r="AG4" s="66">
        <f t="shared" ref="AG4:AG65" si="11">AF4/N4</f>
        <v>0.23627</v>
      </c>
      <c r="AH4" s="71">
        <f t="shared" ref="AH4:AH48" si="12">N4-AB4-AI4</f>
        <v>1916.5</v>
      </c>
      <c r="AI4" s="71">
        <f t="shared" ref="AI4:AI48" si="13">Y4*N4</f>
        <v>49.875</v>
      </c>
      <c r="AJ4" s="72">
        <v>0.0085</v>
      </c>
      <c r="AK4" s="73">
        <f t="shared" ref="AK4:AK48" si="14">AJ4*N4</f>
        <v>21.25</v>
      </c>
    </row>
    <row r="5" ht="18.0" customHeight="1">
      <c r="A5" s="56">
        <v>46113.0</v>
      </c>
      <c r="B5" s="57">
        <v>841.0</v>
      </c>
      <c r="C5" s="58"/>
      <c r="D5" s="57" t="s">
        <v>90</v>
      </c>
      <c r="E5" s="57" t="s">
        <v>91</v>
      </c>
      <c r="F5" s="57" t="s">
        <v>152</v>
      </c>
      <c r="G5" s="57" t="s">
        <v>91</v>
      </c>
      <c r="H5" s="59" t="s">
        <v>85</v>
      </c>
      <c r="I5" s="60" t="s">
        <v>86</v>
      </c>
      <c r="J5" s="60" t="s">
        <v>87</v>
      </c>
      <c r="K5" s="61" t="s">
        <v>433</v>
      </c>
      <c r="L5" s="59"/>
      <c r="M5" s="74">
        <v>860.0</v>
      </c>
      <c r="N5" s="62">
        <v>1450.0</v>
      </c>
      <c r="O5" s="62">
        <v>30000.0</v>
      </c>
      <c r="P5" s="63">
        <v>3.0E-4</v>
      </c>
      <c r="Q5" s="64">
        <f t="shared" si="1"/>
        <v>9</v>
      </c>
      <c r="R5" s="65">
        <v>0.12</v>
      </c>
      <c r="S5" s="62">
        <f t="shared" si="2"/>
        <v>174</v>
      </c>
      <c r="T5" s="65">
        <v>0.0</v>
      </c>
      <c r="U5" s="62">
        <v>1.0</v>
      </c>
      <c r="V5" s="62">
        <f t="shared" si="3"/>
        <v>0</v>
      </c>
      <c r="W5" s="66">
        <v>0.065</v>
      </c>
      <c r="X5" s="67">
        <f t="shared" si="4"/>
        <v>94.25</v>
      </c>
      <c r="Y5" s="68">
        <f t="shared" si="5"/>
        <v>0.01995</v>
      </c>
      <c r="Z5" s="57">
        <v>15.0</v>
      </c>
      <c r="AA5" s="66">
        <f t="shared" si="6"/>
        <v>0.20495</v>
      </c>
      <c r="AB5" s="69">
        <f t="shared" si="7"/>
        <v>309.5025</v>
      </c>
      <c r="AC5" s="65">
        <v>0.07</v>
      </c>
      <c r="AD5" s="69">
        <f t="shared" si="8"/>
        <v>41.3</v>
      </c>
      <c r="AE5" s="70">
        <f t="shared" si="9"/>
        <v>17.5</v>
      </c>
      <c r="AF5" s="69">
        <f t="shared" si="10"/>
        <v>212.6975</v>
      </c>
      <c r="AG5" s="66">
        <f t="shared" si="11"/>
        <v>0.146687931</v>
      </c>
      <c r="AH5" s="71">
        <f t="shared" si="12"/>
        <v>1111.57</v>
      </c>
      <c r="AI5" s="71">
        <f t="shared" si="13"/>
        <v>28.9275</v>
      </c>
      <c r="AJ5" s="72">
        <v>0.0085</v>
      </c>
      <c r="AK5" s="73">
        <f t="shared" si="14"/>
        <v>12.325</v>
      </c>
    </row>
    <row r="6" ht="18.0" customHeight="1">
      <c r="A6" s="56">
        <v>46113.0</v>
      </c>
      <c r="B6" s="58">
        <v>857.0</v>
      </c>
      <c r="C6" s="58"/>
      <c r="D6" s="57" t="s">
        <v>90</v>
      </c>
      <c r="E6" s="57" t="s">
        <v>91</v>
      </c>
      <c r="F6" s="57" t="s">
        <v>152</v>
      </c>
      <c r="G6" s="57" t="s">
        <v>91</v>
      </c>
      <c r="H6" s="59" t="s">
        <v>85</v>
      </c>
      <c r="I6" s="60" t="s">
        <v>86</v>
      </c>
      <c r="J6" s="75" t="s">
        <v>87</v>
      </c>
      <c r="K6" s="57" t="s">
        <v>437</v>
      </c>
      <c r="L6" s="57"/>
      <c r="M6" s="75">
        <v>660.0</v>
      </c>
      <c r="N6" s="75">
        <v>1130.0</v>
      </c>
      <c r="O6" s="75">
        <v>30000.0</v>
      </c>
      <c r="P6" s="63">
        <v>3.0E-4</v>
      </c>
      <c r="Q6" s="64">
        <f t="shared" si="1"/>
        <v>9</v>
      </c>
      <c r="R6" s="65">
        <v>0.12</v>
      </c>
      <c r="S6" s="62">
        <f t="shared" si="2"/>
        <v>135.6</v>
      </c>
      <c r="T6" s="65">
        <v>0.0</v>
      </c>
      <c r="U6" s="62">
        <v>1.0</v>
      </c>
      <c r="V6" s="62">
        <f t="shared" si="3"/>
        <v>0</v>
      </c>
      <c r="W6" s="66">
        <v>0.065</v>
      </c>
      <c r="X6" s="67">
        <f t="shared" si="4"/>
        <v>73.45</v>
      </c>
      <c r="Y6" s="68">
        <f t="shared" si="5"/>
        <v>0.01995</v>
      </c>
      <c r="Z6" s="57">
        <v>15.0</v>
      </c>
      <c r="AA6" s="66">
        <f t="shared" si="6"/>
        <v>0.20495</v>
      </c>
      <c r="AB6" s="69">
        <f t="shared" si="7"/>
        <v>241.1985</v>
      </c>
      <c r="AC6" s="65">
        <v>0.07</v>
      </c>
      <c r="AD6" s="69">
        <f t="shared" si="8"/>
        <v>32.9</v>
      </c>
      <c r="AE6" s="70">
        <f t="shared" si="9"/>
        <v>17.5</v>
      </c>
      <c r="AF6" s="69">
        <f t="shared" si="10"/>
        <v>169.4015</v>
      </c>
      <c r="AG6" s="66">
        <f t="shared" si="11"/>
        <v>0.1499128319</v>
      </c>
      <c r="AH6" s="71">
        <f t="shared" si="12"/>
        <v>866.258</v>
      </c>
      <c r="AI6" s="71">
        <f t="shared" si="13"/>
        <v>22.5435</v>
      </c>
      <c r="AJ6" s="72">
        <v>0.0085</v>
      </c>
      <c r="AK6" s="73">
        <f t="shared" si="14"/>
        <v>9.605</v>
      </c>
    </row>
    <row r="7" ht="15.75" customHeight="1">
      <c r="A7" s="56">
        <v>46113.0</v>
      </c>
      <c r="B7" s="58">
        <v>855.0</v>
      </c>
      <c r="C7" s="58"/>
      <c r="D7" s="59" t="s">
        <v>127</v>
      </c>
      <c r="E7" s="59" t="s">
        <v>83</v>
      </c>
      <c r="F7" s="57" t="s">
        <v>203</v>
      </c>
      <c r="G7" s="57" t="s">
        <v>83</v>
      </c>
      <c r="H7" s="57" t="s">
        <v>128</v>
      </c>
      <c r="I7" s="60" t="s">
        <v>86</v>
      </c>
      <c r="J7" s="60" t="s">
        <v>87</v>
      </c>
      <c r="K7" s="57" t="s">
        <v>438</v>
      </c>
      <c r="L7" s="57"/>
      <c r="M7" s="75">
        <v>1255.0</v>
      </c>
      <c r="N7" s="75">
        <v>2250.0</v>
      </c>
      <c r="O7" s="75">
        <v>60000.0</v>
      </c>
      <c r="P7" s="63">
        <v>3.0E-4</v>
      </c>
      <c r="Q7" s="64">
        <f t="shared" si="1"/>
        <v>18</v>
      </c>
      <c r="R7" s="65">
        <v>0.0</v>
      </c>
      <c r="S7" s="62">
        <f t="shared" si="2"/>
        <v>0</v>
      </c>
      <c r="T7" s="65">
        <v>0.0</v>
      </c>
      <c r="U7" s="62">
        <v>1.0</v>
      </c>
      <c r="V7" s="62">
        <f t="shared" si="3"/>
        <v>0</v>
      </c>
      <c r="W7" s="66">
        <v>0.065</v>
      </c>
      <c r="X7" s="67">
        <f t="shared" si="4"/>
        <v>146.25</v>
      </c>
      <c r="Y7" s="68">
        <f t="shared" si="5"/>
        <v>0.01995</v>
      </c>
      <c r="Z7" s="57">
        <v>15.0</v>
      </c>
      <c r="AA7" s="66">
        <f t="shared" si="6"/>
        <v>0.08495</v>
      </c>
      <c r="AB7" s="69">
        <f t="shared" si="7"/>
        <v>210.2625</v>
      </c>
      <c r="AC7" s="65">
        <v>0.13</v>
      </c>
      <c r="AD7" s="69">
        <f t="shared" si="8"/>
        <v>129.35</v>
      </c>
      <c r="AE7" s="70">
        <f t="shared" si="9"/>
        <v>17.5</v>
      </c>
      <c r="AF7" s="69">
        <f t="shared" si="10"/>
        <v>619.8875</v>
      </c>
      <c r="AG7" s="66">
        <f t="shared" si="11"/>
        <v>0.2755055556</v>
      </c>
      <c r="AH7" s="71">
        <f t="shared" si="12"/>
        <v>1994.85</v>
      </c>
      <c r="AI7" s="71">
        <f t="shared" si="13"/>
        <v>44.8875</v>
      </c>
      <c r="AJ7" s="72">
        <v>0.0085</v>
      </c>
      <c r="AK7" s="73">
        <f t="shared" si="14"/>
        <v>19.125</v>
      </c>
    </row>
    <row r="8" ht="18.0" customHeight="1">
      <c r="A8" s="56">
        <v>46113.0</v>
      </c>
      <c r="B8" s="58">
        <v>869.0</v>
      </c>
      <c r="C8" s="58"/>
      <c r="D8" s="59" t="s">
        <v>314</v>
      </c>
      <c r="E8" s="59" t="s">
        <v>125</v>
      </c>
      <c r="F8" s="59" t="s">
        <v>439</v>
      </c>
      <c r="G8" s="59" t="s">
        <v>91</v>
      </c>
      <c r="H8" s="59" t="s">
        <v>316</v>
      </c>
      <c r="I8" s="60" t="s">
        <v>86</v>
      </c>
      <c r="J8" s="60" t="s">
        <v>87</v>
      </c>
      <c r="K8" s="57" t="s">
        <v>440</v>
      </c>
      <c r="L8" s="59"/>
      <c r="M8" s="60">
        <v>1060.0</v>
      </c>
      <c r="N8" s="60">
        <v>1900.0</v>
      </c>
      <c r="O8" s="60">
        <v>50000.0</v>
      </c>
      <c r="P8" s="63">
        <v>3.0E-4</v>
      </c>
      <c r="Q8" s="64">
        <f t="shared" si="1"/>
        <v>15</v>
      </c>
      <c r="R8" s="65">
        <v>0.12</v>
      </c>
      <c r="S8" s="62">
        <f t="shared" si="2"/>
        <v>228</v>
      </c>
      <c r="T8" s="65">
        <v>0.0</v>
      </c>
      <c r="U8" s="62">
        <v>1.0</v>
      </c>
      <c r="V8" s="62">
        <f t="shared" si="3"/>
        <v>0</v>
      </c>
      <c r="W8" s="66">
        <v>0.065</v>
      </c>
      <c r="X8" s="67">
        <f t="shared" si="4"/>
        <v>123.5</v>
      </c>
      <c r="Y8" s="68">
        <f t="shared" si="5"/>
        <v>0.01995</v>
      </c>
      <c r="Z8" s="57">
        <v>15.0</v>
      </c>
      <c r="AA8" s="66">
        <f t="shared" si="6"/>
        <v>0.20495</v>
      </c>
      <c r="AB8" s="69">
        <f t="shared" si="7"/>
        <v>405.555</v>
      </c>
      <c r="AC8" s="65">
        <v>0.13</v>
      </c>
      <c r="AD8" s="69">
        <f t="shared" si="8"/>
        <v>109.2</v>
      </c>
      <c r="AE8" s="70">
        <f t="shared" si="9"/>
        <v>17.5</v>
      </c>
      <c r="AF8" s="69">
        <f t="shared" si="10"/>
        <v>292.745</v>
      </c>
      <c r="AG8" s="66">
        <f t="shared" si="11"/>
        <v>0.1540763158</v>
      </c>
      <c r="AH8" s="71">
        <f t="shared" si="12"/>
        <v>1456.54</v>
      </c>
      <c r="AI8" s="71">
        <f t="shared" si="13"/>
        <v>37.905</v>
      </c>
      <c r="AJ8" s="72">
        <v>0.0085</v>
      </c>
      <c r="AK8" s="73">
        <f t="shared" si="14"/>
        <v>16.15</v>
      </c>
    </row>
    <row r="9">
      <c r="A9" s="56">
        <v>46114.0</v>
      </c>
      <c r="B9" s="57" t="s">
        <v>441</v>
      </c>
      <c r="C9" s="57"/>
      <c r="D9" s="57" t="s">
        <v>112</v>
      </c>
      <c r="E9" s="57" t="s">
        <v>113</v>
      </c>
      <c r="F9" s="57" t="s">
        <v>107</v>
      </c>
      <c r="G9" s="57" t="s">
        <v>108</v>
      </c>
      <c r="H9" s="59" t="s">
        <v>109</v>
      </c>
      <c r="I9" s="75" t="s">
        <v>86</v>
      </c>
      <c r="J9" s="75" t="s">
        <v>87</v>
      </c>
      <c r="K9" s="57" t="s">
        <v>442</v>
      </c>
      <c r="L9" s="57"/>
      <c r="M9" s="62">
        <v>7060.0</v>
      </c>
      <c r="N9" s="62">
        <v>11500.0</v>
      </c>
      <c r="O9" s="60">
        <v>100000.0</v>
      </c>
      <c r="P9" s="63">
        <v>3.0E-4</v>
      </c>
      <c r="Q9" s="64">
        <f t="shared" si="1"/>
        <v>30</v>
      </c>
      <c r="R9" s="65">
        <v>0.03</v>
      </c>
      <c r="S9" s="62">
        <f t="shared" si="2"/>
        <v>345</v>
      </c>
      <c r="T9" s="65">
        <v>0.035</v>
      </c>
      <c r="U9" s="62">
        <v>1.0</v>
      </c>
      <c r="V9" s="62">
        <f t="shared" si="3"/>
        <v>402.5</v>
      </c>
      <c r="W9" s="66">
        <v>0.065</v>
      </c>
      <c r="X9" s="67">
        <f t="shared" si="4"/>
        <v>747.5</v>
      </c>
      <c r="Y9" s="68">
        <f t="shared" si="5"/>
        <v>0.01995</v>
      </c>
      <c r="Z9" s="57">
        <v>15.0</v>
      </c>
      <c r="AA9" s="66">
        <f t="shared" si="6"/>
        <v>0.14995</v>
      </c>
      <c r="AB9" s="69">
        <f t="shared" si="7"/>
        <v>1822.175</v>
      </c>
      <c r="AC9" s="65">
        <v>0.1</v>
      </c>
      <c r="AD9" s="69">
        <f t="shared" si="8"/>
        <v>444</v>
      </c>
      <c r="AE9" s="70">
        <f t="shared" si="9"/>
        <v>17.5</v>
      </c>
      <c r="AF9" s="69">
        <f t="shared" si="10"/>
        <v>2126.325</v>
      </c>
      <c r="AG9" s="66">
        <f t="shared" si="11"/>
        <v>0.1848978261</v>
      </c>
      <c r="AH9" s="71">
        <f t="shared" si="12"/>
        <v>9448.4</v>
      </c>
      <c r="AI9" s="71">
        <f t="shared" si="13"/>
        <v>229.425</v>
      </c>
      <c r="AJ9" s="72">
        <v>0.0085</v>
      </c>
      <c r="AK9" s="73">
        <f t="shared" si="14"/>
        <v>97.75</v>
      </c>
    </row>
    <row r="10" ht="18.0" customHeight="1">
      <c r="A10" s="56">
        <v>46114.0</v>
      </c>
      <c r="B10" s="58">
        <v>897.0</v>
      </c>
      <c r="C10" s="58"/>
      <c r="D10" s="57" t="s">
        <v>90</v>
      </c>
      <c r="E10" s="57" t="s">
        <v>91</v>
      </c>
      <c r="F10" s="59" t="s">
        <v>122</v>
      </c>
      <c r="G10" s="59" t="s">
        <v>91</v>
      </c>
      <c r="H10" s="59" t="s">
        <v>85</v>
      </c>
      <c r="I10" s="60" t="s">
        <v>86</v>
      </c>
      <c r="J10" s="60" t="s">
        <v>87</v>
      </c>
      <c r="K10" s="59" t="s">
        <v>232</v>
      </c>
      <c r="L10" s="57"/>
      <c r="M10" s="60">
        <v>810.0</v>
      </c>
      <c r="N10" s="60">
        <v>1490.0</v>
      </c>
      <c r="O10" s="60">
        <v>30000.0</v>
      </c>
      <c r="P10" s="63">
        <v>3.0E-4</v>
      </c>
      <c r="Q10" s="64">
        <f t="shared" si="1"/>
        <v>9</v>
      </c>
      <c r="R10" s="65">
        <v>0.12</v>
      </c>
      <c r="S10" s="62">
        <f t="shared" si="2"/>
        <v>178.8</v>
      </c>
      <c r="T10" s="65">
        <v>0.0</v>
      </c>
      <c r="U10" s="62">
        <v>1.0</v>
      </c>
      <c r="V10" s="62">
        <f t="shared" si="3"/>
        <v>0</v>
      </c>
      <c r="W10" s="66">
        <v>0.065</v>
      </c>
      <c r="X10" s="67">
        <f t="shared" si="4"/>
        <v>96.85</v>
      </c>
      <c r="Y10" s="68">
        <f t="shared" si="5"/>
        <v>0.01995</v>
      </c>
      <c r="Z10" s="57">
        <v>15.0</v>
      </c>
      <c r="AA10" s="66">
        <f t="shared" si="6"/>
        <v>0.20495</v>
      </c>
      <c r="AB10" s="69">
        <f t="shared" si="7"/>
        <v>318.0405</v>
      </c>
      <c r="AC10" s="65">
        <v>0.13</v>
      </c>
      <c r="AD10" s="69">
        <f t="shared" si="8"/>
        <v>88.4</v>
      </c>
      <c r="AE10" s="70">
        <f t="shared" si="9"/>
        <v>17.5</v>
      </c>
      <c r="AF10" s="69">
        <f t="shared" si="10"/>
        <v>247.0595</v>
      </c>
      <c r="AG10" s="66">
        <f t="shared" si="11"/>
        <v>0.165811745</v>
      </c>
      <c r="AH10" s="71">
        <f t="shared" si="12"/>
        <v>1142.234</v>
      </c>
      <c r="AI10" s="71">
        <f t="shared" si="13"/>
        <v>29.7255</v>
      </c>
      <c r="AJ10" s="72">
        <v>0.0085</v>
      </c>
      <c r="AK10" s="73">
        <f t="shared" si="14"/>
        <v>12.665</v>
      </c>
    </row>
    <row r="11" ht="18.0" customHeight="1">
      <c r="A11" s="56">
        <v>46114.0</v>
      </c>
      <c r="B11" s="58" t="s">
        <v>443</v>
      </c>
      <c r="C11" s="58"/>
      <c r="D11" s="57" t="s">
        <v>112</v>
      </c>
      <c r="E11" s="57" t="s">
        <v>113</v>
      </c>
      <c r="F11" s="57" t="s">
        <v>118</v>
      </c>
      <c r="G11" s="57" t="s">
        <v>119</v>
      </c>
      <c r="H11" s="59" t="s">
        <v>109</v>
      </c>
      <c r="I11" s="60" t="s">
        <v>86</v>
      </c>
      <c r="J11" s="60" t="s">
        <v>87</v>
      </c>
      <c r="K11" s="59" t="s">
        <v>360</v>
      </c>
      <c r="L11" s="59"/>
      <c r="M11" s="62">
        <v>5060.0</v>
      </c>
      <c r="N11" s="62">
        <v>8500.0</v>
      </c>
      <c r="O11" s="60">
        <v>100000.0</v>
      </c>
      <c r="P11" s="63">
        <v>3.0E-4</v>
      </c>
      <c r="Q11" s="64">
        <f t="shared" si="1"/>
        <v>30</v>
      </c>
      <c r="R11" s="65">
        <v>0.03</v>
      </c>
      <c r="S11" s="62">
        <f t="shared" si="2"/>
        <v>255</v>
      </c>
      <c r="T11" s="65">
        <v>0.035</v>
      </c>
      <c r="U11" s="62">
        <v>1.0</v>
      </c>
      <c r="V11" s="62">
        <f t="shared" si="3"/>
        <v>297.5</v>
      </c>
      <c r="W11" s="66">
        <v>0.065</v>
      </c>
      <c r="X11" s="67">
        <f t="shared" si="4"/>
        <v>552.5</v>
      </c>
      <c r="Y11" s="68">
        <f t="shared" si="5"/>
        <v>0.01995</v>
      </c>
      <c r="Z11" s="57">
        <v>15.0</v>
      </c>
      <c r="AA11" s="66">
        <f t="shared" si="6"/>
        <v>0.14995</v>
      </c>
      <c r="AB11" s="69">
        <f t="shared" si="7"/>
        <v>1346.825</v>
      </c>
      <c r="AC11" s="65">
        <v>0.1</v>
      </c>
      <c r="AD11" s="69">
        <f t="shared" si="8"/>
        <v>344</v>
      </c>
      <c r="AE11" s="70">
        <f t="shared" si="9"/>
        <v>17.5</v>
      </c>
      <c r="AF11" s="69">
        <f t="shared" si="10"/>
        <v>1701.675</v>
      </c>
      <c r="AG11" s="66">
        <f t="shared" si="11"/>
        <v>0.2001970588</v>
      </c>
      <c r="AH11" s="71">
        <f t="shared" si="12"/>
        <v>6983.6</v>
      </c>
      <c r="AI11" s="71">
        <f t="shared" si="13"/>
        <v>169.575</v>
      </c>
      <c r="AJ11" s="72">
        <v>0.0085</v>
      </c>
      <c r="AK11" s="73">
        <f t="shared" si="14"/>
        <v>72.25</v>
      </c>
    </row>
    <row r="12" ht="18.0" customHeight="1">
      <c r="A12" s="56">
        <v>46115.0</v>
      </c>
      <c r="B12" s="58">
        <v>949.0</v>
      </c>
      <c r="C12" s="58"/>
      <c r="D12" s="57" t="s">
        <v>353</v>
      </c>
      <c r="E12" s="57" t="s">
        <v>91</v>
      </c>
      <c r="F12" s="57" t="s">
        <v>444</v>
      </c>
      <c r="G12" s="59" t="s">
        <v>289</v>
      </c>
      <c r="H12" s="59" t="s">
        <v>355</v>
      </c>
      <c r="I12" s="60" t="s">
        <v>86</v>
      </c>
      <c r="J12" s="60" t="s">
        <v>87</v>
      </c>
      <c r="K12" s="59" t="s">
        <v>445</v>
      </c>
      <c r="L12" s="59"/>
      <c r="M12" s="62">
        <v>21060.0</v>
      </c>
      <c r="N12" s="62">
        <v>26100.0</v>
      </c>
      <c r="O12" s="60">
        <v>270000.0</v>
      </c>
      <c r="P12" s="63">
        <v>3.0E-4</v>
      </c>
      <c r="Q12" s="64">
        <f t="shared" si="1"/>
        <v>81</v>
      </c>
      <c r="R12" s="65">
        <v>0.056</v>
      </c>
      <c r="S12" s="62">
        <f t="shared" si="2"/>
        <v>1461.6</v>
      </c>
      <c r="T12" s="65">
        <v>0.035</v>
      </c>
      <c r="U12" s="62">
        <v>1.0</v>
      </c>
      <c r="V12" s="62">
        <f t="shared" si="3"/>
        <v>913.5</v>
      </c>
      <c r="W12" s="66">
        <v>0.065</v>
      </c>
      <c r="X12" s="67">
        <f t="shared" si="4"/>
        <v>1696.5</v>
      </c>
      <c r="Y12" s="68">
        <f t="shared" si="5"/>
        <v>0.01995</v>
      </c>
      <c r="Z12" s="57">
        <v>15.0</v>
      </c>
      <c r="AA12" s="66">
        <f t="shared" si="6"/>
        <v>0.17595</v>
      </c>
      <c r="AB12" s="69">
        <f t="shared" si="7"/>
        <v>4814.145</v>
      </c>
      <c r="AC12" s="65">
        <v>0.0</v>
      </c>
      <c r="AD12" s="69">
        <f t="shared" si="8"/>
        <v>0</v>
      </c>
      <c r="AE12" s="70">
        <f t="shared" si="9"/>
        <v>17.5</v>
      </c>
      <c r="AF12" s="69">
        <f t="shared" si="10"/>
        <v>127.355</v>
      </c>
      <c r="AG12" s="66">
        <f t="shared" si="11"/>
        <v>0.004879501916</v>
      </c>
      <c r="AH12" s="71">
        <f t="shared" si="12"/>
        <v>20765.16</v>
      </c>
      <c r="AI12" s="71">
        <f t="shared" si="13"/>
        <v>520.695</v>
      </c>
      <c r="AJ12" s="72">
        <v>0.0085</v>
      </c>
      <c r="AK12" s="73">
        <f t="shared" si="14"/>
        <v>221.85</v>
      </c>
    </row>
    <row r="13" ht="18.0" customHeight="1">
      <c r="A13" s="56">
        <v>46118.0</v>
      </c>
      <c r="B13" s="57">
        <v>968.0</v>
      </c>
      <c r="C13" s="58"/>
      <c r="D13" s="57" t="s">
        <v>90</v>
      </c>
      <c r="E13" s="57" t="s">
        <v>91</v>
      </c>
      <c r="F13" s="57" t="s">
        <v>90</v>
      </c>
      <c r="G13" s="57" t="s">
        <v>91</v>
      </c>
      <c r="H13" s="59" t="s">
        <v>85</v>
      </c>
      <c r="I13" s="60" t="s">
        <v>86</v>
      </c>
      <c r="J13" s="60" t="s">
        <v>87</v>
      </c>
      <c r="K13" s="61" t="s">
        <v>446</v>
      </c>
      <c r="L13" s="59"/>
      <c r="M13" s="62">
        <v>660.0</v>
      </c>
      <c r="N13" s="62">
        <v>1150.0</v>
      </c>
      <c r="O13" s="62">
        <v>50000.0</v>
      </c>
      <c r="P13" s="63">
        <v>3.0E-4</v>
      </c>
      <c r="Q13" s="64">
        <f t="shared" si="1"/>
        <v>15</v>
      </c>
      <c r="R13" s="65">
        <v>0.12</v>
      </c>
      <c r="S13" s="62">
        <f t="shared" si="2"/>
        <v>138</v>
      </c>
      <c r="T13" s="65">
        <v>0.0</v>
      </c>
      <c r="U13" s="62">
        <v>1.0</v>
      </c>
      <c r="V13" s="62">
        <f t="shared" si="3"/>
        <v>0</v>
      </c>
      <c r="W13" s="66">
        <v>0.065</v>
      </c>
      <c r="X13" s="67">
        <f t="shared" si="4"/>
        <v>74.75</v>
      </c>
      <c r="Y13" s="68">
        <f t="shared" si="5"/>
        <v>0.01995</v>
      </c>
      <c r="Z13" s="57">
        <v>15.0</v>
      </c>
      <c r="AA13" s="66">
        <f t="shared" si="6"/>
        <v>0.20495</v>
      </c>
      <c r="AB13" s="69">
        <f t="shared" si="7"/>
        <v>245.4675</v>
      </c>
      <c r="AC13" s="65">
        <v>0.08</v>
      </c>
      <c r="AD13" s="69">
        <f t="shared" si="8"/>
        <v>39.2</v>
      </c>
      <c r="AE13" s="70">
        <f t="shared" si="9"/>
        <v>17.5</v>
      </c>
      <c r="AF13" s="69">
        <f t="shared" si="10"/>
        <v>172.8325</v>
      </c>
      <c r="AG13" s="66">
        <f t="shared" si="11"/>
        <v>0.1502891304</v>
      </c>
      <c r="AH13" s="71">
        <f t="shared" si="12"/>
        <v>881.59</v>
      </c>
      <c r="AI13" s="71">
        <f t="shared" si="13"/>
        <v>22.9425</v>
      </c>
      <c r="AJ13" s="72">
        <v>0.0085</v>
      </c>
      <c r="AK13" s="73">
        <f t="shared" si="14"/>
        <v>9.775</v>
      </c>
    </row>
    <row r="14" ht="18.0" customHeight="1">
      <c r="A14" s="56">
        <v>46118.0</v>
      </c>
      <c r="B14" s="58" t="s">
        <v>447</v>
      </c>
      <c r="C14" s="58"/>
      <c r="D14" s="57" t="s">
        <v>353</v>
      </c>
      <c r="E14" s="57" t="s">
        <v>91</v>
      </c>
      <c r="F14" s="59" t="s">
        <v>403</v>
      </c>
      <c r="G14" s="59" t="s">
        <v>404</v>
      </c>
      <c r="H14" s="59" t="s">
        <v>355</v>
      </c>
      <c r="I14" s="60" t="s">
        <v>86</v>
      </c>
      <c r="J14" s="60" t="s">
        <v>87</v>
      </c>
      <c r="K14" s="59" t="s">
        <v>448</v>
      </c>
      <c r="L14" s="57"/>
      <c r="M14" s="60">
        <v>10320.0</v>
      </c>
      <c r="N14" s="60">
        <v>12900.0</v>
      </c>
      <c r="O14" s="60">
        <v>100000.0</v>
      </c>
      <c r="P14" s="63">
        <v>3.0E-4</v>
      </c>
      <c r="Q14" s="64">
        <f t="shared" si="1"/>
        <v>30</v>
      </c>
      <c r="R14" s="65">
        <v>0.056</v>
      </c>
      <c r="S14" s="62">
        <f t="shared" si="2"/>
        <v>722.4</v>
      </c>
      <c r="T14" s="65">
        <v>0.035</v>
      </c>
      <c r="U14" s="62">
        <v>1.0</v>
      </c>
      <c r="V14" s="62">
        <f t="shared" si="3"/>
        <v>451.5</v>
      </c>
      <c r="W14" s="66">
        <v>0.065</v>
      </c>
      <c r="X14" s="67">
        <f t="shared" si="4"/>
        <v>838.5</v>
      </c>
      <c r="Y14" s="68">
        <f t="shared" si="5"/>
        <v>0.01995</v>
      </c>
      <c r="Z14" s="57">
        <v>15.0</v>
      </c>
      <c r="AA14" s="66">
        <f t="shared" si="6"/>
        <v>0.17595</v>
      </c>
      <c r="AB14" s="69">
        <f t="shared" si="7"/>
        <v>2379.405</v>
      </c>
      <c r="AC14" s="65">
        <v>0.0</v>
      </c>
      <c r="AD14" s="69">
        <f t="shared" si="8"/>
        <v>0</v>
      </c>
      <c r="AE14" s="70">
        <f t="shared" si="9"/>
        <v>17.5</v>
      </c>
      <c r="AF14" s="69">
        <f t="shared" si="10"/>
        <v>153.095</v>
      </c>
      <c r="AG14" s="66">
        <f t="shared" si="11"/>
        <v>0.01186782946</v>
      </c>
      <c r="AH14" s="71">
        <f t="shared" si="12"/>
        <v>10263.24</v>
      </c>
      <c r="AI14" s="71">
        <f t="shared" si="13"/>
        <v>257.355</v>
      </c>
      <c r="AJ14" s="72">
        <v>0.0085</v>
      </c>
      <c r="AK14" s="73">
        <f t="shared" si="14"/>
        <v>109.65</v>
      </c>
    </row>
    <row r="15" ht="18.0" customHeight="1">
      <c r="A15" s="56">
        <v>46119.0</v>
      </c>
      <c r="B15" s="58">
        <v>1041.0</v>
      </c>
      <c r="C15" s="58"/>
      <c r="D15" s="57" t="s">
        <v>124</v>
      </c>
      <c r="E15" s="57" t="s">
        <v>125</v>
      </c>
      <c r="F15" s="57" t="s">
        <v>203</v>
      </c>
      <c r="G15" s="57" t="s">
        <v>83</v>
      </c>
      <c r="H15" s="59" t="s">
        <v>85</v>
      </c>
      <c r="I15" s="60" t="s">
        <v>86</v>
      </c>
      <c r="J15" s="60" t="s">
        <v>87</v>
      </c>
      <c r="K15" s="61" t="s">
        <v>449</v>
      </c>
      <c r="L15" s="59"/>
      <c r="M15" s="62">
        <v>4510.0</v>
      </c>
      <c r="N15" s="62">
        <v>7000.0</v>
      </c>
      <c r="O15" s="62">
        <v>100000.0</v>
      </c>
      <c r="P15" s="63">
        <v>3.0E-4</v>
      </c>
      <c r="Q15" s="64">
        <f t="shared" si="1"/>
        <v>30</v>
      </c>
      <c r="R15" s="65">
        <v>0.12</v>
      </c>
      <c r="S15" s="62">
        <f t="shared" si="2"/>
        <v>840</v>
      </c>
      <c r="T15" s="65">
        <v>0.0</v>
      </c>
      <c r="U15" s="62">
        <v>1.0</v>
      </c>
      <c r="V15" s="62">
        <f t="shared" si="3"/>
        <v>0</v>
      </c>
      <c r="W15" s="66">
        <v>0.065</v>
      </c>
      <c r="X15" s="67">
        <f t="shared" si="4"/>
        <v>455</v>
      </c>
      <c r="Y15" s="68">
        <f t="shared" si="5"/>
        <v>0.01995</v>
      </c>
      <c r="Z15" s="57">
        <v>15.0</v>
      </c>
      <c r="AA15" s="66">
        <f t="shared" si="6"/>
        <v>0.20495</v>
      </c>
      <c r="AB15" s="69">
        <f t="shared" si="7"/>
        <v>1494.15</v>
      </c>
      <c r="AC15" s="65">
        <v>0.06</v>
      </c>
      <c r="AD15" s="69">
        <f t="shared" si="8"/>
        <v>149.4</v>
      </c>
      <c r="AE15" s="70">
        <f t="shared" si="9"/>
        <v>17.5</v>
      </c>
      <c r="AF15" s="69">
        <f t="shared" si="10"/>
        <v>798.95</v>
      </c>
      <c r="AG15" s="66">
        <f t="shared" si="11"/>
        <v>0.1141357143</v>
      </c>
      <c r="AH15" s="71">
        <f t="shared" si="12"/>
        <v>5366.2</v>
      </c>
      <c r="AI15" s="71">
        <f t="shared" si="13"/>
        <v>139.65</v>
      </c>
      <c r="AJ15" s="72">
        <v>0.0085</v>
      </c>
      <c r="AK15" s="73">
        <f t="shared" si="14"/>
        <v>59.5</v>
      </c>
    </row>
    <row r="16" ht="16.5" customHeight="1">
      <c r="A16" s="56">
        <v>46119.0</v>
      </c>
      <c r="B16" s="57">
        <v>994.0</v>
      </c>
      <c r="C16" s="58"/>
      <c r="D16" s="57" t="s">
        <v>127</v>
      </c>
      <c r="E16" s="57" t="s">
        <v>83</v>
      </c>
      <c r="F16" s="57" t="s">
        <v>203</v>
      </c>
      <c r="G16" s="57" t="s">
        <v>83</v>
      </c>
      <c r="H16" s="59" t="s">
        <v>128</v>
      </c>
      <c r="I16" s="60" t="s">
        <v>86</v>
      </c>
      <c r="J16" s="60" t="s">
        <v>87</v>
      </c>
      <c r="K16" s="61" t="s">
        <v>450</v>
      </c>
      <c r="L16" s="59"/>
      <c r="M16" s="62">
        <v>500.0</v>
      </c>
      <c r="N16" s="62">
        <v>1200.0</v>
      </c>
      <c r="O16" s="62">
        <v>20000.0</v>
      </c>
      <c r="P16" s="63">
        <v>3.0E-4</v>
      </c>
      <c r="Q16" s="64">
        <f t="shared" si="1"/>
        <v>6</v>
      </c>
      <c r="R16" s="65">
        <v>0.0</v>
      </c>
      <c r="S16" s="62">
        <f t="shared" si="2"/>
        <v>0</v>
      </c>
      <c r="T16" s="65">
        <v>0.0</v>
      </c>
      <c r="U16" s="62">
        <v>1.0</v>
      </c>
      <c r="V16" s="62">
        <f t="shared" si="3"/>
        <v>0</v>
      </c>
      <c r="W16" s="66">
        <v>0.065</v>
      </c>
      <c r="X16" s="67">
        <f t="shared" si="4"/>
        <v>78</v>
      </c>
      <c r="Y16" s="68">
        <f t="shared" si="5"/>
        <v>0.01995</v>
      </c>
      <c r="Z16" s="57">
        <v>15.0</v>
      </c>
      <c r="AA16" s="66">
        <f t="shared" si="6"/>
        <v>0.08495</v>
      </c>
      <c r="AB16" s="69">
        <f t="shared" si="7"/>
        <v>112.14</v>
      </c>
      <c r="AC16" s="65">
        <v>0.13</v>
      </c>
      <c r="AD16" s="69">
        <f t="shared" si="8"/>
        <v>91</v>
      </c>
      <c r="AE16" s="70">
        <f t="shared" si="9"/>
        <v>17.5</v>
      </c>
      <c r="AF16" s="69">
        <f t="shared" si="10"/>
        <v>473.36</v>
      </c>
      <c r="AG16" s="66">
        <f t="shared" si="11"/>
        <v>0.3944666667</v>
      </c>
      <c r="AH16" s="71">
        <f t="shared" si="12"/>
        <v>1063.92</v>
      </c>
      <c r="AI16" s="71">
        <f t="shared" si="13"/>
        <v>23.94</v>
      </c>
      <c r="AJ16" s="72">
        <v>0.0085</v>
      </c>
      <c r="AK16" s="73">
        <f t="shared" si="14"/>
        <v>10.2</v>
      </c>
    </row>
    <row r="17" ht="18.0" customHeight="1">
      <c r="A17" s="56">
        <v>46119.0</v>
      </c>
      <c r="B17" s="57">
        <v>995.0</v>
      </c>
      <c r="C17" s="58"/>
      <c r="D17" s="57" t="s">
        <v>353</v>
      </c>
      <c r="E17" s="57" t="s">
        <v>91</v>
      </c>
      <c r="F17" s="57" t="s">
        <v>112</v>
      </c>
      <c r="G17" s="59" t="s">
        <v>113</v>
      </c>
      <c r="H17" s="59" t="s">
        <v>355</v>
      </c>
      <c r="I17" s="60" t="s">
        <v>86</v>
      </c>
      <c r="J17" s="60" t="s">
        <v>87</v>
      </c>
      <c r="K17" s="61" t="s">
        <v>451</v>
      </c>
      <c r="L17" s="59"/>
      <c r="M17" s="74">
        <v>9000.0</v>
      </c>
      <c r="N17" s="62">
        <v>11400.0</v>
      </c>
      <c r="O17" s="62">
        <v>286012.07</v>
      </c>
      <c r="P17" s="63">
        <v>3.0E-4</v>
      </c>
      <c r="Q17" s="64">
        <f t="shared" si="1"/>
        <v>85.803621</v>
      </c>
      <c r="R17" s="65">
        <v>0.056</v>
      </c>
      <c r="S17" s="62">
        <f t="shared" si="2"/>
        <v>638.4</v>
      </c>
      <c r="T17" s="65">
        <v>0.035</v>
      </c>
      <c r="U17" s="62">
        <v>1.0</v>
      </c>
      <c r="V17" s="62">
        <f t="shared" si="3"/>
        <v>399</v>
      </c>
      <c r="W17" s="66">
        <v>0.065</v>
      </c>
      <c r="X17" s="67">
        <f t="shared" si="4"/>
        <v>741</v>
      </c>
      <c r="Y17" s="68">
        <f t="shared" si="5"/>
        <v>0.01995</v>
      </c>
      <c r="Z17" s="57">
        <v>15.0</v>
      </c>
      <c r="AA17" s="66">
        <f t="shared" si="6"/>
        <v>0.17595</v>
      </c>
      <c r="AB17" s="69">
        <f t="shared" si="7"/>
        <v>2102.73</v>
      </c>
      <c r="AC17" s="65">
        <v>0.0</v>
      </c>
      <c r="AD17" s="69">
        <f t="shared" si="8"/>
        <v>0</v>
      </c>
      <c r="AE17" s="70">
        <f t="shared" si="9"/>
        <v>17.5</v>
      </c>
      <c r="AF17" s="69">
        <f t="shared" si="10"/>
        <v>193.966379</v>
      </c>
      <c r="AG17" s="66">
        <f t="shared" si="11"/>
        <v>0.01701459465</v>
      </c>
      <c r="AH17" s="71">
        <f t="shared" si="12"/>
        <v>9069.84</v>
      </c>
      <c r="AI17" s="71">
        <f t="shared" si="13"/>
        <v>227.43</v>
      </c>
      <c r="AJ17" s="72">
        <v>0.0085</v>
      </c>
      <c r="AK17" s="73">
        <f t="shared" si="14"/>
        <v>96.9</v>
      </c>
    </row>
    <row r="18" ht="18.0" customHeight="1">
      <c r="A18" s="56">
        <v>46120.0</v>
      </c>
      <c r="B18" s="58">
        <v>1044.0</v>
      </c>
      <c r="C18" s="58"/>
      <c r="D18" s="59" t="s">
        <v>90</v>
      </c>
      <c r="E18" s="59" t="s">
        <v>91</v>
      </c>
      <c r="F18" s="57" t="s">
        <v>101</v>
      </c>
      <c r="G18" s="59" t="s">
        <v>91</v>
      </c>
      <c r="H18" s="57" t="s">
        <v>85</v>
      </c>
      <c r="I18" s="60" t="s">
        <v>86</v>
      </c>
      <c r="J18" s="60" t="s">
        <v>87</v>
      </c>
      <c r="K18" s="57" t="s">
        <v>348</v>
      </c>
      <c r="L18" s="57"/>
      <c r="M18" s="75">
        <v>1100.0</v>
      </c>
      <c r="N18" s="75">
        <v>2200.0</v>
      </c>
      <c r="O18" s="75">
        <v>100000.0</v>
      </c>
      <c r="P18" s="63">
        <v>3.0E-4</v>
      </c>
      <c r="Q18" s="64">
        <f t="shared" si="1"/>
        <v>30</v>
      </c>
      <c r="R18" s="65">
        <v>0.12</v>
      </c>
      <c r="S18" s="62">
        <f t="shared" si="2"/>
        <v>264</v>
      </c>
      <c r="T18" s="65">
        <v>0.0</v>
      </c>
      <c r="U18" s="62">
        <v>1.0</v>
      </c>
      <c r="V18" s="62">
        <f t="shared" si="3"/>
        <v>0</v>
      </c>
      <c r="W18" s="66">
        <v>0.065</v>
      </c>
      <c r="X18" s="67">
        <f t="shared" si="4"/>
        <v>143</v>
      </c>
      <c r="Y18" s="68">
        <f t="shared" si="5"/>
        <v>0.01995</v>
      </c>
      <c r="Z18" s="57">
        <v>15.0</v>
      </c>
      <c r="AA18" s="66">
        <f t="shared" si="6"/>
        <v>0.20495</v>
      </c>
      <c r="AB18" s="69">
        <f t="shared" si="7"/>
        <v>469.59</v>
      </c>
      <c r="AC18" s="65">
        <v>0.13</v>
      </c>
      <c r="AD18" s="69">
        <f t="shared" si="8"/>
        <v>143</v>
      </c>
      <c r="AE18" s="70">
        <f t="shared" si="9"/>
        <v>17.5</v>
      </c>
      <c r="AF18" s="69">
        <f t="shared" si="10"/>
        <v>439.91</v>
      </c>
      <c r="AG18" s="66">
        <f t="shared" si="11"/>
        <v>0.1999590909</v>
      </c>
      <c r="AH18" s="71">
        <f t="shared" si="12"/>
        <v>1686.52</v>
      </c>
      <c r="AI18" s="71">
        <f t="shared" si="13"/>
        <v>43.89</v>
      </c>
      <c r="AJ18" s="72">
        <v>0.0085</v>
      </c>
      <c r="AK18" s="73">
        <f t="shared" si="14"/>
        <v>18.7</v>
      </c>
    </row>
    <row r="19" ht="17.25" customHeight="1">
      <c r="A19" s="56">
        <v>46120.0</v>
      </c>
      <c r="B19" s="58">
        <v>1051.0</v>
      </c>
      <c r="C19" s="58"/>
      <c r="D19" s="59" t="s">
        <v>127</v>
      </c>
      <c r="E19" s="59" t="s">
        <v>83</v>
      </c>
      <c r="F19" s="59" t="s">
        <v>203</v>
      </c>
      <c r="G19" s="57" t="s">
        <v>83</v>
      </c>
      <c r="H19" s="59" t="s">
        <v>128</v>
      </c>
      <c r="I19" s="60" t="s">
        <v>86</v>
      </c>
      <c r="J19" s="60" t="s">
        <v>87</v>
      </c>
      <c r="K19" s="57" t="s">
        <v>274</v>
      </c>
      <c r="L19" s="59"/>
      <c r="M19" s="60">
        <v>1268.53</v>
      </c>
      <c r="N19" s="60">
        <v>2300.0</v>
      </c>
      <c r="O19" s="60">
        <v>6120.0</v>
      </c>
      <c r="P19" s="63">
        <v>3.0E-4</v>
      </c>
      <c r="Q19" s="64">
        <f t="shared" si="1"/>
        <v>1.836</v>
      </c>
      <c r="R19" s="65">
        <v>0.0</v>
      </c>
      <c r="S19" s="62">
        <f t="shared" si="2"/>
        <v>0</v>
      </c>
      <c r="T19" s="65">
        <v>0.0</v>
      </c>
      <c r="U19" s="62">
        <v>1.0</v>
      </c>
      <c r="V19" s="62">
        <f t="shared" si="3"/>
        <v>0</v>
      </c>
      <c r="W19" s="66">
        <v>0.065</v>
      </c>
      <c r="X19" s="67">
        <f t="shared" si="4"/>
        <v>149.5</v>
      </c>
      <c r="Y19" s="68">
        <f t="shared" si="5"/>
        <v>0.01995</v>
      </c>
      <c r="Z19" s="57">
        <v>15.0</v>
      </c>
      <c r="AA19" s="66">
        <f t="shared" si="6"/>
        <v>0.08495</v>
      </c>
      <c r="AB19" s="69">
        <f t="shared" si="7"/>
        <v>214.935</v>
      </c>
      <c r="AC19" s="65">
        <v>0.13</v>
      </c>
      <c r="AD19" s="69">
        <f t="shared" si="8"/>
        <v>134.0911</v>
      </c>
      <c r="AE19" s="70">
        <f t="shared" si="9"/>
        <v>17.5</v>
      </c>
      <c r="AF19" s="69">
        <f t="shared" si="10"/>
        <v>663.1079</v>
      </c>
      <c r="AG19" s="66">
        <f t="shared" si="11"/>
        <v>0.2883077826</v>
      </c>
      <c r="AH19" s="71">
        <f t="shared" si="12"/>
        <v>2039.18</v>
      </c>
      <c r="AI19" s="71">
        <f t="shared" si="13"/>
        <v>45.885</v>
      </c>
      <c r="AJ19" s="72">
        <v>0.0085</v>
      </c>
      <c r="AK19" s="73">
        <f t="shared" si="14"/>
        <v>19.55</v>
      </c>
    </row>
    <row r="20" ht="18.0" customHeight="1">
      <c r="A20" s="56">
        <v>46120.0</v>
      </c>
      <c r="B20" s="57" t="s">
        <v>452</v>
      </c>
      <c r="C20" s="57"/>
      <c r="D20" s="57" t="s">
        <v>112</v>
      </c>
      <c r="E20" s="57" t="s">
        <v>113</v>
      </c>
      <c r="F20" s="57" t="s">
        <v>118</v>
      </c>
      <c r="G20" s="59" t="s">
        <v>119</v>
      </c>
      <c r="H20" s="59" t="s">
        <v>109</v>
      </c>
      <c r="I20" s="60" t="s">
        <v>86</v>
      </c>
      <c r="J20" s="60" t="s">
        <v>87</v>
      </c>
      <c r="K20" s="57" t="s">
        <v>360</v>
      </c>
      <c r="L20" s="57"/>
      <c r="M20" s="62">
        <v>5200.0</v>
      </c>
      <c r="N20" s="62">
        <v>8500.0</v>
      </c>
      <c r="O20" s="60">
        <v>104000.0</v>
      </c>
      <c r="P20" s="63">
        <v>3.0E-4</v>
      </c>
      <c r="Q20" s="64">
        <f t="shared" si="1"/>
        <v>31.2</v>
      </c>
      <c r="R20" s="65">
        <v>0.03</v>
      </c>
      <c r="S20" s="62">
        <f t="shared" si="2"/>
        <v>255</v>
      </c>
      <c r="T20" s="65">
        <v>0.035</v>
      </c>
      <c r="U20" s="62">
        <v>1.0</v>
      </c>
      <c r="V20" s="62">
        <f t="shared" si="3"/>
        <v>297.5</v>
      </c>
      <c r="W20" s="66">
        <v>0.065</v>
      </c>
      <c r="X20" s="67">
        <f t="shared" si="4"/>
        <v>552.5</v>
      </c>
      <c r="Y20" s="68">
        <f t="shared" si="5"/>
        <v>0.01995</v>
      </c>
      <c r="Z20" s="57">
        <v>15.0</v>
      </c>
      <c r="AA20" s="66">
        <f t="shared" si="6"/>
        <v>0.14995</v>
      </c>
      <c r="AB20" s="69">
        <f t="shared" si="7"/>
        <v>1346.825</v>
      </c>
      <c r="AC20" s="65">
        <v>0.1</v>
      </c>
      <c r="AD20" s="69">
        <f t="shared" si="8"/>
        <v>330</v>
      </c>
      <c r="AE20" s="70">
        <f t="shared" si="9"/>
        <v>17.5</v>
      </c>
      <c r="AF20" s="69">
        <f t="shared" si="10"/>
        <v>1574.475</v>
      </c>
      <c r="AG20" s="66">
        <f t="shared" si="11"/>
        <v>0.1852323529</v>
      </c>
      <c r="AH20" s="71">
        <f t="shared" si="12"/>
        <v>6983.6</v>
      </c>
      <c r="AI20" s="71">
        <f t="shared" si="13"/>
        <v>169.575</v>
      </c>
      <c r="AJ20" s="72">
        <v>0.0085</v>
      </c>
      <c r="AK20" s="73">
        <f t="shared" si="14"/>
        <v>72.25</v>
      </c>
    </row>
    <row r="21" ht="18.0" customHeight="1">
      <c r="A21" s="56">
        <v>46120.0</v>
      </c>
      <c r="B21" s="58" t="s">
        <v>453</v>
      </c>
      <c r="C21" s="58"/>
      <c r="D21" s="57" t="s">
        <v>112</v>
      </c>
      <c r="E21" s="57" t="s">
        <v>113</v>
      </c>
      <c r="F21" s="59" t="s">
        <v>107</v>
      </c>
      <c r="G21" s="57" t="s">
        <v>108</v>
      </c>
      <c r="H21" s="59" t="s">
        <v>109</v>
      </c>
      <c r="I21" s="60" t="s">
        <v>86</v>
      </c>
      <c r="J21" s="60" t="s">
        <v>87</v>
      </c>
      <c r="K21" s="59" t="s">
        <v>454</v>
      </c>
      <c r="L21" s="57"/>
      <c r="M21" s="60">
        <v>7000.0</v>
      </c>
      <c r="N21" s="60">
        <v>11500.0</v>
      </c>
      <c r="O21" s="60">
        <v>100000.0</v>
      </c>
      <c r="P21" s="63">
        <v>3.0E-4</v>
      </c>
      <c r="Q21" s="64">
        <f t="shared" si="1"/>
        <v>30</v>
      </c>
      <c r="R21" s="65">
        <v>0.03</v>
      </c>
      <c r="S21" s="62">
        <f t="shared" si="2"/>
        <v>345</v>
      </c>
      <c r="T21" s="65">
        <v>0.035</v>
      </c>
      <c r="U21" s="62">
        <v>1.0</v>
      </c>
      <c r="V21" s="62">
        <f t="shared" si="3"/>
        <v>402.5</v>
      </c>
      <c r="W21" s="66">
        <v>0.065</v>
      </c>
      <c r="X21" s="67">
        <f t="shared" si="4"/>
        <v>747.5</v>
      </c>
      <c r="Y21" s="68">
        <f t="shared" si="5"/>
        <v>0.01995</v>
      </c>
      <c r="Z21" s="57">
        <v>15.0</v>
      </c>
      <c r="AA21" s="66">
        <f t="shared" si="6"/>
        <v>0.14995</v>
      </c>
      <c r="AB21" s="69">
        <f t="shared" si="7"/>
        <v>1822.175</v>
      </c>
      <c r="AC21" s="65">
        <v>0.1</v>
      </c>
      <c r="AD21" s="69">
        <f t="shared" si="8"/>
        <v>450</v>
      </c>
      <c r="AE21" s="70">
        <f t="shared" si="9"/>
        <v>17.5</v>
      </c>
      <c r="AF21" s="69">
        <f t="shared" si="10"/>
        <v>2180.325</v>
      </c>
      <c r="AG21" s="66">
        <f t="shared" si="11"/>
        <v>0.1895934783</v>
      </c>
      <c r="AH21" s="71">
        <f t="shared" si="12"/>
        <v>9448.4</v>
      </c>
      <c r="AI21" s="71">
        <f t="shared" si="13"/>
        <v>229.425</v>
      </c>
      <c r="AJ21" s="72">
        <v>0.0085</v>
      </c>
      <c r="AK21" s="73">
        <f t="shared" si="14"/>
        <v>97.75</v>
      </c>
    </row>
    <row r="22" ht="18.0" customHeight="1">
      <c r="A22" s="56">
        <v>46120.0</v>
      </c>
      <c r="B22" s="58" t="s">
        <v>455</v>
      </c>
      <c r="C22" s="58"/>
      <c r="D22" s="57" t="s">
        <v>353</v>
      </c>
      <c r="E22" s="57" t="s">
        <v>91</v>
      </c>
      <c r="F22" s="57" t="s">
        <v>354</v>
      </c>
      <c r="G22" s="57" t="s">
        <v>106</v>
      </c>
      <c r="H22" s="59" t="s">
        <v>355</v>
      </c>
      <c r="I22" s="60" t="s">
        <v>86</v>
      </c>
      <c r="J22" s="60" t="s">
        <v>87</v>
      </c>
      <c r="K22" s="59" t="s">
        <v>456</v>
      </c>
      <c r="L22" s="59"/>
      <c r="M22" s="62">
        <v>6500.0</v>
      </c>
      <c r="N22" s="62">
        <v>7600.0</v>
      </c>
      <c r="O22" s="60">
        <v>295738.5</v>
      </c>
      <c r="P22" s="63">
        <v>3.0E-4</v>
      </c>
      <c r="Q22" s="64">
        <f t="shared" si="1"/>
        <v>88.72155</v>
      </c>
      <c r="R22" s="65">
        <v>0.12</v>
      </c>
      <c r="S22" s="62">
        <f t="shared" si="2"/>
        <v>912</v>
      </c>
      <c r="T22" s="65">
        <v>0.0</v>
      </c>
      <c r="U22" s="62">
        <v>1.0</v>
      </c>
      <c r="V22" s="62">
        <f t="shared" si="3"/>
        <v>0</v>
      </c>
      <c r="W22" s="66">
        <v>0.065</v>
      </c>
      <c r="X22" s="67">
        <f t="shared" si="4"/>
        <v>494</v>
      </c>
      <c r="Y22" s="68">
        <f t="shared" si="5"/>
        <v>0.01995</v>
      </c>
      <c r="Z22" s="57">
        <v>15.0</v>
      </c>
      <c r="AA22" s="66">
        <f t="shared" si="6"/>
        <v>0.20495</v>
      </c>
      <c r="AB22" s="69">
        <f t="shared" si="7"/>
        <v>1622.22</v>
      </c>
      <c r="AC22" s="65">
        <v>0.0</v>
      </c>
      <c r="AD22" s="69">
        <f t="shared" si="8"/>
        <v>0</v>
      </c>
      <c r="AE22" s="70">
        <f t="shared" si="9"/>
        <v>17.5</v>
      </c>
      <c r="AF22" s="69">
        <f t="shared" si="10"/>
        <v>-628.44155</v>
      </c>
      <c r="AG22" s="66">
        <f t="shared" si="11"/>
        <v>-0.08268967763</v>
      </c>
      <c r="AH22" s="71">
        <f t="shared" si="12"/>
        <v>5826.16</v>
      </c>
      <c r="AI22" s="71">
        <f t="shared" si="13"/>
        <v>151.62</v>
      </c>
      <c r="AJ22" s="72">
        <v>0.0085</v>
      </c>
      <c r="AK22" s="73">
        <f t="shared" si="14"/>
        <v>64.6</v>
      </c>
    </row>
    <row r="23" ht="18.0" customHeight="1">
      <c r="A23" s="56">
        <v>46121.0</v>
      </c>
      <c r="B23" s="58" t="s">
        <v>457</v>
      </c>
      <c r="C23" s="58"/>
      <c r="D23" s="57" t="s">
        <v>353</v>
      </c>
      <c r="E23" s="57" t="s">
        <v>91</v>
      </c>
      <c r="F23" s="57" t="s">
        <v>401</v>
      </c>
      <c r="G23" s="59" t="s">
        <v>308</v>
      </c>
      <c r="H23" s="59" t="s">
        <v>355</v>
      </c>
      <c r="I23" s="60" t="s">
        <v>86</v>
      </c>
      <c r="J23" s="60" t="s">
        <v>87</v>
      </c>
      <c r="K23" s="59" t="s">
        <v>458</v>
      </c>
      <c r="L23" s="59"/>
      <c r="M23" s="62">
        <v>4010.0</v>
      </c>
      <c r="N23" s="62">
        <v>5200.0</v>
      </c>
      <c r="O23" s="60">
        <v>200000.0</v>
      </c>
      <c r="P23" s="63">
        <v>3.0E-4</v>
      </c>
      <c r="Q23" s="64">
        <f t="shared" si="1"/>
        <v>60</v>
      </c>
      <c r="R23" s="65">
        <v>0.12</v>
      </c>
      <c r="S23" s="62">
        <f t="shared" si="2"/>
        <v>624</v>
      </c>
      <c r="T23" s="65">
        <v>0.0</v>
      </c>
      <c r="U23" s="62">
        <v>1.0</v>
      </c>
      <c r="V23" s="62">
        <f t="shared" si="3"/>
        <v>0</v>
      </c>
      <c r="W23" s="66">
        <v>0.065</v>
      </c>
      <c r="X23" s="67">
        <f t="shared" si="4"/>
        <v>338</v>
      </c>
      <c r="Y23" s="68">
        <f t="shared" si="5"/>
        <v>0.01995</v>
      </c>
      <c r="Z23" s="57">
        <v>15.0</v>
      </c>
      <c r="AA23" s="66">
        <f t="shared" si="6"/>
        <v>0.20495</v>
      </c>
      <c r="AB23" s="69">
        <f t="shared" si="7"/>
        <v>1109.94</v>
      </c>
      <c r="AC23" s="65">
        <v>0.0</v>
      </c>
      <c r="AD23" s="69">
        <f t="shared" si="8"/>
        <v>0</v>
      </c>
      <c r="AE23" s="70">
        <f t="shared" si="9"/>
        <v>17.5</v>
      </c>
      <c r="AF23" s="69">
        <f t="shared" si="10"/>
        <v>2.56</v>
      </c>
      <c r="AG23" s="66">
        <f t="shared" si="11"/>
        <v>0.0004923076923</v>
      </c>
      <c r="AH23" s="71">
        <f t="shared" si="12"/>
        <v>3986.32</v>
      </c>
      <c r="AI23" s="71">
        <f t="shared" si="13"/>
        <v>103.74</v>
      </c>
      <c r="AJ23" s="72">
        <v>0.0085</v>
      </c>
      <c r="AK23" s="73">
        <f t="shared" si="14"/>
        <v>44.2</v>
      </c>
    </row>
    <row r="24" ht="18.0" customHeight="1">
      <c r="A24" s="56">
        <v>46121.0</v>
      </c>
      <c r="B24" s="57">
        <v>1117.0</v>
      </c>
      <c r="C24" s="58"/>
      <c r="D24" s="57" t="s">
        <v>459</v>
      </c>
      <c r="E24" s="57" t="s">
        <v>106</v>
      </c>
      <c r="F24" s="57" t="s">
        <v>105</v>
      </c>
      <c r="G24" s="57" t="s">
        <v>106</v>
      </c>
      <c r="H24" s="59" t="s">
        <v>460</v>
      </c>
      <c r="I24" s="60" t="s">
        <v>86</v>
      </c>
      <c r="J24" s="60" t="s">
        <v>87</v>
      </c>
      <c r="K24" s="61" t="s">
        <v>461</v>
      </c>
      <c r="L24" s="59"/>
      <c r="M24" s="62">
        <v>7560.0</v>
      </c>
      <c r="N24" s="62">
        <v>6900.0</v>
      </c>
      <c r="O24" s="62">
        <v>950000.0</v>
      </c>
      <c r="P24" s="63">
        <v>3.0E-4</v>
      </c>
      <c r="Q24" s="64">
        <f t="shared" si="1"/>
        <v>285</v>
      </c>
      <c r="R24" s="65">
        <v>0.0</v>
      </c>
      <c r="S24" s="62">
        <f t="shared" si="2"/>
        <v>0</v>
      </c>
      <c r="T24" s="65">
        <v>0.0</v>
      </c>
      <c r="U24" s="62">
        <v>1.0</v>
      </c>
      <c r="V24" s="62">
        <f t="shared" si="3"/>
        <v>0</v>
      </c>
      <c r="W24" s="66">
        <v>0.065</v>
      </c>
      <c r="X24" s="67">
        <f t="shared" si="4"/>
        <v>448.5</v>
      </c>
      <c r="Y24" s="68">
        <f t="shared" si="5"/>
        <v>0.01995</v>
      </c>
      <c r="Z24" s="57">
        <v>15.0</v>
      </c>
      <c r="AA24" s="66">
        <f t="shared" si="6"/>
        <v>0.08495</v>
      </c>
      <c r="AB24" s="69">
        <f t="shared" si="7"/>
        <v>644.805</v>
      </c>
      <c r="AC24" s="65">
        <v>0.0</v>
      </c>
      <c r="AD24" s="69">
        <f t="shared" si="8"/>
        <v>0</v>
      </c>
      <c r="AE24" s="70">
        <f t="shared" si="9"/>
        <v>17.5</v>
      </c>
      <c r="AF24" s="69">
        <f t="shared" si="10"/>
        <v>-1607.305</v>
      </c>
      <c r="AG24" s="66">
        <f t="shared" si="11"/>
        <v>-0.2329427536</v>
      </c>
      <c r="AH24" s="85">
        <f t="shared" si="12"/>
        <v>6117.54</v>
      </c>
      <c r="AI24" s="85">
        <f t="shared" si="13"/>
        <v>137.655</v>
      </c>
      <c r="AJ24" s="86">
        <v>0.0085</v>
      </c>
      <c r="AK24" s="87">
        <f t="shared" si="14"/>
        <v>58.65</v>
      </c>
    </row>
    <row r="25" ht="18.0" customHeight="1">
      <c r="A25" s="56">
        <v>46122.0</v>
      </c>
      <c r="B25" s="58">
        <v>1154.0</v>
      </c>
      <c r="C25" s="58"/>
      <c r="D25" s="57" t="s">
        <v>203</v>
      </c>
      <c r="E25" s="57" t="s">
        <v>83</v>
      </c>
      <c r="F25" s="59" t="s">
        <v>90</v>
      </c>
      <c r="G25" s="59" t="s">
        <v>91</v>
      </c>
      <c r="H25" s="59" t="s">
        <v>85</v>
      </c>
      <c r="I25" s="60" t="s">
        <v>86</v>
      </c>
      <c r="J25" s="60" t="s">
        <v>87</v>
      </c>
      <c r="K25" s="59" t="s">
        <v>462</v>
      </c>
      <c r="L25" s="57"/>
      <c r="M25" s="60">
        <v>8400.0</v>
      </c>
      <c r="N25" s="60">
        <v>11000.0</v>
      </c>
      <c r="O25" s="60">
        <v>300000.0</v>
      </c>
      <c r="P25" s="63">
        <v>3.0E-4</v>
      </c>
      <c r="Q25" s="64">
        <f t="shared" si="1"/>
        <v>90</v>
      </c>
      <c r="R25" s="65">
        <v>0.12</v>
      </c>
      <c r="S25" s="62">
        <f t="shared" si="2"/>
        <v>1320</v>
      </c>
      <c r="T25" s="65">
        <v>0.0</v>
      </c>
      <c r="U25" s="62">
        <v>1.0</v>
      </c>
      <c r="V25" s="62">
        <f t="shared" si="3"/>
        <v>0</v>
      </c>
      <c r="W25" s="66">
        <v>0.065</v>
      </c>
      <c r="X25" s="67">
        <f t="shared" si="4"/>
        <v>715</v>
      </c>
      <c r="Y25" s="68">
        <f t="shared" si="5"/>
        <v>0.01995</v>
      </c>
      <c r="Z25" s="57">
        <v>15.0</v>
      </c>
      <c r="AA25" s="66">
        <f t="shared" si="6"/>
        <v>0.20495</v>
      </c>
      <c r="AB25" s="69">
        <f t="shared" si="7"/>
        <v>2347.95</v>
      </c>
      <c r="AC25" s="65">
        <v>0.0</v>
      </c>
      <c r="AD25" s="69">
        <f t="shared" si="8"/>
        <v>0</v>
      </c>
      <c r="AE25" s="70">
        <f t="shared" si="9"/>
        <v>17.5</v>
      </c>
      <c r="AF25" s="69">
        <f t="shared" si="10"/>
        <v>144.55</v>
      </c>
      <c r="AG25" s="66">
        <f t="shared" si="11"/>
        <v>0.01314090909</v>
      </c>
      <c r="AH25" s="71">
        <f t="shared" si="12"/>
        <v>8432.6</v>
      </c>
      <c r="AI25" s="71">
        <f t="shared" si="13"/>
        <v>219.45</v>
      </c>
      <c r="AJ25" s="72">
        <v>0.0085</v>
      </c>
      <c r="AK25" s="73">
        <f t="shared" si="14"/>
        <v>93.5</v>
      </c>
    </row>
    <row r="26" ht="18.0" customHeight="1">
      <c r="A26" s="56">
        <v>46122.0</v>
      </c>
      <c r="B26" s="58" t="s">
        <v>463</v>
      </c>
      <c r="C26" s="58"/>
      <c r="D26" s="57" t="s">
        <v>353</v>
      </c>
      <c r="E26" s="57" t="s">
        <v>91</v>
      </c>
      <c r="F26" s="57" t="s">
        <v>464</v>
      </c>
      <c r="G26" s="57" t="s">
        <v>465</v>
      </c>
      <c r="H26" s="59" t="s">
        <v>355</v>
      </c>
      <c r="I26" s="60" t="s">
        <v>86</v>
      </c>
      <c r="J26" s="60" t="s">
        <v>87</v>
      </c>
      <c r="K26" s="61" t="s">
        <v>466</v>
      </c>
      <c r="L26" s="59"/>
      <c r="M26" s="62">
        <v>25060.0</v>
      </c>
      <c r="N26" s="62">
        <v>28400.0</v>
      </c>
      <c r="O26" s="62">
        <v>350000.0</v>
      </c>
      <c r="P26" s="63">
        <v>3.0E-4</v>
      </c>
      <c r="Q26" s="64">
        <f t="shared" si="1"/>
        <v>105</v>
      </c>
      <c r="R26" s="65">
        <v>0.056</v>
      </c>
      <c r="S26" s="62">
        <f t="shared" si="2"/>
        <v>1590.4</v>
      </c>
      <c r="T26" s="65">
        <v>0.035</v>
      </c>
      <c r="U26" s="62">
        <v>1.0</v>
      </c>
      <c r="V26" s="62">
        <f t="shared" si="3"/>
        <v>994</v>
      </c>
      <c r="W26" s="66">
        <v>0.065</v>
      </c>
      <c r="X26" s="67">
        <f t="shared" si="4"/>
        <v>1846</v>
      </c>
      <c r="Y26" s="68">
        <f t="shared" si="5"/>
        <v>0.01995</v>
      </c>
      <c r="Z26" s="57">
        <v>15.0</v>
      </c>
      <c r="AA26" s="66">
        <f t="shared" si="6"/>
        <v>0.17595</v>
      </c>
      <c r="AB26" s="69">
        <f t="shared" si="7"/>
        <v>5238.38</v>
      </c>
      <c r="AC26" s="65">
        <v>0.0</v>
      </c>
      <c r="AD26" s="69">
        <f t="shared" si="8"/>
        <v>0</v>
      </c>
      <c r="AE26" s="70">
        <f t="shared" si="9"/>
        <v>17.5</v>
      </c>
      <c r="AF26" s="69">
        <f t="shared" si="10"/>
        <v>-2020.88</v>
      </c>
      <c r="AG26" s="66">
        <f t="shared" si="11"/>
        <v>-0.07115774648</v>
      </c>
      <c r="AH26" s="85">
        <f t="shared" si="12"/>
        <v>22595.04</v>
      </c>
      <c r="AI26" s="85">
        <f t="shared" si="13"/>
        <v>566.58</v>
      </c>
      <c r="AJ26" s="88">
        <v>0.0085</v>
      </c>
      <c r="AK26" s="89">
        <f t="shared" si="14"/>
        <v>241.4</v>
      </c>
    </row>
    <row r="27" ht="18.0" customHeight="1">
      <c r="A27" s="56">
        <v>46122.0</v>
      </c>
      <c r="B27" s="58">
        <v>1155.0</v>
      </c>
      <c r="C27" s="58"/>
      <c r="D27" s="57" t="s">
        <v>467</v>
      </c>
      <c r="E27" s="57" t="s">
        <v>468</v>
      </c>
      <c r="F27" s="57" t="s">
        <v>469</v>
      </c>
      <c r="G27" s="57" t="s">
        <v>91</v>
      </c>
      <c r="H27" s="59" t="s">
        <v>85</v>
      </c>
      <c r="I27" s="60" t="s">
        <v>86</v>
      </c>
      <c r="J27" s="60" t="s">
        <v>87</v>
      </c>
      <c r="K27" s="61" t="s">
        <v>470</v>
      </c>
      <c r="L27" s="59"/>
      <c r="M27" s="62">
        <v>8360.0</v>
      </c>
      <c r="N27" s="62">
        <v>11400.0</v>
      </c>
      <c r="O27" s="62">
        <v>300000.0</v>
      </c>
      <c r="P27" s="63">
        <v>3.0E-4</v>
      </c>
      <c r="Q27" s="64">
        <f t="shared" si="1"/>
        <v>90</v>
      </c>
      <c r="R27" s="65">
        <v>0.12</v>
      </c>
      <c r="S27" s="62">
        <f t="shared" si="2"/>
        <v>1368</v>
      </c>
      <c r="T27" s="65">
        <v>0.0</v>
      </c>
      <c r="U27" s="62">
        <v>1.0</v>
      </c>
      <c r="V27" s="62">
        <f t="shared" si="3"/>
        <v>0</v>
      </c>
      <c r="W27" s="66">
        <v>0.065</v>
      </c>
      <c r="X27" s="67">
        <f t="shared" si="4"/>
        <v>741</v>
      </c>
      <c r="Y27" s="68">
        <f t="shared" si="5"/>
        <v>0.01995</v>
      </c>
      <c r="Z27" s="57">
        <v>15.0</v>
      </c>
      <c r="AA27" s="66">
        <f t="shared" si="6"/>
        <v>0.20495</v>
      </c>
      <c r="AB27" s="69">
        <f t="shared" si="7"/>
        <v>2433.33</v>
      </c>
      <c r="AC27" s="65">
        <v>0.0</v>
      </c>
      <c r="AD27" s="69">
        <f t="shared" si="8"/>
        <v>0</v>
      </c>
      <c r="AE27" s="70">
        <f t="shared" si="9"/>
        <v>17.5</v>
      </c>
      <c r="AF27" s="69">
        <f t="shared" si="10"/>
        <v>499.17</v>
      </c>
      <c r="AG27" s="66">
        <f t="shared" si="11"/>
        <v>0.04378684211</v>
      </c>
      <c r="AH27" s="71">
        <f t="shared" si="12"/>
        <v>8739.24</v>
      </c>
      <c r="AI27" s="71">
        <f t="shared" si="13"/>
        <v>227.43</v>
      </c>
      <c r="AJ27" s="72">
        <v>0.0085</v>
      </c>
      <c r="AK27" s="73">
        <f t="shared" si="14"/>
        <v>96.9</v>
      </c>
    </row>
    <row r="28" ht="18.0" customHeight="1">
      <c r="A28" s="56">
        <v>46123.0</v>
      </c>
      <c r="B28" s="58" t="s">
        <v>471</v>
      </c>
      <c r="C28" s="58"/>
      <c r="D28" s="57" t="s">
        <v>105</v>
      </c>
      <c r="E28" s="57" t="s">
        <v>106</v>
      </c>
      <c r="F28" s="57" t="s">
        <v>112</v>
      </c>
      <c r="G28" s="57" t="s">
        <v>113</v>
      </c>
      <c r="H28" s="59" t="s">
        <v>109</v>
      </c>
      <c r="I28" s="60" t="s">
        <v>86</v>
      </c>
      <c r="J28" s="226" t="s">
        <v>87</v>
      </c>
      <c r="K28" s="59" t="s">
        <v>456</v>
      </c>
      <c r="L28" s="57"/>
      <c r="M28" s="75">
        <v>9060.0</v>
      </c>
      <c r="N28" s="75">
        <v>14400.0</v>
      </c>
      <c r="O28" s="75">
        <v>500000.0</v>
      </c>
      <c r="P28" s="63">
        <v>3.0E-4</v>
      </c>
      <c r="Q28" s="64">
        <f t="shared" si="1"/>
        <v>150</v>
      </c>
      <c r="R28" s="65">
        <v>0.03</v>
      </c>
      <c r="S28" s="62">
        <f t="shared" si="2"/>
        <v>432</v>
      </c>
      <c r="T28" s="65">
        <v>0.035</v>
      </c>
      <c r="U28" s="62">
        <v>1.0</v>
      </c>
      <c r="V28" s="62">
        <f t="shared" si="3"/>
        <v>504</v>
      </c>
      <c r="W28" s="66">
        <v>0.065</v>
      </c>
      <c r="X28" s="67">
        <f t="shared" si="4"/>
        <v>936</v>
      </c>
      <c r="Y28" s="68">
        <f t="shared" si="5"/>
        <v>0.01995</v>
      </c>
      <c r="Z28" s="57">
        <v>15.0</v>
      </c>
      <c r="AA28" s="66">
        <f t="shared" si="6"/>
        <v>0.14995</v>
      </c>
      <c r="AB28" s="69">
        <f t="shared" si="7"/>
        <v>2281.68</v>
      </c>
      <c r="AC28" s="65">
        <v>0.1</v>
      </c>
      <c r="AD28" s="69">
        <f t="shared" si="8"/>
        <v>534</v>
      </c>
      <c r="AE28" s="70">
        <f t="shared" si="9"/>
        <v>17.5</v>
      </c>
      <c r="AF28" s="69">
        <f t="shared" si="10"/>
        <v>2356.82</v>
      </c>
      <c r="AG28" s="66">
        <f t="shared" si="11"/>
        <v>0.1636680556</v>
      </c>
      <c r="AH28" s="85">
        <f t="shared" si="12"/>
        <v>11831.04</v>
      </c>
      <c r="AI28" s="85">
        <f t="shared" si="13"/>
        <v>287.28</v>
      </c>
      <c r="AJ28" s="86">
        <v>0.0085</v>
      </c>
      <c r="AK28" s="87">
        <f t="shared" si="14"/>
        <v>122.4</v>
      </c>
    </row>
    <row r="29" ht="18.0" customHeight="1">
      <c r="A29" s="56">
        <v>46123.0</v>
      </c>
      <c r="B29" s="58">
        <v>1192.0</v>
      </c>
      <c r="C29" s="58"/>
      <c r="D29" s="57" t="s">
        <v>105</v>
      </c>
      <c r="E29" s="57" t="s">
        <v>106</v>
      </c>
      <c r="F29" s="59" t="s">
        <v>173</v>
      </c>
      <c r="G29" s="59" t="s">
        <v>174</v>
      </c>
      <c r="H29" s="59" t="s">
        <v>109</v>
      </c>
      <c r="I29" s="60" t="s">
        <v>86</v>
      </c>
      <c r="J29" s="226" t="s">
        <v>87</v>
      </c>
      <c r="K29" s="59" t="s">
        <v>472</v>
      </c>
      <c r="L29" s="57"/>
      <c r="M29" s="60">
        <v>9060.0</v>
      </c>
      <c r="N29" s="60">
        <v>11600.0</v>
      </c>
      <c r="O29" s="60">
        <v>500000.0</v>
      </c>
      <c r="P29" s="63">
        <v>3.0E-4</v>
      </c>
      <c r="Q29" s="64">
        <f t="shared" si="1"/>
        <v>150</v>
      </c>
      <c r="R29" s="65">
        <v>0.056</v>
      </c>
      <c r="S29" s="62">
        <f t="shared" si="2"/>
        <v>649.6</v>
      </c>
      <c r="T29" s="65">
        <v>0.035</v>
      </c>
      <c r="U29" s="62">
        <v>1.0</v>
      </c>
      <c r="V29" s="62">
        <f t="shared" si="3"/>
        <v>406</v>
      </c>
      <c r="W29" s="66">
        <v>0.065</v>
      </c>
      <c r="X29" s="67">
        <f t="shared" si="4"/>
        <v>754</v>
      </c>
      <c r="Y29" s="68">
        <f t="shared" si="5"/>
        <v>0.01995</v>
      </c>
      <c r="Z29" s="57">
        <v>15.0</v>
      </c>
      <c r="AA29" s="66">
        <f t="shared" si="6"/>
        <v>0.17595</v>
      </c>
      <c r="AB29" s="69">
        <f t="shared" si="7"/>
        <v>2139.62</v>
      </c>
      <c r="AC29" s="65">
        <v>0.0</v>
      </c>
      <c r="AD29" s="69">
        <f t="shared" si="8"/>
        <v>0</v>
      </c>
      <c r="AE29" s="70">
        <f t="shared" si="9"/>
        <v>17.5</v>
      </c>
      <c r="AF29" s="69">
        <f t="shared" si="10"/>
        <v>232.88</v>
      </c>
      <c r="AG29" s="66">
        <f t="shared" si="11"/>
        <v>0.02007586207</v>
      </c>
      <c r="AH29" s="85">
        <f t="shared" si="12"/>
        <v>9228.96</v>
      </c>
      <c r="AI29" s="85">
        <f t="shared" si="13"/>
        <v>231.42</v>
      </c>
      <c r="AJ29" s="86">
        <v>0.0085</v>
      </c>
      <c r="AK29" s="87">
        <f t="shared" si="14"/>
        <v>98.6</v>
      </c>
    </row>
    <row r="30" ht="18.0" customHeight="1">
      <c r="A30" s="56">
        <v>46124.0</v>
      </c>
      <c r="B30" s="58" t="s">
        <v>473</v>
      </c>
      <c r="C30" s="58"/>
      <c r="D30" s="57" t="s">
        <v>112</v>
      </c>
      <c r="E30" s="57" t="s">
        <v>113</v>
      </c>
      <c r="F30" s="57" t="s">
        <v>118</v>
      </c>
      <c r="G30" s="59" t="s">
        <v>119</v>
      </c>
      <c r="H30" s="59" t="s">
        <v>109</v>
      </c>
      <c r="I30" s="60" t="s">
        <v>86</v>
      </c>
      <c r="J30" s="226" t="s">
        <v>87</v>
      </c>
      <c r="K30" s="57" t="s">
        <v>420</v>
      </c>
      <c r="L30" s="57"/>
      <c r="M30" s="62">
        <v>5460.0</v>
      </c>
      <c r="N30" s="62">
        <v>8600.0</v>
      </c>
      <c r="O30" s="60">
        <v>104000.0</v>
      </c>
      <c r="P30" s="63">
        <v>3.0E-4</v>
      </c>
      <c r="Q30" s="64">
        <f t="shared" si="1"/>
        <v>31.2</v>
      </c>
      <c r="R30" s="65">
        <v>0.03</v>
      </c>
      <c r="S30" s="62">
        <f t="shared" si="2"/>
        <v>258</v>
      </c>
      <c r="T30" s="65">
        <v>0.035</v>
      </c>
      <c r="U30" s="62">
        <v>1.0</v>
      </c>
      <c r="V30" s="62">
        <f t="shared" si="3"/>
        <v>301</v>
      </c>
      <c r="W30" s="66">
        <v>0.065</v>
      </c>
      <c r="X30" s="67">
        <f t="shared" si="4"/>
        <v>559</v>
      </c>
      <c r="Y30" s="68">
        <f t="shared" si="5"/>
        <v>0.01995</v>
      </c>
      <c r="Z30" s="57">
        <v>15.0</v>
      </c>
      <c r="AA30" s="66">
        <f t="shared" si="6"/>
        <v>0.14995</v>
      </c>
      <c r="AB30" s="69">
        <f t="shared" si="7"/>
        <v>1362.67</v>
      </c>
      <c r="AC30" s="65">
        <v>0.1</v>
      </c>
      <c r="AD30" s="69">
        <f t="shared" si="8"/>
        <v>314</v>
      </c>
      <c r="AE30" s="70">
        <f t="shared" si="9"/>
        <v>17.5</v>
      </c>
      <c r="AF30" s="69">
        <f t="shared" si="10"/>
        <v>1414.63</v>
      </c>
      <c r="AG30" s="66">
        <f t="shared" si="11"/>
        <v>0.1644918605</v>
      </c>
      <c r="AH30" s="85">
        <f t="shared" si="12"/>
        <v>7065.76</v>
      </c>
      <c r="AI30" s="85">
        <f t="shared" si="13"/>
        <v>171.57</v>
      </c>
      <c r="AJ30" s="86">
        <v>0.0085</v>
      </c>
      <c r="AK30" s="87">
        <f t="shared" si="14"/>
        <v>73.1</v>
      </c>
    </row>
    <row r="31" ht="18.0" customHeight="1">
      <c r="A31" s="56">
        <v>46124.0</v>
      </c>
      <c r="B31" s="58" t="s">
        <v>474</v>
      </c>
      <c r="C31" s="58"/>
      <c r="D31" s="57" t="s">
        <v>112</v>
      </c>
      <c r="E31" s="57" t="s">
        <v>113</v>
      </c>
      <c r="F31" s="59" t="s">
        <v>107</v>
      </c>
      <c r="G31" s="57" t="s">
        <v>108</v>
      </c>
      <c r="H31" s="59" t="s">
        <v>109</v>
      </c>
      <c r="I31" s="60" t="s">
        <v>86</v>
      </c>
      <c r="J31" s="226" t="s">
        <v>87</v>
      </c>
      <c r="K31" s="59" t="s">
        <v>475</v>
      </c>
      <c r="L31" s="57"/>
      <c r="M31" s="60">
        <v>7560.0</v>
      </c>
      <c r="N31" s="60">
        <v>11900.0</v>
      </c>
      <c r="O31" s="60">
        <v>100000.0</v>
      </c>
      <c r="P31" s="63">
        <v>3.0E-4</v>
      </c>
      <c r="Q31" s="64">
        <f t="shared" si="1"/>
        <v>30</v>
      </c>
      <c r="R31" s="65">
        <v>0.03</v>
      </c>
      <c r="S31" s="62">
        <f t="shared" si="2"/>
        <v>357</v>
      </c>
      <c r="T31" s="65">
        <v>0.035</v>
      </c>
      <c r="U31" s="62">
        <v>1.0</v>
      </c>
      <c r="V31" s="62">
        <f t="shared" si="3"/>
        <v>416.5</v>
      </c>
      <c r="W31" s="66">
        <v>0.065</v>
      </c>
      <c r="X31" s="67">
        <f t="shared" si="4"/>
        <v>773.5</v>
      </c>
      <c r="Y31" s="68">
        <f t="shared" si="5"/>
        <v>0.01995</v>
      </c>
      <c r="Z31" s="57">
        <v>15.0</v>
      </c>
      <c r="AA31" s="66">
        <f t="shared" si="6"/>
        <v>0.14995</v>
      </c>
      <c r="AB31" s="69">
        <f t="shared" si="7"/>
        <v>1885.555</v>
      </c>
      <c r="AC31" s="65">
        <v>0.1</v>
      </c>
      <c r="AD31" s="69">
        <f t="shared" si="8"/>
        <v>434</v>
      </c>
      <c r="AE31" s="70">
        <f t="shared" si="9"/>
        <v>17.5</v>
      </c>
      <c r="AF31" s="69">
        <f t="shared" si="10"/>
        <v>1972.945</v>
      </c>
      <c r="AG31" s="66">
        <f t="shared" si="11"/>
        <v>0.1657936975</v>
      </c>
      <c r="AH31" s="85">
        <f t="shared" si="12"/>
        <v>9777.04</v>
      </c>
      <c r="AI31" s="85">
        <f t="shared" si="13"/>
        <v>237.405</v>
      </c>
      <c r="AJ31" s="86">
        <v>0.0085</v>
      </c>
      <c r="AK31" s="87">
        <f t="shared" si="14"/>
        <v>101.15</v>
      </c>
    </row>
    <row r="32" ht="18.0" customHeight="1">
      <c r="A32" s="56">
        <v>46125.0</v>
      </c>
      <c r="B32" s="79">
        <v>1205.0</v>
      </c>
      <c r="C32" s="79"/>
      <c r="D32" s="59" t="s">
        <v>90</v>
      </c>
      <c r="E32" s="59" t="s">
        <v>91</v>
      </c>
      <c r="F32" s="57" t="s">
        <v>101</v>
      </c>
      <c r="G32" s="57" t="s">
        <v>91</v>
      </c>
      <c r="H32" s="57" t="s">
        <v>85</v>
      </c>
      <c r="I32" s="60" t="s">
        <v>86</v>
      </c>
      <c r="J32" s="60" t="s">
        <v>87</v>
      </c>
      <c r="K32" s="57" t="s">
        <v>476</v>
      </c>
      <c r="L32" s="57"/>
      <c r="M32" s="75">
        <v>1230.0</v>
      </c>
      <c r="N32" s="75">
        <v>2200.0</v>
      </c>
      <c r="O32" s="75">
        <v>80000.0</v>
      </c>
      <c r="P32" s="63">
        <v>3.0E-4</v>
      </c>
      <c r="Q32" s="64">
        <f t="shared" si="1"/>
        <v>24</v>
      </c>
      <c r="R32" s="65">
        <v>0.12</v>
      </c>
      <c r="S32" s="62">
        <f t="shared" si="2"/>
        <v>264</v>
      </c>
      <c r="T32" s="65">
        <v>0.0</v>
      </c>
      <c r="U32" s="62">
        <v>1.0</v>
      </c>
      <c r="V32" s="62">
        <f t="shared" si="3"/>
        <v>0</v>
      </c>
      <c r="W32" s="66">
        <v>0.065</v>
      </c>
      <c r="X32" s="67">
        <f t="shared" si="4"/>
        <v>143</v>
      </c>
      <c r="Y32" s="68">
        <f t="shared" si="5"/>
        <v>0.01995</v>
      </c>
      <c r="Z32" s="57">
        <v>15.0</v>
      </c>
      <c r="AA32" s="66">
        <f t="shared" si="6"/>
        <v>0.20495</v>
      </c>
      <c r="AB32" s="69">
        <f t="shared" si="7"/>
        <v>469.59</v>
      </c>
      <c r="AC32" s="65">
        <v>0.13</v>
      </c>
      <c r="AD32" s="69">
        <f t="shared" si="8"/>
        <v>126.1</v>
      </c>
      <c r="AE32" s="70">
        <f t="shared" si="9"/>
        <v>17.5</v>
      </c>
      <c r="AF32" s="69">
        <f t="shared" si="10"/>
        <v>332.81</v>
      </c>
      <c r="AG32" s="66">
        <f t="shared" si="11"/>
        <v>0.1512772727</v>
      </c>
      <c r="AH32" s="85">
        <f t="shared" si="12"/>
        <v>1686.52</v>
      </c>
      <c r="AI32" s="85">
        <f t="shared" si="13"/>
        <v>43.89</v>
      </c>
      <c r="AJ32" s="86">
        <v>0.0085</v>
      </c>
      <c r="AK32" s="87">
        <f t="shared" si="14"/>
        <v>18.7</v>
      </c>
    </row>
    <row r="33" ht="18.0" customHeight="1">
      <c r="A33" s="56">
        <v>46125.0</v>
      </c>
      <c r="B33" s="58">
        <v>1217.0</v>
      </c>
      <c r="C33" s="58"/>
      <c r="D33" s="59" t="s">
        <v>353</v>
      </c>
      <c r="E33" s="59" t="s">
        <v>91</v>
      </c>
      <c r="F33" s="57" t="s">
        <v>112</v>
      </c>
      <c r="G33" s="57" t="s">
        <v>113</v>
      </c>
      <c r="H33" s="57" t="s">
        <v>355</v>
      </c>
      <c r="I33" s="60" t="s">
        <v>86</v>
      </c>
      <c r="J33" s="60" t="s">
        <v>87</v>
      </c>
      <c r="K33" s="57" t="s">
        <v>422</v>
      </c>
      <c r="L33" s="57"/>
      <c r="M33" s="75">
        <v>9560.0</v>
      </c>
      <c r="N33" s="75">
        <v>11400.0</v>
      </c>
      <c r="O33" s="75">
        <v>170000.0</v>
      </c>
      <c r="P33" s="63">
        <v>3.0E-4</v>
      </c>
      <c r="Q33" s="64">
        <f t="shared" si="1"/>
        <v>51</v>
      </c>
      <c r="R33" s="65">
        <v>0.056</v>
      </c>
      <c r="S33" s="62">
        <f t="shared" si="2"/>
        <v>638.4</v>
      </c>
      <c r="T33" s="65">
        <v>0.035</v>
      </c>
      <c r="U33" s="62">
        <v>1.0</v>
      </c>
      <c r="V33" s="62">
        <f t="shared" si="3"/>
        <v>399</v>
      </c>
      <c r="W33" s="66">
        <v>0.065</v>
      </c>
      <c r="X33" s="67">
        <f t="shared" si="4"/>
        <v>741</v>
      </c>
      <c r="Y33" s="68">
        <f t="shared" si="5"/>
        <v>0.01995</v>
      </c>
      <c r="Z33" s="57">
        <v>15.0</v>
      </c>
      <c r="AA33" s="66">
        <f t="shared" si="6"/>
        <v>0.17595</v>
      </c>
      <c r="AB33" s="69">
        <f t="shared" si="7"/>
        <v>2102.73</v>
      </c>
      <c r="AC33" s="65">
        <v>0.0</v>
      </c>
      <c r="AD33" s="76">
        <v>400.0</v>
      </c>
      <c r="AE33" s="70">
        <f t="shared" si="9"/>
        <v>17.5</v>
      </c>
      <c r="AF33" s="69">
        <f t="shared" si="10"/>
        <v>-731.23</v>
      </c>
      <c r="AG33" s="66">
        <f t="shared" si="11"/>
        <v>-0.06414298246</v>
      </c>
      <c r="AH33" s="85">
        <f t="shared" si="12"/>
        <v>9069.84</v>
      </c>
      <c r="AI33" s="85">
        <f t="shared" si="13"/>
        <v>227.43</v>
      </c>
      <c r="AJ33" s="88">
        <v>0.0085</v>
      </c>
      <c r="AK33" s="89">
        <f t="shared" si="14"/>
        <v>96.9</v>
      </c>
    </row>
    <row r="34" ht="18.0" customHeight="1">
      <c r="A34" s="56">
        <v>46126.0</v>
      </c>
      <c r="B34" s="57">
        <v>1245.0</v>
      </c>
      <c r="C34" s="58"/>
      <c r="D34" s="57" t="s">
        <v>127</v>
      </c>
      <c r="E34" s="57" t="s">
        <v>83</v>
      </c>
      <c r="F34" s="57" t="s">
        <v>203</v>
      </c>
      <c r="G34" s="57" t="s">
        <v>83</v>
      </c>
      <c r="H34" s="59" t="s">
        <v>128</v>
      </c>
      <c r="I34" s="60" t="s">
        <v>86</v>
      </c>
      <c r="J34" s="60" t="s">
        <v>87</v>
      </c>
      <c r="K34" s="59" t="s">
        <v>450</v>
      </c>
      <c r="L34" s="59"/>
      <c r="M34" s="62">
        <v>610.0</v>
      </c>
      <c r="N34" s="62">
        <v>1300.0</v>
      </c>
      <c r="O34" s="60">
        <v>50000.0</v>
      </c>
      <c r="P34" s="63">
        <v>3.0E-4</v>
      </c>
      <c r="Q34" s="64">
        <f t="shared" si="1"/>
        <v>15</v>
      </c>
      <c r="R34" s="65">
        <v>0.0</v>
      </c>
      <c r="S34" s="62">
        <f t="shared" si="2"/>
        <v>0</v>
      </c>
      <c r="T34" s="65">
        <v>0.0</v>
      </c>
      <c r="U34" s="62">
        <v>1.0</v>
      </c>
      <c r="V34" s="62">
        <f t="shared" si="3"/>
        <v>0</v>
      </c>
      <c r="W34" s="66">
        <v>0.065</v>
      </c>
      <c r="X34" s="67">
        <f t="shared" si="4"/>
        <v>84.5</v>
      </c>
      <c r="Y34" s="68">
        <f t="shared" si="5"/>
        <v>0.01995</v>
      </c>
      <c r="Z34" s="57">
        <v>15.0</v>
      </c>
      <c r="AA34" s="66">
        <f t="shared" si="6"/>
        <v>0.08495</v>
      </c>
      <c r="AB34" s="69">
        <f t="shared" si="7"/>
        <v>121.485</v>
      </c>
      <c r="AC34" s="65">
        <v>0.13</v>
      </c>
      <c r="AD34" s="69">
        <f t="shared" ref="AD34:AD48" si="15">(N34-M34)*AC34</f>
        <v>89.7</v>
      </c>
      <c r="AE34" s="70">
        <f t="shared" si="9"/>
        <v>17.5</v>
      </c>
      <c r="AF34" s="69">
        <f t="shared" si="10"/>
        <v>446.315</v>
      </c>
      <c r="AG34" s="66">
        <f t="shared" si="11"/>
        <v>0.3433192308</v>
      </c>
      <c r="AH34" s="85">
        <f t="shared" si="12"/>
        <v>1152.58</v>
      </c>
      <c r="AI34" s="85">
        <f t="shared" si="13"/>
        <v>25.935</v>
      </c>
      <c r="AJ34" s="88">
        <v>0.0085</v>
      </c>
      <c r="AK34" s="89">
        <f t="shared" si="14"/>
        <v>11.05</v>
      </c>
    </row>
    <row r="35" ht="16.5" customHeight="1">
      <c r="A35" s="56">
        <v>46127.0</v>
      </c>
      <c r="B35" s="58">
        <v>1308.0</v>
      </c>
      <c r="C35" s="58"/>
      <c r="D35" s="57" t="s">
        <v>353</v>
      </c>
      <c r="E35" s="57" t="s">
        <v>91</v>
      </c>
      <c r="F35" s="57" t="s">
        <v>403</v>
      </c>
      <c r="G35" s="57" t="s">
        <v>404</v>
      </c>
      <c r="H35" s="59" t="s">
        <v>355</v>
      </c>
      <c r="I35" s="60" t="s">
        <v>86</v>
      </c>
      <c r="J35" s="226" t="s">
        <v>87</v>
      </c>
      <c r="K35" s="61" t="s">
        <v>477</v>
      </c>
      <c r="L35" s="59"/>
      <c r="M35" s="62">
        <v>9760.0</v>
      </c>
      <c r="N35" s="62">
        <v>12400.0</v>
      </c>
      <c r="O35" s="62">
        <v>200000.0</v>
      </c>
      <c r="P35" s="63">
        <v>3.0E-4</v>
      </c>
      <c r="Q35" s="64">
        <f t="shared" si="1"/>
        <v>60</v>
      </c>
      <c r="R35" s="65">
        <v>0.056</v>
      </c>
      <c r="S35" s="62">
        <f t="shared" si="2"/>
        <v>694.4</v>
      </c>
      <c r="T35" s="65">
        <v>0.035</v>
      </c>
      <c r="U35" s="62">
        <v>1.0</v>
      </c>
      <c r="V35" s="62">
        <f t="shared" si="3"/>
        <v>434</v>
      </c>
      <c r="W35" s="66">
        <v>0.065</v>
      </c>
      <c r="X35" s="67">
        <f t="shared" si="4"/>
        <v>806</v>
      </c>
      <c r="Y35" s="68">
        <f t="shared" si="5"/>
        <v>0.01995</v>
      </c>
      <c r="Z35" s="57">
        <v>15.0</v>
      </c>
      <c r="AA35" s="66">
        <f t="shared" si="6"/>
        <v>0.17595</v>
      </c>
      <c r="AB35" s="69">
        <f t="shared" si="7"/>
        <v>2287.18</v>
      </c>
      <c r="AC35" s="65">
        <v>0.0</v>
      </c>
      <c r="AD35" s="76">
        <f t="shared" si="15"/>
        <v>0</v>
      </c>
      <c r="AE35" s="70">
        <f t="shared" si="9"/>
        <v>17.5</v>
      </c>
      <c r="AF35" s="69">
        <f t="shared" si="10"/>
        <v>275.32</v>
      </c>
      <c r="AG35" s="66">
        <f t="shared" si="11"/>
        <v>0.02220322581</v>
      </c>
      <c r="AH35" s="85">
        <f t="shared" si="12"/>
        <v>9865.44</v>
      </c>
      <c r="AI35" s="85">
        <f t="shared" si="13"/>
        <v>247.38</v>
      </c>
      <c r="AJ35" s="88">
        <v>0.0085</v>
      </c>
      <c r="AK35" s="89">
        <f t="shared" si="14"/>
        <v>105.4</v>
      </c>
    </row>
    <row r="36" ht="18.0" customHeight="1">
      <c r="A36" s="56">
        <v>46128.0</v>
      </c>
      <c r="B36" s="57">
        <v>1368.0</v>
      </c>
      <c r="C36" s="58"/>
      <c r="D36" s="57" t="s">
        <v>90</v>
      </c>
      <c r="E36" s="57" t="s">
        <v>91</v>
      </c>
      <c r="F36" s="57" t="s">
        <v>478</v>
      </c>
      <c r="G36" s="57" t="s">
        <v>91</v>
      </c>
      <c r="H36" s="59" t="s">
        <v>85</v>
      </c>
      <c r="I36" s="60" t="s">
        <v>86</v>
      </c>
      <c r="J36" s="60" t="s">
        <v>87</v>
      </c>
      <c r="K36" s="57" t="s">
        <v>479</v>
      </c>
      <c r="L36" s="59"/>
      <c r="M36" s="62">
        <v>4740.0</v>
      </c>
      <c r="N36" s="62">
        <v>7650.0</v>
      </c>
      <c r="O36" s="62">
        <v>400000.0</v>
      </c>
      <c r="P36" s="63">
        <v>3.0E-4</v>
      </c>
      <c r="Q36" s="64">
        <f t="shared" si="1"/>
        <v>120</v>
      </c>
      <c r="R36" s="65">
        <v>0.12</v>
      </c>
      <c r="S36" s="62">
        <f t="shared" si="2"/>
        <v>918</v>
      </c>
      <c r="T36" s="65">
        <v>0.0</v>
      </c>
      <c r="U36" s="62">
        <v>1.0</v>
      </c>
      <c r="V36" s="62">
        <f t="shared" si="3"/>
        <v>0</v>
      </c>
      <c r="W36" s="66">
        <v>0.065</v>
      </c>
      <c r="X36" s="67">
        <f t="shared" si="4"/>
        <v>497.25</v>
      </c>
      <c r="Y36" s="68">
        <f t="shared" si="5"/>
        <v>0.01995</v>
      </c>
      <c r="Z36" s="57">
        <v>15.0</v>
      </c>
      <c r="AA36" s="66">
        <f t="shared" si="6"/>
        <v>0.20495</v>
      </c>
      <c r="AB36" s="69">
        <f t="shared" si="7"/>
        <v>1632.8925</v>
      </c>
      <c r="AC36" s="65">
        <v>0.07</v>
      </c>
      <c r="AD36" s="69">
        <f t="shared" si="15"/>
        <v>203.7</v>
      </c>
      <c r="AE36" s="70">
        <f t="shared" si="9"/>
        <v>17.5</v>
      </c>
      <c r="AF36" s="69">
        <f t="shared" si="10"/>
        <v>935.9075</v>
      </c>
      <c r="AG36" s="66">
        <f t="shared" si="11"/>
        <v>0.1223408497</v>
      </c>
      <c r="AH36" s="85">
        <f t="shared" si="12"/>
        <v>5864.49</v>
      </c>
      <c r="AI36" s="85">
        <f t="shared" si="13"/>
        <v>152.6175</v>
      </c>
      <c r="AJ36" s="88">
        <v>0.0085</v>
      </c>
      <c r="AK36" s="89">
        <f t="shared" si="14"/>
        <v>65.025</v>
      </c>
    </row>
    <row r="37" ht="18.0" customHeight="1">
      <c r="A37" s="56">
        <v>46128.0</v>
      </c>
      <c r="B37" s="57" t="s">
        <v>480</v>
      </c>
      <c r="C37" s="58"/>
      <c r="D37" s="57" t="s">
        <v>90</v>
      </c>
      <c r="E37" s="57" t="s">
        <v>91</v>
      </c>
      <c r="F37" s="57" t="s">
        <v>481</v>
      </c>
      <c r="G37" s="57" t="s">
        <v>91</v>
      </c>
      <c r="H37" s="59" t="s">
        <v>85</v>
      </c>
      <c r="I37" s="60" t="s">
        <v>86</v>
      </c>
      <c r="J37" s="60" t="s">
        <v>87</v>
      </c>
      <c r="K37" s="59" t="s">
        <v>482</v>
      </c>
      <c r="L37" s="59"/>
      <c r="M37" s="62">
        <v>760.0</v>
      </c>
      <c r="N37" s="62">
        <v>1500.0</v>
      </c>
      <c r="O37" s="62">
        <v>50000.0</v>
      </c>
      <c r="P37" s="63">
        <v>3.0E-4</v>
      </c>
      <c r="Q37" s="64">
        <f t="shared" si="1"/>
        <v>15</v>
      </c>
      <c r="R37" s="65">
        <v>0.12</v>
      </c>
      <c r="S37" s="62">
        <f t="shared" si="2"/>
        <v>180</v>
      </c>
      <c r="T37" s="65">
        <v>0.0</v>
      </c>
      <c r="U37" s="62">
        <v>1.0</v>
      </c>
      <c r="V37" s="62">
        <f t="shared" si="3"/>
        <v>0</v>
      </c>
      <c r="W37" s="66">
        <v>0.065</v>
      </c>
      <c r="X37" s="67">
        <f t="shared" si="4"/>
        <v>97.5</v>
      </c>
      <c r="Y37" s="68">
        <f t="shared" si="5"/>
        <v>0.01995</v>
      </c>
      <c r="Z37" s="57">
        <v>15.0</v>
      </c>
      <c r="AA37" s="66">
        <f t="shared" si="6"/>
        <v>0.20495</v>
      </c>
      <c r="AB37" s="69">
        <f t="shared" si="7"/>
        <v>320.175</v>
      </c>
      <c r="AC37" s="65">
        <v>0.13</v>
      </c>
      <c r="AD37" s="69">
        <f t="shared" si="15"/>
        <v>96.2</v>
      </c>
      <c r="AE37" s="70">
        <f t="shared" si="9"/>
        <v>17.5</v>
      </c>
      <c r="AF37" s="69">
        <f t="shared" si="10"/>
        <v>291.125</v>
      </c>
      <c r="AG37" s="66">
        <f t="shared" si="11"/>
        <v>0.1940833333</v>
      </c>
      <c r="AH37" s="85">
        <f t="shared" si="12"/>
        <v>1149.9</v>
      </c>
      <c r="AI37" s="85">
        <f t="shared" si="13"/>
        <v>29.925</v>
      </c>
      <c r="AJ37" s="88">
        <v>0.0085</v>
      </c>
      <c r="AK37" s="89">
        <f t="shared" si="14"/>
        <v>12.75</v>
      </c>
    </row>
    <row r="38" ht="18.0" customHeight="1">
      <c r="A38" s="56">
        <v>46128.0</v>
      </c>
      <c r="B38" s="57" t="s">
        <v>483</v>
      </c>
      <c r="C38" s="58"/>
      <c r="D38" s="57" t="s">
        <v>127</v>
      </c>
      <c r="E38" s="57" t="s">
        <v>83</v>
      </c>
      <c r="F38" s="57" t="s">
        <v>484</v>
      </c>
      <c r="G38" s="57" t="s">
        <v>83</v>
      </c>
      <c r="H38" s="59" t="s">
        <v>128</v>
      </c>
      <c r="I38" s="60" t="s">
        <v>86</v>
      </c>
      <c r="J38" s="60" t="s">
        <v>87</v>
      </c>
      <c r="K38" s="59" t="s">
        <v>485</v>
      </c>
      <c r="L38" s="59"/>
      <c r="M38" s="60">
        <v>660.0</v>
      </c>
      <c r="N38" s="60">
        <v>1400.0</v>
      </c>
      <c r="O38" s="74">
        <v>50000.0</v>
      </c>
      <c r="P38" s="63">
        <v>3.0E-4</v>
      </c>
      <c r="Q38" s="64">
        <f t="shared" si="1"/>
        <v>15</v>
      </c>
      <c r="R38" s="65">
        <v>0.0</v>
      </c>
      <c r="S38" s="62">
        <f t="shared" si="2"/>
        <v>0</v>
      </c>
      <c r="T38" s="65">
        <v>0.0</v>
      </c>
      <c r="U38" s="62">
        <v>1.0</v>
      </c>
      <c r="V38" s="62">
        <f t="shared" si="3"/>
        <v>0</v>
      </c>
      <c r="W38" s="66">
        <v>0.065</v>
      </c>
      <c r="X38" s="67">
        <f t="shared" si="4"/>
        <v>91</v>
      </c>
      <c r="Y38" s="68">
        <f t="shared" si="5"/>
        <v>0.01995</v>
      </c>
      <c r="Z38" s="57">
        <v>15.0</v>
      </c>
      <c r="AA38" s="66">
        <f t="shared" si="6"/>
        <v>0.08495</v>
      </c>
      <c r="AB38" s="69">
        <f t="shared" si="7"/>
        <v>130.83</v>
      </c>
      <c r="AC38" s="65">
        <v>0.13</v>
      </c>
      <c r="AD38" s="69">
        <f t="shared" si="15"/>
        <v>96.2</v>
      </c>
      <c r="AE38" s="70">
        <f t="shared" si="9"/>
        <v>17.5</v>
      </c>
      <c r="AF38" s="69">
        <f t="shared" si="10"/>
        <v>480.47</v>
      </c>
      <c r="AG38" s="66">
        <f t="shared" si="11"/>
        <v>0.3431928571</v>
      </c>
      <c r="AH38" s="71">
        <f t="shared" si="12"/>
        <v>1241.24</v>
      </c>
      <c r="AI38" s="71">
        <f t="shared" si="13"/>
        <v>27.93</v>
      </c>
      <c r="AJ38" s="72">
        <v>0.0085</v>
      </c>
      <c r="AK38" s="73">
        <f t="shared" si="14"/>
        <v>11.9</v>
      </c>
    </row>
    <row r="39" ht="18.0" customHeight="1">
      <c r="A39" s="56">
        <v>46129.0</v>
      </c>
      <c r="B39" s="57">
        <v>1393.0</v>
      </c>
      <c r="C39" s="58"/>
      <c r="D39" s="57" t="s">
        <v>90</v>
      </c>
      <c r="E39" s="57" t="s">
        <v>91</v>
      </c>
      <c r="F39" s="57" t="s">
        <v>122</v>
      </c>
      <c r="G39" s="57" t="s">
        <v>91</v>
      </c>
      <c r="H39" s="59" t="s">
        <v>85</v>
      </c>
      <c r="I39" s="60" t="s">
        <v>86</v>
      </c>
      <c r="J39" s="60" t="s">
        <v>87</v>
      </c>
      <c r="K39" s="59" t="s">
        <v>433</v>
      </c>
      <c r="L39" s="59"/>
      <c r="M39" s="90">
        <v>960.0</v>
      </c>
      <c r="N39" s="62">
        <v>1630.0</v>
      </c>
      <c r="O39" s="90">
        <v>50000.0</v>
      </c>
      <c r="P39" s="63">
        <v>3.0E-4</v>
      </c>
      <c r="Q39" s="64">
        <f t="shared" si="1"/>
        <v>15</v>
      </c>
      <c r="R39" s="65">
        <v>0.12</v>
      </c>
      <c r="S39" s="62">
        <f t="shared" si="2"/>
        <v>195.6</v>
      </c>
      <c r="T39" s="65">
        <v>0.0</v>
      </c>
      <c r="U39" s="62">
        <v>1.0</v>
      </c>
      <c r="V39" s="62">
        <f t="shared" si="3"/>
        <v>0</v>
      </c>
      <c r="W39" s="66">
        <v>0.065</v>
      </c>
      <c r="X39" s="67">
        <f t="shared" si="4"/>
        <v>105.95</v>
      </c>
      <c r="Y39" s="68">
        <f t="shared" si="5"/>
        <v>0.01995</v>
      </c>
      <c r="Z39" s="57">
        <v>15.0</v>
      </c>
      <c r="AA39" s="66">
        <f t="shared" si="6"/>
        <v>0.20495</v>
      </c>
      <c r="AB39" s="69">
        <f t="shared" si="7"/>
        <v>347.9235</v>
      </c>
      <c r="AC39" s="65">
        <v>0.07</v>
      </c>
      <c r="AD39" s="69">
        <f t="shared" si="15"/>
        <v>46.9</v>
      </c>
      <c r="AE39" s="70">
        <f t="shared" si="9"/>
        <v>17.5</v>
      </c>
      <c r="AF39" s="69">
        <f t="shared" si="10"/>
        <v>242.6765</v>
      </c>
      <c r="AG39" s="66">
        <f t="shared" si="11"/>
        <v>0.1488812883</v>
      </c>
      <c r="AH39" s="85">
        <f t="shared" si="12"/>
        <v>1249.558</v>
      </c>
      <c r="AI39" s="85">
        <f t="shared" si="13"/>
        <v>32.5185</v>
      </c>
      <c r="AJ39" s="88">
        <v>0.0085</v>
      </c>
      <c r="AK39" s="89">
        <f t="shared" si="14"/>
        <v>13.855</v>
      </c>
    </row>
    <row r="40" ht="18.0" customHeight="1">
      <c r="A40" s="56">
        <v>46129.0</v>
      </c>
      <c r="B40" s="57" t="s">
        <v>486</v>
      </c>
      <c r="C40" s="58"/>
      <c r="D40" s="57" t="s">
        <v>112</v>
      </c>
      <c r="E40" s="57" t="s">
        <v>113</v>
      </c>
      <c r="F40" s="57" t="s">
        <v>118</v>
      </c>
      <c r="G40" s="57" t="s">
        <v>119</v>
      </c>
      <c r="H40" s="59" t="s">
        <v>109</v>
      </c>
      <c r="I40" s="60" t="s">
        <v>86</v>
      </c>
      <c r="J40" s="60" t="s">
        <v>87</v>
      </c>
      <c r="K40" s="59" t="s">
        <v>360</v>
      </c>
      <c r="L40" s="59"/>
      <c r="M40" s="62">
        <v>5360.0</v>
      </c>
      <c r="N40" s="62">
        <v>8600.0</v>
      </c>
      <c r="O40" s="60">
        <v>100000.0</v>
      </c>
      <c r="P40" s="63">
        <v>3.0E-4</v>
      </c>
      <c r="Q40" s="64">
        <f t="shared" si="1"/>
        <v>30</v>
      </c>
      <c r="R40" s="65">
        <v>0.03</v>
      </c>
      <c r="S40" s="62">
        <f t="shared" si="2"/>
        <v>258</v>
      </c>
      <c r="T40" s="65">
        <v>0.035</v>
      </c>
      <c r="U40" s="62">
        <v>1.0</v>
      </c>
      <c r="V40" s="62">
        <f t="shared" si="3"/>
        <v>301</v>
      </c>
      <c r="W40" s="66">
        <v>0.065</v>
      </c>
      <c r="X40" s="67">
        <f t="shared" si="4"/>
        <v>559</v>
      </c>
      <c r="Y40" s="68">
        <f t="shared" si="5"/>
        <v>0.01995</v>
      </c>
      <c r="Z40" s="57">
        <v>15.0</v>
      </c>
      <c r="AA40" s="66">
        <f t="shared" si="6"/>
        <v>0.14995</v>
      </c>
      <c r="AB40" s="69">
        <f t="shared" si="7"/>
        <v>1362.67</v>
      </c>
      <c r="AC40" s="65">
        <v>0.1</v>
      </c>
      <c r="AD40" s="69">
        <f t="shared" si="15"/>
        <v>324</v>
      </c>
      <c r="AE40" s="70">
        <f t="shared" si="9"/>
        <v>17.5</v>
      </c>
      <c r="AF40" s="69">
        <f t="shared" si="10"/>
        <v>1505.83</v>
      </c>
      <c r="AG40" s="66">
        <f t="shared" si="11"/>
        <v>0.1750965116</v>
      </c>
      <c r="AH40" s="71">
        <f t="shared" si="12"/>
        <v>7065.76</v>
      </c>
      <c r="AI40" s="71">
        <f t="shared" si="13"/>
        <v>171.57</v>
      </c>
      <c r="AJ40" s="72">
        <v>0.0085</v>
      </c>
      <c r="AK40" s="73">
        <f t="shared" si="14"/>
        <v>73.1</v>
      </c>
    </row>
    <row r="41" ht="18.0" customHeight="1">
      <c r="A41" s="56">
        <v>46129.0</v>
      </c>
      <c r="B41" s="57" t="s">
        <v>487</v>
      </c>
      <c r="C41" s="58"/>
      <c r="D41" s="57" t="s">
        <v>112</v>
      </c>
      <c r="E41" s="57" t="s">
        <v>113</v>
      </c>
      <c r="F41" s="57" t="s">
        <v>107</v>
      </c>
      <c r="G41" s="57" t="s">
        <v>108</v>
      </c>
      <c r="H41" s="59" t="s">
        <v>109</v>
      </c>
      <c r="I41" s="60" t="s">
        <v>86</v>
      </c>
      <c r="J41" s="60" t="s">
        <v>87</v>
      </c>
      <c r="K41" s="59" t="s">
        <v>488</v>
      </c>
      <c r="L41" s="59"/>
      <c r="M41" s="90">
        <v>7740.0</v>
      </c>
      <c r="N41" s="62">
        <v>12500.0</v>
      </c>
      <c r="O41" s="90">
        <v>100000.0</v>
      </c>
      <c r="P41" s="63">
        <v>3.0E-4</v>
      </c>
      <c r="Q41" s="64">
        <f t="shared" si="1"/>
        <v>30</v>
      </c>
      <c r="R41" s="65">
        <v>0.03</v>
      </c>
      <c r="S41" s="62">
        <f t="shared" si="2"/>
        <v>375</v>
      </c>
      <c r="T41" s="65">
        <v>0.035</v>
      </c>
      <c r="U41" s="62">
        <v>1.0</v>
      </c>
      <c r="V41" s="62">
        <f t="shared" si="3"/>
        <v>437.5</v>
      </c>
      <c r="W41" s="66">
        <v>0.065</v>
      </c>
      <c r="X41" s="67">
        <f t="shared" si="4"/>
        <v>812.5</v>
      </c>
      <c r="Y41" s="68">
        <f t="shared" si="5"/>
        <v>0.01995</v>
      </c>
      <c r="Z41" s="57">
        <v>15.0</v>
      </c>
      <c r="AA41" s="66">
        <f t="shared" si="6"/>
        <v>0.14995</v>
      </c>
      <c r="AB41" s="69">
        <f t="shared" si="7"/>
        <v>1980.625</v>
      </c>
      <c r="AC41" s="65">
        <v>0.1</v>
      </c>
      <c r="AD41" s="69">
        <f t="shared" si="15"/>
        <v>476</v>
      </c>
      <c r="AE41" s="70">
        <f t="shared" si="9"/>
        <v>17.5</v>
      </c>
      <c r="AF41" s="69">
        <f t="shared" si="10"/>
        <v>2255.875</v>
      </c>
      <c r="AG41" s="66">
        <f t="shared" si="11"/>
        <v>0.18047</v>
      </c>
      <c r="AH41" s="71">
        <f t="shared" si="12"/>
        <v>10270</v>
      </c>
      <c r="AI41" s="71">
        <f t="shared" si="13"/>
        <v>249.375</v>
      </c>
      <c r="AJ41" s="72">
        <v>0.0085</v>
      </c>
      <c r="AK41" s="73">
        <f t="shared" si="14"/>
        <v>106.25</v>
      </c>
    </row>
    <row r="42" ht="18.0" customHeight="1">
      <c r="A42" s="56">
        <v>46134.0</v>
      </c>
      <c r="B42" s="57" t="s">
        <v>489</v>
      </c>
      <c r="C42" s="58"/>
      <c r="D42" s="57" t="s">
        <v>90</v>
      </c>
      <c r="E42" s="57" t="s">
        <v>91</v>
      </c>
      <c r="F42" s="57" t="s">
        <v>101</v>
      </c>
      <c r="G42" s="57" t="s">
        <v>91</v>
      </c>
      <c r="H42" s="59" t="s">
        <v>85</v>
      </c>
      <c r="I42" s="60" t="s">
        <v>86</v>
      </c>
      <c r="J42" s="60" t="s">
        <v>87</v>
      </c>
      <c r="K42" s="57" t="s">
        <v>446</v>
      </c>
      <c r="L42" s="59"/>
      <c r="M42" s="62">
        <v>1360.0</v>
      </c>
      <c r="N42" s="62">
        <v>2600.0</v>
      </c>
      <c r="O42" s="62">
        <v>100000.0</v>
      </c>
      <c r="P42" s="63">
        <v>3.0E-4</v>
      </c>
      <c r="Q42" s="64">
        <f t="shared" si="1"/>
        <v>30</v>
      </c>
      <c r="R42" s="65">
        <v>0.12</v>
      </c>
      <c r="S42" s="62">
        <f t="shared" si="2"/>
        <v>312</v>
      </c>
      <c r="T42" s="65">
        <v>0.0</v>
      </c>
      <c r="U42" s="62">
        <v>1.0</v>
      </c>
      <c r="V42" s="62">
        <f t="shared" si="3"/>
        <v>0</v>
      </c>
      <c r="W42" s="66">
        <v>0.065</v>
      </c>
      <c r="X42" s="67">
        <f t="shared" si="4"/>
        <v>169</v>
      </c>
      <c r="Y42" s="68">
        <f t="shared" si="5"/>
        <v>0.01995</v>
      </c>
      <c r="Z42" s="57">
        <v>15.0</v>
      </c>
      <c r="AA42" s="66">
        <f t="shared" si="6"/>
        <v>0.20495</v>
      </c>
      <c r="AB42" s="69">
        <f t="shared" si="7"/>
        <v>554.97</v>
      </c>
      <c r="AC42" s="65">
        <v>0.13</v>
      </c>
      <c r="AD42" s="69">
        <f t="shared" si="15"/>
        <v>161.2</v>
      </c>
      <c r="AE42" s="70">
        <f t="shared" si="9"/>
        <v>17.5</v>
      </c>
      <c r="AF42" s="69">
        <f t="shared" si="10"/>
        <v>476.33</v>
      </c>
      <c r="AG42" s="66">
        <f t="shared" si="11"/>
        <v>0.1832038462</v>
      </c>
      <c r="AH42" s="71">
        <f t="shared" si="12"/>
        <v>1993.16</v>
      </c>
      <c r="AI42" s="71">
        <f t="shared" si="13"/>
        <v>51.87</v>
      </c>
      <c r="AJ42" s="72">
        <v>0.0085</v>
      </c>
      <c r="AK42" s="73">
        <f t="shared" si="14"/>
        <v>22.1</v>
      </c>
    </row>
    <row r="43" ht="18.0" customHeight="1">
      <c r="A43" s="56">
        <v>46134.0</v>
      </c>
      <c r="B43" s="57">
        <v>1515.0</v>
      </c>
      <c r="C43" s="59"/>
      <c r="D43" s="57" t="s">
        <v>203</v>
      </c>
      <c r="E43" s="57" t="s">
        <v>83</v>
      </c>
      <c r="F43" s="57" t="s">
        <v>127</v>
      </c>
      <c r="G43" s="57" t="s">
        <v>83</v>
      </c>
      <c r="H43" s="59" t="s">
        <v>85</v>
      </c>
      <c r="I43" s="60" t="s">
        <v>86</v>
      </c>
      <c r="J43" s="60" t="s">
        <v>87</v>
      </c>
      <c r="K43" s="59" t="s">
        <v>338</v>
      </c>
      <c r="L43" s="59"/>
      <c r="M43" s="62">
        <v>1260.0</v>
      </c>
      <c r="N43" s="62">
        <v>1950.0</v>
      </c>
      <c r="O43" s="62">
        <v>50000.0</v>
      </c>
      <c r="P43" s="63">
        <v>3.0E-4</v>
      </c>
      <c r="Q43" s="64">
        <f t="shared" si="1"/>
        <v>15</v>
      </c>
      <c r="R43" s="65">
        <v>0.0</v>
      </c>
      <c r="S43" s="62">
        <f t="shared" si="2"/>
        <v>0</v>
      </c>
      <c r="T43" s="65">
        <v>0.0</v>
      </c>
      <c r="U43" s="62">
        <v>1.0</v>
      </c>
      <c r="V43" s="62">
        <f t="shared" si="3"/>
        <v>0</v>
      </c>
      <c r="W43" s="66">
        <v>0.065</v>
      </c>
      <c r="X43" s="67">
        <f t="shared" si="4"/>
        <v>126.75</v>
      </c>
      <c r="Y43" s="68">
        <f t="shared" si="5"/>
        <v>0.01995</v>
      </c>
      <c r="Z43" s="57">
        <v>15.0</v>
      </c>
      <c r="AA43" s="66">
        <f t="shared" si="6"/>
        <v>0.08495</v>
      </c>
      <c r="AB43" s="69">
        <f t="shared" si="7"/>
        <v>182.2275</v>
      </c>
      <c r="AC43" s="65">
        <v>0.13</v>
      </c>
      <c r="AD43" s="69">
        <f t="shared" si="15"/>
        <v>89.7</v>
      </c>
      <c r="AE43" s="70">
        <f t="shared" si="9"/>
        <v>17.5</v>
      </c>
      <c r="AF43" s="69">
        <f t="shared" si="10"/>
        <v>385.5725</v>
      </c>
      <c r="AG43" s="66">
        <f t="shared" si="11"/>
        <v>0.1977294872</v>
      </c>
      <c r="AH43" s="71">
        <f t="shared" si="12"/>
        <v>1728.87</v>
      </c>
      <c r="AI43" s="71">
        <f t="shared" si="13"/>
        <v>38.9025</v>
      </c>
      <c r="AJ43" s="72">
        <v>0.0085</v>
      </c>
      <c r="AK43" s="73">
        <f t="shared" si="14"/>
        <v>16.575</v>
      </c>
    </row>
    <row r="44" ht="18.0" customHeight="1">
      <c r="A44" s="56">
        <v>46135.0</v>
      </c>
      <c r="B44" s="57">
        <v>1566.0</v>
      </c>
      <c r="C44" s="58"/>
      <c r="D44" s="57" t="s">
        <v>203</v>
      </c>
      <c r="E44" s="57" t="s">
        <v>83</v>
      </c>
      <c r="F44" s="57" t="s">
        <v>84</v>
      </c>
      <c r="G44" s="57" t="s">
        <v>83</v>
      </c>
      <c r="H44" s="59" t="s">
        <v>85</v>
      </c>
      <c r="I44" s="60" t="s">
        <v>86</v>
      </c>
      <c r="J44" s="60" t="s">
        <v>87</v>
      </c>
      <c r="K44" s="59" t="s">
        <v>490</v>
      </c>
      <c r="L44" s="59"/>
      <c r="M44" s="62">
        <v>1560.0</v>
      </c>
      <c r="N44" s="62">
        <v>2800.0</v>
      </c>
      <c r="O44" s="60">
        <v>200000.0</v>
      </c>
      <c r="P44" s="63">
        <v>3.0E-4</v>
      </c>
      <c r="Q44" s="64">
        <f t="shared" si="1"/>
        <v>60</v>
      </c>
      <c r="R44" s="65">
        <v>0.0</v>
      </c>
      <c r="S44" s="62">
        <f t="shared" si="2"/>
        <v>0</v>
      </c>
      <c r="T44" s="65">
        <v>0.0</v>
      </c>
      <c r="U44" s="62">
        <v>1.0</v>
      </c>
      <c r="V44" s="62">
        <f t="shared" si="3"/>
        <v>0</v>
      </c>
      <c r="W44" s="66">
        <v>0.065</v>
      </c>
      <c r="X44" s="67">
        <f t="shared" si="4"/>
        <v>182</v>
      </c>
      <c r="Y44" s="68">
        <f t="shared" si="5"/>
        <v>0.01995</v>
      </c>
      <c r="Z44" s="57">
        <v>15.0</v>
      </c>
      <c r="AA44" s="66">
        <f t="shared" si="6"/>
        <v>0.08495</v>
      </c>
      <c r="AB44" s="69">
        <f t="shared" si="7"/>
        <v>261.66</v>
      </c>
      <c r="AC44" s="65">
        <v>0.13</v>
      </c>
      <c r="AD44" s="76">
        <f t="shared" si="15"/>
        <v>161.2</v>
      </c>
      <c r="AE44" s="70">
        <f t="shared" si="9"/>
        <v>17.5</v>
      </c>
      <c r="AF44" s="69">
        <f t="shared" si="10"/>
        <v>739.64</v>
      </c>
      <c r="AG44" s="66">
        <f t="shared" si="11"/>
        <v>0.2641571429</v>
      </c>
      <c r="AH44" s="71">
        <f t="shared" si="12"/>
        <v>2482.48</v>
      </c>
      <c r="AI44" s="71">
        <f t="shared" si="13"/>
        <v>55.86</v>
      </c>
      <c r="AJ44" s="72">
        <v>0.0085</v>
      </c>
      <c r="AK44" s="73">
        <f t="shared" si="14"/>
        <v>23.8</v>
      </c>
    </row>
    <row r="45" ht="18.0" customHeight="1">
      <c r="A45" s="56">
        <v>46135.0</v>
      </c>
      <c r="B45" s="57">
        <v>1564.0</v>
      </c>
      <c r="C45" s="58"/>
      <c r="D45" s="57" t="s">
        <v>127</v>
      </c>
      <c r="E45" s="57" t="s">
        <v>83</v>
      </c>
      <c r="F45" s="59" t="s">
        <v>82</v>
      </c>
      <c r="G45" s="59" t="s">
        <v>83</v>
      </c>
      <c r="H45" s="59" t="s">
        <v>128</v>
      </c>
      <c r="I45" s="60" t="s">
        <v>86</v>
      </c>
      <c r="J45" s="60" t="s">
        <v>87</v>
      </c>
      <c r="K45" s="59" t="s">
        <v>338</v>
      </c>
      <c r="L45" s="59"/>
      <c r="M45" s="60">
        <v>1260.0</v>
      </c>
      <c r="N45" s="60">
        <v>2100.0</v>
      </c>
      <c r="O45" s="74">
        <v>50000.0</v>
      </c>
      <c r="P45" s="63">
        <v>3.0E-4</v>
      </c>
      <c r="Q45" s="64">
        <f t="shared" si="1"/>
        <v>15</v>
      </c>
      <c r="R45" s="65">
        <v>0.0</v>
      </c>
      <c r="S45" s="62">
        <f t="shared" si="2"/>
        <v>0</v>
      </c>
      <c r="T45" s="65">
        <v>0.0</v>
      </c>
      <c r="U45" s="62">
        <v>1.0</v>
      </c>
      <c r="V45" s="62">
        <f t="shared" si="3"/>
        <v>0</v>
      </c>
      <c r="W45" s="66">
        <v>0.065</v>
      </c>
      <c r="X45" s="67">
        <f t="shared" si="4"/>
        <v>136.5</v>
      </c>
      <c r="Y45" s="68">
        <f t="shared" si="5"/>
        <v>0.01995</v>
      </c>
      <c r="Z45" s="57">
        <v>15.0</v>
      </c>
      <c r="AA45" s="66">
        <f t="shared" si="6"/>
        <v>0.08495</v>
      </c>
      <c r="AB45" s="69">
        <f t="shared" si="7"/>
        <v>196.245</v>
      </c>
      <c r="AC45" s="65">
        <v>0.13</v>
      </c>
      <c r="AD45" s="69">
        <f t="shared" si="15"/>
        <v>109.2</v>
      </c>
      <c r="AE45" s="70">
        <f t="shared" si="9"/>
        <v>17.5</v>
      </c>
      <c r="AF45" s="69">
        <f t="shared" si="10"/>
        <v>502.055</v>
      </c>
      <c r="AG45" s="66">
        <f t="shared" si="11"/>
        <v>0.2390738095</v>
      </c>
      <c r="AH45" s="71">
        <f t="shared" si="12"/>
        <v>1861.86</v>
      </c>
      <c r="AI45" s="71">
        <f t="shared" si="13"/>
        <v>41.895</v>
      </c>
      <c r="AJ45" s="72">
        <v>0.0085</v>
      </c>
      <c r="AK45" s="73">
        <f t="shared" si="14"/>
        <v>17.85</v>
      </c>
    </row>
    <row r="46" ht="18.0" customHeight="1">
      <c r="A46" s="56">
        <v>46135.0</v>
      </c>
      <c r="B46" s="79">
        <v>1568.0</v>
      </c>
      <c r="C46" s="101"/>
      <c r="D46" s="80" t="s">
        <v>127</v>
      </c>
      <c r="E46" s="80" t="s">
        <v>83</v>
      </c>
      <c r="F46" s="80" t="s">
        <v>265</v>
      </c>
      <c r="G46" s="80" t="s">
        <v>83</v>
      </c>
      <c r="H46" s="59" t="s">
        <v>128</v>
      </c>
      <c r="I46" s="99" t="s">
        <v>86</v>
      </c>
      <c r="J46" s="60" t="s">
        <v>87</v>
      </c>
      <c r="K46" s="80" t="s">
        <v>491</v>
      </c>
      <c r="L46" s="80"/>
      <c r="M46" s="99">
        <v>1260.0</v>
      </c>
      <c r="N46" s="99">
        <v>2600.0</v>
      </c>
      <c r="O46" s="100">
        <v>100000.0</v>
      </c>
      <c r="P46" s="63">
        <v>3.0E-4</v>
      </c>
      <c r="Q46" s="64">
        <f t="shared" si="1"/>
        <v>30</v>
      </c>
      <c r="R46" s="65">
        <v>0.0</v>
      </c>
      <c r="S46" s="62">
        <f t="shared" si="2"/>
        <v>0</v>
      </c>
      <c r="T46" s="65">
        <v>0.0</v>
      </c>
      <c r="U46" s="62">
        <v>1.0</v>
      </c>
      <c r="V46" s="62">
        <f t="shared" si="3"/>
        <v>0</v>
      </c>
      <c r="W46" s="66">
        <v>0.065</v>
      </c>
      <c r="X46" s="67">
        <f t="shared" si="4"/>
        <v>169</v>
      </c>
      <c r="Y46" s="68">
        <f t="shared" si="5"/>
        <v>0.01995</v>
      </c>
      <c r="Z46" s="57">
        <v>15.0</v>
      </c>
      <c r="AA46" s="66">
        <f t="shared" si="6"/>
        <v>0.08495</v>
      </c>
      <c r="AB46" s="69">
        <f t="shared" si="7"/>
        <v>242.97</v>
      </c>
      <c r="AC46" s="65">
        <v>0.13</v>
      </c>
      <c r="AD46" s="69">
        <f t="shared" si="15"/>
        <v>174.2</v>
      </c>
      <c r="AE46" s="70">
        <f t="shared" si="9"/>
        <v>17.5</v>
      </c>
      <c r="AF46" s="69">
        <f t="shared" si="10"/>
        <v>875.33</v>
      </c>
      <c r="AG46" s="66">
        <f t="shared" si="11"/>
        <v>0.3366653846</v>
      </c>
      <c r="AH46" s="71">
        <f t="shared" si="12"/>
        <v>2305.16</v>
      </c>
      <c r="AI46" s="71">
        <f t="shared" si="13"/>
        <v>51.87</v>
      </c>
      <c r="AJ46" s="72">
        <v>0.0085</v>
      </c>
      <c r="AK46" s="73">
        <f t="shared" si="14"/>
        <v>22.1</v>
      </c>
    </row>
    <row r="47" ht="18.0" customHeight="1">
      <c r="A47" s="56">
        <v>46135.0</v>
      </c>
      <c r="B47" s="79" t="s">
        <v>492</v>
      </c>
      <c r="C47" s="79"/>
      <c r="D47" s="59" t="s">
        <v>112</v>
      </c>
      <c r="E47" s="59" t="s">
        <v>113</v>
      </c>
      <c r="F47" s="59" t="s">
        <v>118</v>
      </c>
      <c r="G47" s="59" t="s">
        <v>119</v>
      </c>
      <c r="H47" s="59" t="s">
        <v>109</v>
      </c>
      <c r="I47" s="60" t="s">
        <v>86</v>
      </c>
      <c r="J47" s="60" t="s">
        <v>87</v>
      </c>
      <c r="K47" s="59" t="s">
        <v>387</v>
      </c>
      <c r="L47" s="59"/>
      <c r="M47" s="60">
        <v>4560.0</v>
      </c>
      <c r="N47" s="60">
        <v>8500.0</v>
      </c>
      <c r="O47" s="100">
        <v>100000.0</v>
      </c>
      <c r="P47" s="63">
        <v>3.0E-4</v>
      </c>
      <c r="Q47" s="64">
        <f t="shared" si="1"/>
        <v>30</v>
      </c>
      <c r="R47" s="65">
        <v>0.03</v>
      </c>
      <c r="S47" s="62">
        <f t="shared" si="2"/>
        <v>255</v>
      </c>
      <c r="T47" s="65">
        <v>0.035</v>
      </c>
      <c r="U47" s="62">
        <v>1.0</v>
      </c>
      <c r="V47" s="62">
        <f t="shared" si="3"/>
        <v>297.5</v>
      </c>
      <c r="W47" s="66">
        <v>0.065</v>
      </c>
      <c r="X47" s="67">
        <f t="shared" si="4"/>
        <v>552.5</v>
      </c>
      <c r="Y47" s="68">
        <f t="shared" si="5"/>
        <v>0.01995</v>
      </c>
      <c r="Z47" s="57">
        <v>15.0</v>
      </c>
      <c r="AA47" s="66">
        <f t="shared" si="6"/>
        <v>0.14995</v>
      </c>
      <c r="AB47" s="69">
        <f t="shared" si="7"/>
        <v>1346.825</v>
      </c>
      <c r="AC47" s="65">
        <v>0.1</v>
      </c>
      <c r="AD47" s="69">
        <f t="shared" si="15"/>
        <v>394</v>
      </c>
      <c r="AE47" s="70">
        <f t="shared" si="9"/>
        <v>17.5</v>
      </c>
      <c r="AF47" s="69">
        <f t="shared" si="10"/>
        <v>2151.675</v>
      </c>
      <c r="AG47" s="66">
        <f t="shared" si="11"/>
        <v>0.2531382353</v>
      </c>
      <c r="AH47" s="71">
        <f t="shared" si="12"/>
        <v>6983.6</v>
      </c>
      <c r="AI47" s="71">
        <f t="shared" si="13"/>
        <v>169.575</v>
      </c>
      <c r="AJ47" s="72">
        <v>0.0085</v>
      </c>
      <c r="AK47" s="73">
        <f t="shared" si="14"/>
        <v>72.25</v>
      </c>
    </row>
    <row r="48" ht="18.0" customHeight="1">
      <c r="A48" s="56">
        <v>46136.0</v>
      </c>
      <c r="B48" s="79">
        <v>1610.0</v>
      </c>
      <c r="C48" s="79"/>
      <c r="D48" s="59" t="s">
        <v>90</v>
      </c>
      <c r="E48" s="59" t="s">
        <v>91</v>
      </c>
      <c r="F48" s="59" t="s">
        <v>233</v>
      </c>
      <c r="G48" s="59" t="s">
        <v>91</v>
      </c>
      <c r="H48" s="59" t="s">
        <v>85</v>
      </c>
      <c r="I48" s="60" t="s">
        <v>86</v>
      </c>
      <c r="J48" s="60" t="s">
        <v>87</v>
      </c>
      <c r="K48" s="59" t="s">
        <v>493</v>
      </c>
      <c r="L48" s="59"/>
      <c r="M48" s="60">
        <v>960.0</v>
      </c>
      <c r="N48" s="60">
        <v>1720.0</v>
      </c>
      <c r="O48" s="100">
        <v>50000.0</v>
      </c>
      <c r="P48" s="63">
        <v>3.0E-4</v>
      </c>
      <c r="Q48" s="64">
        <f t="shared" si="1"/>
        <v>15</v>
      </c>
      <c r="R48" s="65">
        <v>0.12</v>
      </c>
      <c r="S48" s="62">
        <f t="shared" si="2"/>
        <v>206.4</v>
      </c>
      <c r="T48" s="65">
        <v>0.0</v>
      </c>
      <c r="U48" s="62">
        <v>1.0</v>
      </c>
      <c r="V48" s="62">
        <f t="shared" si="3"/>
        <v>0</v>
      </c>
      <c r="W48" s="66">
        <v>0.065</v>
      </c>
      <c r="X48" s="67">
        <f t="shared" si="4"/>
        <v>111.8</v>
      </c>
      <c r="Y48" s="68">
        <f t="shared" si="5"/>
        <v>0.01995</v>
      </c>
      <c r="Z48" s="57">
        <v>15.0</v>
      </c>
      <c r="AA48" s="66">
        <f t="shared" si="6"/>
        <v>0.20495</v>
      </c>
      <c r="AB48" s="69">
        <f t="shared" si="7"/>
        <v>367.134</v>
      </c>
      <c r="AC48" s="65">
        <v>0.13</v>
      </c>
      <c r="AD48" s="69">
        <f t="shared" si="15"/>
        <v>98.8</v>
      </c>
      <c r="AE48" s="70">
        <f t="shared" si="9"/>
        <v>17.5</v>
      </c>
      <c r="AF48" s="69">
        <f t="shared" si="10"/>
        <v>261.566</v>
      </c>
      <c r="AG48" s="66">
        <f t="shared" si="11"/>
        <v>0.1520732558</v>
      </c>
      <c r="AH48" s="71">
        <f t="shared" si="12"/>
        <v>1318.552</v>
      </c>
      <c r="AI48" s="71">
        <f t="shared" si="13"/>
        <v>34.314</v>
      </c>
      <c r="AJ48" s="72">
        <v>0.0085</v>
      </c>
      <c r="AK48" s="73">
        <f t="shared" si="14"/>
        <v>14.62</v>
      </c>
    </row>
    <row r="49" ht="18.0" customHeight="1">
      <c r="A49" s="56">
        <v>46136.0</v>
      </c>
      <c r="B49" s="79">
        <v>1620.0</v>
      </c>
      <c r="C49" s="79"/>
      <c r="D49" s="59" t="s">
        <v>124</v>
      </c>
      <c r="E49" s="59" t="s">
        <v>125</v>
      </c>
      <c r="F49" s="59" t="s">
        <v>105</v>
      </c>
      <c r="G49" s="59" t="s">
        <v>106</v>
      </c>
      <c r="H49" s="59" t="s">
        <v>109</v>
      </c>
      <c r="I49" s="60" t="s">
        <v>86</v>
      </c>
      <c r="J49" s="60" t="s">
        <v>87</v>
      </c>
      <c r="K49" s="59" t="s">
        <v>356</v>
      </c>
      <c r="L49" s="59"/>
      <c r="M49" s="60">
        <v>11060.0</v>
      </c>
      <c r="N49" s="60">
        <v>13900.0</v>
      </c>
      <c r="O49" s="100">
        <v>300000.0</v>
      </c>
      <c r="P49" s="63">
        <v>3.0E-4</v>
      </c>
      <c r="Q49" s="64">
        <f t="shared" si="1"/>
        <v>90</v>
      </c>
      <c r="R49" s="65">
        <v>0.03</v>
      </c>
      <c r="S49" s="62">
        <f t="shared" si="2"/>
        <v>417</v>
      </c>
      <c r="T49" s="65">
        <v>0.035</v>
      </c>
      <c r="U49" s="62">
        <v>1.0</v>
      </c>
      <c r="V49" s="62">
        <f t="shared" si="3"/>
        <v>486.5</v>
      </c>
      <c r="W49" s="66">
        <v>0.065</v>
      </c>
      <c r="X49" s="67">
        <f t="shared" si="4"/>
        <v>903.5</v>
      </c>
      <c r="Y49" s="68">
        <f t="shared" si="5"/>
        <v>0.01995</v>
      </c>
      <c r="Z49" s="57">
        <v>15.0</v>
      </c>
      <c r="AA49" s="66">
        <f t="shared" si="6"/>
        <v>0.14995</v>
      </c>
      <c r="AB49" s="69">
        <f t="shared" ref="AB49:AB50" si="16">N49*AA49+AK50</f>
        <v>2202.455</v>
      </c>
      <c r="AC49" s="65">
        <v>0.0</v>
      </c>
      <c r="AD49" s="76">
        <v>600.0</v>
      </c>
      <c r="AE49" s="70">
        <f t="shared" si="9"/>
        <v>17.5</v>
      </c>
      <c r="AF49" s="69">
        <f t="shared" si="10"/>
        <v>-69.955</v>
      </c>
      <c r="AG49" s="66">
        <f t="shared" si="11"/>
        <v>-0.005032733813</v>
      </c>
      <c r="AH49" s="71" t="str">
        <f>#REF!-#REF!-AI49</f>
        <v>#REF!</v>
      </c>
      <c r="AI49" s="71" t="str">
        <f>#REF!*#REF!</f>
        <v>#REF!</v>
      </c>
      <c r="AJ49" s="72">
        <v>0.0085</v>
      </c>
      <c r="AK49" s="73" t="str">
        <f>AJ49*#REF!</f>
        <v>#REF!</v>
      </c>
    </row>
    <row r="50" ht="18.0" customHeight="1">
      <c r="A50" s="56">
        <v>46136.0</v>
      </c>
      <c r="B50" s="79">
        <v>1621.0</v>
      </c>
      <c r="C50" s="79"/>
      <c r="D50" s="59" t="s">
        <v>124</v>
      </c>
      <c r="E50" s="59" t="s">
        <v>125</v>
      </c>
      <c r="F50" s="59" t="s">
        <v>105</v>
      </c>
      <c r="G50" s="59" t="s">
        <v>106</v>
      </c>
      <c r="H50" s="59" t="s">
        <v>109</v>
      </c>
      <c r="I50" s="60" t="s">
        <v>86</v>
      </c>
      <c r="J50" s="60" t="s">
        <v>87</v>
      </c>
      <c r="K50" s="59" t="s">
        <v>422</v>
      </c>
      <c r="L50" s="59"/>
      <c r="M50" s="60">
        <v>11060.0</v>
      </c>
      <c r="N50" s="60">
        <v>13900.0</v>
      </c>
      <c r="O50" s="100">
        <v>300000.0</v>
      </c>
      <c r="P50" s="63">
        <v>3.0E-4</v>
      </c>
      <c r="Q50" s="64">
        <f t="shared" si="1"/>
        <v>90</v>
      </c>
      <c r="R50" s="65">
        <v>0.03</v>
      </c>
      <c r="S50" s="62">
        <f t="shared" si="2"/>
        <v>417</v>
      </c>
      <c r="T50" s="65">
        <v>0.035</v>
      </c>
      <c r="U50" s="62">
        <v>1.0</v>
      </c>
      <c r="V50" s="62">
        <f t="shared" si="3"/>
        <v>486.5</v>
      </c>
      <c r="W50" s="66">
        <v>0.065</v>
      </c>
      <c r="X50" s="67">
        <f t="shared" si="4"/>
        <v>903.5</v>
      </c>
      <c r="Y50" s="68">
        <f t="shared" si="5"/>
        <v>0.01995</v>
      </c>
      <c r="Z50" s="57">
        <v>15.0</v>
      </c>
      <c r="AA50" s="66">
        <f t="shared" si="6"/>
        <v>0.14995</v>
      </c>
      <c r="AB50" s="69">
        <f t="shared" si="16"/>
        <v>2202.455</v>
      </c>
      <c r="AC50" s="65">
        <v>0.0</v>
      </c>
      <c r="AD50" s="76">
        <v>600.0</v>
      </c>
      <c r="AE50" s="70">
        <f t="shared" si="9"/>
        <v>17.5</v>
      </c>
      <c r="AF50" s="69">
        <f t="shared" si="10"/>
        <v>-69.955</v>
      </c>
      <c r="AG50" s="66">
        <f t="shared" si="11"/>
        <v>-0.005032733813</v>
      </c>
      <c r="AH50" s="71">
        <f t="shared" ref="AH50:AH51" si="17">N49-AB49-AI50</f>
        <v>11420.24</v>
      </c>
      <c r="AI50" s="71">
        <f t="shared" ref="AI50:AI51" si="18">Y49*N49</f>
        <v>277.305</v>
      </c>
      <c r="AJ50" s="72">
        <v>0.0085</v>
      </c>
      <c r="AK50" s="73">
        <f t="shared" ref="AK50:AK51" si="19">AJ50*N49</f>
        <v>118.15</v>
      </c>
    </row>
    <row r="51" ht="19.5" customHeight="1">
      <c r="A51" s="56">
        <v>46136.0</v>
      </c>
      <c r="B51" s="79">
        <v>1619.0</v>
      </c>
      <c r="C51" s="79"/>
      <c r="D51" s="59" t="s">
        <v>467</v>
      </c>
      <c r="E51" s="59" t="s">
        <v>468</v>
      </c>
      <c r="F51" s="59" t="s">
        <v>469</v>
      </c>
      <c r="G51" s="59" t="s">
        <v>91</v>
      </c>
      <c r="H51" s="59" t="s">
        <v>85</v>
      </c>
      <c r="I51" s="60" t="s">
        <v>86</v>
      </c>
      <c r="J51" s="60" t="s">
        <v>87</v>
      </c>
      <c r="K51" s="59" t="s">
        <v>494</v>
      </c>
      <c r="L51" s="59"/>
      <c r="M51" s="60">
        <v>5660.0</v>
      </c>
      <c r="N51" s="60">
        <v>9300.0</v>
      </c>
      <c r="O51" s="100">
        <v>150000.0</v>
      </c>
      <c r="P51" s="63">
        <v>3.0E-4</v>
      </c>
      <c r="Q51" s="64">
        <f t="shared" si="1"/>
        <v>45</v>
      </c>
      <c r="R51" s="65">
        <v>0.12</v>
      </c>
      <c r="S51" s="62">
        <f t="shared" si="2"/>
        <v>1116</v>
      </c>
      <c r="T51" s="65">
        <v>0.0</v>
      </c>
      <c r="U51" s="62">
        <v>1.0</v>
      </c>
      <c r="V51" s="62">
        <f t="shared" si="3"/>
        <v>0</v>
      </c>
      <c r="W51" s="66">
        <v>0.065</v>
      </c>
      <c r="X51" s="67">
        <f t="shared" si="4"/>
        <v>604.5</v>
      </c>
      <c r="Y51" s="68">
        <f t="shared" si="5"/>
        <v>0.01995</v>
      </c>
      <c r="Z51" s="57">
        <v>15.0</v>
      </c>
      <c r="AA51" s="66">
        <f t="shared" si="6"/>
        <v>0.20495</v>
      </c>
      <c r="AB51" s="69">
        <f t="shared" ref="AB51:AB65" si="20">N51*AA51+AK51</f>
        <v>2024.185</v>
      </c>
      <c r="AC51" s="65">
        <v>0.07</v>
      </c>
      <c r="AD51" s="69">
        <f t="shared" ref="AD51:AD60" si="21">(N51-M51)*AC51</f>
        <v>254.8</v>
      </c>
      <c r="AE51" s="70">
        <f t="shared" si="9"/>
        <v>17.5</v>
      </c>
      <c r="AF51" s="69">
        <f t="shared" si="10"/>
        <v>1298.515</v>
      </c>
      <c r="AG51" s="66">
        <f t="shared" si="11"/>
        <v>0.1396252688</v>
      </c>
      <c r="AH51" s="71">
        <f t="shared" si="17"/>
        <v>11420.24</v>
      </c>
      <c r="AI51" s="71">
        <f t="shared" si="18"/>
        <v>277.305</v>
      </c>
      <c r="AJ51" s="72">
        <v>0.0085</v>
      </c>
      <c r="AK51" s="73">
        <f t="shared" si="19"/>
        <v>118.15</v>
      </c>
    </row>
    <row r="52" ht="18.0" customHeight="1">
      <c r="A52" s="56">
        <v>46136.0</v>
      </c>
      <c r="B52" s="79">
        <v>1609.0</v>
      </c>
      <c r="C52" s="79"/>
      <c r="D52" s="57" t="s">
        <v>105</v>
      </c>
      <c r="E52" s="57" t="s">
        <v>106</v>
      </c>
      <c r="F52" s="57" t="s">
        <v>105</v>
      </c>
      <c r="G52" s="57" t="s">
        <v>106</v>
      </c>
      <c r="H52" s="59" t="s">
        <v>40</v>
      </c>
      <c r="I52" s="60" t="s">
        <v>86</v>
      </c>
      <c r="J52" s="60" t="s">
        <v>87</v>
      </c>
      <c r="K52" s="59" t="s">
        <v>495</v>
      </c>
      <c r="L52" s="59"/>
      <c r="M52" s="62">
        <v>410.0</v>
      </c>
      <c r="N52" s="62">
        <v>800.0</v>
      </c>
      <c r="O52" s="62">
        <v>20000.0</v>
      </c>
      <c r="P52" s="63">
        <v>3.0E-4</v>
      </c>
      <c r="Q52" s="64">
        <f t="shared" si="1"/>
        <v>6</v>
      </c>
      <c r="R52" s="65">
        <v>0.0</v>
      </c>
      <c r="S52" s="62">
        <f t="shared" si="2"/>
        <v>0</v>
      </c>
      <c r="T52" s="65">
        <v>0.0</v>
      </c>
      <c r="U52" s="62">
        <v>1.0</v>
      </c>
      <c r="V52" s="62">
        <f t="shared" si="3"/>
        <v>0</v>
      </c>
      <c r="W52" s="66">
        <v>0.065</v>
      </c>
      <c r="X52" s="67">
        <f t="shared" si="4"/>
        <v>52</v>
      </c>
      <c r="Y52" s="68">
        <f t="shared" si="5"/>
        <v>0.01995</v>
      </c>
      <c r="Z52" s="57">
        <v>15.0</v>
      </c>
      <c r="AA52" s="66">
        <f t="shared" si="6"/>
        <v>0.08495</v>
      </c>
      <c r="AB52" s="69">
        <f t="shared" si="20"/>
        <v>74.76</v>
      </c>
      <c r="AC52" s="65">
        <v>0.13</v>
      </c>
      <c r="AD52" s="69">
        <f t="shared" si="21"/>
        <v>50.7</v>
      </c>
      <c r="AE52" s="70">
        <f t="shared" si="9"/>
        <v>17.5</v>
      </c>
      <c r="AF52" s="69">
        <f t="shared" si="10"/>
        <v>241.04</v>
      </c>
      <c r="AG52" s="66">
        <f t="shared" si="11"/>
        <v>0.3013</v>
      </c>
      <c r="AH52" s="71">
        <f t="shared" ref="AH52:AH65" si="22">N52-AB52-AI52</f>
        <v>709.28</v>
      </c>
      <c r="AI52" s="71">
        <f t="shared" ref="AI52:AI65" si="23">Y52*N52</f>
        <v>15.96</v>
      </c>
      <c r="AJ52" s="72">
        <v>0.0085</v>
      </c>
      <c r="AK52" s="73">
        <f t="shared" ref="AK52:AK65" si="24">AJ52*N52</f>
        <v>6.8</v>
      </c>
    </row>
    <row r="53" ht="18.75" customHeight="1">
      <c r="A53" s="56">
        <v>46136.0</v>
      </c>
      <c r="B53" s="79">
        <v>1598.0</v>
      </c>
      <c r="C53" s="79"/>
      <c r="D53" s="57" t="s">
        <v>439</v>
      </c>
      <c r="E53" s="57" t="s">
        <v>91</v>
      </c>
      <c r="F53" s="59" t="s">
        <v>496</v>
      </c>
      <c r="G53" s="59" t="s">
        <v>106</v>
      </c>
      <c r="H53" s="59" t="s">
        <v>497</v>
      </c>
      <c r="I53" s="60" t="s">
        <v>86</v>
      </c>
      <c r="J53" s="60" t="s">
        <v>87</v>
      </c>
      <c r="K53" s="59" t="s">
        <v>498</v>
      </c>
      <c r="L53" s="59"/>
      <c r="M53" s="60">
        <v>1160.0</v>
      </c>
      <c r="N53" s="60">
        <v>600.0</v>
      </c>
      <c r="O53" s="74">
        <v>2000.0</v>
      </c>
      <c r="P53" s="63">
        <v>3.0E-4</v>
      </c>
      <c r="Q53" s="64">
        <f t="shared" si="1"/>
        <v>0.6</v>
      </c>
      <c r="R53" s="65">
        <v>0.12</v>
      </c>
      <c r="S53" s="62">
        <f t="shared" si="2"/>
        <v>72</v>
      </c>
      <c r="T53" s="65">
        <v>0.0</v>
      </c>
      <c r="U53" s="62">
        <v>1.0</v>
      </c>
      <c r="V53" s="62">
        <f t="shared" si="3"/>
        <v>0</v>
      </c>
      <c r="W53" s="66">
        <v>0.065</v>
      </c>
      <c r="X53" s="67">
        <f t="shared" si="4"/>
        <v>39</v>
      </c>
      <c r="Y53" s="68">
        <f t="shared" si="5"/>
        <v>0.01995</v>
      </c>
      <c r="Z53" s="57">
        <v>15.0</v>
      </c>
      <c r="AA53" s="66">
        <f t="shared" si="6"/>
        <v>0.20495</v>
      </c>
      <c r="AB53" s="69">
        <f t="shared" si="20"/>
        <v>128.07</v>
      </c>
      <c r="AC53" s="65">
        <v>0.0</v>
      </c>
      <c r="AD53" s="69">
        <f t="shared" si="21"/>
        <v>0</v>
      </c>
      <c r="AE53" s="70">
        <f t="shared" si="9"/>
        <v>17.5</v>
      </c>
      <c r="AF53" s="69">
        <f t="shared" si="10"/>
        <v>-706.17</v>
      </c>
      <c r="AG53" s="66">
        <f t="shared" si="11"/>
        <v>-1.17695</v>
      </c>
      <c r="AH53" s="71">
        <f t="shared" si="22"/>
        <v>459.96</v>
      </c>
      <c r="AI53" s="71">
        <f t="shared" si="23"/>
        <v>11.97</v>
      </c>
      <c r="AJ53" s="72">
        <v>0.0085</v>
      </c>
      <c r="AK53" s="73">
        <f t="shared" si="24"/>
        <v>5.1</v>
      </c>
    </row>
    <row r="54" ht="18.0" customHeight="1">
      <c r="A54" s="56">
        <v>46138.0</v>
      </c>
      <c r="B54" s="234" t="s">
        <v>499</v>
      </c>
      <c r="C54" s="79"/>
      <c r="D54" s="59" t="s">
        <v>112</v>
      </c>
      <c r="E54" s="59" t="s">
        <v>113</v>
      </c>
      <c r="F54" s="59" t="s">
        <v>107</v>
      </c>
      <c r="G54" s="59" t="s">
        <v>108</v>
      </c>
      <c r="H54" s="59" t="s">
        <v>109</v>
      </c>
      <c r="I54" s="60" t="s">
        <v>305</v>
      </c>
      <c r="J54" s="60" t="s">
        <v>87</v>
      </c>
      <c r="K54" s="59" t="s">
        <v>377</v>
      </c>
      <c r="L54" s="59"/>
      <c r="M54" s="60">
        <v>8210.0</v>
      </c>
      <c r="N54" s="60">
        <v>13900.0</v>
      </c>
      <c r="O54" s="100">
        <v>100000.0</v>
      </c>
      <c r="P54" s="63">
        <v>3.0E-4</v>
      </c>
      <c r="Q54" s="64">
        <f t="shared" si="1"/>
        <v>30</v>
      </c>
      <c r="R54" s="65">
        <v>0.03</v>
      </c>
      <c r="S54" s="62">
        <f t="shared" si="2"/>
        <v>417</v>
      </c>
      <c r="T54" s="65">
        <v>0.035</v>
      </c>
      <c r="U54" s="62">
        <v>1.0</v>
      </c>
      <c r="V54" s="62">
        <f t="shared" si="3"/>
        <v>486.5</v>
      </c>
      <c r="W54" s="66">
        <v>0.065</v>
      </c>
      <c r="X54" s="67">
        <f t="shared" si="4"/>
        <v>903.5</v>
      </c>
      <c r="Y54" s="68">
        <f t="shared" si="5"/>
        <v>0.01995</v>
      </c>
      <c r="Z54" s="57">
        <v>15.0</v>
      </c>
      <c r="AA54" s="66">
        <f t="shared" si="6"/>
        <v>0.14995</v>
      </c>
      <c r="AB54" s="69">
        <f t="shared" si="20"/>
        <v>2202.455</v>
      </c>
      <c r="AC54" s="65">
        <v>0.1</v>
      </c>
      <c r="AD54" s="69">
        <f t="shared" si="21"/>
        <v>569</v>
      </c>
      <c r="AE54" s="70">
        <f t="shared" si="9"/>
        <v>17.5</v>
      </c>
      <c r="AF54" s="69">
        <f t="shared" si="10"/>
        <v>2871.045</v>
      </c>
      <c r="AG54" s="66">
        <f t="shared" si="11"/>
        <v>0.20655</v>
      </c>
      <c r="AH54" s="71">
        <f t="shared" si="22"/>
        <v>11420.24</v>
      </c>
      <c r="AI54" s="71">
        <f t="shared" si="23"/>
        <v>277.305</v>
      </c>
      <c r="AJ54" s="72">
        <v>0.0085</v>
      </c>
      <c r="AK54" s="73">
        <f t="shared" si="24"/>
        <v>118.15</v>
      </c>
    </row>
    <row r="55" ht="18.0" customHeight="1">
      <c r="A55" s="56">
        <v>46138.0</v>
      </c>
      <c r="B55" s="234" t="s">
        <v>500</v>
      </c>
      <c r="C55" s="79"/>
      <c r="D55" s="59" t="s">
        <v>112</v>
      </c>
      <c r="E55" s="59" t="s">
        <v>113</v>
      </c>
      <c r="F55" s="80" t="s">
        <v>118</v>
      </c>
      <c r="G55" s="80" t="s">
        <v>119</v>
      </c>
      <c r="H55" s="59" t="s">
        <v>109</v>
      </c>
      <c r="I55" s="60" t="s">
        <v>86</v>
      </c>
      <c r="J55" s="60" t="s">
        <v>87</v>
      </c>
      <c r="K55" s="80" t="s">
        <v>297</v>
      </c>
      <c r="L55" s="80"/>
      <c r="M55" s="99">
        <v>5360.0</v>
      </c>
      <c r="N55" s="99">
        <v>8600.0</v>
      </c>
      <c r="O55" s="100">
        <v>100000.0</v>
      </c>
      <c r="P55" s="63">
        <v>3.0E-4</v>
      </c>
      <c r="Q55" s="64">
        <f t="shared" si="1"/>
        <v>30</v>
      </c>
      <c r="R55" s="65">
        <v>0.03</v>
      </c>
      <c r="S55" s="62">
        <f t="shared" si="2"/>
        <v>258</v>
      </c>
      <c r="T55" s="65">
        <v>0.035</v>
      </c>
      <c r="U55" s="62">
        <v>1.0</v>
      </c>
      <c r="V55" s="62">
        <f t="shared" si="3"/>
        <v>301</v>
      </c>
      <c r="W55" s="66">
        <v>0.065</v>
      </c>
      <c r="X55" s="67">
        <f t="shared" si="4"/>
        <v>559</v>
      </c>
      <c r="Y55" s="68">
        <f t="shared" si="5"/>
        <v>0.01995</v>
      </c>
      <c r="Z55" s="57">
        <v>15.0</v>
      </c>
      <c r="AA55" s="66">
        <f t="shared" si="6"/>
        <v>0.14995</v>
      </c>
      <c r="AB55" s="69">
        <f t="shared" si="20"/>
        <v>1362.67</v>
      </c>
      <c r="AC55" s="65">
        <v>0.1</v>
      </c>
      <c r="AD55" s="69">
        <f t="shared" si="21"/>
        <v>324</v>
      </c>
      <c r="AE55" s="70">
        <f t="shared" si="9"/>
        <v>17.5</v>
      </c>
      <c r="AF55" s="69">
        <f t="shared" si="10"/>
        <v>1505.83</v>
      </c>
      <c r="AG55" s="66">
        <f t="shared" si="11"/>
        <v>0.1750965116</v>
      </c>
      <c r="AH55" s="71">
        <f t="shared" si="22"/>
        <v>7065.76</v>
      </c>
      <c r="AI55" s="71">
        <f t="shared" si="23"/>
        <v>171.57</v>
      </c>
      <c r="AJ55" s="72">
        <v>0.0085</v>
      </c>
      <c r="AK55" s="73">
        <f t="shared" si="24"/>
        <v>73.1</v>
      </c>
    </row>
    <row r="56" ht="19.5" customHeight="1">
      <c r="A56" s="56">
        <v>46139.0</v>
      </c>
      <c r="B56" s="79">
        <v>1678.0</v>
      </c>
      <c r="C56" s="79"/>
      <c r="D56" s="80" t="s">
        <v>127</v>
      </c>
      <c r="E56" s="80" t="s">
        <v>83</v>
      </c>
      <c r="F56" s="80" t="s">
        <v>203</v>
      </c>
      <c r="G56" s="80" t="s">
        <v>83</v>
      </c>
      <c r="H56" s="59" t="s">
        <v>128</v>
      </c>
      <c r="I56" s="99" t="s">
        <v>86</v>
      </c>
      <c r="J56" s="99" t="s">
        <v>87</v>
      </c>
      <c r="K56" s="80" t="s">
        <v>501</v>
      </c>
      <c r="L56" s="80"/>
      <c r="M56" s="99">
        <v>710.0</v>
      </c>
      <c r="N56" s="99">
        <v>1450.0</v>
      </c>
      <c r="O56" s="100">
        <v>50000.0</v>
      </c>
      <c r="P56" s="63">
        <v>3.0E-4</v>
      </c>
      <c r="Q56" s="64">
        <f t="shared" si="1"/>
        <v>15</v>
      </c>
      <c r="R56" s="65">
        <v>0.0</v>
      </c>
      <c r="S56" s="62">
        <f t="shared" si="2"/>
        <v>0</v>
      </c>
      <c r="T56" s="65">
        <v>0.0</v>
      </c>
      <c r="U56" s="62">
        <v>1.0</v>
      </c>
      <c r="V56" s="62">
        <f t="shared" si="3"/>
        <v>0</v>
      </c>
      <c r="W56" s="66">
        <v>0.065</v>
      </c>
      <c r="X56" s="67">
        <f t="shared" si="4"/>
        <v>94.25</v>
      </c>
      <c r="Y56" s="68">
        <f t="shared" si="5"/>
        <v>0.01995</v>
      </c>
      <c r="Z56" s="57">
        <v>15.0</v>
      </c>
      <c r="AA56" s="66">
        <f t="shared" si="6"/>
        <v>0.08495</v>
      </c>
      <c r="AB56" s="69">
        <f t="shared" si="20"/>
        <v>135.5025</v>
      </c>
      <c r="AC56" s="65">
        <v>0.13</v>
      </c>
      <c r="AD56" s="69">
        <f t="shared" si="21"/>
        <v>96.2</v>
      </c>
      <c r="AE56" s="70">
        <f t="shared" si="9"/>
        <v>17.5</v>
      </c>
      <c r="AF56" s="69">
        <f t="shared" si="10"/>
        <v>475.7975</v>
      </c>
      <c r="AG56" s="66">
        <f t="shared" si="11"/>
        <v>0.3281362069</v>
      </c>
      <c r="AH56" s="71">
        <f t="shared" si="22"/>
        <v>1285.57</v>
      </c>
      <c r="AI56" s="71">
        <f t="shared" si="23"/>
        <v>28.9275</v>
      </c>
      <c r="AJ56" s="72">
        <v>0.0085</v>
      </c>
      <c r="AK56" s="73">
        <f t="shared" si="24"/>
        <v>12.325</v>
      </c>
    </row>
    <row r="57">
      <c r="A57" s="235">
        <v>46140.0</v>
      </c>
      <c r="B57" s="79">
        <v>1743.0</v>
      </c>
      <c r="C57" s="79"/>
      <c r="D57" s="59" t="s">
        <v>90</v>
      </c>
      <c r="E57" s="59" t="s">
        <v>91</v>
      </c>
      <c r="F57" s="59" t="s">
        <v>122</v>
      </c>
      <c r="G57" s="59" t="s">
        <v>91</v>
      </c>
      <c r="H57" s="59" t="s">
        <v>85</v>
      </c>
      <c r="I57" s="60" t="s">
        <v>86</v>
      </c>
      <c r="J57" s="99" t="s">
        <v>87</v>
      </c>
      <c r="K57" s="59" t="s">
        <v>502</v>
      </c>
      <c r="L57" s="59"/>
      <c r="M57" s="60">
        <v>460.0</v>
      </c>
      <c r="N57" s="99">
        <v>1000.0</v>
      </c>
      <c r="O57" s="100">
        <v>10000.0</v>
      </c>
      <c r="P57" s="63">
        <v>3.0E-4</v>
      </c>
      <c r="Q57" s="64">
        <f t="shared" si="1"/>
        <v>3</v>
      </c>
      <c r="R57" s="65">
        <v>0.12</v>
      </c>
      <c r="S57" s="62">
        <f t="shared" si="2"/>
        <v>120</v>
      </c>
      <c r="T57" s="65">
        <v>0.0</v>
      </c>
      <c r="U57" s="62">
        <v>1.0</v>
      </c>
      <c r="V57" s="62">
        <f t="shared" si="3"/>
        <v>0</v>
      </c>
      <c r="W57" s="66">
        <v>0.065</v>
      </c>
      <c r="X57" s="67">
        <f t="shared" si="4"/>
        <v>65</v>
      </c>
      <c r="Y57" s="68">
        <f t="shared" si="5"/>
        <v>0.01995</v>
      </c>
      <c r="Z57" s="57">
        <v>15.0</v>
      </c>
      <c r="AA57" s="66">
        <f t="shared" si="6"/>
        <v>0.20495</v>
      </c>
      <c r="AB57" s="69">
        <f t="shared" si="20"/>
        <v>213.45</v>
      </c>
      <c r="AC57" s="65">
        <v>0.13</v>
      </c>
      <c r="AD57" s="69">
        <f t="shared" si="21"/>
        <v>70.2</v>
      </c>
      <c r="AE57" s="70">
        <f t="shared" si="9"/>
        <v>17.5</v>
      </c>
      <c r="AF57" s="69">
        <f t="shared" si="10"/>
        <v>235.85</v>
      </c>
      <c r="AG57" s="66">
        <f t="shared" si="11"/>
        <v>0.23585</v>
      </c>
      <c r="AH57" s="71">
        <f t="shared" si="22"/>
        <v>766.6</v>
      </c>
      <c r="AI57" s="71">
        <f t="shared" si="23"/>
        <v>19.95</v>
      </c>
      <c r="AJ57" s="72">
        <v>0.0085</v>
      </c>
      <c r="AK57" s="73">
        <f t="shared" si="24"/>
        <v>8.5</v>
      </c>
    </row>
    <row r="58" ht="18.0" customHeight="1">
      <c r="A58" s="235">
        <v>46141.0</v>
      </c>
      <c r="B58" s="79">
        <v>1793.0</v>
      </c>
      <c r="C58" s="79"/>
      <c r="D58" s="80" t="s">
        <v>90</v>
      </c>
      <c r="E58" s="80" t="s">
        <v>91</v>
      </c>
      <c r="F58" s="80" t="s">
        <v>233</v>
      </c>
      <c r="G58" s="80" t="s">
        <v>91</v>
      </c>
      <c r="H58" s="59" t="s">
        <v>85</v>
      </c>
      <c r="I58" s="99" t="s">
        <v>86</v>
      </c>
      <c r="J58" s="99" t="s">
        <v>87</v>
      </c>
      <c r="K58" s="80" t="s">
        <v>503</v>
      </c>
      <c r="L58" s="80"/>
      <c r="M58" s="99">
        <v>860.0</v>
      </c>
      <c r="N58" s="99">
        <v>1830.0</v>
      </c>
      <c r="O58" s="100">
        <v>50000.0</v>
      </c>
      <c r="P58" s="63">
        <v>3.0E-4</v>
      </c>
      <c r="Q58" s="64">
        <f t="shared" si="1"/>
        <v>15</v>
      </c>
      <c r="R58" s="65">
        <v>0.12</v>
      </c>
      <c r="S58" s="62">
        <f t="shared" si="2"/>
        <v>219.6</v>
      </c>
      <c r="T58" s="65">
        <v>0.0</v>
      </c>
      <c r="U58" s="62">
        <v>1.0</v>
      </c>
      <c r="V58" s="62">
        <f t="shared" si="3"/>
        <v>0</v>
      </c>
      <c r="W58" s="66">
        <v>0.065</v>
      </c>
      <c r="X58" s="67">
        <f t="shared" si="4"/>
        <v>118.95</v>
      </c>
      <c r="Y58" s="68">
        <f t="shared" si="5"/>
        <v>0.01995</v>
      </c>
      <c r="Z58" s="57">
        <v>15.0</v>
      </c>
      <c r="AA58" s="66">
        <f t="shared" si="6"/>
        <v>0.20495</v>
      </c>
      <c r="AB58" s="69">
        <f t="shared" si="20"/>
        <v>390.6135</v>
      </c>
      <c r="AC58" s="65">
        <v>0.13</v>
      </c>
      <c r="AD58" s="69">
        <f t="shared" si="21"/>
        <v>126.1</v>
      </c>
      <c r="AE58" s="70">
        <f t="shared" si="9"/>
        <v>17.5</v>
      </c>
      <c r="AF58" s="69">
        <f t="shared" si="10"/>
        <v>420.7865</v>
      </c>
      <c r="AG58" s="66">
        <f t="shared" si="11"/>
        <v>0.2299379781</v>
      </c>
      <c r="AH58" s="71">
        <f t="shared" si="22"/>
        <v>1402.878</v>
      </c>
      <c r="AI58" s="71">
        <f t="shared" si="23"/>
        <v>36.5085</v>
      </c>
      <c r="AJ58" s="72">
        <v>0.0085</v>
      </c>
      <c r="AK58" s="73">
        <f t="shared" si="24"/>
        <v>15.555</v>
      </c>
    </row>
    <row r="59" ht="18.0" customHeight="1">
      <c r="A59" s="235">
        <v>46141.0</v>
      </c>
      <c r="B59" s="79">
        <v>1762.0</v>
      </c>
      <c r="C59" s="79"/>
      <c r="D59" s="80" t="s">
        <v>203</v>
      </c>
      <c r="E59" s="80" t="s">
        <v>83</v>
      </c>
      <c r="F59" s="80" t="s">
        <v>84</v>
      </c>
      <c r="G59" s="80" t="s">
        <v>83</v>
      </c>
      <c r="H59" s="59" t="s">
        <v>85</v>
      </c>
      <c r="I59" s="99" t="s">
        <v>86</v>
      </c>
      <c r="J59" s="99" t="s">
        <v>87</v>
      </c>
      <c r="K59" s="80" t="s">
        <v>195</v>
      </c>
      <c r="L59" s="80"/>
      <c r="M59" s="99">
        <v>1310.0</v>
      </c>
      <c r="N59" s="99">
        <v>1900.0</v>
      </c>
      <c r="O59" s="100">
        <v>50000.0</v>
      </c>
      <c r="P59" s="63">
        <v>3.0E-4</v>
      </c>
      <c r="Q59" s="64">
        <f t="shared" si="1"/>
        <v>15</v>
      </c>
      <c r="R59" s="65">
        <v>0.0</v>
      </c>
      <c r="S59" s="62">
        <f t="shared" si="2"/>
        <v>0</v>
      </c>
      <c r="T59" s="65">
        <v>0.0</v>
      </c>
      <c r="U59" s="62">
        <v>1.0</v>
      </c>
      <c r="V59" s="62">
        <f t="shared" si="3"/>
        <v>0</v>
      </c>
      <c r="W59" s="66">
        <v>0.065</v>
      </c>
      <c r="X59" s="67">
        <f t="shared" si="4"/>
        <v>123.5</v>
      </c>
      <c r="Y59" s="68">
        <f t="shared" si="5"/>
        <v>0.01995</v>
      </c>
      <c r="Z59" s="57">
        <v>15.0</v>
      </c>
      <c r="AA59" s="66">
        <f t="shared" si="6"/>
        <v>0.08495</v>
      </c>
      <c r="AB59" s="69">
        <f t="shared" si="20"/>
        <v>177.555</v>
      </c>
      <c r="AC59" s="65">
        <v>0.13</v>
      </c>
      <c r="AD59" s="69">
        <f t="shared" si="21"/>
        <v>76.7</v>
      </c>
      <c r="AE59" s="70">
        <f t="shared" si="9"/>
        <v>17.5</v>
      </c>
      <c r="AF59" s="69">
        <f t="shared" si="10"/>
        <v>303.245</v>
      </c>
      <c r="AG59" s="66">
        <f t="shared" si="11"/>
        <v>0.1596026316</v>
      </c>
      <c r="AH59" s="71">
        <f t="shared" si="22"/>
        <v>1684.54</v>
      </c>
      <c r="AI59" s="71">
        <f t="shared" si="23"/>
        <v>37.905</v>
      </c>
      <c r="AJ59" s="72">
        <v>0.0085</v>
      </c>
      <c r="AK59" s="73">
        <f t="shared" si="24"/>
        <v>16.15</v>
      </c>
    </row>
    <row r="60" ht="18.0" customHeight="1">
      <c r="A60" s="56">
        <v>46142.0</v>
      </c>
      <c r="B60" s="79">
        <v>1830.0</v>
      </c>
      <c r="C60" s="79"/>
      <c r="D60" s="80" t="s">
        <v>90</v>
      </c>
      <c r="E60" s="80" t="s">
        <v>91</v>
      </c>
      <c r="F60" s="80" t="s">
        <v>101</v>
      </c>
      <c r="G60" s="80" t="s">
        <v>91</v>
      </c>
      <c r="H60" s="59" t="s">
        <v>85</v>
      </c>
      <c r="I60" s="99" t="s">
        <v>86</v>
      </c>
      <c r="J60" s="99" t="s">
        <v>87</v>
      </c>
      <c r="K60" s="80" t="s">
        <v>476</v>
      </c>
      <c r="L60" s="80"/>
      <c r="M60" s="99">
        <v>1160.0</v>
      </c>
      <c r="N60" s="99">
        <v>2200.0</v>
      </c>
      <c r="O60" s="100">
        <v>50000.0</v>
      </c>
      <c r="P60" s="63">
        <v>3.0E-4</v>
      </c>
      <c r="Q60" s="64">
        <f t="shared" si="1"/>
        <v>15</v>
      </c>
      <c r="R60" s="65">
        <v>0.12</v>
      </c>
      <c r="S60" s="62">
        <f t="shared" si="2"/>
        <v>264</v>
      </c>
      <c r="T60" s="65">
        <v>0.0</v>
      </c>
      <c r="U60" s="62">
        <v>1.0</v>
      </c>
      <c r="V60" s="62">
        <f t="shared" si="3"/>
        <v>0</v>
      </c>
      <c r="W60" s="66">
        <v>0.065</v>
      </c>
      <c r="X60" s="67">
        <f t="shared" si="4"/>
        <v>143</v>
      </c>
      <c r="Y60" s="68">
        <f t="shared" si="5"/>
        <v>0.01995</v>
      </c>
      <c r="Z60" s="57">
        <v>15.0</v>
      </c>
      <c r="AA60" s="66">
        <f t="shared" si="6"/>
        <v>0.20495</v>
      </c>
      <c r="AB60" s="69">
        <f t="shared" si="20"/>
        <v>469.59</v>
      </c>
      <c r="AC60" s="65">
        <v>0.13</v>
      </c>
      <c r="AD60" s="69">
        <f t="shared" si="21"/>
        <v>135.2</v>
      </c>
      <c r="AE60" s="70">
        <f t="shared" si="9"/>
        <v>17.5</v>
      </c>
      <c r="AF60" s="69">
        <f t="shared" si="10"/>
        <v>402.71</v>
      </c>
      <c r="AG60" s="66">
        <f t="shared" si="11"/>
        <v>0.18305</v>
      </c>
      <c r="AH60" s="71">
        <f t="shared" si="22"/>
        <v>1686.52</v>
      </c>
      <c r="AI60" s="71">
        <f t="shared" si="23"/>
        <v>43.89</v>
      </c>
      <c r="AJ60" s="72">
        <v>0.0085</v>
      </c>
      <c r="AK60" s="73">
        <f t="shared" si="24"/>
        <v>18.7</v>
      </c>
    </row>
    <row r="61" ht="18.0" customHeight="1">
      <c r="A61" s="56">
        <v>46142.0</v>
      </c>
      <c r="B61" s="79" t="s">
        <v>504</v>
      </c>
      <c r="C61" s="79"/>
      <c r="D61" s="80" t="s">
        <v>105</v>
      </c>
      <c r="E61" s="80" t="s">
        <v>106</v>
      </c>
      <c r="F61" s="80" t="s">
        <v>112</v>
      </c>
      <c r="G61" s="80" t="s">
        <v>113</v>
      </c>
      <c r="H61" s="59" t="s">
        <v>109</v>
      </c>
      <c r="I61" s="99" t="s">
        <v>86</v>
      </c>
      <c r="J61" s="99" t="s">
        <v>87</v>
      </c>
      <c r="K61" s="80" t="s">
        <v>356</v>
      </c>
      <c r="L61" s="80"/>
      <c r="M61" s="99">
        <v>10060.0</v>
      </c>
      <c r="N61" s="99">
        <v>13000.0</v>
      </c>
      <c r="O61" s="100">
        <v>200000.0</v>
      </c>
      <c r="P61" s="63">
        <v>3.0E-4</v>
      </c>
      <c r="Q61" s="64">
        <f t="shared" si="1"/>
        <v>60</v>
      </c>
      <c r="R61" s="65">
        <v>0.03</v>
      </c>
      <c r="S61" s="62">
        <f t="shared" si="2"/>
        <v>390</v>
      </c>
      <c r="T61" s="65">
        <v>0.035</v>
      </c>
      <c r="U61" s="62">
        <v>1.0</v>
      </c>
      <c r="V61" s="62">
        <f t="shared" si="3"/>
        <v>455</v>
      </c>
      <c r="W61" s="66">
        <v>0.065</v>
      </c>
      <c r="X61" s="67">
        <f t="shared" si="4"/>
        <v>845</v>
      </c>
      <c r="Y61" s="68">
        <f t="shared" si="5"/>
        <v>0.01995</v>
      </c>
      <c r="Z61" s="57">
        <v>15.0</v>
      </c>
      <c r="AA61" s="66">
        <f t="shared" si="6"/>
        <v>0.14995</v>
      </c>
      <c r="AB61" s="69">
        <f t="shared" si="20"/>
        <v>2059.85</v>
      </c>
      <c r="AC61" s="65">
        <v>0.1</v>
      </c>
      <c r="AD61" s="76">
        <v>600.0</v>
      </c>
      <c r="AE61" s="70">
        <f t="shared" si="9"/>
        <v>17.5</v>
      </c>
      <c r="AF61" s="69">
        <f t="shared" si="10"/>
        <v>202.65</v>
      </c>
      <c r="AG61" s="66">
        <f t="shared" si="11"/>
        <v>0.01558846154</v>
      </c>
      <c r="AH61" s="71">
        <f t="shared" si="22"/>
        <v>10680.8</v>
      </c>
      <c r="AI61" s="71">
        <f t="shared" si="23"/>
        <v>259.35</v>
      </c>
      <c r="AJ61" s="72">
        <v>0.0085</v>
      </c>
      <c r="AK61" s="73">
        <f t="shared" si="24"/>
        <v>110.5</v>
      </c>
    </row>
    <row r="62" ht="18.0" hidden="1" customHeight="1">
      <c r="A62" s="56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/>
      <c r="Q62" s="64"/>
      <c r="R62" s="65"/>
      <c r="S62" s="62"/>
      <c r="T62" s="65"/>
      <c r="U62" s="62">
        <v>1.0</v>
      </c>
      <c r="V62" s="62">
        <f t="shared" si="3"/>
        <v>0</v>
      </c>
      <c r="W62" s="66">
        <v>0.065</v>
      </c>
      <c r="X62" s="67">
        <f t="shared" si="4"/>
        <v>0</v>
      </c>
      <c r="Y62" s="68">
        <f t="shared" si="5"/>
        <v>0</v>
      </c>
      <c r="Z62" s="57"/>
      <c r="AA62" s="66">
        <f t="shared" si="6"/>
        <v>0.065</v>
      </c>
      <c r="AB62" s="69">
        <f t="shared" si="20"/>
        <v>0</v>
      </c>
      <c r="AC62" s="65">
        <v>0.1</v>
      </c>
      <c r="AD62" s="69">
        <f t="shared" ref="AD62:AD65" si="25">(N62-M62)*AC62</f>
        <v>0</v>
      </c>
      <c r="AE62" s="70">
        <f t="shared" si="9"/>
        <v>17.5</v>
      </c>
      <c r="AF62" s="69">
        <f t="shared" si="10"/>
        <v>-17.5</v>
      </c>
      <c r="AG62" s="66" t="str">
        <f t="shared" si="11"/>
        <v>#DIV/0!</v>
      </c>
      <c r="AH62" s="71">
        <f t="shared" si="22"/>
        <v>0</v>
      </c>
      <c r="AI62" s="71">
        <f t="shared" si="23"/>
        <v>0</v>
      </c>
      <c r="AJ62" s="72">
        <v>0.0085</v>
      </c>
      <c r="AK62" s="73">
        <f t="shared" si="24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ref="Q63:Q65" si="26">O63*P63</f>
        <v>0</v>
      </c>
      <c r="R63" s="65"/>
      <c r="S63" s="62">
        <f t="shared" ref="S63:S65" si="27">R63*N63</f>
        <v>0</v>
      </c>
      <c r="T63" s="65"/>
      <c r="U63" s="62">
        <v>1.0</v>
      </c>
      <c r="V63" s="62">
        <f t="shared" si="3"/>
        <v>0</v>
      </c>
      <c r="W63" s="66">
        <v>0.065</v>
      </c>
      <c r="X63" s="67">
        <f t="shared" si="4"/>
        <v>0</v>
      </c>
      <c r="Y63" s="68">
        <f t="shared" si="5"/>
        <v>0</v>
      </c>
      <c r="Z63" s="57">
        <v>0.0</v>
      </c>
      <c r="AA63" s="66">
        <f t="shared" si="6"/>
        <v>0.065</v>
      </c>
      <c r="AB63" s="69">
        <f t="shared" si="20"/>
        <v>0</v>
      </c>
      <c r="AC63" s="65">
        <v>0.0</v>
      </c>
      <c r="AD63" s="69">
        <f t="shared" si="25"/>
        <v>0</v>
      </c>
      <c r="AE63" s="70">
        <f t="shared" si="9"/>
        <v>17.5</v>
      </c>
      <c r="AF63" s="69">
        <f t="shared" si="10"/>
        <v>-17.5</v>
      </c>
      <c r="AG63" s="66" t="str">
        <f t="shared" si="11"/>
        <v>#DIV/0!</v>
      </c>
      <c r="AH63" s="71">
        <f t="shared" si="22"/>
        <v>0</v>
      </c>
      <c r="AI63" s="71">
        <f t="shared" si="23"/>
        <v>0</v>
      </c>
      <c r="AJ63" s="72">
        <v>0.0085</v>
      </c>
      <c r="AK63" s="73">
        <f t="shared" si="24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6"/>
        <v>0</v>
      </c>
      <c r="R64" s="65"/>
      <c r="S64" s="62">
        <f t="shared" si="27"/>
        <v>0</v>
      </c>
      <c r="T64" s="65"/>
      <c r="U64" s="62">
        <v>1.0</v>
      </c>
      <c r="V64" s="62">
        <f t="shared" si="3"/>
        <v>0</v>
      </c>
      <c r="W64" s="66">
        <v>0.065</v>
      </c>
      <c r="X64" s="67">
        <f t="shared" si="4"/>
        <v>0</v>
      </c>
      <c r="Y64" s="68">
        <f t="shared" si="5"/>
        <v>0</v>
      </c>
      <c r="Z64" s="57">
        <v>0.0</v>
      </c>
      <c r="AA64" s="66">
        <f t="shared" si="6"/>
        <v>0.065</v>
      </c>
      <c r="AB64" s="69">
        <f t="shared" si="20"/>
        <v>0</v>
      </c>
      <c r="AC64" s="65">
        <v>0.0</v>
      </c>
      <c r="AD64" s="69">
        <f t="shared" si="25"/>
        <v>0</v>
      </c>
      <c r="AE64" s="70">
        <f t="shared" si="9"/>
        <v>17.5</v>
      </c>
      <c r="AF64" s="69">
        <f t="shared" si="10"/>
        <v>-17.5</v>
      </c>
      <c r="AG64" s="66" t="str">
        <f t="shared" si="11"/>
        <v>#DIV/0!</v>
      </c>
      <c r="AH64" s="71">
        <f t="shared" si="22"/>
        <v>0</v>
      </c>
      <c r="AI64" s="71">
        <f t="shared" si="23"/>
        <v>0</v>
      </c>
      <c r="AJ64" s="72">
        <v>0.0085</v>
      </c>
      <c r="AK64" s="73">
        <f t="shared" si="24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6"/>
        <v>0</v>
      </c>
      <c r="R65" s="65"/>
      <c r="S65" s="62">
        <f t="shared" si="27"/>
        <v>0</v>
      </c>
      <c r="T65" s="65"/>
      <c r="U65" s="62">
        <v>1.0</v>
      </c>
      <c r="V65" s="62">
        <f t="shared" si="3"/>
        <v>0</v>
      </c>
      <c r="W65" s="66">
        <v>0.065</v>
      </c>
      <c r="X65" s="67">
        <f t="shared" si="4"/>
        <v>0</v>
      </c>
      <c r="Y65" s="68">
        <f t="shared" si="5"/>
        <v>0</v>
      </c>
      <c r="Z65" s="57">
        <v>0.0</v>
      </c>
      <c r="AA65" s="66">
        <f t="shared" si="6"/>
        <v>0.065</v>
      </c>
      <c r="AB65" s="69">
        <f t="shared" si="20"/>
        <v>0</v>
      </c>
      <c r="AC65" s="65">
        <v>0.0</v>
      </c>
      <c r="AD65" s="69">
        <f t="shared" si="25"/>
        <v>0</v>
      </c>
      <c r="AE65" s="70">
        <f t="shared" si="9"/>
        <v>17.5</v>
      </c>
      <c r="AF65" s="69">
        <f t="shared" si="10"/>
        <v>-17.5</v>
      </c>
      <c r="AG65" s="66" t="str">
        <f t="shared" si="11"/>
        <v>#DIV/0!</v>
      </c>
      <c r="AH65" s="71">
        <f t="shared" si="22"/>
        <v>0</v>
      </c>
      <c r="AI65" s="71">
        <f t="shared" si="23"/>
        <v>0</v>
      </c>
      <c r="AJ65" s="72">
        <v>0.0085</v>
      </c>
      <c r="AK65" s="73">
        <f t="shared" si="24"/>
        <v>0</v>
      </c>
    </row>
    <row r="66" ht="18.0" hidden="1" customHeight="1">
      <c r="A66" s="103"/>
      <c r="B66" s="104"/>
      <c r="H66" s="105"/>
      <c r="I66" s="106"/>
      <c r="J66" s="106"/>
      <c r="M66" s="6"/>
      <c r="N66" s="6"/>
      <c r="R66" s="107"/>
      <c r="S66" s="107"/>
      <c r="T66" s="107"/>
      <c r="U66" s="62"/>
      <c r="V66" s="107"/>
      <c r="W66" s="6"/>
      <c r="X66" s="6"/>
      <c r="Y66" s="6"/>
      <c r="Z66" s="6"/>
      <c r="AA66" s="6"/>
      <c r="AB66" s="6"/>
      <c r="AC66" s="6"/>
      <c r="AD66" s="6"/>
      <c r="AE66" s="6"/>
      <c r="AF66" s="108">
        <f>SUM(AF3:AF65)</f>
        <v>33573.42773</v>
      </c>
      <c r="AG66" s="6"/>
    </row>
    <row r="67" ht="18.0" customHeight="1">
      <c r="A67" s="103"/>
      <c r="B67" s="104"/>
      <c r="H67" s="105"/>
      <c r="I67" s="106"/>
      <c r="J67" s="106"/>
      <c r="M67" s="6"/>
      <c r="N67" s="6"/>
      <c r="R67" s="107"/>
      <c r="S67" s="107"/>
      <c r="T67" s="107"/>
      <c r="U67" s="107"/>
      <c r="V67" s="107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8.0" customHeight="1">
      <c r="A68" s="103"/>
      <c r="B68" s="104"/>
      <c r="H68" s="105"/>
      <c r="I68" s="106"/>
      <c r="J68" s="106"/>
      <c r="N68" s="109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8.0" customHeight="1">
      <c r="A69" s="103"/>
      <c r="B69" s="104"/>
      <c r="H69" s="105"/>
      <c r="I69" s="106"/>
      <c r="J69" s="106"/>
      <c r="N69" s="110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26.25" customHeight="1">
      <c r="B70" s="104"/>
      <c r="C70" s="111"/>
      <c r="D70" s="178" t="s">
        <v>1</v>
      </c>
      <c r="E70" s="178" t="s">
        <v>2</v>
      </c>
      <c r="F70" s="179" t="s">
        <v>13</v>
      </c>
      <c r="G70" s="180" t="s">
        <v>3</v>
      </c>
      <c r="H70" s="178" t="s">
        <v>209</v>
      </c>
      <c r="I70" s="106"/>
      <c r="J70" s="37"/>
      <c r="K70" s="37"/>
      <c r="L70" s="37"/>
      <c r="M70" s="37"/>
      <c r="N70" s="37"/>
      <c r="O70" s="37"/>
      <c r="P70" s="37"/>
      <c r="Q70" s="37"/>
      <c r="R70" s="3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75" customHeight="1">
      <c r="B71" s="104"/>
      <c r="C71" s="117"/>
      <c r="D71" s="184">
        <v>150000.0</v>
      </c>
      <c r="E71" s="185">
        <f>SUMIF(H4:H65,H71,N4:N65)</f>
        <v>179400</v>
      </c>
      <c r="F71" s="185">
        <f t="shared" ref="F71:F78" si="28">SUMIF(H:H,H71,AD:AD)</f>
        <v>6737</v>
      </c>
      <c r="G71" s="186">
        <f t="shared" ref="G71:G78" si="29">E71/D71</f>
        <v>1.196</v>
      </c>
      <c r="H71" s="187" t="s">
        <v>109</v>
      </c>
      <c r="I71" s="106"/>
      <c r="J71" s="236"/>
      <c r="K71" s="236"/>
      <c r="L71" s="37"/>
      <c r="M71" s="236"/>
      <c r="N71" s="236"/>
      <c r="O71" s="37"/>
      <c r="P71" s="37"/>
      <c r="Q71" s="37"/>
      <c r="R71" s="3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8.75" customHeight="1">
      <c r="B72" s="122" t="s">
        <v>210</v>
      </c>
      <c r="C72" s="117"/>
      <c r="D72" s="184">
        <v>15000.0</v>
      </c>
      <c r="E72" s="185">
        <f>SUMIF(H4:H65,H72,N4:N65)</f>
        <v>14600</v>
      </c>
      <c r="F72" s="185">
        <f t="shared" si="28"/>
        <v>919.9411</v>
      </c>
      <c r="G72" s="186">
        <f t="shared" si="29"/>
        <v>0.9733333333</v>
      </c>
      <c r="H72" s="187" t="s">
        <v>128</v>
      </c>
      <c r="I72" s="106"/>
      <c r="J72" s="236"/>
      <c r="K72" s="236"/>
      <c r="L72" s="37"/>
      <c r="M72" s="236"/>
      <c r="N72" s="236"/>
      <c r="O72" s="37"/>
      <c r="P72" s="37"/>
      <c r="Q72" s="37"/>
      <c r="R72" s="37"/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75" customHeight="1">
      <c r="B73" s="104"/>
      <c r="C73" s="117"/>
      <c r="D73" s="184">
        <v>80000.0</v>
      </c>
      <c r="E73" s="185">
        <f>SUMIF(H4:H65,H73,N4:N65)</f>
        <v>77600</v>
      </c>
      <c r="F73" s="185">
        <f t="shared" si="28"/>
        <v>2315.2</v>
      </c>
      <c r="G73" s="186">
        <f t="shared" si="29"/>
        <v>0.97</v>
      </c>
      <c r="H73" s="187" t="s">
        <v>85</v>
      </c>
      <c r="I73" s="106"/>
      <c r="J73" s="236"/>
      <c r="K73" s="236"/>
      <c r="L73" s="37"/>
      <c r="M73" s="236"/>
      <c r="N73" s="236"/>
      <c r="O73" s="37"/>
      <c r="P73" s="37"/>
      <c r="Q73" s="37"/>
      <c r="R73" s="37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75" customHeight="1">
      <c r="B74" s="104"/>
      <c r="C74" s="117"/>
      <c r="D74" s="184">
        <v>150000.0</v>
      </c>
      <c r="E74" s="185">
        <f>SUMIF(H4:H65,H74,N4:N65)</f>
        <v>115400</v>
      </c>
      <c r="F74" s="185">
        <f t="shared" si="28"/>
        <v>400</v>
      </c>
      <c r="G74" s="186">
        <f t="shared" si="29"/>
        <v>0.7693333333</v>
      </c>
      <c r="H74" s="187" t="s">
        <v>355</v>
      </c>
      <c r="I74" s="123"/>
      <c r="J74" s="236"/>
      <c r="K74" s="237"/>
      <c r="L74" s="238"/>
      <c r="M74" s="237"/>
      <c r="N74" s="237"/>
      <c r="O74" s="37"/>
      <c r="P74" s="37"/>
      <c r="Q74" s="37"/>
      <c r="R74" s="37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75" customHeight="1">
      <c r="B75" s="104"/>
      <c r="C75" s="117"/>
      <c r="D75" s="184">
        <v>10000.0</v>
      </c>
      <c r="E75" s="185">
        <f t="shared" ref="E75:E78" si="30">SUMIF(H4:H65,H75,N4:N65)</f>
        <v>1900</v>
      </c>
      <c r="F75" s="185">
        <f t="shared" si="28"/>
        <v>109.2</v>
      </c>
      <c r="G75" s="186">
        <f t="shared" si="29"/>
        <v>0.19</v>
      </c>
      <c r="H75" s="187" t="s">
        <v>316</v>
      </c>
      <c r="I75" s="123"/>
      <c r="J75" s="236"/>
      <c r="K75" s="239"/>
      <c r="L75" s="37"/>
      <c r="M75" s="236"/>
      <c r="N75" s="236"/>
      <c r="O75" s="37"/>
      <c r="P75" s="37"/>
      <c r="Q75" s="37"/>
      <c r="R75" s="37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75" customHeight="1">
      <c r="B76" s="104"/>
      <c r="C76" s="117"/>
      <c r="D76" s="184">
        <v>30000.0</v>
      </c>
      <c r="E76" s="185">
        <f t="shared" si="30"/>
        <v>6900</v>
      </c>
      <c r="F76" s="185">
        <f t="shared" si="28"/>
        <v>0</v>
      </c>
      <c r="G76" s="186">
        <f t="shared" si="29"/>
        <v>0.23</v>
      </c>
      <c r="H76" s="187" t="s">
        <v>460</v>
      </c>
      <c r="J76" s="236"/>
      <c r="K76" s="240"/>
      <c r="L76" s="37"/>
      <c r="M76" s="236"/>
      <c r="N76" s="236"/>
      <c r="O76" s="37"/>
      <c r="P76" s="37"/>
      <c r="Q76" s="37"/>
      <c r="R76" s="37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75" customHeight="1">
      <c r="B77" s="104"/>
      <c r="C77" s="117"/>
      <c r="D77" s="184">
        <v>2000.0</v>
      </c>
      <c r="E77" s="185">
        <f t="shared" si="30"/>
        <v>800</v>
      </c>
      <c r="F77" s="185">
        <f t="shared" si="28"/>
        <v>50.7</v>
      </c>
      <c r="G77" s="186">
        <f t="shared" si="29"/>
        <v>0.4</v>
      </c>
      <c r="H77" s="187" t="s">
        <v>40</v>
      </c>
      <c r="J77" s="236"/>
      <c r="K77" s="236"/>
      <c r="L77" s="37"/>
      <c r="M77" s="236"/>
      <c r="N77" s="236"/>
      <c r="O77" s="37"/>
      <c r="P77" s="37"/>
      <c r="Q77" s="37"/>
      <c r="R77" s="37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75" customHeight="1">
      <c r="B78" s="104"/>
      <c r="C78" s="129"/>
      <c r="D78" s="184">
        <v>2000.0</v>
      </c>
      <c r="E78" s="185">
        <f t="shared" si="30"/>
        <v>600</v>
      </c>
      <c r="F78" s="185">
        <f t="shared" si="28"/>
        <v>0</v>
      </c>
      <c r="G78" s="186">
        <f t="shared" si="29"/>
        <v>0.3</v>
      </c>
      <c r="H78" s="187" t="s">
        <v>497</v>
      </c>
      <c r="J78" s="236"/>
      <c r="K78" s="236"/>
      <c r="L78" s="37"/>
      <c r="M78" s="236"/>
      <c r="N78" s="236"/>
      <c r="O78" s="37"/>
      <c r="P78" s="37"/>
      <c r="Q78" s="37"/>
      <c r="R78" s="37"/>
      <c r="S78" s="6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75" customHeight="1">
      <c r="B79" s="104"/>
      <c r="C79" s="117"/>
      <c r="D79" s="203">
        <f t="shared" ref="D79:E79" si="31">SUM(D71:D78)</f>
        <v>439000</v>
      </c>
      <c r="E79" s="203">
        <f t="shared" si="31"/>
        <v>397200</v>
      </c>
      <c r="F79" s="204">
        <f>SUM(F67:F78)</f>
        <v>10532.0411</v>
      </c>
      <c r="G79" s="205">
        <f>G85</f>
        <v>0.8634782609</v>
      </c>
      <c r="H79" s="206" t="s">
        <v>213</v>
      </c>
      <c r="J79" s="236"/>
      <c r="K79" s="236"/>
      <c r="L79" s="37"/>
      <c r="M79" s="37"/>
      <c r="N79" s="37"/>
      <c r="O79" s="37"/>
      <c r="P79" s="37"/>
      <c r="Q79" s="37"/>
      <c r="R79" s="37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75" customHeight="1">
      <c r="B80" s="104"/>
      <c r="C80" s="117"/>
      <c r="D80" s="135"/>
      <c r="E80" s="136"/>
      <c r="F80" s="136"/>
      <c r="G80" s="137"/>
      <c r="J80" s="37"/>
      <c r="K80" s="37"/>
      <c r="L80" s="37"/>
      <c r="M80" s="37"/>
      <c r="N80" s="37"/>
      <c r="O80" s="37"/>
      <c r="P80" s="37"/>
      <c r="Q80" s="37"/>
      <c r="R80" s="37"/>
      <c r="S80" s="107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75" customHeight="1">
      <c r="B81" s="104"/>
      <c r="C81" s="117"/>
      <c r="D81" s="135"/>
      <c r="E81" s="136"/>
      <c r="F81" s="136"/>
      <c r="G81" s="140"/>
      <c r="J81" s="37"/>
      <c r="K81" s="37"/>
      <c r="L81" s="37"/>
      <c r="M81" s="37"/>
      <c r="N81" s="37"/>
      <c r="O81" s="37"/>
      <c r="P81" s="37"/>
      <c r="Q81" s="37"/>
      <c r="R81" s="37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75" customHeight="1">
      <c r="B82" s="104"/>
      <c r="F82" s="241" t="s">
        <v>214</v>
      </c>
      <c r="G82" s="27">
        <f>NETWORKDAYS(I125,I126)</f>
        <v>-44</v>
      </c>
      <c r="J82" s="37"/>
      <c r="K82" s="37"/>
      <c r="L82" s="37"/>
      <c r="M82" s="37"/>
      <c r="N82" s="37"/>
      <c r="O82" s="37"/>
      <c r="P82" s="37"/>
      <c r="Q82" s="37"/>
      <c r="R82" s="37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75" customHeight="1">
      <c r="B83" s="104"/>
      <c r="D83" s="212" t="s">
        <v>330</v>
      </c>
      <c r="F83" s="241" t="s">
        <v>215</v>
      </c>
      <c r="G83" s="242">
        <f>(G84-G86)/G82</f>
        <v>-1427.272727</v>
      </c>
      <c r="J83" s="37"/>
      <c r="K83" s="37"/>
      <c r="L83" s="37"/>
      <c r="M83" s="37"/>
      <c r="N83" s="37"/>
      <c r="O83" s="37"/>
      <c r="P83" s="37"/>
      <c r="Q83" s="37"/>
      <c r="R83" s="37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75" customHeight="1">
      <c r="A84" s="103"/>
      <c r="B84" s="219"/>
      <c r="D84" s="220">
        <f>E127*F126/E126</f>
        <v>2651.571274</v>
      </c>
      <c r="F84" s="241" t="s">
        <v>1</v>
      </c>
      <c r="G84" s="243">
        <v>460000.0</v>
      </c>
      <c r="J84" s="37"/>
      <c r="K84" s="37"/>
      <c r="L84" s="37"/>
      <c r="M84" s="37"/>
      <c r="N84" s="37"/>
      <c r="O84" s="37"/>
      <c r="P84" s="37"/>
      <c r="Q84" s="37"/>
      <c r="R84" s="37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75" customHeight="1">
      <c r="A85" s="103"/>
      <c r="B85" s="104"/>
      <c r="F85" s="241" t="s">
        <v>216</v>
      </c>
      <c r="G85" s="244">
        <f>G86/G84</f>
        <v>0.8634782609</v>
      </c>
      <c r="J85" s="37"/>
      <c r="K85" s="37"/>
      <c r="L85" s="37"/>
      <c r="M85" s="37"/>
      <c r="N85" s="37"/>
      <c r="O85" s="37"/>
      <c r="P85" s="37"/>
      <c r="Q85" s="37"/>
      <c r="R85" s="37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75" customHeight="1">
      <c r="A86" s="103"/>
      <c r="B86" s="104"/>
      <c r="F86" s="241" t="s">
        <v>217</v>
      </c>
      <c r="G86" s="245">
        <f>E79</f>
        <v>397200</v>
      </c>
      <c r="L86" s="148"/>
      <c r="R86" s="107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75" customHeight="1">
      <c r="A87" s="103"/>
      <c r="B87" s="104"/>
      <c r="F87" s="149"/>
      <c r="G87" s="149"/>
      <c r="L87" s="148"/>
      <c r="R87" s="107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75" customHeight="1">
      <c r="A88" s="103"/>
      <c r="B88" s="104"/>
      <c r="F88" s="241" t="s">
        <v>218</v>
      </c>
      <c r="G88" s="241" t="s">
        <v>5</v>
      </c>
      <c r="I88" s="4"/>
      <c r="J88" s="4"/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75" customHeight="1">
      <c r="A89" s="103"/>
      <c r="B89" s="104"/>
      <c r="F89" s="246">
        <f>SUM(M4:M184)</f>
        <v>280691.53</v>
      </c>
      <c r="G89" s="247">
        <f>SUM(N4:N61)</f>
        <v>397200</v>
      </c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75" customHeight="1">
      <c r="A90" s="103"/>
      <c r="B90" s="104"/>
      <c r="F90" s="241" t="s">
        <v>219</v>
      </c>
      <c r="G90" s="241" t="s">
        <v>220</v>
      </c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75" customHeight="1">
      <c r="A91" s="103"/>
      <c r="B91" s="104"/>
      <c r="F91" s="248">
        <f>AF66/E79</f>
        <v>0.08452524604</v>
      </c>
      <c r="G91" s="249">
        <f>G89*F91</f>
        <v>33573.42773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75" customHeight="1">
      <c r="A92" s="155"/>
      <c r="B92" s="104"/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75" customHeight="1">
      <c r="A93" s="103"/>
      <c r="B93" s="104"/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75" customHeight="1">
      <c r="A94" s="103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75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75" customHeight="1">
      <c r="A96" s="103"/>
      <c r="B96" s="104"/>
      <c r="K96" s="4" t="s">
        <v>210</v>
      </c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75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75" customHeight="1">
      <c r="A98" s="103"/>
      <c r="B98" s="104"/>
      <c r="G98" s="146"/>
      <c r="H98" s="146"/>
      <c r="I98" s="146"/>
      <c r="J98" s="146"/>
      <c r="K98" s="146"/>
      <c r="P98" s="156"/>
      <c r="Q98" s="156"/>
      <c r="R98" s="157"/>
      <c r="S98" s="157"/>
      <c r="T98" s="158"/>
      <c r="U98" s="158"/>
      <c r="V98" s="158"/>
      <c r="W98" s="159"/>
      <c r="X98" s="159"/>
      <c r="Y98" s="160"/>
      <c r="Z98" s="160"/>
      <c r="AA98" s="161"/>
      <c r="AB98" s="162"/>
      <c r="AC98" s="161"/>
      <c r="AD98" s="159"/>
      <c r="AE98" s="160"/>
      <c r="AF98" s="159"/>
      <c r="AG98" s="163"/>
      <c r="AH98" s="164"/>
      <c r="AI98" s="165"/>
      <c r="AJ98" s="165"/>
      <c r="AK98" s="165"/>
    </row>
    <row r="99" ht="18.75" customHeight="1">
      <c r="A99" s="103"/>
      <c r="B99" s="104"/>
      <c r="G99" s="148"/>
      <c r="H99" s="148"/>
      <c r="I99" s="148"/>
      <c r="J99" s="148"/>
      <c r="P99" s="166"/>
      <c r="Q99" s="167"/>
      <c r="R99" s="106"/>
      <c r="S99" s="106"/>
      <c r="T99" s="158"/>
      <c r="U99" s="158"/>
      <c r="V99" s="158"/>
      <c r="W99" s="159"/>
      <c r="X99" s="159"/>
      <c r="Y99" s="160"/>
      <c r="Z99" s="160"/>
      <c r="AA99" s="161"/>
      <c r="AB99" s="162"/>
      <c r="AC99" s="161"/>
      <c r="AD99" s="159"/>
      <c r="AE99" s="160"/>
      <c r="AF99" s="159"/>
      <c r="AG99" s="163"/>
      <c r="AH99" s="164"/>
      <c r="AI99" s="168"/>
      <c r="AJ99" s="168"/>
      <c r="AK99" s="168"/>
    </row>
    <row r="100" ht="18.75" customHeight="1">
      <c r="A100" s="103"/>
      <c r="B100" s="104"/>
      <c r="C100" s="169"/>
      <c r="D100" s="170"/>
      <c r="E100" s="170"/>
      <c r="F100" s="148"/>
      <c r="G100" s="148"/>
      <c r="H100" s="148"/>
      <c r="I100" s="148"/>
      <c r="J100" s="148"/>
      <c r="P100" s="166"/>
      <c r="Q100" s="167"/>
      <c r="R100" s="106"/>
      <c r="S100" s="106"/>
      <c r="T100" s="158"/>
      <c r="U100" s="158"/>
      <c r="V100" s="158"/>
      <c r="W100" s="159"/>
      <c r="X100" s="159"/>
      <c r="Y100" s="160"/>
      <c r="Z100" s="161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75" customHeight="1">
      <c r="A101" s="103"/>
      <c r="B101" s="104"/>
      <c r="C101" s="169"/>
      <c r="D101" s="170"/>
      <c r="E101" s="170"/>
      <c r="F101" s="148"/>
      <c r="G101" s="148"/>
      <c r="H101" s="148"/>
      <c r="I101" s="148"/>
      <c r="J101" s="148"/>
      <c r="K101" s="148"/>
      <c r="P101" s="166"/>
      <c r="Q101" s="167"/>
      <c r="R101" s="171"/>
      <c r="S101" s="171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5"/>
      <c r="AJ101" s="165"/>
      <c r="AK101" s="165"/>
    </row>
    <row r="102" ht="18.75" customHeight="1">
      <c r="A102" s="103"/>
      <c r="B102" s="104"/>
      <c r="C102" s="6"/>
      <c r="R102" s="107"/>
      <c r="S102" s="107"/>
      <c r="T102" s="107"/>
      <c r="U102" s="107"/>
      <c r="V102" s="10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8.75" customHeight="1">
      <c r="A103" s="103"/>
      <c r="B103" s="104"/>
      <c r="R103" s="107"/>
      <c r="S103" s="107"/>
      <c r="T103" s="107"/>
      <c r="U103" s="107"/>
      <c r="V103" s="10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8.75" customHeight="1">
      <c r="A104" s="103"/>
      <c r="B104" s="104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75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75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75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75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75" customHeight="1">
      <c r="A109" s="103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75" customHeight="1">
      <c r="A110" s="103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75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75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75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75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75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75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75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75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75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75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75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75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75" customHeight="1">
      <c r="A123" s="103"/>
      <c r="G123" s="172" t="str">
        <f>F4:F1044</f>
        <v/>
      </c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75" customHeight="1">
      <c r="A124" s="103"/>
      <c r="I124" s="38" t="s">
        <v>49</v>
      </c>
      <c r="K124" s="250" t="s">
        <v>325</v>
      </c>
      <c r="L124" s="2"/>
      <c r="M124" s="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75" customHeight="1">
      <c r="A125" s="103"/>
      <c r="E125" s="39" t="s">
        <v>505</v>
      </c>
      <c r="F125" s="3"/>
      <c r="I125" s="251">
        <f>TODAY()</f>
        <v>46203</v>
      </c>
      <c r="K125" s="252">
        <v>0.0</v>
      </c>
      <c r="L125" s="253"/>
      <c r="M125" s="253">
        <f>SUMIF(T4:T41,K125,U4:AK26)</f>
        <v>22</v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75" customHeight="1">
      <c r="A126" s="103"/>
      <c r="E126" s="254">
        <f t="shared" ref="E126:F126" si="32">E79</f>
        <v>397200</v>
      </c>
      <c r="F126" s="254">
        <f t="shared" si="32"/>
        <v>10532.0411</v>
      </c>
      <c r="I126" s="255">
        <v>46142.0</v>
      </c>
      <c r="K126" s="252">
        <v>0.035</v>
      </c>
      <c r="L126" s="253"/>
      <c r="M126" s="253">
        <f>SUMIF(T4:T42,K126,U4:AK26)</f>
        <v>16</v>
      </c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75" customHeight="1">
      <c r="A127" s="103"/>
      <c r="E127" s="100">
        <v>100000.0</v>
      </c>
      <c r="F127" s="256"/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75" customHeight="1">
      <c r="A128" s="103"/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75" customHeight="1">
      <c r="A129" s="103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75" customHeight="1">
      <c r="A130" s="103"/>
      <c r="J130" s="39" t="s">
        <v>41</v>
      </c>
      <c r="K130" s="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75" customHeight="1">
      <c r="A131" s="103"/>
      <c r="J131" s="40" t="s">
        <v>42</v>
      </c>
      <c r="K131" s="257">
        <v>1.0</v>
      </c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75" customHeight="1">
      <c r="A132" s="103"/>
      <c r="J132" s="42" t="s">
        <v>43</v>
      </c>
      <c r="K132" s="14">
        <f>J132*K131/J131</f>
        <v>0.5454545455</v>
      </c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75" customHeight="1">
      <c r="A133" s="103"/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75" customHeight="1">
      <c r="A134" s="103"/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75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75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75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75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75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75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75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75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75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75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75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75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75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75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75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75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75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75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75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75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75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75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75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75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75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75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75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75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75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75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75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75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75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75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75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75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75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75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75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75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75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75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75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75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75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75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75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75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75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75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75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75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75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75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75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75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75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75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75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75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75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75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75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75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75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75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75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75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75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75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75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75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75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75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75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75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75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75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75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75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75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75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75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75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75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H370" s="172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H371" s="172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</sheetData>
  <autoFilter ref="$A$3:$AK$66"/>
  <mergeCells count="4">
    <mergeCell ref="A1:AK2"/>
    <mergeCell ref="K124:M124"/>
    <mergeCell ref="E125:F125"/>
    <mergeCell ref="J130:K130"/>
  </mergeCells>
  <conditionalFormatting sqref="F70:F86 E82:E99 F88:G88 F90:G90 H98:J101">
    <cfRule type="containsText" dxfId="14" priority="1" operator="containsText" text="RUIM">
      <formula>NOT(ISERROR(SEARCH(("RUIM"),(F70))))</formula>
    </cfRule>
  </conditionalFormatting>
  <conditionalFormatting sqref="F70:F86 E82:E99 F88:G88 F90:G90 H98:J101">
    <cfRule type="containsText" dxfId="15" priority="2" operator="containsText" text="BOM">
      <formula>NOT(ISERROR(SEARCH(("BOM"),(F70))))</formula>
    </cfRule>
  </conditionalFormatting>
  <conditionalFormatting sqref="AI3:AI65 AJ3:AK3 AJ98:AK101">
    <cfRule type="containsText" dxfId="16" priority="3" operator="containsText" text="ENCERRADO">
      <formula>NOT(ISERROR(SEARCH(("ENCERRADO"),(AI3))))</formula>
    </cfRule>
  </conditionalFormatting>
  <conditionalFormatting sqref="AC4:AC65 AE98:AE101">
    <cfRule type="containsText" dxfId="16" priority="4" operator="containsText" text="SIM">
      <formula>NOT(ISERROR(SEARCH(("SIM"),(AC4))))</formula>
    </cfRule>
  </conditionalFormatting>
  <conditionalFormatting sqref="AI3:AI65 AJ3:AK3 AJ98:AK101">
    <cfRule type="containsText" dxfId="6" priority="5" operator="containsText" text="ABERTO">
      <formula>NOT(ISERROR(SEARCH(("ABERTO"),(AI3))))</formula>
    </cfRule>
  </conditionalFormatting>
  <conditionalFormatting sqref="AC4:AC65 AE98:AE101">
    <cfRule type="containsText" dxfId="6" priority="6" operator="containsText" text="NÃO">
      <formula>NOT(ISERROR(SEARCH(("NÃO"),(AC4))))</formula>
    </cfRule>
  </conditionalFormatting>
  <conditionalFormatting sqref="G71:G78">
    <cfRule type="cellIs" dxfId="17" priority="7" operator="greaterThanOrEqual">
      <formula>"100%"</formula>
    </cfRule>
  </conditionalFormatting>
  <conditionalFormatting sqref="G71:G78">
    <cfRule type="cellIs" dxfId="18" priority="8" operator="between">
      <formula>"50%"</formula>
      <formula>"99.90%"</formula>
    </cfRule>
  </conditionalFormatting>
  <conditionalFormatting sqref="G71:G78">
    <cfRule type="cellIs" dxfId="19" priority="9" operator="between">
      <formula>"0%"</formula>
      <formula>"30%"</formula>
    </cfRule>
  </conditionalFormatting>
  <conditionalFormatting sqref="G71:G78">
    <cfRule type="cellIs" dxfId="20" priority="10" operator="between">
      <formula>"31%"</formula>
      <formula>"49%"</formula>
    </cfRule>
  </conditionalFormatting>
  <conditionalFormatting sqref="AG4:AG65">
    <cfRule type="cellIs" dxfId="21" priority="11" operator="greaterThanOrEqual">
      <formula>"15%"</formula>
    </cfRule>
  </conditionalFormatting>
  <conditionalFormatting sqref="AG4:AG65">
    <cfRule type="cellIs" dxfId="18" priority="12" operator="greaterThanOrEqual">
      <formula>"11%"</formula>
    </cfRule>
  </conditionalFormatting>
  <conditionalFormatting sqref="AG4:AG65">
    <cfRule type="cellIs" dxfId="22" priority="13" operator="lessThan">
      <formula>"11%"</formula>
    </cfRule>
  </conditionalFormatting>
  <conditionalFormatting sqref="AG4:AG33 AG35">
    <cfRule type="notContainsBlanks" dxfId="23" priority="14">
      <formula>LEN(TRIM(AG4))&gt;0</formula>
    </cfRule>
  </conditionalFormatting>
  <dataValidations>
    <dataValidation type="list" allowBlank="1" showErrorMessage="1" sqref="H3:H66 H370:H1044">
      <formula1>"CYA RUBBER,QUISVI,TERMOCOLOR,UNIFORT,SCHEMAQ,SATAKE,ACTOS,TOTALFLEX,TRYUMPHO,VAHLE,VIRTUS"</formula1>
    </dataValidation>
    <dataValidation type="list" allowBlank="1" showErrorMessage="1" sqref="J4:J65">
      <formula1>"NÃO,SIM"</formula1>
    </dataValidation>
    <dataValidation type="custom" allowBlank="1" showDropDown="1" sqref="D71:F79">
      <formula1>AND(ISNUMBER(D71),(NOT(OR(NOT(ISERROR(DATEVALUE(D71))), AND(ISNUMBER(D71), LEFT(CELL("format", D71))="D")))))</formula1>
    </dataValidation>
    <dataValidation type="list" allowBlank="1" showErrorMessage="1" sqref="I4:I65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hidden="1" min="10" max="10" width="25.86"/>
    <col customWidth="1" min="11" max="11" width="25.86"/>
    <col customWidth="1" min="12" max="12" width="30.43"/>
    <col customWidth="1" hidden="1" min="13" max="13" width="18.43"/>
    <col customWidth="1" min="14" max="14" width="24.71"/>
    <col customWidth="1" min="15" max="15" width="22.14"/>
    <col customWidth="1" min="16" max="16" width="18.43"/>
    <col customWidth="1" hidden="1" min="17" max="17" width="10.57"/>
    <col customWidth="1" hidden="1" min="18" max="18" width="11.0"/>
    <col customWidth="1" min="19" max="19" width="18.0"/>
    <col customWidth="1" hidden="1" min="20" max="20" width="12.43"/>
    <col customWidth="1" min="21" max="21" width="12.43"/>
    <col customWidth="1" hidden="1" min="22" max="25" width="12.43"/>
    <col customWidth="1" hidden="1" min="26" max="26" width="12.71"/>
    <col customWidth="1" min="27" max="27" width="11.29"/>
    <col customWidth="1" hidden="1" min="28" max="28" width="20.57"/>
    <col customWidth="1" hidden="1" min="29" max="29" width="16.71"/>
    <col customWidth="1" min="30" max="30" width="11.86"/>
    <col customWidth="1" min="31" max="31" width="14.71"/>
    <col customWidth="1" hidden="1" min="32" max="32" width="16.57"/>
    <col customWidth="1" hidden="1" min="33" max="33" width="14.71"/>
    <col customWidth="1" min="34" max="34" width="13.57"/>
    <col customWidth="1" hidden="1" min="35" max="35" width="9.86"/>
    <col customWidth="1" hidden="1" min="36" max="36" width="9.57"/>
    <col customWidth="1" hidden="1" min="37" max="37" width="12.29"/>
    <col customWidth="1" hidden="1" min="38" max="38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506</v>
      </c>
      <c r="L3" s="52" t="s">
        <v>58</v>
      </c>
      <c r="M3" s="52" t="s">
        <v>59</v>
      </c>
      <c r="N3" s="52" t="s">
        <v>60</v>
      </c>
      <c r="O3" s="52" t="s">
        <v>61</v>
      </c>
      <c r="P3" s="52" t="s">
        <v>62</v>
      </c>
      <c r="Q3" s="52" t="s">
        <v>63</v>
      </c>
      <c r="R3" s="51" t="s">
        <v>63</v>
      </c>
      <c r="S3" s="52" t="s">
        <v>64</v>
      </c>
      <c r="T3" s="52" t="s">
        <v>64</v>
      </c>
      <c r="U3" s="52" t="s">
        <v>65</v>
      </c>
      <c r="V3" s="52"/>
      <c r="W3" s="52" t="s">
        <v>66</v>
      </c>
      <c r="X3" s="52" t="s">
        <v>67</v>
      </c>
      <c r="Y3" s="52" t="s">
        <v>67</v>
      </c>
      <c r="Z3" s="52" t="s">
        <v>68</v>
      </c>
      <c r="AA3" s="52" t="s">
        <v>69</v>
      </c>
      <c r="AB3" s="53" t="s">
        <v>70</v>
      </c>
      <c r="AC3" s="53" t="s">
        <v>71</v>
      </c>
      <c r="AD3" s="53" t="s">
        <v>72</v>
      </c>
      <c r="AE3" s="53" t="s">
        <v>73</v>
      </c>
      <c r="AF3" s="53" t="s">
        <v>74</v>
      </c>
      <c r="AG3" s="53" t="s">
        <v>75</v>
      </c>
      <c r="AH3" s="53" t="s">
        <v>76</v>
      </c>
      <c r="AI3" s="54" t="s">
        <v>77</v>
      </c>
      <c r="AJ3" s="54" t="s">
        <v>78</v>
      </c>
      <c r="AK3" s="55" t="s">
        <v>79</v>
      </c>
      <c r="AL3" s="55" t="s">
        <v>80</v>
      </c>
    </row>
    <row r="4" ht="18.0" customHeight="1">
      <c r="A4" s="56">
        <v>46144.0</v>
      </c>
      <c r="B4" s="57" t="s">
        <v>507</v>
      </c>
      <c r="C4" s="58"/>
      <c r="D4" s="57" t="s">
        <v>112</v>
      </c>
      <c r="E4" s="57" t="s">
        <v>113</v>
      </c>
      <c r="F4" s="57" t="s">
        <v>508</v>
      </c>
      <c r="G4" s="57" t="s">
        <v>119</v>
      </c>
      <c r="H4" s="59" t="s">
        <v>109</v>
      </c>
      <c r="I4" s="60" t="s">
        <v>86</v>
      </c>
      <c r="J4" s="60" t="s">
        <v>87</v>
      </c>
      <c r="K4" s="60" t="s">
        <v>509</v>
      </c>
      <c r="L4" s="61" t="s">
        <v>335</v>
      </c>
      <c r="M4" s="59"/>
      <c r="N4" s="62">
        <v>5460.0</v>
      </c>
      <c r="O4" s="62">
        <v>8700.0</v>
      </c>
      <c r="P4" s="62">
        <v>100000.0</v>
      </c>
      <c r="Q4" s="63">
        <v>3.0E-4</v>
      </c>
      <c r="R4" s="64">
        <f t="shared" ref="R4:R66" si="1">P4*Q4</f>
        <v>30</v>
      </c>
      <c r="S4" s="65">
        <v>0.03</v>
      </c>
      <c r="T4" s="62"/>
      <c r="U4" s="65">
        <v>0.035</v>
      </c>
      <c r="V4" s="62">
        <v>1.0</v>
      </c>
      <c r="W4" s="62">
        <f t="shared" ref="W4:W66" si="2">U4*O4</f>
        <v>304.5</v>
      </c>
      <c r="X4" s="66">
        <v>0.065</v>
      </c>
      <c r="Y4" s="67">
        <f t="shared" ref="Y4:Y66" si="3">O4*X4</f>
        <v>565.5</v>
      </c>
      <c r="Z4" s="68">
        <f t="shared" ref="Z4:Z66" si="4">AA4*0.00133</f>
        <v>0.01995</v>
      </c>
      <c r="AA4" s="57">
        <v>15.0</v>
      </c>
      <c r="AB4" s="66">
        <f t="shared" ref="AB4:AB66" si="5">S4+U4+X4+Z4</f>
        <v>0.14995</v>
      </c>
      <c r="AC4" s="69">
        <f t="shared" ref="AC4:AC49" si="6">O4*AB4+AL4</f>
        <v>1378.515</v>
      </c>
      <c r="AD4" s="65">
        <v>0.1</v>
      </c>
      <c r="AE4" s="69">
        <f t="shared" ref="AE4:AE22" si="7">(O4-N4)*AD4</f>
        <v>324</v>
      </c>
      <c r="AF4" s="70">
        <f t="shared" ref="AF4:AF66" si="8">17.5</f>
        <v>17.5</v>
      </c>
      <c r="AG4" s="69">
        <f t="shared" ref="AG4:AG66" si="9">O4-N4-R4-AC4-AE4-AF4</f>
        <v>1489.985</v>
      </c>
      <c r="AH4" s="66">
        <f t="shared" ref="AH4:AH66" si="10">AG4/O4</f>
        <v>0.1712626437</v>
      </c>
      <c r="AI4" s="71">
        <f t="shared" ref="AI4:AI49" si="11">O4-AC4-AJ4</f>
        <v>7147.92</v>
      </c>
      <c r="AJ4" s="71">
        <f t="shared" ref="AJ4:AJ49" si="12">Z4*O4</f>
        <v>173.565</v>
      </c>
      <c r="AK4" s="72">
        <v>0.0085</v>
      </c>
      <c r="AL4" s="73">
        <f t="shared" ref="AL4:AL49" si="13">AK4*O4</f>
        <v>73.95</v>
      </c>
    </row>
    <row r="5" ht="18.0" customHeight="1">
      <c r="A5" s="56">
        <v>46144.0</v>
      </c>
      <c r="B5" s="57" t="s">
        <v>510</v>
      </c>
      <c r="C5" s="58"/>
      <c r="D5" s="57" t="s">
        <v>112</v>
      </c>
      <c r="E5" s="57" t="s">
        <v>113</v>
      </c>
      <c r="F5" s="57" t="s">
        <v>107</v>
      </c>
      <c r="G5" s="57" t="s">
        <v>108</v>
      </c>
      <c r="H5" s="59" t="s">
        <v>109</v>
      </c>
      <c r="I5" s="60" t="s">
        <v>86</v>
      </c>
      <c r="J5" s="60" t="s">
        <v>87</v>
      </c>
      <c r="K5" s="60" t="s">
        <v>509</v>
      </c>
      <c r="L5" s="61" t="s">
        <v>511</v>
      </c>
      <c r="M5" s="59"/>
      <c r="N5" s="74">
        <v>9060.0</v>
      </c>
      <c r="O5" s="62">
        <v>14300.0</v>
      </c>
      <c r="P5" s="62">
        <v>100000.0</v>
      </c>
      <c r="Q5" s="63">
        <v>3.0E-4</v>
      </c>
      <c r="R5" s="64">
        <f t="shared" si="1"/>
        <v>30</v>
      </c>
      <c r="S5" s="65">
        <v>0.03</v>
      </c>
      <c r="T5" s="62"/>
      <c r="U5" s="65">
        <v>0.035</v>
      </c>
      <c r="V5" s="62">
        <v>1.0</v>
      </c>
      <c r="W5" s="62">
        <f t="shared" si="2"/>
        <v>500.5</v>
      </c>
      <c r="X5" s="66">
        <v>0.065</v>
      </c>
      <c r="Y5" s="67">
        <f t="shared" si="3"/>
        <v>929.5</v>
      </c>
      <c r="Z5" s="68">
        <f t="shared" si="4"/>
        <v>0.01995</v>
      </c>
      <c r="AA5" s="57">
        <v>15.0</v>
      </c>
      <c r="AB5" s="66">
        <f t="shared" si="5"/>
        <v>0.14995</v>
      </c>
      <c r="AC5" s="69">
        <f t="shared" si="6"/>
        <v>2265.835</v>
      </c>
      <c r="AD5" s="65">
        <v>0.1</v>
      </c>
      <c r="AE5" s="69">
        <f t="shared" si="7"/>
        <v>524</v>
      </c>
      <c r="AF5" s="70">
        <f t="shared" si="8"/>
        <v>17.5</v>
      </c>
      <c r="AG5" s="69">
        <f t="shared" si="9"/>
        <v>2402.665</v>
      </c>
      <c r="AH5" s="66">
        <f t="shared" si="10"/>
        <v>0.1680185315</v>
      </c>
      <c r="AI5" s="71">
        <f t="shared" si="11"/>
        <v>11748.88</v>
      </c>
      <c r="AJ5" s="71">
        <f t="shared" si="12"/>
        <v>285.285</v>
      </c>
      <c r="AK5" s="72">
        <v>0.0085</v>
      </c>
      <c r="AL5" s="73">
        <f t="shared" si="13"/>
        <v>121.55</v>
      </c>
    </row>
    <row r="6" ht="18.0" customHeight="1">
      <c r="A6" s="56">
        <v>46146.0</v>
      </c>
      <c r="B6" s="58">
        <v>1947.0</v>
      </c>
      <c r="C6" s="58"/>
      <c r="D6" s="57" t="s">
        <v>124</v>
      </c>
      <c r="E6" s="57" t="s">
        <v>125</v>
      </c>
      <c r="F6" s="57" t="s">
        <v>105</v>
      </c>
      <c r="G6" s="57" t="s">
        <v>106</v>
      </c>
      <c r="H6" s="59" t="s">
        <v>109</v>
      </c>
      <c r="I6" s="60" t="s">
        <v>86</v>
      </c>
      <c r="J6" s="60" t="s">
        <v>87</v>
      </c>
      <c r="K6" s="60" t="s">
        <v>509</v>
      </c>
      <c r="L6" s="57" t="s">
        <v>512</v>
      </c>
      <c r="M6" s="57"/>
      <c r="N6" s="75">
        <v>9960.0</v>
      </c>
      <c r="O6" s="75">
        <v>16900.0</v>
      </c>
      <c r="P6" s="75">
        <v>400000.0</v>
      </c>
      <c r="Q6" s="63">
        <v>3.0E-4</v>
      </c>
      <c r="R6" s="64">
        <f t="shared" si="1"/>
        <v>120</v>
      </c>
      <c r="S6" s="65">
        <v>0.03</v>
      </c>
      <c r="T6" s="62"/>
      <c r="U6" s="65">
        <v>0.035</v>
      </c>
      <c r="V6" s="62">
        <v>1.0</v>
      </c>
      <c r="W6" s="62">
        <f t="shared" si="2"/>
        <v>591.5</v>
      </c>
      <c r="X6" s="66">
        <v>0.065</v>
      </c>
      <c r="Y6" s="67">
        <f t="shared" si="3"/>
        <v>1098.5</v>
      </c>
      <c r="Z6" s="68">
        <f t="shared" si="4"/>
        <v>0.01995</v>
      </c>
      <c r="AA6" s="57">
        <v>15.0</v>
      </c>
      <c r="AB6" s="66">
        <f t="shared" si="5"/>
        <v>0.14995</v>
      </c>
      <c r="AC6" s="69">
        <f t="shared" si="6"/>
        <v>2677.805</v>
      </c>
      <c r="AD6" s="65">
        <v>0.1</v>
      </c>
      <c r="AE6" s="69">
        <f t="shared" si="7"/>
        <v>694</v>
      </c>
      <c r="AF6" s="70">
        <f t="shared" si="8"/>
        <v>17.5</v>
      </c>
      <c r="AG6" s="69">
        <f t="shared" si="9"/>
        <v>3430.695</v>
      </c>
      <c r="AH6" s="66">
        <f t="shared" si="10"/>
        <v>0.2029997041</v>
      </c>
      <c r="AI6" s="71">
        <f t="shared" si="11"/>
        <v>13885.04</v>
      </c>
      <c r="AJ6" s="71">
        <f t="shared" si="12"/>
        <v>337.155</v>
      </c>
      <c r="AK6" s="72">
        <v>0.0085</v>
      </c>
      <c r="AL6" s="73">
        <f t="shared" si="13"/>
        <v>143.65</v>
      </c>
    </row>
    <row r="7" ht="15.75" customHeight="1">
      <c r="A7" s="56">
        <v>46146.0</v>
      </c>
      <c r="B7" s="58">
        <v>1942.0</v>
      </c>
      <c r="C7" s="58"/>
      <c r="D7" s="57" t="s">
        <v>124</v>
      </c>
      <c r="E7" s="57" t="s">
        <v>125</v>
      </c>
      <c r="F7" s="57" t="s">
        <v>105</v>
      </c>
      <c r="G7" s="57" t="s">
        <v>106</v>
      </c>
      <c r="H7" s="57" t="s">
        <v>109</v>
      </c>
      <c r="I7" s="60" t="s">
        <v>86</v>
      </c>
      <c r="J7" s="60" t="s">
        <v>87</v>
      </c>
      <c r="K7" s="60" t="s">
        <v>509</v>
      </c>
      <c r="L7" s="57" t="s">
        <v>438</v>
      </c>
      <c r="M7" s="57"/>
      <c r="N7" s="75">
        <v>10060.0</v>
      </c>
      <c r="O7" s="75">
        <v>16900.0</v>
      </c>
      <c r="P7" s="75">
        <v>300000.0</v>
      </c>
      <c r="Q7" s="63">
        <v>3.0E-4</v>
      </c>
      <c r="R7" s="64">
        <f t="shared" si="1"/>
        <v>90</v>
      </c>
      <c r="S7" s="65">
        <v>0.03</v>
      </c>
      <c r="T7" s="62"/>
      <c r="U7" s="65">
        <v>0.035</v>
      </c>
      <c r="V7" s="62">
        <v>1.0</v>
      </c>
      <c r="W7" s="62">
        <f t="shared" si="2"/>
        <v>591.5</v>
      </c>
      <c r="X7" s="66">
        <v>0.065</v>
      </c>
      <c r="Y7" s="67">
        <f t="shared" si="3"/>
        <v>1098.5</v>
      </c>
      <c r="Z7" s="68">
        <f t="shared" si="4"/>
        <v>0.01995</v>
      </c>
      <c r="AA7" s="57">
        <v>15.0</v>
      </c>
      <c r="AB7" s="66">
        <f t="shared" si="5"/>
        <v>0.14995</v>
      </c>
      <c r="AC7" s="69">
        <f t="shared" si="6"/>
        <v>2677.805</v>
      </c>
      <c r="AD7" s="65">
        <v>0.1</v>
      </c>
      <c r="AE7" s="69">
        <f t="shared" si="7"/>
        <v>684</v>
      </c>
      <c r="AF7" s="70">
        <f t="shared" si="8"/>
        <v>17.5</v>
      </c>
      <c r="AG7" s="69">
        <f t="shared" si="9"/>
        <v>3370.695</v>
      </c>
      <c r="AH7" s="66">
        <f t="shared" si="10"/>
        <v>0.1994494083</v>
      </c>
      <c r="AI7" s="71">
        <f t="shared" si="11"/>
        <v>13885.04</v>
      </c>
      <c r="AJ7" s="71">
        <f t="shared" si="12"/>
        <v>337.155</v>
      </c>
      <c r="AK7" s="72">
        <v>0.0085</v>
      </c>
      <c r="AL7" s="73">
        <f t="shared" si="13"/>
        <v>143.65</v>
      </c>
    </row>
    <row r="8" ht="18.0" customHeight="1">
      <c r="A8" s="56">
        <v>46146.0</v>
      </c>
      <c r="B8" s="58" t="s">
        <v>513</v>
      </c>
      <c r="C8" s="58"/>
      <c r="D8" s="59" t="s">
        <v>90</v>
      </c>
      <c r="E8" s="59" t="s">
        <v>91</v>
      </c>
      <c r="F8" s="59" t="s">
        <v>101</v>
      </c>
      <c r="G8" s="59" t="s">
        <v>91</v>
      </c>
      <c r="H8" s="59" t="s">
        <v>85</v>
      </c>
      <c r="I8" s="60" t="s">
        <v>86</v>
      </c>
      <c r="J8" s="60" t="s">
        <v>87</v>
      </c>
      <c r="K8" s="60" t="s">
        <v>509</v>
      </c>
      <c r="L8" s="57" t="s">
        <v>197</v>
      </c>
      <c r="M8" s="59"/>
      <c r="N8" s="60">
        <v>1260.0</v>
      </c>
      <c r="O8" s="60">
        <v>2500.0</v>
      </c>
      <c r="P8" s="60">
        <v>100000.0</v>
      </c>
      <c r="Q8" s="63">
        <v>3.0E-4</v>
      </c>
      <c r="R8" s="64">
        <f t="shared" si="1"/>
        <v>30</v>
      </c>
      <c r="S8" s="65">
        <v>0.12</v>
      </c>
      <c r="T8" s="62"/>
      <c r="U8" s="65">
        <v>0.0</v>
      </c>
      <c r="V8" s="62">
        <v>1.0</v>
      </c>
      <c r="W8" s="62">
        <f t="shared" si="2"/>
        <v>0</v>
      </c>
      <c r="X8" s="66">
        <v>0.065</v>
      </c>
      <c r="Y8" s="67">
        <f t="shared" si="3"/>
        <v>162.5</v>
      </c>
      <c r="Z8" s="68">
        <f t="shared" si="4"/>
        <v>0.01995</v>
      </c>
      <c r="AA8" s="57">
        <v>15.0</v>
      </c>
      <c r="AB8" s="66">
        <f t="shared" si="5"/>
        <v>0.20495</v>
      </c>
      <c r="AC8" s="69">
        <f t="shared" si="6"/>
        <v>533.625</v>
      </c>
      <c r="AD8" s="65">
        <v>0.13</v>
      </c>
      <c r="AE8" s="69">
        <f t="shared" si="7"/>
        <v>161.2</v>
      </c>
      <c r="AF8" s="70">
        <f t="shared" si="8"/>
        <v>17.5</v>
      </c>
      <c r="AG8" s="69">
        <f t="shared" si="9"/>
        <v>497.675</v>
      </c>
      <c r="AH8" s="66">
        <f t="shared" si="10"/>
        <v>0.19907</v>
      </c>
      <c r="AI8" s="71">
        <f t="shared" si="11"/>
        <v>1916.5</v>
      </c>
      <c r="AJ8" s="71">
        <f t="shared" si="12"/>
        <v>49.875</v>
      </c>
      <c r="AK8" s="72">
        <v>0.0085</v>
      </c>
      <c r="AL8" s="73">
        <f t="shared" si="13"/>
        <v>21.25</v>
      </c>
    </row>
    <row r="9" ht="18.0" customHeight="1">
      <c r="A9" s="56">
        <v>46146.0</v>
      </c>
      <c r="B9" s="57">
        <v>1896.0</v>
      </c>
      <c r="C9" s="57"/>
      <c r="D9" s="59" t="s">
        <v>90</v>
      </c>
      <c r="E9" s="59" t="s">
        <v>91</v>
      </c>
      <c r="F9" s="57" t="s">
        <v>481</v>
      </c>
      <c r="G9" s="57" t="s">
        <v>91</v>
      </c>
      <c r="H9" s="59" t="s">
        <v>85</v>
      </c>
      <c r="I9" s="75" t="s">
        <v>86</v>
      </c>
      <c r="J9" s="60" t="s">
        <v>87</v>
      </c>
      <c r="K9" s="60" t="s">
        <v>509</v>
      </c>
      <c r="L9" s="57" t="s">
        <v>232</v>
      </c>
      <c r="M9" s="57"/>
      <c r="N9" s="62">
        <v>710.0</v>
      </c>
      <c r="O9" s="62">
        <v>1500.0</v>
      </c>
      <c r="P9" s="60">
        <v>50000.0</v>
      </c>
      <c r="Q9" s="63">
        <v>3.0E-4</v>
      </c>
      <c r="R9" s="64">
        <f t="shared" si="1"/>
        <v>15</v>
      </c>
      <c r="S9" s="65">
        <v>0.12</v>
      </c>
      <c r="T9" s="62"/>
      <c r="U9" s="65">
        <v>0.0</v>
      </c>
      <c r="V9" s="62">
        <v>1.0</v>
      </c>
      <c r="W9" s="62">
        <f t="shared" si="2"/>
        <v>0</v>
      </c>
      <c r="X9" s="66">
        <v>0.065</v>
      </c>
      <c r="Y9" s="67">
        <f t="shared" si="3"/>
        <v>97.5</v>
      </c>
      <c r="Z9" s="68">
        <f t="shared" si="4"/>
        <v>0.01995</v>
      </c>
      <c r="AA9" s="57">
        <v>15.0</v>
      </c>
      <c r="AB9" s="66">
        <f t="shared" si="5"/>
        <v>0.20495</v>
      </c>
      <c r="AC9" s="69">
        <f t="shared" si="6"/>
        <v>320.175</v>
      </c>
      <c r="AD9" s="65">
        <v>0.13</v>
      </c>
      <c r="AE9" s="69">
        <f t="shared" si="7"/>
        <v>102.7</v>
      </c>
      <c r="AF9" s="70">
        <f t="shared" si="8"/>
        <v>17.5</v>
      </c>
      <c r="AG9" s="69">
        <f t="shared" si="9"/>
        <v>334.625</v>
      </c>
      <c r="AH9" s="66">
        <f t="shared" si="10"/>
        <v>0.2230833333</v>
      </c>
      <c r="AI9" s="71">
        <f t="shared" si="11"/>
        <v>1149.9</v>
      </c>
      <c r="AJ9" s="71">
        <f t="shared" si="12"/>
        <v>29.925</v>
      </c>
      <c r="AK9" s="72">
        <v>0.0085</v>
      </c>
      <c r="AL9" s="73">
        <f t="shared" si="13"/>
        <v>12.75</v>
      </c>
    </row>
    <row r="10" ht="18.0" customHeight="1">
      <c r="A10" s="56">
        <v>46146.0</v>
      </c>
      <c r="B10" s="58">
        <v>1901.0</v>
      </c>
      <c r="C10" s="58"/>
      <c r="D10" s="57" t="s">
        <v>90</v>
      </c>
      <c r="E10" s="57" t="s">
        <v>91</v>
      </c>
      <c r="F10" s="57" t="s">
        <v>94</v>
      </c>
      <c r="G10" s="59" t="s">
        <v>91</v>
      </c>
      <c r="H10" s="59" t="s">
        <v>85</v>
      </c>
      <c r="I10" s="60" t="s">
        <v>86</v>
      </c>
      <c r="J10" s="60" t="s">
        <v>87</v>
      </c>
      <c r="K10" s="60" t="s">
        <v>509</v>
      </c>
      <c r="L10" s="59" t="s">
        <v>232</v>
      </c>
      <c r="M10" s="59"/>
      <c r="N10" s="62">
        <v>760.0</v>
      </c>
      <c r="O10" s="62">
        <v>1420.0</v>
      </c>
      <c r="P10" s="60">
        <v>50000.0</v>
      </c>
      <c r="Q10" s="63">
        <v>3.0E-4</v>
      </c>
      <c r="R10" s="64">
        <f t="shared" si="1"/>
        <v>15</v>
      </c>
      <c r="S10" s="65">
        <v>0.12</v>
      </c>
      <c r="T10" s="62"/>
      <c r="U10" s="65">
        <v>0.0</v>
      </c>
      <c r="V10" s="62">
        <v>1.0</v>
      </c>
      <c r="W10" s="62">
        <f t="shared" si="2"/>
        <v>0</v>
      </c>
      <c r="X10" s="66">
        <v>0.065</v>
      </c>
      <c r="Y10" s="67">
        <f t="shared" si="3"/>
        <v>92.3</v>
      </c>
      <c r="Z10" s="68">
        <f t="shared" si="4"/>
        <v>0.01995</v>
      </c>
      <c r="AA10" s="57">
        <v>15.0</v>
      </c>
      <c r="AB10" s="66">
        <f t="shared" si="5"/>
        <v>0.20495</v>
      </c>
      <c r="AC10" s="69">
        <f t="shared" si="6"/>
        <v>303.099</v>
      </c>
      <c r="AD10" s="65">
        <v>0.13</v>
      </c>
      <c r="AE10" s="69">
        <f t="shared" si="7"/>
        <v>85.8</v>
      </c>
      <c r="AF10" s="70">
        <f t="shared" si="8"/>
        <v>17.5</v>
      </c>
      <c r="AG10" s="69">
        <f t="shared" si="9"/>
        <v>238.601</v>
      </c>
      <c r="AH10" s="66">
        <f t="shared" si="10"/>
        <v>0.1680288732</v>
      </c>
      <c r="AI10" s="71">
        <f t="shared" si="11"/>
        <v>1088.572</v>
      </c>
      <c r="AJ10" s="71">
        <f t="shared" si="12"/>
        <v>28.329</v>
      </c>
      <c r="AK10" s="72">
        <v>0.0085</v>
      </c>
      <c r="AL10" s="73">
        <f t="shared" si="13"/>
        <v>12.07</v>
      </c>
    </row>
    <row r="11" ht="18.0" customHeight="1">
      <c r="A11" s="56">
        <v>46148.0</v>
      </c>
      <c r="B11" s="258">
        <v>1992.0</v>
      </c>
      <c r="C11" s="58"/>
      <c r="D11" s="57" t="s">
        <v>203</v>
      </c>
      <c r="E11" s="57" t="s">
        <v>83</v>
      </c>
      <c r="F11" s="57" t="s">
        <v>84</v>
      </c>
      <c r="G11" s="57" t="s">
        <v>83</v>
      </c>
      <c r="H11" s="59" t="s">
        <v>85</v>
      </c>
      <c r="I11" s="60" t="s">
        <v>86</v>
      </c>
      <c r="J11" s="60" t="s">
        <v>87</v>
      </c>
      <c r="K11" s="60" t="s">
        <v>509</v>
      </c>
      <c r="L11" s="61" t="s">
        <v>195</v>
      </c>
      <c r="M11" s="59"/>
      <c r="N11" s="62">
        <v>1260.0</v>
      </c>
      <c r="O11" s="62">
        <v>1900.0</v>
      </c>
      <c r="P11" s="62">
        <v>148680.0</v>
      </c>
      <c r="Q11" s="63">
        <v>3.0E-4</v>
      </c>
      <c r="R11" s="64">
        <f t="shared" si="1"/>
        <v>44.604</v>
      </c>
      <c r="S11" s="65">
        <v>0.0</v>
      </c>
      <c r="T11" s="62"/>
      <c r="U11" s="65">
        <v>0.0</v>
      </c>
      <c r="V11" s="62">
        <v>1.0</v>
      </c>
      <c r="W11" s="62">
        <f t="shared" si="2"/>
        <v>0</v>
      </c>
      <c r="X11" s="66">
        <v>0.065</v>
      </c>
      <c r="Y11" s="67">
        <f t="shared" si="3"/>
        <v>123.5</v>
      </c>
      <c r="Z11" s="68">
        <f t="shared" si="4"/>
        <v>0.01995</v>
      </c>
      <c r="AA11" s="57">
        <v>15.0</v>
      </c>
      <c r="AB11" s="66">
        <f t="shared" si="5"/>
        <v>0.08495</v>
      </c>
      <c r="AC11" s="69">
        <f t="shared" si="6"/>
        <v>177.555</v>
      </c>
      <c r="AD11" s="65">
        <v>0.13</v>
      </c>
      <c r="AE11" s="69">
        <f t="shared" si="7"/>
        <v>83.2</v>
      </c>
      <c r="AF11" s="70">
        <f t="shared" si="8"/>
        <v>17.5</v>
      </c>
      <c r="AG11" s="69">
        <f t="shared" si="9"/>
        <v>317.141</v>
      </c>
      <c r="AH11" s="66">
        <f t="shared" si="10"/>
        <v>0.1669163158</v>
      </c>
      <c r="AI11" s="71">
        <f t="shared" si="11"/>
        <v>1684.54</v>
      </c>
      <c r="AJ11" s="71">
        <f t="shared" si="12"/>
        <v>37.905</v>
      </c>
      <c r="AK11" s="72">
        <v>0.0085</v>
      </c>
      <c r="AL11" s="73">
        <f t="shared" si="13"/>
        <v>16.15</v>
      </c>
    </row>
    <row r="12" ht="18.0" customHeight="1">
      <c r="A12" s="56">
        <v>46148.0</v>
      </c>
      <c r="B12" s="258">
        <v>1995.0</v>
      </c>
      <c r="C12" s="58"/>
      <c r="D12" s="57" t="s">
        <v>105</v>
      </c>
      <c r="E12" s="57" t="s">
        <v>106</v>
      </c>
      <c r="F12" s="57" t="s">
        <v>514</v>
      </c>
      <c r="G12" s="57" t="s">
        <v>106</v>
      </c>
      <c r="H12" s="59" t="s">
        <v>460</v>
      </c>
      <c r="I12" s="60" t="s">
        <v>86</v>
      </c>
      <c r="J12" s="60" t="s">
        <v>87</v>
      </c>
      <c r="K12" s="60" t="s">
        <v>509</v>
      </c>
      <c r="L12" s="61" t="s">
        <v>515</v>
      </c>
      <c r="M12" s="59"/>
      <c r="N12" s="74">
        <v>4310.0</v>
      </c>
      <c r="O12" s="62">
        <v>6200.0</v>
      </c>
      <c r="P12" s="62">
        <v>84000.0</v>
      </c>
      <c r="Q12" s="63">
        <v>3.0E-4</v>
      </c>
      <c r="R12" s="64">
        <f t="shared" si="1"/>
        <v>25.2</v>
      </c>
      <c r="S12" s="65">
        <v>0.0</v>
      </c>
      <c r="T12" s="62"/>
      <c r="U12" s="65">
        <v>0.0</v>
      </c>
      <c r="V12" s="62">
        <v>1.0</v>
      </c>
      <c r="W12" s="62">
        <f t="shared" si="2"/>
        <v>0</v>
      </c>
      <c r="X12" s="66">
        <v>0.065</v>
      </c>
      <c r="Y12" s="67">
        <f t="shared" si="3"/>
        <v>403</v>
      </c>
      <c r="Z12" s="68">
        <f t="shared" si="4"/>
        <v>0.01995</v>
      </c>
      <c r="AA12" s="57">
        <v>15.0</v>
      </c>
      <c r="AB12" s="66">
        <f t="shared" si="5"/>
        <v>0.08495</v>
      </c>
      <c r="AC12" s="69">
        <f t="shared" si="6"/>
        <v>579.39</v>
      </c>
      <c r="AD12" s="65">
        <v>0.13</v>
      </c>
      <c r="AE12" s="69">
        <f t="shared" si="7"/>
        <v>245.7</v>
      </c>
      <c r="AF12" s="70">
        <f t="shared" si="8"/>
        <v>17.5</v>
      </c>
      <c r="AG12" s="69">
        <f t="shared" si="9"/>
        <v>1022.21</v>
      </c>
      <c r="AH12" s="66">
        <f t="shared" si="10"/>
        <v>0.1648725806</v>
      </c>
      <c r="AI12" s="71">
        <f t="shared" si="11"/>
        <v>5496.92</v>
      </c>
      <c r="AJ12" s="71">
        <f t="shared" si="12"/>
        <v>123.69</v>
      </c>
      <c r="AK12" s="72">
        <v>0.0085</v>
      </c>
      <c r="AL12" s="73">
        <f t="shared" si="13"/>
        <v>52.7</v>
      </c>
    </row>
    <row r="13" ht="18.0" customHeight="1">
      <c r="A13" s="56">
        <v>46148.0</v>
      </c>
      <c r="B13" s="258">
        <v>2001.0</v>
      </c>
      <c r="C13" s="58"/>
      <c r="D13" s="57" t="s">
        <v>516</v>
      </c>
      <c r="E13" s="57" t="s">
        <v>308</v>
      </c>
      <c r="F13" s="57" t="s">
        <v>203</v>
      </c>
      <c r="G13" s="57" t="s">
        <v>83</v>
      </c>
      <c r="H13" s="59" t="s">
        <v>85</v>
      </c>
      <c r="I13" s="60" t="s">
        <v>86</v>
      </c>
      <c r="J13" s="60" t="s">
        <v>87</v>
      </c>
      <c r="K13" s="60" t="s">
        <v>509</v>
      </c>
      <c r="L13" s="57" t="s">
        <v>517</v>
      </c>
      <c r="M13" s="57"/>
      <c r="N13" s="75">
        <v>2360.0</v>
      </c>
      <c r="O13" s="75">
        <v>2350.0</v>
      </c>
      <c r="P13" s="75">
        <v>38000.0</v>
      </c>
      <c r="Q13" s="63">
        <v>3.0E-4</v>
      </c>
      <c r="R13" s="64">
        <f t="shared" si="1"/>
        <v>11.4</v>
      </c>
      <c r="S13" s="65">
        <v>0.12</v>
      </c>
      <c r="T13" s="62"/>
      <c r="U13" s="65">
        <v>0.0</v>
      </c>
      <c r="V13" s="62">
        <v>1.0</v>
      </c>
      <c r="W13" s="62">
        <f t="shared" si="2"/>
        <v>0</v>
      </c>
      <c r="X13" s="66">
        <v>0.065</v>
      </c>
      <c r="Y13" s="67">
        <f t="shared" si="3"/>
        <v>152.75</v>
      </c>
      <c r="Z13" s="68">
        <f t="shared" si="4"/>
        <v>0.01995</v>
      </c>
      <c r="AA13" s="57">
        <v>15.0</v>
      </c>
      <c r="AB13" s="66">
        <f t="shared" si="5"/>
        <v>0.20495</v>
      </c>
      <c r="AC13" s="69">
        <f t="shared" si="6"/>
        <v>501.6075</v>
      </c>
      <c r="AD13" s="65">
        <v>0.0</v>
      </c>
      <c r="AE13" s="69">
        <f t="shared" si="7"/>
        <v>0</v>
      </c>
      <c r="AF13" s="70">
        <f t="shared" si="8"/>
        <v>17.5</v>
      </c>
      <c r="AG13" s="69">
        <f t="shared" si="9"/>
        <v>-540.5075</v>
      </c>
      <c r="AH13" s="66">
        <f t="shared" si="10"/>
        <v>-0.2300031915</v>
      </c>
      <c r="AI13" s="71">
        <f t="shared" si="11"/>
        <v>1801.51</v>
      </c>
      <c r="AJ13" s="71">
        <f t="shared" si="12"/>
        <v>46.8825</v>
      </c>
      <c r="AK13" s="72">
        <v>0.0085</v>
      </c>
      <c r="AL13" s="73">
        <f t="shared" si="13"/>
        <v>19.975</v>
      </c>
    </row>
    <row r="14" ht="18.0" customHeight="1">
      <c r="A14" s="56">
        <v>46148.0</v>
      </c>
      <c r="B14" s="258">
        <v>2017.0</v>
      </c>
      <c r="C14" s="58"/>
      <c r="D14" s="57" t="s">
        <v>122</v>
      </c>
      <c r="E14" s="57" t="s">
        <v>91</v>
      </c>
      <c r="F14" s="57" t="s">
        <v>261</v>
      </c>
      <c r="G14" s="57" t="s">
        <v>91</v>
      </c>
      <c r="H14" s="57" t="s">
        <v>262</v>
      </c>
      <c r="I14" s="60" t="s">
        <v>86</v>
      </c>
      <c r="J14" s="60" t="s">
        <v>87</v>
      </c>
      <c r="K14" s="60" t="s">
        <v>509</v>
      </c>
      <c r="L14" s="57" t="s">
        <v>518</v>
      </c>
      <c r="M14" s="57"/>
      <c r="N14" s="75">
        <v>1660.0</v>
      </c>
      <c r="O14" s="75">
        <v>3200.0</v>
      </c>
      <c r="P14" s="75">
        <v>80000.0</v>
      </c>
      <c r="Q14" s="63">
        <v>3.0E-4</v>
      </c>
      <c r="R14" s="64">
        <f t="shared" si="1"/>
        <v>24</v>
      </c>
      <c r="S14" s="65">
        <v>0.12</v>
      </c>
      <c r="T14" s="62"/>
      <c r="U14" s="65">
        <v>0.0</v>
      </c>
      <c r="V14" s="62">
        <v>1.0</v>
      </c>
      <c r="W14" s="62">
        <f t="shared" si="2"/>
        <v>0</v>
      </c>
      <c r="X14" s="66">
        <v>0.065</v>
      </c>
      <c r="Y14" s="67">
        <f t="shared" si="3"/>
        <v>208</v>
      </c>
      <c r="Z14" s="68">
        <f t="shared" si="4"/>
        <v>0.01995</v>
      </c>
      <c r="AA14" s="57">
        <v>15.0</v>
      </c>
      <c r="AB14" s="66">
        <f t="shared" si="5"/>
        <v>0.20495</v>
      </c>
      <c r="AC14" s="69">
        <f t="shared" si="6"/>
        <v>683.04</v>
      </c>
      <c r="AD14" s="65">
        <v>0.13</v>
      </c>
      <c r="AE14" s="69">
        <f t="shared" si="7"/>
        <v>200.2</v>
      </c>
      <c r="AF14" s="70">
        <f t="shared" si="8"/>
        <v>17.5</v>
      </c>
      <c r="AG14" s="69">
        <f t="shared" si="9"/>
        <v>615.26</v>
      </c>
      <c r="AH14" s="66">
        <f t="shared" si="10"/>
        <v>0.19226875</v>
      </c>
      <c r="AI14" s="71">
        <f t="shared" si="11"/>
        <v>2453.12</v>
      </c>
      <c r="AJ14" s="71">
        <f t="shared" si="12"/>
        <v>63.84</v>
      </c>
      <c r="AK14" s="72">
        <v>0.0085</v>
      </c>
      <c r="AL14" s="73">
        <f t="shared" si="13"/>
        <v>27.2</v>
      </c>
    </row>
    <row r="15" ht="18.0" customHeight="1">
      <c r="A15" s="56">
        <v>46148.0</v>
      </c>
      <c r="B15" s="258">
        <v>2026.0</v>
      </c>
      <c r="C15" s="58"/>
      <c r="D15" s="59" t="s">
        <v>124</v>
      </c>
      <c r="E15" s="59" t="s">
        <v>125</v>
      </c>
      <c r="F15" s="59" t="s">
        <v>105</v>
      </c>
      <c r="G15" s="59" t="s">
        <v>106</v>
      </c>
      <c r="H15" s="59" t="s">
        <v>109</v>
      </c>
      <c r="I15" s="60" t="s">
        <v>86</v>
      </c>
      <c r="J15" s="60" t="s">
        <v>87</v>
      </c>
      <c r="K15" s="60" t="s">
        <v>509</v>
      </c>
      <c r="L15" s="57" t="s">
        <v>519</v>
      </c>
      <c r="M15" s="59"/>
      <c r="N15" s="60">
        <v>9960.0</v>
      </c>
      <c r="O15" s="60">
        <v>16900.0</v>
      </c>
      <c r="P15" s="60">
        <v>347742.77</v>
      </c>
      <c r="Q15" s="63">
        <v>3.0E-4</v>
      </c>
      <c r="R15" s="64">
        <f t="shared" si="1"/>
        <v>104.322831</v>
      </c>
      <c r="S15" s="65">
        <v>0.03</v>
      </c>
      <c r="T15" s="62"/>
      <c r="U15" s="65">
        <v>0.035</v>
      </c>
      <c r="V15" s="62">
        <v>1.0</v>
      </c>
      <c r="W15" s="62">
        <f t="shared" si="2"/>
        <v>591.5</v>
      </c>
      <c r="X15" s="66">
        <v>0.065</v>
      </c>
      <c r="Y15" s="67">
        <f t="shared" si="3"/>
        <v>1098.5</v>
      </c>
      <c r="Z15" s="68">
        <f t="shared" si="4"/>
        <v>0.01995</v>
      </c>
      <c r="AA15" s="57">
        <v>15.0</v>
      </c>
      <c r="AB15" s="66">
        <f t="shared" si="5"/>
        <v>0.14995</v>
      </c>
      <c r="AC15" s="69">
        <f t="shared" si="6"/>
        <v>2677.805</v>
      </c>
      <c r="AD15" s="65">
        <v>0.1</v>
      </c>
      <c r="AE15" s="69">
        <f t="shared" si="7"/>
        <v>694</v>
      </c>
      <c r="AF15" s="70">
        <f t="shared" si="8"/>
        <v>17.5</v>
      </c>
      <c r="AG15" s="69">
        <f t="shared" si="9"/>
        <v>3446.372169</v>
      </c>
      <c r="AH15" s="66">
        <f t="shared" si="10"/>
        <v>0.2039273473</v>
      </c>
      <c r="AI15" s="71">
        <f t="shared" si="11"/>
        <v>13885.04</v>
      </c>
      <c r="AJ15" s="71">
        <f t="shared" si="12"/>
        <v>337.155</v>
      </c>
      <c r="AK15" s="72">
        <v>0.0085</v>
      </c>
      <c r="AL15" s="73">
        <f t="shared" si="13"/>
        <v>143.65</v>
      </c>
    </row>
    <row r="16" ht="16.5" customHeight="1">
      <c r="A16" s="56">
        <v>46148.0</v>
      </c>
      <c r="B16" s="258" t="s">
        <v>520</v>
      </c>
      <c r="C16" s="57"/>
      <c r="D16" s="59" t="s">
        <v>112</v>
      </c>
      <c r="E16" s="59" t="s">
        <v>113</v>
      </c>
      <c r="F16" s="57" t="s">
        <v>105</v>
      </c>
      <c r="G16" s="57" t="s">
        <v>106</v>
      </c>
      <c r="H16" s="59" t="s">
        <v>109</v>
      </c>
      <c r="I16" s="60" t="s">
        <v>86</v>
      </c>
      <c r="J16" s="60" t="s">
        <v>87</v>
      </c>
      <c r="K16" s="60" t="s">
        <v>509</v>
      </c>
      <c r="L16" s="57" t="s">
        <v>521</v>
      </c>
      <c r="M16" s="57"/>
      <c r="N16" s="62">
        <v>2360.0</v>
      </c>
      <c r="O16" s="62">
        <v>1.0</v>
      </c>
      <c r="P16" s="60">
        <v>20000.0</v>
      </c>
      <c r="Q16" s="63">
        <v>3.0E-4</v>
      </c>
      <c r="R16" s="64">
        <f t="shared" si="1"/>
        <v>6</v>
      </c>
      <c r="S16" s="65">
        <v>0.03</v>
      </c>
      <c r="T16" s="62"/>
      <c r="U16" s="65">
        <v>0.035</v>
      </c>
      <c r="V16" s="62">
        <v>1.0</v>
      </c>
      <c r="W16" s="62">
        <f t="shared" si="2"/>
        <v>0.035</v>
      </c>
      <c r="X16" s="66">
        <v>0.065</v>
      </c>
      <c r="Y16" s="67">
        <f t="shared" si="3"/>
        <v>0.065</v>
      </c>
      <c r="Z16" s="68">
        <f t="shared" si="4"/>
        <v>0.01995</v>
      </c>
      <c r="AA16" s="57">
        <v>15.0</v>
      </c>
      <c r="AB16" s="66">
        <f t="shared" si="5"/>
        <v>0.14995</v>
      </c>
      <c r="AC16" s="69">
        <f t="shared" si="6"/>
        <v>0.15845</v>
      </c>
      <c r="AD16" s="65">
        <v>0.0</v>
      </c>
      <c r="AE16" s="69">
        <f t="shared" si="7"/>
        <v>0</v>
      </c>
      <c r="AF16" s="70">
        <f t="shared" si="8"/>
        <v>17.5</v>
      </c>
      <c r="AG16" s="69">
        <f t="shared" si="9"/>
        <v>-2382.65845</v>
      </c>
      <c r="AH16" s="66">
        <f t="shared" si="10"/>
        <v>-2382.65845</v>
      </c>
      <c r="AI16" s="71">
        <f t="shared" si="11"/>
        <v>0.8216</v>
      </c>
      <c r="AJ16" s="71">
        <f t="shared" si="12"/>
        <v>0.01995</v>
      </c>
      <c r="AK16" s="72">
        <v>0.0085</v>
      </c>
      <c r="AL16" s="73">
        <f t="shared" si="13"/>
        <v>0.0085</v>
      </c>
    </row>
    <row r="17" ht="18.0" customHeight="1">
      <c r="A17" s="56">
        <v>46149.0</v>
      </c>
      <c r="B17" s="58" t="s">
        <v>522</v>
      </c>
      <c r="C17" s="58"/>
      <c r="D17" s="57" t="s">
        <v>90</v>
      </c>
      <c r="E17" s="57" t="s">
        <v>91</v>
      </c>
      <c r="F17" s="57" t="s">
        <v>478</v>
      </c>
      <c r="G17" s="59" t="s">
        <v>91</v>
      </c>
      <c r="H17" s="59" t="s">
        <v>85</v>
      </c>
      <c r="I17" s="60" t="s">
        <v>86</v>
      </c>
      <c r="J17" s="60" t="s">
        <v>87</v>
      </c>
      <c r="K17" s="60" t="s">
        <v>509</v>
      </c>
      <c r="L17" s="59" t="s">
        <v>523</v>
      </c>
      <c r="M17" s="59"/>
      <c r="N17" s="62">
        <v>3060.0</v>
      </c>
      <c r="O17" s="62">
        <v>5900.0</v>
      </c>
      <c r="P17" s="60">
        <v>100000.0</v>
      </c>
      <c r="Q17" s="63">
        <v>3.0E-4</v>
      </c>
      <c r="R17" s="64">
        <f t="shared" si="1"/>
        <v>30</v>
      </c>
      <c r="S17" s="65">
        <v>0.12</v>
      </c>
      <c r="T17" s="62"/>
      <c r="U17" s="65">
        <v>0.0</v>
      </c>
      <c r="V17" s="62">
        <v>1.0</v>
      </c>
      <c r="W17" s="62">
        <f t="shared" si="2"/>
        <v>0</v>
      </c>
      <c r="X17" s="66">
        <v>0.065</v>
      </c>
      <c r="Y17" s="67">
        <f t="shared" si="3"/>
        <v>383.5</v>
      </c>
      <c r="Z17" s="68">
        <f t="shared" si="4"/>
        <v>0.01995</v>
      </c>
      <c r="AA17" s="57">
        <v>15.0</v>
      </c>
      <c r="AB17" s="66">
        <f t="shared" si="5"/>
        <v>0.20495</v>
      </c>
      <c r="AC17" s="69">
        <f t="shared" si="6"/>
        <v>1259.355</v>
      </c>
      <c r="AD17" s="65">
        <v>0.13</v>
      </c>
      <c r="AE17" s="69">
        <f t="shared" si="7"/>
        <v>369.2</v>
      </c>
      <c r="AF17" s="70">
        <f t="shared" si="8"/>
        <v>17.5</v>
      </c>
      <c r="AG17" s="69">
        <f t="shared" si="9"/>
        <v>1163.945</v>
      </c>
      <c r="AH17" s="66">
        <f t="shared" si="10"/>
        <v>0.1972788136</v>
      </c>
      <c r="AI17" s="71">
        <f t="shared" si="11"/>
        <v>4522.94</v>
      </c>
      <c r="AJ17" s="71">
        <f t="shared" si="12"/>
        <v>117.705</v>
      </c>
      <c r="AK17" s="72">
        <v>0.0085</v>
      </c>
      <c r="AL17" s="73">
        <f t="shared" si="13"/>
        <v>50.15</v>
      </c>
    </row>
    <row r="18" ht="17.25" customHeight="1">
      <c r="A18" s="56">
        <v>46149.0</v>
      </c>
      <c r="B18" s="58">
        <v>2083.0</v>
      </c>
      <c r="C18" s="58"/>
      <c r="D18" s="57" t="s">
        <v>90</v>
      </c>
      <c r="E18" s="57" t="s">
        <v>91</v>
      </c>
      <c r="F18" s="59" t="s">
        <v>101</v>
      </c>
      <c r="G18" s="59" t="s">
        <v>91</v>
      </c>
      <c r="H18" s="59" t="s">
        <v>85</v>
      </c>
      <c r="I18" s="60" t="s">
        <v>86</v>
      </c>
      <c r="J18" s="60" t="s">
        <v>87</v>
      </c>
      <c r="K18" s="60" t="s">
        <v>509</v>
      </c>
      <c r="L18" s="59" t="s">
        <v>524</v>
      </c>
      <c r="M18" s="59"/>
      <c r="N18" s="60">
        <v>1210.0</v>
      </c>
      <c r="O18" s="60">
        <v>2200.0</v>
      </c>
      <c r="P18" s="60">
        <v>50000.0</v>
      </c>
      <c r="Q18" s="63">
        <v>3.0E-4</v>
      </c>
      <c r="R18" s="64">
        <f t="shared" si="1"/>
        <v>15</v>
      </c>
      <c r="S18" s="65">
        <v>0.12</v>
      </c>
      <c r="T18" s="62"/>
      <c r="U18" s="65">
        <v>0.0</v>
      </c>
      <c r="V18" s="62">
        <v>1.0</v>
      </c>
      <c r="W18" s="62">
        <f t="shared" si="2"/>
        <v>0</v>
      </c>
      <c r="X18" s="66">
        <v>0.065</v>
      </c>
      <c r="Y18" s="67">
        <f t="shared" si="3"/>
        <v>143</v>
      </c>
      <c r="Z18" s="68">
        <f t="shared" si="4"/>
        <v>0.01995</v>
      </c>
      <c r="AA18" s="57">
        <v>15.0</v>
      </c>
      <c r="AB18" s="66">
        <f t="shared" si="5"/>
        <v>0.20495</v>
      </c>
      <c r="AC18" s="69">
        <f t="shared" si="6"/>
        <v>469.59</v>
      </c>
      <c r="AD18" s="65">
        <v>0.13</v>
      </c>
      <c r="AE18" s="69">
        <f t="shared" si="7"/>
        <v>128.7</v>
      </c>
      <c r="AF18" s="70">
        <f t="shared" si="8"/>
        <v>17.5</v>
      </c>
      <c r="AG18" s="69">
        <f t="shared" si="9"/>
        <v>359.21</v>
      </c>
      <c r="AH18" s="66">
        <f t="shared" si="10"/>
        <v>0.1632772727</v>
      </c>
      <c r="AI18" s="71">
        <f t="shared" si="11"/>
        <v>1686.52</v>
      </c>
      <c r="AJ18" s="71">
        <f t="shared" si="12"/>
        <v>43.89</v>
      </c>
      <c r="AK18" s="72">
        <v>0.0085</v>
      </c>
      <c r="AL18" s="73">
        <f t="shared" si="13"/>
        <v>18.7</v>
      </c>
    </row>
    <row r="19" ht="18.0" customHeight="1">
      <c r="A19" s="56">
        <v>46149.0</v>
      </c>
      <c r="B19" s="79">
        <v>2061.0</v>
      </c>
      <c r="C19" s="79"/>
      <c r="D19" s="57" t="s">
        <v>127</v>
      </c>
      <c r="E19" s="57" t="s">
        <v>83</v>
      </c>
      <c r="F19" s="57" t="s">
        <v>203</v>
      </c>
      <c r="G19" s="57" t="s">
        <v>83</v>
      </c>
      <c r="H19" s="59" t="s">
        <v>128</v>
      </c>
      <c r="I19" s="60" t="s">
        <v>86</v>
      </c>
      <c r="J19" s="60" t="s">
        <v>87</v>
      </c>
      <c r="K19" s="60" t="s">
        <v>509</v>
      </c>
      <c r="L19" s="59" t="s">
        <v>525</v>
      </c>
      <c r="M19" s="59"/>
      <c r="N19" s="62">
        <v>1210.0</v>
      </c>
      <c r="O19" s="62">
        <v>2100.0</v>
      </c>
      <c r="P19" s="60">
        <v>80000.0</v>
      </c>
      <c r="Q19" s="63">
        <v>3.0E-4</v>
      </c>
      <c r="R19" s="64">
        <f t="shared" si="1"/>
        <v>24</v>
      </c>
      <c r="S19" s="65">
        <v>0.0</v>
      </c>
      <c r="T19" s="62"/>
      <c r="U19" s="65">
        <v>0.0</v>
      </c>
      <c r="V19" s="62">
        <v>1.0</v>
      </c>
      <c r="W19" s="62">
        <f t="shared" si="2"/>
        <v>0</v>
      </c>
      <c r="X19" s="66">
        <v>0.065</v>
      </c>
      <c r="Y19" s="67">
        <f t="shared" si="3"/>
        <v>136.5</v>
      </c>
      <c r="Z19" s="68">
        <f t="shared" si="4"/>
        <v>0.01995</v>
      </c>
      <c r="AA19" s="57">
        <v>15.0</v>
      </c>
      <c r="AB19" s="66">
        <f t="shared" si="5"/>
        <v>0.08495</v>
      </c>
      <c r="AC19" s="69">
        <f t="shared" si="6"/>
        <v>196.245</v>
      </c>
      <c r="AD19" s="65">
        <v>0.13</v>
      </c>
      <c r="AE19" s="69">
        <f t="shared" si="7"/>
        <v>115.7</v>
      </c>
      <c r="AF19" s="70">
        <f t="shared" si="8"/>
        <v>17.5</v>
      </c>
      <c r="AG19" s="69">
        <f t="shared" si="9"/>
        <v>536.555</v>
      </c>
      <c r="AH19" s="66">
        <f t="shared" si="10"/>
        <v>0.255502381</v>
      </c>
      <c r="AI19" s="71">
        <f t="shared" si="11"/>
        <v>1861.86</v>
      </c>
      <c r="AJ19" s="71">
        <f t="shared" si="12"/>
        <v>41.895</v>
      </c>
      <c r="AK19" s="72">
        <v>0.0085</v>
      </c>
      <c r="AL19" s="73">
        <f t="shared" si="13"/>
        <v>17.85</v>
      </c>
    </row>
    <row r="20" ht="17.25" customHeight="1">
      <c r="A20" s="56">
        <v>46149.0</v>
      </c>
      <c r="B20" s="58" t="s">
        <v>526</v>
      </c>
      <c r="C20" s="58"/>
      <c r="D20" s="59" t="s">
        <v>105</v>
      </c>
      <c r="E20" s="59" t="s">
        <v>106</v>
      </c>
      <c r="F20" s="57" t="s">
        <v>112</v>
      </c>
      <c r="G20" s="57" t="s">
        <v>113</v>
      </c>
      <c r="H20" s="57" t="s">
        <v>109</v>
      </c>
      <c r="I20" s="60" t="s">
        <v>86</v>
      </c>
      <c r="J20" s="60" t="s">
        <v>87</v>
      </c>
      <c r="K20" s="60" t="s">
        <v>509</v>
      </c>
      <c r="L20" s="57" t="s">
        <v>527</v>
      </c>
      <c r="M20" s="57"/>
      <c r="N20" s="75">
        <v>8560.0</v>
      </c>
      <c r="O20" s="75">
        <v>13350.0</v>
      </c>
      <c r="P20" s="75">
        <v>500000.0</v>
      </c>
      <c r="Q20" s="63">
        <v>3.0E-4</v>
      </c>
      <c r="R20" s="64">
        <f t="shared" si="1"/>
        <v>150</v>
      </c>
      <c r="S20" s="65">
        <v>0.03</v>
      </c>
      <c r="T20" s="62"/>
      <c r="U20" s="65">
        <v>0.035</v>
      </c>
      <c r="V20" s="62">
        <v>1.0</v>
      </c>
      <c r="W20" s="62">
        <f t="shared" si="2"/>
        <v>467.25</v>
      </c>
      <c r="X20" s="66">
        <v>0.065</v>
      </c>
      <c r="Y20" s="67">
        <f t="shared" si="3"/>
        <v>867.75</v>
      </c>
      <c r="Z20" s="68">
        <f t="shared" si="4"/>
        <v>0.01995</v>
      </c>
      <c r="AA20" s="57">
        <v>15.0</v>
      </c>
      <c r="AB20" s="66">
        <f t="shared" si="5"/>
        <v>0.14995</v>
      </c>
      <c r="AC20" s="69">
        <f t="shared" si="6"/>
        <v>2115.3075</v>
      </c>
      <c r="AD20" s="65">
        <v>0.1</v>
      </c>
      <c r="AE20" s="69">
        <f t="shared" si="7"/>
        <v>479</v>
      </c>
      <c r="AF20" s="70">
        <f t="shared" si="8"/>
        <v>17.5</v>
      </c>
      <c r="AG20" s="69">
        <f t="shared" si="9"/>
        <v>2028.1925</v>
      </c>
      <c r="AH20" s="66">
        <f t="shared" si="10"/>
        <v>0.1519245318</v>
      </c>
      <c r="AI20" s="71">
        <f t="shared" si="11"/>
        <v>10968.36</v>
      </c>
      <c r="AJ20" s="71">
        <f t="shared" si="12"/>
        <v>266.3325</v>
      </c>
      <c r="AK20" s="72">
        <v>0.0085</v>
      </c>
      <c r="AL20" s="73">
        <f t="shared" si="13"/>
        <v>113.475</v>
      </c>
    </row>
    <row r="21" ht="18.0" customHeight="1">
      <c r="A21" s="56">
        <v>46150.0</v>
      </c>
      <c r="B21" s="58" t="s">
        <v>528</v>
      </c>
      <c r="C21" s="58"/>
      <c r="D21" s="57" t="s">
        <v>112</v>
      </c>
      <c r="E21" s="57" t="s">
        <v>113</v>
      </c>
      <c r="F21" s="59" t="s">
        <v>107</v>
      </c>
      <c r="G21" s="59" t="s">
        <v>108</v>
      </c>
      <c r="H21" s="59" t="s">
        <v>109</v>
      </c>
      <c r="I21" s="60" t="s">
        <v>86</v>
      </c>
      <c r="J21" s="60" t="s">
        <v>87</v>
      </c>
      <c r="K21" s="60" t="s">
        <v>509</v>
      </c>
      <c r="L21" s="59" t="s">
        <v>529</v>
      </c>
      <c r="M21" s="59"/>
      <c r="N21" s="60">
        <v>8310.0</v>
      </c>
      <c r="O21" s="60">
        <v>13900.0</v>
      </c>
      <c r="P21" s="60">
        <v>200000.0</v>
      </c>
      <c r="Q21" s="63">
        <v>3.0E-4</v>
      </c>
      <c r="R21" s="64">
        <f t="shared" si="1"/>
        <v>60</v>
      </c>
      <c r="S21" s="65">
        <v>0.03</v>
      </c>
      <c r="T21" s="62"/>
      <c r="U21" s="65">
        <v>0.035</v>
      </c>
      <c r="V21" s="62">
        <v>1.0</v>
      </c>
      <c r="W21" s="62">
        <f t="shared" si="2"/>
        <v>486.5</v>
      </c>
      <c r="X21" s="66">
        <v>0.065</v>
      </c>
      <c r="Y21" s="67">
        <f t="shared" si="3"/>
        <v>903.5</v>
      </c>
      <c r="Z21" s="68">
        <f t="shared" si="4"/>
        <v>0.01995</v>
      </c>
      <c r="AA21" s="57">
        <v>15.0</v>
      </c>
      <c r="AB21" s="66">
        <f t="shared" si="5"/>
        <v>0.14995</v>
      </c>
      <c r="AC21" s="69">
        <f t="shared" si="6"/>
        <v>2202.455</v>
      </c>
      <c r="AD21" s="65">
        <v>0.1</v>
      </c>
      <c r="AE21" s="69">
        <f t="shared" si="7"/>
        <v>559</v>
      </c>
      <c r="AF21" s="70">
        <f t="shared" si="8"/>
        <v>17.5</v>
      </c>
      <c r="AG21" s="69">
        <f t="shared" si="9"/>
        <v>2751.045</v>
      </c>
      <c r="AH21" s="66">
        <f t="shared" si="10"/>
        <v>0.1979169065</v>
      </c>
      <c r="AI21" s="71">
        <f t="shared" si="11"/>
        <v>11420.24</v>
      </c>
      <c r="AJ21" s="71">
        <f t="shared" si="12"/>
        <v>277.305</v>
      </c>
      <c r="AK21" s="72">
        <v>0.0085</v>
      </c>
      <c r="AL21" s="73">
        <f t="shared" si="13"/>
        <v>118.15</v>
      </c>
    </row>
    <row r="22" ht="18.0" customHeight="1">
      <c r="A22" s="56">
        <v>46150.0</v>
      </c>
      <c r="B22" s="58" t="s">
        <v>530</v>
      </c>
      <c r="C22" s="58"/>
      <c r="D22" s="59" t="s">
        <v>112</v>
      </c>
      <c r="E22" s="59" t="s">
        <v>113</v>
      </c>
      <c r="F22" s="57" t="s">
        <v>508</v>
      </c>
      <c r="G22" s="57" t="s">
        <v>119</v>
      </c>
      <c r="H22" s="57" t="s">
        <v>109</v>
      </c>
      <c r="I22" s="60" t="s">
        <v>86</v>
      </c>
      <c r="J22" s="60" t="s">
        <v>87</v>
      </c>
      <c r="K22" s="60" t="s">
        <v>509</v>
      </c>
      <c r="L22" s="57" t="s">
        <v>360</v>
      </c>
      <c r="M22" s="57"/>
      <c r="N22" s="75">
        <v>5460.0</v>
      </c>
      <c r="O22" s="75">
        <v>8900.0</v>
      </c>
      <c r="P22" s="75">
        <v>150000.0</v>
      </c>
      <c r="Q22" s="63">
        <v>3.0E-4</v>
      </c>
      <c r="R22" s="64">
        <f t="shared" si="1"/>
        <v>45</v>
      </c>
      <c r="S22" s="65">
        <v>0.03</v>
      </c>
      <c r="T22" s="62"/>
      <c r="U22" s="65">
        <v>0.035</v>
      </c>
      <c r="V22" s="62">
        <v>1.0</v>
      </c>
      <c r="W22" s="62">
        <f t="shared" si="2"/>
        <v>311.5</v>
      </c>
      <c r="X22" s="66">
        <v>0.065</v>
      </c>
      <c r="Y22" s="67">
        <f t="shared" si="3"/>
        <v>578.5</v>
      </c>
      <c r="Z22" s="68">
        <f t="shared" si="4"/>
        <v>0.01995</v>
      </c>
      <c r="AA22" s="57">
        <v>15.0</v>
      </c>
      <c r="AB22" s="66">
        <f t="shared" si="5"/>
        <v>0.14995</v>
      </c>
      <c r="AC22" s="69">
        <f t="shared" si="6"/>
        <v>1410.205</v>
      </c>
      <c r="AD22" s="65">
        <v>0.1</v>
      </c>
      <c r="AE22" s="69">
        <f t="shared" si="7"/>
        <v>344</v>
      </c>
      <c r="AF22" s="70">
        <f t="shared" si="8"/>
        <v>17.5</v>
      </c>
      <c r="AG22" s="69">
        <f t="shared" si="9"/>
        <v>1623.295</v>
      </c>
      <c r="AH22" s="66">
        <f t="shared" si="10"/>
        <v>0.1823926966</v>
      </c>
      <c r="AI22" s="71">
        <f t="shared" si="11"/>
        <v>7312.24</v>
      </c>
      <c r="AJ22" s="71">
        <f t="shared" si="12"/>
        <v>177.555</v>
      </c>
      <c r="AK22" s="72">
        <v>0.0085</v>
      </c>
      <c r="AL22" s="73">
        <f t="shared" si="13"/>
        <v>75.65</v>
      </c>
    </row>
    <row r="23" ht="18.0" customHeight="1">
      <c r="A23" s="56">
        <v>46153.0</v>
      </c>
      <c r="B23" s="58" t="s">
        <v>531</v>
      </c>
      <c r="C23" s="58"/>
      <c r="D23" s="59" t="s">
        <v>124</v>
      </c>
      <c r="E23" s="59" t="s">
        <v>125</v>
      </c>
      <c r="F23" s="57" t="s">
        <v>105</v>
      </c>
      <c r="G23" s="57" t="s">
        <v>106</v>
      </c>
      <c r="H23" s="57" t="s">
        <v>109</v>
      </c>
      <c r="I23" s="60" t="s">
        <v>86</v>
      </c>
      <c r="J23" s="60" t="s">
        <v>87</v>
      </c>
      <c r="K23" s="60" t="s">
        <v>509</v>
      </c>
      <c r="L23" s="57" t="s">
        <v>532</v>
      </c>
      <c r="M23" s="57"/>
      <c r="N23" s="75">
        <v>10560.0</v>
      </c>
      <c r="O23" s="75">
        <v>13900.0</v>
      </c>
      <c r="P23" s="75">
        <v>400000.0</v>
      </c>
      <c r="Q23" s="63">
        <v>3.0E-4</v>
      </c>
      <c r="R23" s="64">
        <f t="shared" si="1"/>
        <v>120</v>
      </c>
      <c r="S23" s="65">
        <v>0.03</v>
      </c>
      <c r="T23" s="62"/>
      <c r="U23" s="65">
        <v>0.035</v>
      </c>
      <c r="V23" s="62">
        <v>1.0</v>
      </c>
      <c r="W23" s="62">
        <f t="shared" si="2"/>
        <v>486.5</v>
      </c>
      <c r="X23" s="66">
        <v>0.065</v>
      </c>
      <c r="Y23" s="67">
        <f t="shared" si="3"/>
        <v>903.5</v>
      </c>
      <c r="Z23" s="68">
        <f t="shared" si="4"/>
        <v>0.01995</v>
      </c>
      <c r="AA23" s="57">
        <v>15.0</v>
      </c>
      <c r="AB23" s="66">
        <f t="shared" si="5"/>
        <v>0.14995</v>
      </c>
      <c r="AC23" s="69">
        <f t="shared" si="6"/>
        <v>2202.455</v>
      </c>
      <c r="AD23" s="65">
        <v>0.0</v>
      </c>
      <c r="AE23" s="76">
        <v>600.0</v>
      </c>
      <c r="AF23" s="70">
        <f t="shared" si="8"/>
        <v>17.5</v>
      </c>
      <c r="AG23" s="69">
        <f t="shared" si="9"/>
        <v>400.045</v>
      </c>
      <c r="AH23" s="66">
        <f t="shared" si="10"/>
        <v>0.02878021583</v>
      </c>
      <c r="AI23" s="71">
        <f t="shared" si="11"/>
        <v>11420.24</v>
      </c>
      <c r="AJ23" s="71">
        <f t="shared" si="12"/>
        <v>277.305</v>
      </c>
      <c r="AK23" s="72">
        <v>0.0085</v>
      </c>
      <c r="AL23" s="73">
        <f t="shared" si="13"/>
        <v>118.15</v>
      </c>
    </row>
    <row r="24" ht="18.0" customHeight="1">
      <c r="A24" s="56">
        <v>46153.0</v>
      </c>
      <c r="B24" s="58">
        <v>2171.0</v>
      </c>
      <c r="C24" s="58"/>
      <c r="D24" s="57" t="s">
        <v>127</v>
      </c>
      <c r="E24" s="57" t="s">
        <v>83</v>
      </c>
      <c r="F24" s="57" t="s">
        <v>203</v>
      </c>
      <c r="G24" s="57" t="s">
        <v>83</v>
      </c>
      <c r="H24" s="59" t="s">
        <v>128</v>
      </c>
      <c r="I24" s="60" t="s">
        <v>86</v>
      </c>
      <c r="J24" s="226" t="s">
        <v>87</v>
      </c>
      <c r="K24" s="60" t="s">
        <v>509</v>
      </c>
      <c r="L24" s="59" t="s">
        <v>533</v>
      </c>
      <c r="M24" s="59"/>
      <c r="N24" s="62">
        <v>1330.0</v>
      </c>
      <c r="O24" s="62">
        <v>2500.0</v>
      </c>
      <c r="P24" s="60">
        <v>100000.0</v>
      </c>
      <c r="Q24" s="63">
        <v>3.0E-4</v>
      </c>
      <c r="R24" s="64">
        <f t="shared" si="1"/>
        <v>30</v>
      </c>
      <c r="S24" s="65">
        <v>0.0</v>
      </c>
      <c r="T24" s="62"/>
      <c r="U24" s="65">
        <v>0.0</v>
      </c>
      <c r="V24" s="62">
        <v>1.0</v>
      </c>
      <c r="W24" s="62">
        <f t="shared" si="2"/>
        <v>0</v>
      </c>
      <c r="X24" s="66">
        <v>0.065</v>
      </c>
      <c r="Y24" s="67">
        <f t="shared" si="3"/>
        <v>162.5</v>
      </c>
      <c r="Z24" s="68">
        <f t="shared" si="4"/>
        <v>0.01995</v>
      </c>
      <c r="AA24" s="57">
        <v>15.0</v>
      </c>
      <c r="AB24" s="66">
        <f t="shared" si="5"/>
        <v>0.08495</v>
      </c>
      <c r="AC24" s="69">
        <f t="shared" si="6"/>
        <v>233.625</v>
      </c>
      <c r="AD24" s="65">
        <v>0.13</v>
      </c>
      <c r="AE24" s="69">
        <f t="shared" ref="AE24:AE50" si="14">(O24-N24)*AD24</f>
        <v>152.1</v>
      </c>
      <c r="AF24" s="70">
        <f t="shared" si="8"/>
        <v>17.5</v>
      </c>
      <c r="AG24" s="69">
        <f t="shared" si="9"/>
        <v>736.775</v>
      </c>
      <c r="AH24" s="66">
        <f t="shared" si="10"/>
        <v>0.29471</v>
      </c>
      <c r="AI24" s="71">
        <f t="shared" si="11"/>
        <v>2216.5</v>
      </c>
      <c r="AJ24" s="71">
        <f t="shared" si="12"/>
        <v>49.875</v>
      </c>
      <c r="AK24" s="72">
        <v>0.0085</v>
      </c>
      <c r="AL24" s="73">
        <f t="shared" si="13"/>
        <v>21.25</v>
      </c>
    </row>
    <row r="25" ht="18.0" customHeight="1">
      <c r="A25" s="56">
        <v>46153.0</v>
      </c>
      <c r="B25" s="58">
        <v>2168.0</v>
      </c>
      <c r="C25" s="58"/>
      <c r="D25" s="57" t="s">
        <v>90</v>
      </c>
      <c r="E25" s="57" t="s">
        <v>91</v>
      </c>
      <c r="F25" s="59" t="s">
        <v>233</v>
      </c>
      <c r="G25" s="59" t="s">
        <v>91</v>
      </c>
      <c r="H25" s="59" t="s">
        <v>85</v>
      </c>
      <c r="I25" s="60" t="s">
        <v>86</v>
      </c>
      <c r="J25" s="226" t="s">
        <v>87</v>
      </c>
      <c r="K25" s="60" t="s">
        <v>509</v>
      </c>
      <c r="L25" s="59" t="s">
        <v>232</v>
      </c>
      <c r="M25" s="57"/>
      <c r="N25" s="60">
        <v>960.0</v>
      </c>
      <c r="O25" s="60">
        <v>1830.0</v>
      </c>
      <c r="P25" s="60">
        <v>100000.0</v>
      </c>
      <c r="Q25" s="63">
        <v>3.0E-4</v>
      </c>
      <c r="R25" s="64">
        <f t="shared" si="1"/>
        <v>30</v>
      </c>
      <c r="S25" s="65">
        <v>0.12</v>
      </c>
      <c r="T25" s="62"/>
      <c r="U25" s="65">
        <v>0.0</v>
      </c>
      <c r="V25" s="62">
        <v>1.0</v>
      </c>
      <c r="W25" s="62">
        <f t="shared" si="2"/>
        <v>0</v>
      </c>
      <c r="X25" s="66">
        <v>0.065</v>
      </c>
      <c r="Y25" s="67">
        <f t="shared" si="3"/>
        <v>118.95</v>
      </c>
      <c r="Z25" s="68">
        <f t="shared" si="4"/>
        <v>0.01995</v>
      </c>
      <c r="AA25" s="57">
        <v>15.0</v>
      </c>
      <c r="AB25" s="66">
        <f t="shared" si="5"/>
        <v>0.20495</v>
      </c>
      <c r="AC25" s="69">
        <f t="shared" si="6"/>
        <v>390.6135</v>
      </c>
      <c r="AD25" s="65">
        <v>0.13</v>
      </c>
      <c r="AE25" s="69">
        <f t="shared" si="14"/>
        <v>113.1</v>
      </c>
      <c r="AF25" s="70">
        <f t="shared" si="8"/>
        <v>17.5</v>
      </c>
      <c r="AG25" s="69">
        <f t="shared" si="9"/>
        <v>318.7865</v>
      </c>
      <c r="AH25" s="66">
        <f t="shared" si="10"/>
        <v>0.1742002732</v>
      </c>
      <c r="AI25" s="85">
        <f t="shared" si="11"/>
        <v>1402.878</v>
      </c>
      <c r="AJ25" s="85">
        <f t="shared" si="12"/>
        <v>36.5085</v>
      </c>
      <c r="AK25" s="86">
        <v>0.0085</v>
      </c>
      <c r="AL25" s="87">
        <f t="shared" si="13"/>
        <v>15.555</v>
      </c>
    </row>
    <row r="26" ht="18.0" customHeight="1">
      <c r="A26" s="56">
        <v>46154.0</v>
      </c>
      <c r="B26" s="58">
        <v>2247.0</v>
      </c>
      <c r="C26" s="58"/>
      <c r="D26" s="57" t="s">
        <v>127</v>
      </c>
      <c r="E26" s="57" t="s">
        <v>83</v>
      </c>
      <c r="F26" s="57" t="s">
        <v>203</v>
      </c>
      <c r="G26" s="57" t="s">
        <v>83</v>
      </c>
      <c r="H26" s="59" t="s">
        <v>128</v>
      </c>
      <c r="I26" s="60" t="s">
        <v>86</v>
      </c>
      <c r="J26" s="226" t="s">
        <v>87</v>
      </c>
      <c r="K26" s="60" t="s">
        <v>509</v>
      </c>
      <c r="L26" s="59" t="s">
        <v>534</v>
      </c>
      <c r="M26" s="59"/>
      <c r="N26" s="62">
        <v>760.0</v>
      </c>
      <c r="O26" s="62">
        <v>1650.0</v>
      </c>
      <c r="P26" s="60">
        <v>20000.0</v>
      </c>
      <c r="Q26" s="63">
        <v>3.0E-4</v>
      </c>
      <c r="R26" s="64">
        <f t="shared" si="1"/>
        <v>6</v>
      </c>
      <c r="S26" s="65">
        <v>0.0</v>
      </c>
      <c r="T26" s="62"/>
      <c r="U26" s="65">
        <v>0.0</v>
      </c>
      <c r="V26" s="62">
        <v>1.0</v>
      </c>
      <c r="W26" s="62">
        <f t="shared" si="2"/>
        <v>0</v>
      </c>
      <c r="X26" s="66">
        <v>0.065</v>
      </c>
      <c r="Y26" s="67">
        <f t="shared" si="3"/>
        <v>107.25</v>
      </c>
      <c r="Z26" s="68">
        <f t="shared" si="4"/>
        <v>0.01995</v>
      </c>
      <c r="AA26" s="57">
        <v>15.0</v>
      </c>
      <c r="AB26" s="66">
        <f t="shared" si="5"/>
        <v>0.08495</v>
      </c>
      <c r="AC26" s="69">
        <f t="shared" si="6"/>
        <v>154.1925</v>
      </c>
      <c r="AD26" s="65">
        <v>0.13</v>
      </c>
      <c r="AE26" s="69">
        <f t="shared" si="14"/>
        <v>115.7</v>
      </c>
      <c r="AF26" s="70">
        <f t="shared" si="8"/>
        <v>17.5</v>
      </c>
      <c r="AG26" s="69">
        <f t="shared" si="9"/>
        <v>596.6075</v>
      </c>
      <c r="AH26" s="66">
        <f t="shared" si="10"/>
        <v>0.361580303</v>
      </c>
      <c r="AI26" s="71">
        <f t="shared" si="11"/>
        <v>1462.89</v>
      </c>
      <c r="AJ26" s="71">
        <f t="shared" si="12"/>
        <v>32.9175</v>
      </c>
      <c r="AK26" s="72">
        <v>0.0085</v>
      </c>
      <c r="AL26" s="73">
        <f t="shared" si="13"/>
        <v>14.025</v>
      </c>
    </row>
    <row r="27" ht="18.0" customHeight="1">
      <c r="A27" s="56">
        <v>46154.0</v>
      </c>
      <c r="B27" s="57">
        <v>2228.0</v>
      </c>
      <c r="C27" s="58"/>
      <c r="D27" s="57" t="s">
        <v>90</v>
      </c>
      <c r="E27" s="57" t="s">
        <v>91</v>
      </c>
      <c r="F27" s="57" t="s">
        <v>152</v>
      </c>
      <c r="G27" s="57" t="s">
        <v>91</v>
      </c>
      <c r="H27" s="59" t="s">
        <v>85</v>
      </c>
      <c r="I27" s="60" t="s">
        <v>86</v>
      </c>
      <c r="J27" s="226" t="s">
        <v>87</v>
      </c>
      <c r="K27" s="60" t="s">
        <v>509</v>
      </c>
      <c r="L27" s="61" t="s">
        <v>535</v>
      </c>
      <c r="M27" s="59"/>
      <c r="N27" s="62">
        <f>576.5+60</f>
        <v>636.5</v>
      </c>
      <c r="O27" s="62">
        <v>1100.0</v>
      </c>
      <c r="P27" s="62">
        <v>30000.0</v>
      </c>
      <c r="Q27" s="63">
        <v>3.0E-4</v>
      </c>
      <c r="R27" s="64">
        <f t="shared" si="1"/>
        <v>9</v>
      </c>
      <c r="S27" s="65">
        <v>0.12</v>
      </c>
      <c r="T27" s="62"/>
      <c r="U27" s="65">
        <v>0.0</v>
      </c>
      <c r="V27" s="62">
        <v>1.0</v>
      </c>
      <c r="W27" s="62">
        <f t="shared" si="2"/>
        <v>0</v>
      </c>
      <c r="X27" s="66">
        <v>0.065</v>
      </c>
      <c r="Y27" s="67">
        <f t="shared" si="3"/>
        <v>71.5</v>
      </c>
      <c r="Z27" s="68">
        <f t="shared" si="4"/>
        <v>0.01995</v>
      </c>
      <c r="AA27" s="57">
        <v>15.0</v>
      </c>
      <c r="AB27" s="66">
        <f t="shared" si="5"/>
        <v>0.20495</v>
      </c>
      <c r="AC27" s="69">
        <f t="shared" si="6"/>
        <v>234.795</v>
      </c>
      <c r="AD27" s="65">
        <v>0.08</v>
      </c>
      <c r="AE27" s="69">
        <f t="shared" si="14"/>
        <v>37.08</v>
      </c>
      <c r="AF27" s="70">
        <f t="shared" si="8"/>
        <v>17.5</v>
      </c>
      <c r="AG27" s="69">
        <f t="shared" si="9"/>
        <v>165.125</v>
      </c>
      <c r="AH27" s="66">
        <f t="shared" si="10"/>
        <v>0.1501136364</v>
      </c>
      <c r="AI27" s="85">
        <f t="shared" si="11"/>
        <v>843.26</v>
      </c>
      <c r="AJ27" s="85">
        <f t="shared" si="12"/>
        <v>21.945</v>
      </c>
      <c r="AK27" s="88">
        <v>0.0085</v>
      </c>
      <c r="AL27" s="89">
        <f t="shared" si="13"/>
        <v>9.35</v>
      </c>
    </row>
    <row r="28" ht="18.0" customHeight="1">
      <c r="A28" s="56">
        <v>46154.0</v>
      </c>
      <c r="B28" s="58">
        <v>2251.0</v>
      </c>
      <c r="C28" s="58"/>
      <c r="D28" s="57" t="s">
        <v>90</v>
      </c>
      <c r="E28" s="57" t="s">
        <v>91</v>
      </c>
      <c r="F28" s="57" t="s">
        <v>94</v>
      </c>
      <c r="G28" s="57" t="s">
        <v>91</v>
      </c>
      <c r="H28" s="59" t="s">
        <v>85</v>
      </c>
      <c r="I28" s="60" t="s">
        <v>86</v>
      </c>
      <c r="J28" s="226" t="s">
        <v>87</v>
      </c>
      <c r="K28" s="60" t="s">
        <v>509</v>
      </c>
      <c r="L28" s="61" t="s">
        <v>524</v>
      </c>
      <c r="M28" s="59"/>
      <c r="N28" s="62">
        <v>710.0</v>
      </c>
      <c r="O28" s="62">
        <v>1420.0</v>
      </c>
      <c r="P28" s="62">
        <v>50000.0</v>
      </c>
      <c r="Q28" s="63">
        <v>3.0E-4</v>
      </c>
      <c r="R28" s="64">
        <f t="shared" si="1"/>
        <v>15</v>
      </c>
      <c r="S28" s="65">
        <v>0.12</v>
      </c>
      <c r="T28" s="62"/>
      <c r="U28" s="65">
        <v>0.0</v>
      </c>
      <c r="V28" s="62">
        <v>1.0</v>
      </c>
      <c r="W28" s="62">
        <f t="shared" si="2"/>
        <v>0</v>
      </c>
      <c r="X28" s="66">
        <v>0.065</v>
      </c>
      <c r="Y28" s="67">
        <f t="shared" si="3"/>
        <v>92.3</v>
      </c>
      <c r="Z28" s="68">
        <f t="shared" si="4"/>
        <v>0.01995</v>
      </c>
      <c r="AA28" s="57">
        <v>15.0</v>
      </c>
      <c r="AB28" s="66">
        <f t="shared" si="5"/>
        <v>0.20495</v>
      </c>
      <c r="AC28" s="69">
        <f t="shared" si="6"/>
        <v>303.099</v>
      </c>
      <c r="AD28" s="65">
        <v>0.13</v>
      </c>
      <c r="AE28" s="69">
        <f t="shared" si="14"/>
        <v>92.3</v>
      </c>
      <c r="AF28" s="70">
        <f t="shared" si="8"/>
        <v>17.5</v>
      </c>
      <c r="AG28" s="69">
        <f t="shared" si="9"/>
        <v>282.101</v>
      </c>
      <c r="AH28" s="66">
        <f t="shared" si="10"/>
        <v>0.1986626761</v>
      </c>
      <c r="AI28" s="71">
        <f t="shared" si="11"/>
        <v>1088.572</v>
      </c>
      <c r="AJ28" s="71">
        <f t="shared" si="12"/>
        <v>28.329</v>
      </c>
      <c r="AK28" s="72">
        <v>0.0085</v>
      </c>
      <c r="AL28" s="73">
        <f t="shared" si="13"/>
        <v>12.07</v>
      </c>
    </row>
    <row r="29" ht="18.0" customHeight="1">
      <c r="A29" s="56">
        <v>46155.0</v>
      </c>
      <c r="B29" s="58">
        <v>2301.0</v>
      </c>
      <c r="C29" s="58"/>
      <c r="D29" s="57" t="s">
        <v>90</v>
      </c>
      <c r="E29" s="57" t="s">
        <v>91</v>
      </c>
      <c r="F29" s="59" t="s">
        <v>90</v>
      </c>
      <c r="G29" s="59" t="s">
        <v>91</v>
      </c>
      <c r="H29" s="59" t="s">
        <v>85</v>
      </c>
      <c r="I29" s="60" t="s">
        <v>86</v>
      </c>
      <c r="J29" s="226" t="s">
        <v>87</v>
      </c>
      <c r="K29" s="60" t="s">
        <v>509</v>
      </c>
      <c r="L29" s="59" t="s">
        <v>166</v>
      </c>
      <c r="M29" s="57"/>
      <c r="N29" s="60">
        <v>780.0</v>
      </c>
      <c r="O29" s="60">
        <v>1290.0</v>
      </c>
      <c r="P29" s="60">
        <v>20000.0</v>
      </c>
      <c r="Q29" s="63">
        <v>3.0E-4</v>
      </c>
      <c r="R29" s="64">
        <f t="shared" si="1"/>
        <v>6</v>
      </c>
      <c r="S29" s="65">
        <v>0.12</v>
      </c>
      <c r="T29" s="62"/>
      <c r="U29" s="65">
        <v>0.0</v>
      </c>
      <c r="V29" s="62">
        <v>1.0</v>
      </c>
      <c r="W29" s="62">
        <f t="shared" si="2"/>
        <v>0</v>
      </c>
      <c r="X29" s="66">
        <v>0.065</v>
      </c>
      <c r="Y29" s="67">
        <f t="shared" si="3"/>
        <v>83.85</v>
      </c>
      <c r="Z29" s="68">
        <f t="shared" si="4"/>
        <v>0.01995</v>
      </c>
      <c r="AA29" s="57">
        <v>15.0</v>
      </c>
      <c r="AB29" s="66">
        <f t="shared" si="5"/>
        <v>0.20495</v>
      </c>
      <c r="AC29" s="69">
        <f t="shared" si="6"/>
        <v>275.3505</v>
      </c>
      <c r="AD29" s="65">
        <v>0.07</v>
      </c>
      <c r="AE29" s="69">
        <f t="shared" si="14"/>
        <v>35.7</v>
      </c>
      <c r="AF29" s="70">
        <f t="shared" si="8"/>
        <v>17.5</v>
      </c>
      <c r="AG29" s="69">
        <f t="shared" si="9"/>
        <v>175.4495</v>
      </c>
      <c r="AH29" s="66">
        <f t="shared" si="10"/>
        <v>0.1360073643</v>
      </c>
      <c r="AI29" s="85">
        <f t="shared" si="11"/>
        <v>988.914</v>
      </c>
      <c r="AJ29" s="85">
        <f t="shared" si="12"/>
        <v>25.7355</v>
      </c>
      <c r="AK29" s="86">
        <v>0.0085</v>
      </c>
      <c r="AL29" s="87">
        <f t="shared" si="13"/>
        <v>10.965</v>
      </c>
    </row>
    <row r="30" ht="18.0" customHeight="1">
      <c r="A30" s="56">
        <v>46155.0</v>
      </c>
      <c r="B30" s="58">
        <v>2303.0</v>
      </c>
      <c r="C30" s="58"/>
      <c r="D30" s="57" t="s">
        <v>90</v>
      </c>
      <c r="E30" s="57" t="s">
        <v>91</v>
      </c>
      <c r="F30" s="57" t="s">
        <v>101</v>
      </c>
      <c r="G30" s="57" t="s">
        <v>91</v>
      </c>
      <c r="H30" s="59" t="s">
        <v>85</v>
      </c>
      <c r="I30" s="60" t="s">
        <v>86</v>
      </c>
      <c r="J30" s="226" t="s">
        <v>87</v>
      </c>
      <c r="K30" s="60" t="s">
        <v>509</v>
      </c>
      <c r="L30" s="59" t="s">
        <v>536</v>
      </c>
      <c r="M30" s="57"/>
      <c r="N30" s="75">
        <v>1260.0</v>
      </c>
      <c r="O30" s="75">
        <v>2200.0</v>
      </c>
      <c r="P30" s="75">
        <v>80000.0</v>
      </c>
      <c r="Q30" s="63">
        <v>3.0E-4</v>
      </c>
      <c r="R30" s="64">
        <f t="shared" si="1"/>
        <v>24</v>
      </c>
      <c r="S30" s="65">
        <v>0.12</v>
      </c>
      <c r="T30" s="62"/>
      <c r="U30" s="65">
        <v>0.0</v>
      </c>
      <c r="V30" s="62">
        <v>1.0</v>
      </c>
      <c r="W30" s="62">
        <f t="shared" si="2"/>
        <v>0</v>
      </c>
      <c r="X30" s="66">
        <v>0.065</v>
      </c>
      <c r="Y30" s="67">
        <f t="shared" si="3"/>
        <v>143</v>
      </c>
      <c r="Z30" s="68">
        <f t="shared" si="4"/>
        <v>0.01995</v>
      </c>
      <c r="AA30" s="57">
        <v>15.0</v>
      </c>
      <c r="AB30" s="66">
        <f t="shared" si="5"/>
        <v>0.20495</v>
      </c>
      <c r="AC30" s="69">
        <f t="shared" si="6"/>
        <v>469.59</v>
      </c>
      <c r="AD30" s="65">
        <v>0.1</v>
      </c>
      <c r="AE30" s="69">
        <f t="shared" si="14"/>
        <v>94</v>
      </c>
      <c r="AF30" s="70">
        <f t="shared" si="8"/>
        <v>17.5</v>
      </c>
      <c r="AG30" s="69">
        <f t="shared" si="9"/>
        <v>334.91</v>
      </c>
      <c r="AH30" s="66">
        <f t="shared" si="10"/>
        <v>0.1522318182</v>
      </c>
      <c r="AI30" s="85">
        <f t="shared" si="11"/>
        <v>1686.52</v>
      </c>
      <c r="AJ30" s="85">
        <f t="shared" si="12"/>
        <v>43.89</v>
      </c>
      <c r="AK30" s="86">
        <v>0.0085</v>
      </c>
      <c r="AL30" s="87">
        <f t="shared" si="13"/>
        <v>18.7</v>
      </c>
    </row>
    <row r="31" ht="18.0" customHeight="1">
      <c r="A31" s="56">
        <v>46156.0</v>
      </c>
      <c r="B31" s="58" t="s">
        <v>537</v>
      </c>
      <c r="C31" s="58"/>
      <c r="D31" s="57" t="s">
        <v>112</v>
      </c>
      <c r="E31" s="57" t="s">
        <v>113</v>
      </c>
      <c r="F31" s="59" t="s">
        <v>107</v>
      </c>
      <c r="G31" s="59" t="s">
        <v>108</v>
      </c>
      <c r="H31" s="59" t="s">
        <v>109</v>
      </c>
      <c r="I31" s="60" t="s">
        <v>86</v>
      </c>
      <c r="J31" s="60" t="s">
        <v>87</v>
      </c>
      <c r="K31" s="60" t="s">
        <v>509</v>
      </c>
      <c r="L31" s="59" t="s">
        <v>538</v>
      </c>
      <c r="M31" s="59"/>
      <c r="N31" s="60">
        <v>6860.0</v>
      </c>
      <c r="O31" s="60">
        <v>12900.0</v>
      </c>
      <c r="P31" s="60">
        <v>200000.0</v>
      </c>
      <c r="Q31" s="63">
        <v>3.0E-4</v>
      </c>
      <c r="R31" s="64">
        <f t="shared" si="1"/>
        <v>60</v>
      </c>
      <c r="S31" s="65">
        <v>0.03</v>
      </c>
      <c r="T31" s="62"/>
      <c r="U31" s="65">
        <v>0.035</v>
      </c>
      <c r="V31" s="62">
        <v>1.0</v>
      </c>
      <c r="W31" s="62">
        <f t="shared" si="2"/>
        <v>451.5</v>
      </c>
      <c r="X31" s="66">
        <v>0.065</v>
      </c>
      <c r="Y31" s="67">
        <f t="shared" si="3"/>
        <v>838.5</v>
      </c>
      <c r="Z31" s="68">
        <f t="shared" si="4"/>
        <v>0.01995</v>
      </c>
      <c r="AA31" s="57">
        <v>15.0</v>
      </c>
      <c r="AB31" s="66">
        <f t="shared" si="5"/>
        <v>0.14995</v>
      </c>
      <c r="AC31" s="69">
        <f t="shared" si="6"/>
        <v>2044.005</v>
      </c>
      <c r="AD31" s="65">
        <v>0.1</v>
      </c>
      <c r="AE31" s="69">
        <f t="shared" si="14"/>
        <v>604</v>
      </c>
      <c r="AF31" s="70">
        <f t="shared" si="8"/>
        <v>17.5</v>
      </c>
      <c r="AG31" s="69">
        <f t="shared" si="9"/>
        <v>3314.495</v>
      </c>
      <c r="AH31" s="66">
        <f t="shared" si="10"/>
        <v>0.2569375969</v>
      </c>
      <c r="AI31" s="85">
        <f t="shared" si="11"/>
        <v>10598.64</v>
      </c>
      <c r="AJ31" s="85">
        <f t="shared" si="12"/>
        <v>257.355</v>
      </c>
      <c r="AK31" s="86">
        <v>0.0085</v>
      </c>
      <c r="AL31" s="87">
        <f t="shared" si="13"/>
        <v>109.65</v>
      </c>
    </row>
    <row r="32" ht="18.0" customHeight="1">
      <c r="A32" s="56">
        <v>46156.0</v>
      </c>
      <c r="B32" s="58" t="s">
        <v>539</v>
      </c>
      <c r="C32" s="58"/>
      <c r="D32" s="59" t="s">
        <v>112</v>
      </c>
      <c r="E32" s="59" t="s">
        <v>113</v>
      </c>
      <c r="F32" s="57" t="s">
        <v>508</v>
      </c>
      <c r="G32" s="57" t="s">
        <v>119</v>
      </c>
      <c r="H32" s="57" t="s">
        <v>109</v>
      </c>
      <c r="I32" s="60" t="s">
        <v>86</v>
      </c>
      <c r="J32" s="60" t="s">
        <v>87</v>
      </c>
      <c r="K32" s="60" t="s">
        <v>509</v>
      </c>
      <c r="L32" s="57" t="s">
        <v>540</v>
      </c>
      <c r="M32" s="57"/>
      <c r="N32" s="75">
        <f>5408.69+60</f>
        <v>5468.69</v>
      </c>
      <c r="O32" s="75">
        <v>8900.0</v>
      </c>
      <c r="P32" s="75">
        <v>150000.0</v>
      </c>
      <c r="Q32" s="63">
        <v>3.0E-4</v>
      </c>
      <c r="R32" s="64">
        <f t="shared" si="1"/>
        <v>45</v>
      </c>
      <c r="S32" s="65">
        <v>0.03</v>
      </c>
      <c r="T32" s="62"/>
      <c r="U32" s="65">
        <v>0.035</v>
      </c>
      <c r="V32" s="62">
        <v>1.0</v>
      </c>
      <c r="W32" s="62">
        <f t="shared" si="2"/>
        <v>311.5</v>
      </c>
      <c r="X32" s="66">
        <v>0.065</v>
      </c>
      <c r="Y32" s="67">
        <f t="shared" si="3"/>
        <v>578.5</v>
      </c>
      <c r="Z32" s="68">
        <f t="shared" si="4"/>
        <v>0.01995</v>
      </c>
      <c r="AA32" s="57">
        <v>15.0</v>
      </c>
      <c r="AB32" s="66">
        <f t="shared" si="5"/>
        <v>0.14995</v>
      </c>
      <c r="AC32" s="69">
        <f t="shared" si="6"/>
        <v>1410.205</v>
      </c>
      <c r="AD32" s="65">
        <v>0.1</v>
      </c>
      <c r="AE32" s="69">
        <f t="shared" si="14"/>
        <v>343.131</v>
      </c>
      <c r="AF32" s="70">
        <f t="shared" si="8"/>
        <v>17.5</v>
      </c>
      <c r="AG32" s="69">
        <f t="shared" si="9"/>
        <v>1615.474</v>
      </c>
      <c r="AH32" s="66">
        <f t="shared" si="10"/>
        <v>0.1815139326</v>
      </c>
      <c r="AI32" s="85">
        <f t="shared" si="11"/>
        <v>7312.24</v>
      </c>
      <c r="AJ32" s="85">
        <f t="shared" si="12"/>
        <v>177.555</v>
      </c>
      <c r="AK32" s="86">
        <v>0.0085</v>
      </c>
      <c r="AL32" s="87">
        <f t="shared" si="13"/>
        <v>75.65</v>
      </c>
    </row>
    <row r="33" ht="18.0" customHeight="1">
      <c r="A33" s="56">
        <v>46156.0</v>
      </c>
      <c r="B33" s="79">
        <v>2336.0</v>
      </c>
      <c r="C33" s="79"/>
      <c r="D33" s="59" t="s">
        <v>203</v>
      </c>
      <c r="E33" s="59" t="s">
        <v>83</v>
      </c>
      <c r="F33" s="57" t="s">
        <v>265</v>
      </c>
      <c r="G33" s="57" t="s">
        <v>83</v>
      </c>
      <c r="H33" s="57" t="s">
        <v>85</v>
      </c>
      <c r="I33" s="60" t="s">
        <v>86</v>
      </c>
      <c r="J33" s="60" t="s">
        <v>87</v>
      </c>
      <c r="K33" s="60" t="s">
        <v>509</v>
      </c>
      <c r="L33" s="57" t="s">
        <v>541</v>
      </c>
      <c r="M33" s="57"/>
      <c r="N33" s="75">
        <v>1410.0</v>
      </c>
      <c r="O33" s="75">
        <v>2100.0</v>
      </c>
      <c r="P33" s="75">
        <v>50000.0</v>
      </c>
      <c r="Q33" s="63">
        <v>3.0E-4</v>
      </c>
      <c r="R33" s="64">
        <f t="shared" si="1"/>
        <v>15</v>
      </c>
      <c r="S33" s="65">
        <v>0.0</v>
      </c>
      <c r="T33" s="62"/>
      <c r="U33" s="65">
        <v>0.0</v>
      </c>
      <c r="V33" s="62">
        <v>1.0</v>
      </c>
      <c r="W33" s="62">
        <f t="shared" si="2"/>
        <v>0</v>
      </c>
      <c r="X33" s="66">
        <v>0.065</v>
      </c>
      <c r="Y33" s="67">
        <f t="shared" si="3"/>
        <v>136.5</v>
      </c>
      <c r="Z33" s="68">
        <f t="shared" si="4"/>
        <v>0.01995</v>
      </c>
      <c r="AA33" s="57">
        <v>15.0</v>
      </c>
      <c r="AB33" s="66">
        <f t="shared" si="5"/>
        <v>0.08495</v>
      </c>
      <c r="AC33" s="69">
        <f t="shared" si="6"/>
        <v>196.245</v>
      </c>
      <c r="AD33" s="65">
        <v>0.13</v>
      </c>
      <c r="AE33" s="69">
        <f t="shared" si="14"/>
        <v>89.7</v>
      </c>
      <c r="AF33" s="70">
        <f t="shared" si="8"/>
        <v>17.5</v>
      </c>
      <c r="AG33" s="69">
        <f t="shared" si="9"/>
        <v>371.555</v>
      </c>
      <c r="AH33" s="66">
        <f t="shared" si="10"/>
        <v>0.1769309524</v>
      </c>
      <c r="AI33" s="85">
        <f t="shared" si="11"/>
        <v>1861.86</v>
      </c>
      <c r="AJ33" s="85">
        <f t="shared" si="12"/>
        <v>41.895</v>
      </c>
      <c r="AK33" s="86">
        <v>0.0085</v>
      </c>
      <c r="AL33" s="87">
        <f t="shared" si="13"/>
        <v>17.85</v>
      </c>
    </row>
    <row r="34" ht="18.0" customHeight="1">
      <c r="A34" s="56">
        <v>46157.0</v>
      </c>
      <c r="B34" s="58">
        <v>2376.0</v>
      </c>
      <c r="C34" s="58"/>
      <c r="D34" s="59" t="s">
        <v>127</v>
      </c>
      <c r="E34" s="59" t="s">
        <v>83</v>
      </c>
      <c r="F34" s="57" t="s">
        <v>203</v>
      </c>
      <c r="G34" s="57" t="s">
        <v>83</v>
      </c>
      <c r="H34" s="57" t="s">
        <v>128</v>
      </c>
      <c r="I34" s="60" t="s">
        <v>86</v>
      </c>
      <c r="J34" s="60" t="s">
        <v>87</v>
      </c>
      <c r="K34" s="60" t="s">
        <v>509</v>
      </c>
      <c r="L34" s="57" t="s">
        <v>542</v>
      </c>
      <c r="M34" s="57"/>
      <c r="N34" s="75">
        <v>560.0</v>
      </c>
      <c r="O34" s="75">
        <v>850.0</v>
      </c>
      <c r="P34" s="75">
        <v>10000.0</v>
      </c>
      <c r="Q34" s="63">
        <v>3.0E-4</v>
      </c>
      <c r="R34" s="64">
        <f t="shared" si="1"/>
        <v>3</v>
      </c>
      <c r="S34" s="65">
        <v>0.0</v>
      </c>
      <c r="T34" s="62"/>
      <c r="U34" s="65">
        <v>0.0</v>
      </c>
      <c r="V34" s="62">
        <v>1.0</v>
      </c>
      <c r="W34" s="62">
        <f t="shared" si="2"/>
        <v>0</v>
      </c>
      <c r="X34" s="66">
        <v>0.065</v>
      </c>
      <c r="Y34" s="67">
        <f t="shared" si="3"/>
        <v>55.25</v>
      </c>
      <c r="Z34" s="68">
        <f t="shared" si="4"/>
        <v>0.01995</v>
      </c>
      <c r="AA34" s="57">
        <v>15.0</v>
      </c>
      <c r="AB34" s="66">
        <f t="shared" si="5"/>
        <v>0.08495</v>
      </c>
      <c r="AC34" s="69">
        <f t="shared" si="6"/>
        <v>79.4325</v>
      </c>
      <c r="AD34" s="65">
        <v>0.13</v>
      </c>
      <c r="AE34" s="69">
        <f t="shared" si="14"/>
        <v>37.7</v>
      </c>
      <c r="AF34" s="70">
        <f t="shared" si="8"/>
        <v>17.5</v>
      </c>
      <c r="AG34" s="69">
        <f t="shared" si="9"/>
        <v>152.3675</v>
      </c>
      <c r="AH34" s="66">
        <f t="shared" si="10"/>
        <v>0.1792558824</v>
      </c>
      <c r="AI34" s="85">
        <f t="shared" si="11"/>
        <v>753.61</v>
      </c>
      <c r="AJ34" s="85">
        <f t="shared" si="12"/>
        <v>16.9575</v>
      </c>
      <c r="AK34" s="88">
        <v>0.0085</v>
      </c>
      <c r="AL34" s="89">
        <f t="shared" si="13"/>
        <v>7.225</v>
      </c>
    </row>
    <row r="35" ht="16.5" customHeight="1">
      <c r="A35" s="56">
        <v>46159.0</v>
      </c>
      <c r="B35" s="57" t="s">
        <v>543</v>
      </c>
      <c r="C35" s="58"/>
      <c r="D35" s="57" t="s">
        <v>112</v>
      </c>
      <c r="E35" s="57" t="s">
        <v>113</v>
      </c>
      <c r="F35" s="57" t="s">
        <v>107</v>
      </c>
      <c r="G35" s="57" t="s">
        <v>308</v>
      </c>
      <c r="H35" s="59" t="s">
        <v>109</v>
      </c>
      <c r="I35" s="60" t="s">
        <v>86</v>
      </c>
      <c r="J35" s="226" t="s">
        <v>87</v>
      </c>
      <c r="K35" s="60" t="s">
        <v>509</v>
      </c>
      <c r="L35" s="61" t="s">
        <v>544</v>
      </c>
      <c r="M35" s="59"/>
      <c r="N35" s="62">
        <v>6260.0</v>
      </c>
      <c r="O35" s="62">
        <v>12700.0</v>
      </c>
      <c r="P35" s="62">
        <v>85408.67</v>
      </c>
      <c r="Q35" s="63">
        <v>3.0E-4</v>
      </c>
      <c r="R35" s="64">
        <f t="shared" si="1"/>
        <v>25.622601</v>
      </c>
      <c r="S35" s="65">
        <v>0.03</v>
      </c>
      <c r="T35" s="62"/>
      <c r="U35" s="65">
        <v>0.035</v>
      </c>
      <c r="V35" s="62">
        <v>1.0</v>
      </c>
      <c r="W35" s="62">
        <f t="shared" si="2"/>
        <v>444.5</v>
      </c>
      <c r="X35" s="66">
        <v>0.065</v>
      </c>
      <c r="Y35" s="67">
        <f t="shared" si="3"/>
        <v>825.5</v>
      </c>
      <c r="Z35" s="68">
        <f t="shared" si="4"/>
        <v>0.01995</v>
      </c>
      <c r="AA35" s="57">
        <v>15.0</v>
      </c>
      <c r="AB35" s="66">
        <f t="shared" si="5"/>
        <v>0.14995</v>
      </c>
      <c r="AC35" s="69">
        <f t="shared" si="6"/>
        <v>2012.315</v>
      </c>
      <c r="AD35" s="65">
        <v>0.1</v>
      </c>
      <c r="AE35" s="69">
        <f t="shared" si="14"/>
        <v>644</v>
      </c>
      <c r="AF35" s="70">
        <f t="shared" si="8"/>
        <v>17.5</v>
      </c>
      <c r="AG35" s="69">
        <f t="shared" si="9"/>
        <v>3740.562399</v>
      </c>
      <c r="AH35" s="66">
        <f t="shared" si="10"/>
        <v>0.2945324724</v>
      </c>
      <c r="AI35" s="85">
        <f t="shared" si="11"/>
        <v>10434.32</v>
      </c>
      <c r="AJ35" s="85">
        <f t="shared" si="12"/>
        <v>253.365</v>
      </c>
      <c r="AK35" s="88">
        <v>0.0085</v>
      </c>
      <c r="AL35" s="89">
        <f t="shared" si="13"/>
        <v>107.95</v>
      </c>
    </row>
    <row r="36" ht="18.0" customHeight="1">
      <c r="A36" s="56">
        <v>46159.0</v>
      </c>
      <c r="B36" s="58" t="s">
        <v>545</v>
      </c>
      <c r="C36" s="58"/>
      <c r="D36" s="57" t="s">
        <v>112</v>
      </c>
      <c r="E36" s="57" t="s">
        <v>113</v>
      </c>
      <c r="F36" s="57" t="s">
        <v>118</v>
      </c>
      <c r="G36" s="57" t="s">
        <v>119</v>
      </c>
      <c r="H36" s="59" t="s">
        <v>109</v>
      </c>
      <c r="I36" s="60" t="s">
        <v>86</v>
      </c>
      <c r="J36" s="60" t="s">
        <v>87</v>
      </c>
      <c r="K36" s="60" t="s">
        <v>509</v>
      </c>
      <c r="L36" s="61" t="s">
        <v>546</v>
      </c>
      <c r="M36" s="59"/>
      <c r="N36" s="62">
        <v>4710.0</v>
      </c>
      <c r="O36" s="62">
        <v>8500.0</v>
      </c>
      <c r="P36" s="62">
        <v>95617.28</v>
      </c>
      <c r="Q36" s="63">
        <v>3.0E-4</v>
      </c>
      <c r="R36" s="64">
        <f t="shared" si="1"/>
        <v>28.685184</v>
      </c>
      <c r="S36" s="65">
        <v>0.03</v>
      </c>
      <c r="T36" s="62"/>
      <c r="U36" s="65">
        <v>0.035</v>
      </c>
      <c r="V36" s="62">
        <v>1.0</v>
      </c>
      <c r="W36" s="62">
        <f t="shared" si="2"/>
        <v>297.5</v>
      </c>
      <c r="X36" s="66">
        <v>0.065</v>
      </c>
      <c r="Y36" s="67">
        <f t="shared" si="3"/>
        <v>552.5</v>
      </c>
      <c r="Z36" s="68">
        <f t="shared" si="4"/>
        <v>0.01995</v>
      </c>
      <c r="AA36" s="57">
        <v>15.0</v>
      </c>
      <c r="AB36" s="66">
        <f t="shared" si="5"/>
        <v>0.14995</v>
      </c>
      <c r="AC36" s="69">
        <f t="shared" si="6"/>
        <v>1346.825</v>
      </c>
      <c r="AD36" s="65">
        <v>0.1</v>
      </c>
      <c r="AE36" s="69">
        <f t="shared" si="14"/>
        <v>379</v>
      </c>
      <c r="AF36" s="70">
        <f t="shared" si="8"/>
        <v>17.5</v>
      </c>
      <c r="AG36" s="69">
        <f t="shared" si="9"/>
        <v>2017.989816</v>
      </c>
      <c r="AH36" s="66">
        <f t="shared" si="10"/>
        <v>0.2374105666</v>
      </c>
      <c r="AI36" s="85">
        <f t="shared" si="11"/>
        <v>6983.6</v>
      </c>
      <c r="AJ36" s="85">
        <f t="shared" si="12"/>
        <v>169.575</v>
      </c>
      <c r="AK36" s="88">
        <v>0.0085</v>
      </c>
      <c r="AL36" s="89">
        <f t="shared" si="13"/>
        <v>72.25</v>
      </c>
    </row>
    <row r="37" ht="18.0" customHeight="1">
      <c r="A37" s="56">
        <v>46160.0</v>
      </c>
      <c r="B37" s="58">
        <v>2586.0</v>
      </c>
      <c r="C37" s="58"/>
      <c r="D37" s="57" t="s">
        <v>90</v>
      </c>
      <c r="E37" s="57" t="s">
        <v>91</v>
      </c>
      <c r="F37" s="59" t="s">
        <v>94</v>
      </c>
      <c r="G37" s="59" t="s">
        <v>91</v>
      </c>
      <c r="H37" s="59" t="s">
        <v>85</v>
      </c>
      <c r="I37" s="60" t="s">
        <v>86</v>
      </c>
      <c r="J37" s="60" t="s">
        <v>87</v>
      </c>
      <c r="K37" s="60" t="s">
        <v>509</v>
      </c>
      <c r="L37" s="59" t="s">
        <v>547</v>
      </c>
      <c r="M37" s="57"/>
      <c r="N37" s="60">
        <v>960.0</v>
      </c>
      <c r="O37" s="60">
        <v>1820.0</v>
      </c>
      <c r="P37" s="60">
        <v>59902.5</v>
      </c>
      <c r="Q37" s="63">
        <v>3.0E-4</v>
      </c>
      <c r="R37" s="64">
        <f t="shared" si="1"/>
        <v>17.97075</v>
      </c>
      <c r="S37" s="65">
        <v>0.12</v>
      </c>
      <c r="T37" s="62"/>
      <c r="U37" s="65">
        <v>0.0</v>
      </c>
      <c r="V37" s="62">
        <v>1.0</v>
      </c>
      <c r="W37" s="62">
        <f t="shared" si="2"/>
        <v>0</v>
      </c>
      <c r="X37" s="66">
        <v>0.065</v>
      </c>
      <c r="Y37" s="67">
        <f t="shared" si="3"/>
        <v>118.3</v>
      </c>
      <c r="Z37" s="68">
        <f t="shared" si="4"/>
        <v>0.01995</v>
      </c>
      <c r="AA37" s="57">
        <v>15.0</v>
      </c>
      <c r="AB37" s="66">
        <f t="shared" si="5"/>
        <v>0.20495</v>
      </c>
      <c r="AC37" s="69">
        <f t="shared" si="6"/>
        <v>388.479</v>
      </c>
      <c r="AD37" s="65">
        <v>0.13</v>
      </c>
      <c r="AE37" s="69">
        <f t="shared" si="14"/>
        <v>111.8</v>
      </c>
      <c r="AF37" s="70">
        <f t="shared" si="8"/>
        <v>17.5</v>
      </c>
      <c r="AG37" s="69">
        <f t="shared" si="9"/>
        <v>324.25025</v>
      </c>
      <c r="AH37" s="66">
        <f t="shared" si="10"/>
        <v>0.178159478</v>
      </c>
      <c r="AI37" s="85">
        <f t="shared" si="11"/>
        <v>1395.212</v>
      </c>
      <c r="AJ37" s="85">
        <f t="shared" si="12"/>
        <v>36.309</v>
      </c>
      <c r="AK37" s="88">
        <v>0.0085</v>
      </c>
      <c r="AL37" s="89">
        <f t="shared" si="13"/>
        <v>15.47</v>
      </c>
    </row>
    <row r="38" ht="18.0" customHeight="1">
      <c r="A38" s="56">
        <v>46161.0</v>
      </c>
      <c r="B38" s="58" t="s">
        <v>548</v>
      </c>
      <c r="C38" s="58"/>
      <c r="D38" s="57" t="s">
        <v>90</v>
      </c>
      <c r="E38" s="57" t="s">
        <v>91</v>
      </c>
      <c r="F38" s="57" t="s">
        <v>549</v>
      </c>
      <c r="G38" s="57" t="s">
        <v>91</v>
      </c>
      <c r="H38" s="59" t="s">
        <v>85</v>
      </c>
      <c r="I38" s="60" t="s">
        <v>86</v>
      </c>
      <c r="J38" s="60" t="s">
        <v>87</v>
      </c>
      <c r="K38" s="60" t="s">
        <v>509</v>
      </c>
      <c r="L38" s="59" t="s">
        <v>550</v>
      </c>
      <c r="M38" s="57"/>
      <c r="N38" s="75">
        <v>760.0</v>
      </c>
      <c r="O38" s="75">
        <v>1450.0</v>
      </c>
      <c r="P38" s="75">
        <v>49545.93</v>
      </c>
      <c r="Q38" s="63">
        <v>3.0E-4</v>
      </c>
      <c r="R38" s="64">
        <f t="shared" si="1"/>
        <v>14.863779</v>
      </c>
      <c r="S38" s="65">
        <v>0.12</v>
      </c>
      <c r="T38" s="62"/>
      <c r="U38" s="65">
        <v>0.0</v>
      </c>
      <c r="V38" s="62">
        <v>1.0</v>
      </c>
      <c r="W38" s="62">
        <f t="shared" si="2"/>
        <v>0</v>
      </c>
      <c r="X38" s="66">
        <v>0.065</v>
      </c>
      <c r="Y38" s="67">
        <f t="shared" si="3"/>
        <v>94.25</v>
      </c>
      <c r="Z38" s="68">
        <f t="shared" si="4"/>
        <v>0.01995</v>
      </c>
      <c r="AA38" s="57">
        <v>15.0</v>
      </c>
      <c r="AB38" s="66">
        <f t="shared" si="5"/>
        <v>0.20495</v>
      </c>
      <c r="AC38" s="69">
        <f t="shared" si="6"/>
        <v>309.5025</v>
      </c>
      <c r="AD38" s="65">
        <v>0.13</v>
      </c>
      <c r="AE38" s="69">
        <f t="shared" si="14"/>
        <v>89.7</v>
      </c>
      <c r="AF38" s="70">
        <f t="shared" si="8"/>
        <v>17.5</v>
      </c>
      <c r="AG38" s="69">
        <f t="shared" si="9"/>
        <v>258.433721</v>
      </c>
      <c r="AH38" s="66">
        <f t="shared" si="10"/>
        <v>0.1782301524</v>
      </c>
      <c r="AI38" s="85">
        <f t="shared" si="11"/>
        <v>1111.57</v>
      </c>
      <c r="AJ38" s="85">
        <f t="shared" si="12"/>
        <v>28.9275</v>
      </c>
      <c r="AK38" s="88">
        <v>0.0085</v>
      </c>
      <c r="AL38" s="89">
        <f t="shared" si="13"/>
        <v>12.325</v>
      </c>
    </row>
    <row r="39" ht="18.0" customHeight="1">
      <c r="A39" s="56">
        <v>46161.0</v>
      </c>
      <c r="B39" s="58">
        <v>2636.0</v>
      </c>
      <c r="C39" s="58"/>
      <c r="D39" s="57" t="s">
        <v>90</v>
      </c>
      <c r="E39" s="57" t="s">
        <v>91</v>
      </c>
      <c r="F39" s="59" t="s">
        <v>101</v>
      </c>
      <c r="G39" s="59" t="s">
        <v>91</v>
      </c>
      <c r="H39" s="59" t="s">
        <v>85</v>
      </c>
      <c r="I39" s="60" t="s">
        <v>86</v>
      </c>
      <c r="J39" s="60" t="s">
        <v>87</v>
      </c>
      <c r="K39" s="60" t="s">
        <v>509</v>
      </c>
      <c r="L39" s="59" t="s">
        <v>364</v>
      </c>
      <c r="M39" s="59"/>
      <c r="N39" s="60">
        <v>1160.0</v>
      </c>
      <c r="O39" s="60">
        <v>2200.0</v>
      </c>
      <c r="P39" s="60">
        <v>59900.0</v>
      </c>
      <c r="Q39" s="63">
        <v>3.0E-4</v>
      </c>
      <c r="R39" s="64">
        <f t="shared" si="1"/>
        <v>17.97</v>
      </c>
      <c r="S39" s="65">
        <v>0.12</v>
      </c>
      <c r="T39" s="62"/>
      <c r="U39" s="65">
        <v>0.0</v>
      </c>
      <c r="V39" s="62">
        <v>1.0</v>
      </c>
      <c r="W39" s="62">
        <f t="shared" si="2"/>
        <v>0</v>
      </c>
      <c r="X39" s="66">
        <v>0.065</v>
      </c>
      <c r="Y39" s="67">
        <f t="shared" si="3"/>
        <v>143</v>
      </c>
      <c r="Z39" s="68">
        <f t="shared" si="4"/>
        <v>0.01995</v>
      </c>
      <c r="AA39" s="57">
        <v>15.0</v>
      </c>
      <c r="AB39" s="66">
        <f t="shared" si="5"/>
        <v>0.20495</v>
      </c>
      <c r="AC39" s="69">
        <f t="shared" si="6"/>
        <v>469.59</v>
      </c>
      <c r="AD39" s="65">
        <v>0.13</v>
      </c>
      <c r="AE39" s="69">
        <f t="shared" si="14"/>
        <v>135.2</v>
      </c>
      <c r="AF39" s="70">
        <f t="shared" si="8"/>
        <v>17.5</v>
      </c>
      <c r="AG39" s="69">
        <f t="shared" si="9"/>
        <v>399.74</v>
      </c>
      <c r="AH39" s="66">
        <f t="shared" si="10"/>
        <v>0.1817</v>
      </c>
      <c r="AI39" s="71">
        <f t="shared" si="11"/>
        <v>1686.52</v>
      </c>
      <c r="AJ39" s="71">
        <f t="shared" si="12"/>
        <v>43.89</v>
      </c>
      <c r="AK39" s="72">
        <v>0.0085</v>
      </c>
      <c r="AL39" s="73">
        <f t="shared" si="13"/>
        <v>18.7</v>
      </c>
    </row>
    <row r="40" ht="18.0" customHeight="1">
      <c r="A40" s="56">
        <v>46161.0</v>
      </c>
      <c r="B40" s="58" t="s">
        <v>551</v>
      </c>
      <c r="C40" s="58"/>
      <c r="D40" s="59" t="s">
        <v>105</v>
      </c>
      <c r="E40" s="59" t="s">
        <v>106</v>
      </c>
      <c r="F40" s="57" t="s">
        <v>514</v>
      </c>
      <c r="G40" s="57" t="s">
        <v>106</v>
      </c>
      <c r="H40" s="57" t="s">
        <v>460</v>
      </c>
      <c r="I40" s="60" t="s">
        <v>86</v>
      </c>
      <c r="J40" s="60" t="s">
        <v>87</v>
      </c>
      <c r="K40" s="60" t="s">
        <v>509</v>
      </c>
      <c r="L40" s="57" t="s">
        <v>552</v>
      </c>
      <c r="M40" s="57"/>
      <c r="N40" s="75">
        <v>3610.0</v>
      </c>
      <c r="O40" s="75">
        <v>5200.0</v>
      </c>
      <c r="P40" s="75">
        <v>26206.98</v>
      </c>
      <c r="Q40" s="63">
        <v>3.0E-4</v>
      </c>
      <c r="R40" s="64">
        <f t="shared" si="1"/>
        <v>7.862094</v>
      </c>
      <c r="S40" s="65">
        <v>0.0</v>
      </c>
      <c r="T40" s="62"/>
      <c r="U40" s="65">
        <v>0.0</v>
      </c>
      <c r="V40" s="62">
        <v>1.0</v>
      </c>
      <c r="W40" s="62">
        <f t="shared" si="2"/>
        <v>0</v>
      </c>
      <c r="X40" s="66">
        <v>0.065</v>
      </c>
      <c r="Y40" s="67">
        <f t="shared" si="3"/>
        <v>338</v>
      </c>
      <c r="Z40" s="68">
        <f t="shared" si="4"/>
        <v>0.01995</v>
      </c>
      <c r="AA40" s="57">
        <v>15.0</v>
      </c>
      <c r="AB40" s="66">
        <f t="shared" si="5"/>
        <v>0.08495</v>
      </c>
      <c r="AC40" s="69">
        <f t="shared" si="6"/>
        <v>485.94</v>
      </c>
      <c r="AD40" s="65">
        <v>0.13</v>
      </c>
      <c r="AE40" s="69">
        <f t="shared" si="14"/>
        <v>206.7</v>
      </c>
      <c r="AF40" s="70">
        <f t="shared" si="8"/>
        <v>17.5</v>
      </c>
      <c r="AG40" s="69">
        <f t="shared" si="9"/>
        <v>871.997906</v>
      </c>
      <c r="AH40" s="66">
        <f t="shared" si="10"/>
        <v>0.167691905</v>
      </c>
      <c r="AI40" s="85">
        <f t="shared" si="11"/>
        <v>4610.32</v>
      </c>
      <c r="AJ40" s="85">
        <f t="shared" si="12"/>
        <v>103.74</v>
      </c>
      <c r="AK40" s="88">
        <v>0.0085</v>
      </c>
      <c r="AL40" s="89">
        <f t="shared" si="13"/>
        <v>44.2</v>
      </c>
    </row>
    <row r="41" ht="18.0" customHeight="1">
      <c r="A41" s="56">
        <v>46162.0</v>
      </c>
      <c r="B41" s="79" t="s">
        <v>553</v>
      </c>
      <c r="C41" s="79"/>
      <c r="D41" s="57" t="s">
        <v>112</v>
      </c>
      <c r="E41" s="57" t="s">
        <v>113</v>
      </c>
      <c r="F41" s="57" t="s">
        <v>107</v>
      </c>
      <c r="G41" s="57" t="s">
        <v>308</v>
      </c>
      <c r="H41" s="59" t="s">
        <v>109</v>
      </c>
      <c r="I41" s="60" t="s">
        <v>86</v>
      </c>
      <c r="J41" s="226" t="s">
        <v>87</v>
      </c>
      <c r="K41" s="60" t="s">
        <v>509</v>
      </c>
      <c r="L41" s="61" t="s">
        <v>554</v>
      </c>
      <c r="M41" s="59"/>
      <c r="N41" s="62">
        <v>9060.0</v>
      </c>
      <c r="O41" s="62">
        <v>13900.0</v>
      </c>
      <c r="P41" s="62">
        <v>100000.0</v>
      </c>
      <c r="Q41" s="63">
        <v>3.0E-4</v>
      </c>
      <c r="R41" s="64">
        <f t="shared" si="1"/>
        <v>30</v>
      </c>
      <c r="S41" s="65">
        <v>0.03</v>
      </c>
      <c r="T41" s="62"/>
      <c r="U41" s="65">
        <v>0.035</v>
      </c>
      <c r="V41" s="62">
        <v>1.0</v>
      </c>
      <c r="W41" s="62">
        <f t="shared" si="2"/>
        <v>486.5</v>
      </c>
      <c r="X41" s="66">
        <v>0.065</v>
      </c>
      <c r="Y41" s="67">
        <f t="shared" si="3"/>
        <v>903.5</v>
      </c>
      <c r="Z41" s="68">
        <f t="shared" si="4"/>
        <v>0.01995</v>
      </c>
      <c r="AA41" s="57">
        <v>15.0</v>
      </c>
      <c r="AB41" s="66">
        <f t="shared" si="5"/>
        <v>0.14995</v>
      </c>
      <c r="AC41" s="69">
        <f t="shared" si="6"/>
        <v>2202.455</v>
      </c>
      <c r="AD41" s="65">
        <v>0.1</v>
      </c>
      <c r="AE41" s="69">
        <f t="shared" si="14"/>
        <v>484</v>
      </c>
      <c r="AF41" s="70">
        <f t="shared" si="8"/>
        <v>17.5</v>
      </c>
      <c r="AG41" s="69">
        <f t="shared" si="9"/>
        <v>2106.045</v>
      </c>
      <c r="AH41" s="66">
        <f t="shared" si="10"/>
        <v>0.1515140288</v>
      </c>
      <c r="AI41" s="71">
        <f t="shared" si="11"/>
        <v>11420.24</v>
      </c>
      <c r="AJ41" s="71">
        <f t="shared" si="12"/>
        <v>277.305</v>
      </c>
      <c r="AK41" s="72">
        <v>0.0085</v>
      </c>
      <c r="AL41" s="73">
        <f t="shared" si="13"/>
        <v>118.15</v>
      </c>
    </row>
    <row r="42" ht="18.0" customHeight="1">
      <c r="A42" s="56">
        <v>46162.0</v>
      </c>
      <c r="B42" s="58" t="s">
        <v>555</v>
      </c>
      <c r="C42" s="58"/>
      <c r="D42" s="57" t="s">
        <v>112</v>
      </c>
      <c r="E42" s="57" t="s">
        <v>113</v>
      </c>
      <c r="F42" s="57" t="s">
        <v>118</v>
      </c>
      <c r="G42" s="57" t="s">
        <v>119</v>
      </c>
      <c r="H42" s="59" t="s">
        <v>109</v>
      </c>
      <c r="I42" s="60" t="s">
        <v>86</v>
      </c>
      <c r="J42" s="60" t="s">
        <v>87</v>
      </c>
      <c r="K42" s="60" t="s">
        <v>509</v>
      </c>
      <c r="L42" s="61" t="s">
        <v>556</v>
      </c>
      <c r="M42" s="59"/>
      <c r="N42" s="62">
        <v>4560.0</v>
      </c>
      <c r="O42" s="62">
        <v>8500.0</v>
      </c>
      <c r="P42" s="62">
        <v>95617.28</v>
      </c>
      <c r="Q42" s="63">
        <v>3.0E-4</v>
      </c>
      <c r="R42" s="64">
        <f t="shared" si="1"/>
        <v>28.685184</v>
      </c>
      <c r="S42" s="65">
        <v>0.03</v>
      </c>
      <c r="T42" s="62"/>
      <c r="U42" s="65">
        <v>0.035</v>
      </c>
      <c r="V42" s="62">
        <v>1.0</v>
      </c>
      <c r="W42" s="62">
        <f t="shared" si="2"/>
        <v>297.5</v>
      </c>
      <c r="X42" s="66">
        <v>0.065</v>
      </c>
      <c r="Y42" s="67">
        <f t="shared" si="3"/>
        <v>552.5</v>
      </c>
      <c r="Z42" s="68">
        <f t="shared" si="4"/>
        <v>0.01995</v>
      </c>
      <c r="AA42" s="57">
        <v>15.0</v>
      </c>
      <c r="AB42" s="66">
        <f t="shared" si="5"/>
        <v>0.14995</v>
      </c>
      <c r="AC42" s="69">
        <f t="shared" si="6"/>
        <v>1346.825</v>
      </c>
      <c r="AD42" s="65">
        <v>0.1</v>
      </c>
      <c r="AE42" s="69">
        <f t="shared" si="14"/>
        <v>394</v>
      </c>
      <c r="AF42" s="70">
        <f t="shared" si="8"/>
        <v>17.5</v>
      </c>
      <c r="AG42" s="69">
        <f t="shared" si="9"/>
        <v>2152.989816</v>
      </c>
      <c r="AH42" s="66">
        <f t="shared" si="10"/>
        <v>0.2532929195</v>
      </c>
      <c r="AI42" s="71">
        <f t="shared" si="11"/>
        <v>6983.6</v>
      </c>
      <c r="AJ42" s="71">
        <f t="shared" si="12"/>
        <v>169.575</v>
      </c>
      <c r="AK42" s="72">
        <v>0.0085</v>
      </c>
      <c r="AL42" s="73">
        <f t="shared" si="13"/>
        <v>72.25</v>
      </c>
    </row>
    <row r="43" ht="18.0" customHeight="1">
      <c r="A43" s="56">
        <v>46162.0</v>
      </c>
      <c r="B43" s="57">
        <v>2680.0</v>
      </c>
      <c r="C43" s="58"/>
      <c r="D43" s="57" t="s">
        <v>122</v>
      </c>
      <c r="E43" s="57" t="s">
        <v>91</v>
      </c>
      <c r="F43" s="57" t="s">
        <v>261</v>
      </c>
      <c r="G43" s="57" t="s">
        <v>91</v>
      </c>
      <c r="H43" s="59" t="s">
        <v>262</v>
      </c>
      <c r="I43" s="60" t="s">
        <v>86</v>
      </c>
      <c r="J43" s="60" t="s">
        <v>87</v>
      </c>
      <c r="K43" s="60" t="s">
        <v>509</v>
      </c>
      <c r="L43" s="57" t="s">
        <v>557</v>
      </c>
      <c r="M43" s="59"/>
      <c r="N43" s="62">
        <v>2010.0</v>
      </c>
      <c r="O43" s="62">
        <v>3400.0</v>
      </c>
      <c r="P43" s="62">
        <v>50000.0</v>
      </c>
      <c r="Q43" s="63">
        <v>3.0E-4</v>
      </c>
      <c r="R43" s="64">
        <f t="shared" si="1"/>
        <v>15</v>
      </c>
      <c r="S43" s="65">
        <v>0.12</v>
      </c>
      <c r="T43" s="62"/>
      <c r="U43" s="65">
        <v>0.0</v>
      </c>
      <c r="V43" s="62">
        <v>1.0</v>
      </c>
      <c r="W43" s="62">
        <f t="shared" si="2"/>
        <v>0</v>
      </c>
      <c r="X43" s="66">
        <v>0.065</v>
      </c>
      <c r="Y43" s="67">
        <f t="shared" si="3"/>
        <v>221</v>
      </c>
      <c r="Z43" s="68">
        <f t="shared" si="4"/>
        <v>0.00931</v>
      </c>
      <c r="AA43" s="57">
        <v>7.0</v>
      </c>
      <c r="AB43" s="66">
        <f t="shared" si="5"/>
        <v>0.19431</v>
      </c>
      <c r="AC43" s="69">
        <f t="shared" si="6"/>
        <v>689.554</v>
      </c>
      <c r="AD43" s="65">
        <v>0.11</v>
      </c>
      <c r="AE43" s="69">
        <f t="shared" si="14"/>
        <v>152.9</v>
      </c>
      <c r="AF43" s="70">
        <f t="shared" si="8"/>
        <v>17.5</v>
      </c>
      <c r="AG43" s="69">
        <f t="shared" si="9"/>
        <v>515.046</v>
      </c>
      <c r="AH43" s="66">
        <f t="shared" si="10"/>
        <v>0.1514841176</v>
      </c>
      <c r="AI43" s="71">
        <f t="shared" si="11"/>
        <v>2678.792</v>
      </c>
      <c r="AJ43" s="71">
        <f t="shared" si="12"/>
        <v>31.654</v>
      </c>
      <c r="AK43" s="72">
        <v>0.0085</v>
      </c>
      <c r="AL43" s="73">
        <f t="shared" si="13"/>
        <v>28.9</v>
      </c>
    </row>
    <row r="44" ht="18.0" customHeight="1">
      <c r="A44" s="56">
        <v>46163.0</v>
      </c>
      <c r="B44" s="57">
        <v>2722.0</v>
      </c>
      <c r="C44" s="59"/>
      <c r="D44" s="57" t="s">
        <v>203</v>
      </c>
      <c r="E44" s="57" t="s">
        <v>83</v>
      </c>
      <c r="F44" s="57" t="s">
        <v>127</v>
      </c>
      <c r="G44" s="57" t="s">
        <v>83</v>
      </c>
      <c r="H44" s="59" t="s">
        <v>85</v>
      </c>
      <c r="I44" s="60" t="s">
        <v>86</v>
      </c>
      <c r="J44" s="60" t="s">
        <v>87</v>
      </c>
      <c r="K44" s="60" t="s">
        <v>509</v>
      </c>
      <c r="L44" s="59" t="s">
        <v>558</v>
      </c>
      <c r="M44" s="59"/>
      <c r="N44" s="62">
        <v>1460.0</v>
      </c>
      <c r="O44" s="62">
        <v>2250.0</v>
      </c>
      <c r="P44" s="62">
        <v>100000.0</v>
      </c>
      <c r="Q44" s="63">
        <v>3.0E-4</v>
      </c>
      <c r="R44" s="64">
        <f t="shared" si="1"/>
        <v>30</v>
      </c>
      <c r="S44" s="65">
        <v>0.0</v>
      </c>
      <c r="T44" s="62"/>
      <c r="U44" s="65">
        <v>0.0</v>
      </c>
      <c r="V44" s="62">
        <v>1.0</v>
      </c>
      <c r="W44" s="62">
        <f t="shared" si="2"/>
        <v>0</v>
      </c>
      <c r="X44" s="66">
        <v>0.065</v>
      </c>
      <c r="Y44" s="67">
        <f t="shared" si="3"/>
        <v>146.25</v>
      </c>
      <c r="Z44" s="68">
        <f t="shared" si="4"/>
        <v>0.01995</v>
      </c>
      <c r="AA44" s="57">
        <v>15.0</v>
      </c>
      <c r="AB44" s="66">
        <f t="shared" si="5"/>
        <v>0.08495</v>
      </c>
      <c r="AC44" s="69">
        <f t="shared" si="6"/>
        <v>210.2625</v>
      </c>
      <c r="AD44" s="65">
        <v>0.13</v>
      </c>
      <c r="AE44" s="69">
        <f t="shared" si="14"/>
        <v>102.7</v>
      </c>
      <c r="AF44" s="70">
        <f t="shared" si="8"/>
        <v>17.5</v>
      </c>
      <c r="AG44" s="69">
        <f t="shared" si="9"/>
        <v>429.5375</v>
      </c>
      <c r="AH44" s="66">
        <f t="shared" si="10"/>
        <v>0.1909055556</v>
      </c>
      <c r="AI44" s="71">
        <f t="shared" si="11"/>
        <v>1994.85</v>
      </c>
      <c r="AJ44" s="71">
        <f t="shared" si="12"/>
        <v>44.8875</v>
      </c>
      <c r="AK44" s="72">
        <v>0.0085</v>
      </c>
      <c r="AL44" s="73">
        <f t="shared" si="13"/>
        <v>19.125</v>
      </c>
    </row>
    <row r="45" ht="18.0" customHeight="1">
      <c r="A45" s="56">
        <v>46163.0</v>
      </c>
      <c r="B45" s="57" t="s">
        <v>559</v>
      </c>
      <c r="C45" s="58"/>
      <c r="D45" s="57" t="s">
        <v>127</v>
      </c>
      <c r="E45" s="57" t="s">
        <v>83</v>
      </c>
      <c r="F45" s="57" t="s">
        <v>265</v>
      </c>
      <c r="G45" s="57" t="s">
        <v>83</v>
      </c>
      <c r="H45" s="59" t="s">
        <v>128</v>
      </c>
      <c r="I45" s="60" t="s">
        <v>86</v>
      </c>
      <c r="J45" s="60" t="s">
        <v>87</v>
      </c>
      <c r="K45" s="60" t="s">
        <v>509</v>
      </c>
      <c r="L45" s="59" t="s">
        <v>560</v>
      </c>
      <c r="M45" s="59"/>
      <c r="N45" s="62">
        <v>2060.0</v>
      </c>
      <c r="O45" s="62">
        <v>3600.0</v>
      </c>
      <c r="P45" s="60">
        <v>100000.0</v>
      </c>
      <c r="Q45" s="63">
        <v>3.0E-4</v>
      </c>
      <c r="R45" s="64">
        <f t="shared" si="1"/>
        <v>30</v>
      </c>
      <c r="S45" s="65">
        <v>0.0</v>
      </c>
      <c r="T45" s="62"/>
      <c r="U45" s="65">
        <v>0.0</v>
      </c>
      <c r="V45" s="62">
        <v>1.0</v>
      </c>
      <c r="W45" s="62">
        <f t="shared" si="2"/>
        <v>0</v>
      </c>
      <c r="X45" s="66">
        <v>0.065</v>
      </c>
      <c r="Y45" s="67">
        <f t="shared" si="3"/>
        <v>234</v>
      </c>
      <c r="Z45" s="68">
        <f t="shared" si="4"/>
        <v>0.01995</v>
      </c>
      <c r="AA45" s="57">
        <v>15.0</v>
      </c>
      <c r="AB45" s="66">
        <f t="shared" si="5"/>
        <v>0.08495</v>
      </c>
      <c r="AC45" s="69">
        <f t="shared" si="6"/>
        <v>336.42</v>
      </c>
      <c r="AD45" s="65">
        <v>0.13</v>
      </c>
      <c r="AE45" s="76">
        <f t="shared" si="14"/>
        <v>200.2</v>
      </c>
      <c r="AF45" s="70">
        <f t="shared" si="8"/>
        <v>17.5</v>
      </c>
      <c r="AG45" s="69">
        <f t="shared" si="9"/>
        <v>955.88</v>
      </c>
      <c r="AH45" s="66">
        <f t="shared" si="10"/>
        <v>0.2655222222</v>
      </c>
      <c r="AI45" s="71">
        <f t="shared" si="11"/>
        <v>3191.76</v>
      </c>
      <c r="AJ45" s="71">
        <f t="shared" si="12"/>
        <v>71.82</v>
      </c>
      <c r="AK45" s="72">
        <v>0.0085</v>
      </c>
      <c r="AL45" s="73">
        <f t="shared" si="13"/>
        <v>30.6</v>
      </c>
    </row>
    <row r="46" ht="18.0" customHeight="1">
      <c r="A46" s="56">
        <v>46163.0</v>
      </c>
      <c r="B46" s="57" t="s">
        <v>561</v>
      </c>
      <c r="C46" s="58"/>
      <c r="D46" s="57" t="s">
        <v>90</v>
      </c>
      <c r="E46" s="57" t="s">
        <v>91</v>
      </c>
      <c r="F46" s="59" t="s">
        <v>94</v>
      </c>
      <c r="G46" s="59" t="s">
        <v>91</v>
      </c>
      <c r="H46" s="59" t="s">
        <v>85</v>
      </c>
      <c r="I46" s="60" t="s">
        <v>86</v>
      </c>
      <c r="J46" s="60" t="s">
        <v>87</v>
      </c>
      <c r="K46" s="60" t="s">
        <v>509</v>
      </c>
      <c r="L46" s="59" t="s">
        <v>524</v>
      </c>
      <c r="M46" s="59"/>
      <c r="N46" s="60">
        <v>760.0</v>
      </c>
      <c r="O46" s="60">
        <v>1420.0</v>
      </c>
      <c r="P46" s="74">
        <v>50000.0</v>
      </c>
      <c r="Q46" s="63">
        <v>3.0E-4</v>
      </c>
      <c r="R46" s="64">
        <f t="shared" si="1"/>
        <v>15</v>
      </c>
      <c r="S46" s="65">
        <v>0.12</v>
      </c>
      <c r="T46" s="62"/>
      <c r="U46" s="65">
        <v>0.0</v>
      </c>
      <c r="V46" s="62">
        <v>1.0</v>
      </c>
      <c r="W46" s="62">
        <f t="shared" si="2"/>
        <v>0</v>
      </c>
      <c r="X46" s="66">
        <v>0.065</v>
      </c>
      <c r="Y46" s="67">
        <f t="shared" si="3"/>
        <v>92.3</v>
      </c>
      <c r="Z46" s="68">
        <f t="shared" si="4"/>
        <v>0.01995</v>
      </c>
      <c r="AA46" s="57">
        <v>15.0</v>
      </c>
      <c r="AB46" s="66">
        <f t="shared" si="5"/>
        <v>0.20495</v>
      </c>
      <c r="AC46" s="69">
        <f t="shared" si="6"/>
        <v>303.099</v>
      </c>
      <c r="AD46" s="65">
        <v>0.13</v>
      </c>
      <c r="AE46" s="69">
        <f t="shared" si="14"/>
        <v>85.8</v>
      </c>
      <c r="AF46" s="70">
        <f t="shared" si="8"/>
        <v>17.5</v>
      </c>
      <c r="AG46" s="69">
        <f t="shared" si="9"/>
        <v>238.601</v>
      </c>
      <c r="AH46" s="66">
        <f t="shared" si="10"/>
        <v>0.1680288732</v>
      </c>
      <c r="AI46" s="71">
        <f t="shared" si="11"/>
        <v>1088.572</v>
      </c>
      <c r="AJ46" s="71">
        <f t="shared" si="12"/>
        <v>28.329</v>
      </c>
      <c r="AK46" s="72">
        <v>0.0085</v>
      </c>
      <c r="AL46" s="73">
        <f t="shared" si="13"/>
        <v>12.07</v>
      </c>
    </row>
    <row r="47" ht="18.0" customHeight="1">
      <c r="A47" s="56">
        <v>46163.0</v>
      </c>
      <c r="B47" s="79">
        <v>2716.0</v>
      </c>
      <c r="C47" s="101"/>
      <c r="D47" s="80" t="s">
        <v>90</v>
      </c>
      <c r="E47" s="80" t="s">
        <v>91</v>
      </c>
      <c r="F47" s="80" t="s">
        <v>562</v>
      </c>
      <c r="G47" s="80" t="s">
        <v>91</v>
      </c>
      <c r="H47" s="59" t="s">
        <v>85</v>
      </c>
      <c r="I47" s="99" t="s">
        <v>86</v>
      </c>
      <c r="J47" s="99" t="s">
        <v>87</v>
      </c>
      <c r="K47" s="99" t="s">
        <v>563</v>
      </c>
      <c r="L47" s="80" t="s">
        <v>564</v>
      </c>
      <c r="M47" s="80"/>
      <c r="N47" s="99">
        <v>1460.0</v>
      </c>
      <c r="O47" s="99">
        <v>2800.0</v>
      </c>
      <c r="P47" s="100">
        <v>80000.0</v>
      </c>
      <c r="Q47" s="63">
        <v>3.0E-4</v>
      </c>
      <c r="R47" s="64">
        <f t="shared" si="1"/>
        <v>24</v>
      </c>
      <c r="S47" s="65">
        <v>0.12</v>
      </c>
      <c r="T47" s="62"/>
      <c r="U47" s="65">
        <v>0.0</v>
      </c>
      <c r="V47" s="62">
        <v>1.0</v>
      </c>
      <c r="W47" s="62">
        <f t="shared" si="2"/>
        <v>0</v>
      </c>
      <c r="X47" s="66">
        <v>0.065</v>
      </c>
      <c r="Y47" s="67">
        <f t="shared" si="3"/>
        <v>182</v>
      </c>
      <c r="Z47" s="68">
        <f t="shared" si="4"/>
        <v>0.01995</v>
      </c>
      <c r="AA47" s="57">
        <v>15.0</v>
      </c>
      <c r="AB47" s="66">
        <f t="shared" si="5"/>
        <v>0.20495</v>
      </c>
      <c r="AC47" s="69">
        <f t="shared" si="6"/>
        <v>597.66</v>
      </c>
      <c r="AD47" s="65">
        <v>0.13</v>
      </c>
      <c r="AE47" s="69">
        <f t="shared" si="14"/>
        <v>174.2</v>
      </c>
      <c r="AF47" s="70">
        <f t="shared" si="8"/>
        <v>17.5</v>
      </c>
      <c r="AG47" s="69">
        <f t="shared" si="9"/>
        <v>526.64</v>
      </c>
      <c r="AH47" s="66">
        <f t="shared" si="10"/>
        <v>0.1880857143</v>
      </c>
      <c r="AI47" s="71">
        <f t="shared" si="11"/>
        <v>2146.48</v>
      </c>
      <c r="AJ47" s="71">
        <f t="shared" si="12"/>
        <v>55.86</v>
      </c>
      <c r="AK47" s="72">
        <v>0.0085</v>
      </c>
      <c r="AL47" s="73">
        <f t="shared" si="13"/>
        <v>23.8</v>
      </c>
    </row>
    <row r="48" ht="18.0" customHeight="1">
      <c r="A48" s="56">
        <v>46165.0</v>
      </c>
      <c r="B48" s="79" t="s">
        <v>565</v>
      </c>
      <c r="C48" s="79"/>
      <c r="D48" s="59" t="s">
        <v>105</v>
      </c>
      <c r="E48" s="59" t="s">
        <v>106</v>
      </c>
      <c r="F48" s="59" t="s">
        <v>112</v>
      </c>
      <c r="G48" s="59" t="s">
        <v>113</v>
      </c>
      <c r="H48" s="59" t="s">
        <v>109</v>
      </c>
      <c r="I48" s="60" t="s">
        <v>86</v>
      </c>
      <c r="J48" s="60" t="s">
        <v>87</v>
      </c>
      <c r="K48" s="60" t="s">
        <v>509</v>
      </c>
      <c r="L48" s="59" t="s">
        <v>110</v>
      </c>
      <c r="M48" s="59"/>
      <c r="N48" s="60">
        <v>7760.0</v>
      </c>
      <c r="O48" s="60">
        <v>14400.0</v>
      </c>
      <c r="P48" s="100">
        <v>200000.0</v>
      </c>
      <c r="Q48" s="63">
        <v>3.0E-4</v>
      </c>
      <c r="R48" s="64">
        <f t="shared" si="1"/>
        <v>60</v>
      </c>
      <c r="S48" s="65">
        <v>0.03</v>
      </c>
      <c r="T48" s="62"/>
      <c r="U48" s="65">
        <v>0.035</v>
      </c>
      <c r="V48" s="62">
        <v>1.0</v>
      </c>
      <c r="W48" s="62">
        <f t="shared" si="2"/>
        <v>504</v>
      </c>
      <c r="X48" s="66">
        <v>0.065</v>
      </c>
      <c r="Y48" s="67">
        <f t="shared" si="3"/>
        <v>936</v>
      </c>
      <c r="Z48" s="68">
        <f t="shared" si="4"/>
        <v>0.01995</v>
      </c>
      <c r="AA48" s="57">
        <v>15.0</v>
      </c>
      <c r="AB48" s="66">
        <f t="shared" si="5"/>
        <v>0.14995</v>
      </c>
      <c r="AC48" s="69">
        <f t="shared" si="6"/>
        <v>2281.68</v>
      </c>
      <c r="AD48" s="65">
        <v>0.1</v>
      </c>
      <c r="AE48" s="69">
        <f t="shared" si="14"/>
        <v>664</v>
      </c>
      <c r="AF48" s="70">
        <f t="shared" si="8"/>
        <v>17.5</v>
      </c>
      <c r="AG48" s="69">
        <f t="shared" si="9"/>
        <v>3616.82</v>
      </c>
      <c r="AH48" s="66">
        <f t="shared" si="10"/>
        <v>0.2511680556</v>
      </c>
      <c r="AI48" s="71">
        <f t="shared" si="11"/>
        <v>11831.04</v>
      </c>
      <c r="AJ48" s="71">
        <f t="shared" si="12"/>
        <v>287.28</v>
      </c>
      <c r="AK48" s="72">
        <v>0.0085</v>
      </c>
      <c r="AL48" s="73">
        <f t="shared" si="13"/>
        <v>122.4</v>
      </c>
    </row>
    <row r="49" ht="18.0" customHeight="1">
      <c r="A49" s="56">
        <v>46166.0</v>
      </c>
      <c r="B49" s="79" t="s">
        <v>566</v>
      </c>
      <c r="C49" s="79"/>
      <c r="D49" s="57" t="s">
        <v>112</v>
      </c>
      <c r="E49" s="57" t="s">
        <v>113</v>
      </c>
      <c r="F49" s="57" t="s">
        <v>107</v>
      </c>
      <c r="G49" s="57" t="s">
        <v>308</v>
      </c>
      <c r="H49" s="59" t="s">
        <v>109</v>
      </c>
      <c r="I49" s="60" t="s">
        <v>86</v>
      </c>
      <c r="J49" s="226" t="s">
        <v>87</v>
      </c>
      <c r="K49" s="60" t="s">
        <v>509</v>
      </c>
      <c r="L49" s="61" t="s">
        <v>529</v>
      </c>
      <c r="M49" s="59"/>
      <c r="N49" s="62">
        <v>8560.0</v>
      </c>
      <c r="O49" s="62">
        <v>14500.0</v>
      </c>
      <c r="P49" s="62">
        <v>100000.0</v>
      </c>
      <c r="Q49" s="63">
        <v>3.0E-4</v>
      </c>
      <c r="R49" s="64">
        <f t="shared" si="1"/>
        <v>30</v>
      </c>
      <c r="S49" s="65">
        <v>0.03</v>
      </c>
      <c r="T49" s="62"/>
      <c r="U49" s="65">
        <v>0.035</v>
      </c>
      <c r="V49" s="62">
        <v>1.0</v>
      </c>
      <c r="W49" s="62">
        <f t="shared" si="2"/>
        <v>507.5</v>
      </c>
      <c r="X49" s="66">
        <v>0.065</v>
      </c>
      <c r="Y49" s="67">
        <f t="shared" si="3"/>
        <v>942.5</v>
      </c>
      <c r="Z49" s="68">
        <f t="shared" si="4"/>
        <v>0.01995</v>
      </c>
      <c r="AA49" s="57">
        <v>15.0</v>
      </c>
      <c r="AB49" s="66">
        <f t="shared" si="5"/>
        <v>0.14995</v>
      </c>
      <c r="AC49" s="69">
        <f t="shared" si="6"/>
        <v>2297.525</v>
      </c>
      <c r="AD49" s="65">
        <v>0.1</v>
      </c>
      <c r="AE49" s="69">
        <f t="shared" si="14"/>
        <v>594</v>
      </c>
      <c r="AF49" s="70">
        <f t="shared" si="8"/>
        <v>17.5</v>
      </c>
      <c r="AG49" s="69">
        <f t="shared" si="9"/>
        <v>3000.975</v>
      </c>
      <c r="AH49" s="66">
        <f t="shared" si="10"/>
        <v>0.2069637931</v>
      </c>
      <c r="AI49" s="71">
        <f t="shared" si="11"/>
        <v>11913.2</v>
      </c>
      <c r="AJ49" s="71">
        <f t="shared" si="12"/>
        <v>289.275</v>
      </c>
      <c r="AK49" s="72">
        <v>0.0085</v>
      </c>
      <c r="AL49" s="73">
        <f t="shared" si="13"/>
        <v>123.25</v>
      </c>
    </row>
    <row r="50" ht="18.0" customHeight="1">
      <c r="A50" s="56">
        <v>46166.0</v>
      </c>
      <c r="B50" s="79" t="s">
        <v>567</v>
      </c>
      <c r="C50" s="79"/>
      <c r="D50" s="57" t="s">
        <v>112</v>
      </c>
      <c r="E50" s="57" t="s">
        <v>113</v>
      </c>
      <c r="F50" s="57" t="s">
        <v>118</v>
      </c>
      <c r="G50" s="57" t="s">
        <v>119</v>
      </c>
      <c r="H50" s="59" t="s">
        <v>109</v>
      </c>
      <c r="I50" s="60" t="s">
        <v>86</v>
      </c>
      <c r="J50" s="60" t="s">
        <v>87</v>
      </c>
      <c r="K50" s="60" t="s">
        <v>509</v>
      </c>
      <c r="L50" s="61" t="s">
        <v>568</v>
      </c>
      <c r="M50" s="59"/>
      <c r="N50" s="62">
        <v>5510.0</v>
      </c>
      <c r="O50" s="62">
        <v>8900.0</v>
      </c>
      <c r="P50" s="62">
        <v>95617.28</v>
      </c>
      <c r="Q50" s="63">
        <v>3.0E-4</v>
      </c>
      <c r="R50" s="64">
        <f t="shared" si="1"/>
        <v>28.685184</v>
      </c>
      <c r="S50" s="65">
        <v>0.03</v>
      </c>
      <c r="T50" s="62"/>
      <c r="U50" s="65">
        <v>0.035</v>
      </c>
      <c r="V50" s="62">
        <v>1.0</v>
      </c>
      <c r="W50" s="62">
        <f t="shared" si="2"/>
        <v>311.5</v>
      </c>
      <c r="X50" s="66">
        <v>0.065</v>
      </c>
      <c r="Y50" s="67">
        <f t="shared" si="3"/>
        <v>578.5</v>
      </c>
      <c r="Z50" s="68">
        <f t="shared" si="4"/>
        <v>0.01995</v>
      </c>
      <c r="AA50" s="57">
        <v>15.0</v>
      </c>
      <c r="AB50" s="66">
        <f t="shared" si="5"/>
        <v>0.14995</v>
      </c>
      <c r="AC50" s="69">
        <f t="shared" ref="AC50:AC51" si="15">O50*AB50+AL51</f>
        <v>1410.205</v>
      </c>
      <c r="AD50" s="65">
        <v>0.1</v>
      </c>
      <c r="AE50" s="69">
        <f t="shared" si="14"/>
        <v>339</v>
      </c>
      <c r="AF50" s="70">
        <f t="shared" si="8"/>
        <v>17.5</v>
      </c>
      <c r="AG50" s="69">
        <f t="shared" si="9"/>
        <v>1594.609816</v>
      </c>
      <c r="AH50" s="66">
        <f t="shared" si="10"/>
        <v>0.1791696422</v>
      </c>
      <c r="AI50" s="71" t="str">
        <f>#REF!-#REF!-AJ50</f>
        <v>#REF!</v>
      </c>
      <c r="AJ50" s="71" t="str">
        <f>#REF!*#REF!</f>
        <v>#REF!</v>
      </c>
      <c r="AK50" s="72">
        <v>0.0085</v>
      </c>
      <c r="AL50" s="73" t="str">
        <f>AK50*#REF!</f>
        <v>#REF!</v>
      </c>
    </row>
    <row r="51" ht="18.0" customHeight="1">
      <c r="A51" s="56">
        <v>46167.0</v>
      </c>
      <c r="B51" s="79">
        <v>2867.0</v>
      </c>
      <c r="C51" s="79"/>
      <c r="D51" s="59" t="s">
        <v>124</v>
      </c>
      <c r="E51" s="59" t="s">
        <v>125</v>
      </c>
      <c r="F51" s="59" t="s">
        <v>90</v>
      </c>
      <c r="G51" s="59" t="s">
        <v>91</v>
      </c>
      <c r="H51" s="59" t="s">
        <v>85</v>
      </c>
      <c r="I51" s="60" t="s">
        <v>86</v>
      </c>
      <c r="J51" s="60" t="s">
        <v>87</v>
      </c>
      <c r="K51" s="60" t="s">
        <v>509</v>
      </c>
      <c r="L51" s="59" t="s">
        <v>263</v>
      </c>
      <c r="M51" s="59"/>
      <c r="N51" s="60">
        <v>4160.0</v>
      </c>
      <c r="O51" s="60">
        <v>5500.0</v>
      </c>
      <c r="P51" s="100">
        <v>50000.0</v>
      </c>
      <c r="Q51" s="63">
        <v>3.0E-4</v>
      </c>
      <c r="R51" s="64">
        <f t="shared" si="1"/>
        <v>15</v>
      </c>
      <c r="S51" s="65">
        <v>0.12</v>
      </c>
      <c r="T51" s="62"/>
      <c r="U51" s="65">
        <v>0.0</v>
      </c>
      <c r="V51" s="62">
        <v>1.0</v>
      </c>
      <c r="W51" s="62">
        <f t="shared" si="2"/>
        <v>0</v>
      </c>
      <c r="X51" s="66">
        <v>0.065</v>
      </c>
      <c r="Y51" s="67">
        <f t="shared" si="3"/>
        <v>357.5</v>
      </c>
      <c r="Z51" s="68">
        <f t="shared" si="4"/>
        <v>0.01995</v>
      </c>
      <c r="AA51" s="57">
        <v>15.0</v>
      </c>
      <c r="AB51" s="66">
        <f t="shared" si="5"/>
        <v>0.20495</v>
      </c>
      <c r="AC51" s="69">
        <f t="shared" si="15"/>
        <v>1173.975</v>
      </c>
      <c r="AD51" s="65">
        <v>0.0</v>
      </c>
      <c r="AE51" s="76">
        <v>250.0</v>
      </c>
      <c r="AF51" s="70">
        <f t="shared" si="8"/>
        <v>17.5</v>
      </c>
      <c r="AG51" s="69">
        <f t="shared" si="9"/>
        <v>-116.475</v>
      </c>
      <c r="AH51" s="66">
        <f t="shared" si="10"/>
        <v>-0.02117727273</v>
      </c>
      <c r="AI51" s="71">
        <f t="shared" ref="AI51:AI52" si="16">O50-AC50-AJ51</f>
        <v>7312.24</v>
      </c>
      <c r="AJ51" s="71">
        <f t="shared" ref="AJ51:AJ52" si="17">Z50*O50</f>
        <v>177.555</v>
      </c>
      <c r="AK51" s="72">
        <v>0.0085</v>
      </c>
      <c r="AL51" s="73">
        <f t="shared" ref="AL51:AL52" si="18">AK51*O50</f>
        <v>75.65</v>
      </c>
    </row>
    <row r="52" ht="19.5" customHeight="1">
      <c r="A52" s="56">
        <v>46168.0</v>
      </c>
      <c r="B52" s="79">
        <v>2910.0</v>
      </c>
      <c r="C52" s="79"/>
      <c r="D52" s="59" t="s">
        <v>90</v>
      </c>
      <c r="E52" s="59" t="s">
        <v>91</v>
      </c>
      <c r="F52" s="59" t="s">
        <v>94</v>
      </c>
      <c r="G52" s="59" t="s">
        <v>91</v>
      </c>
      <c r="H52" s="59" t="s">
        <v>85</v>
      </c>
      <c r="I52" s="60" t="s">
        <v>86</v>
      </c>
      <c r="J52" s="60" t="s">
        <v>87</v>
      </c>
      <c r="K52" s="60" t="s">
        <v>509</v>
      </c>
      <c r="L52" s="59" t="s">
        <v>569</v>
      </c>
      <c r="M52" s="59"/>
      <c r="N52" s="60">
        <v>660.0</v>
      </c>
      <c r="O52" s="60">
        <v>1290.0</v>
      </c>
      <c r="P52" s="100">
        <v>30000.0</v>
      </c>
      <c r="Q52" s="63">
        <v>3.0E-4</v>
      </c>
      <c r="R52" s="64">
        <f t="shared" si="1"/>
        <v>9</v>
      </c>
      <c r="S52" s="65">
        <v>0.12</v>
      </c>
      <c r="T52" s="62"/>
      <c r="U52" s="65">
        <v>0.0</v>
      </c>
      <c r="V52" s="62">
        <v>1.0</v>
      </c>
      <c r="W52" s="62">
        <f t="shared" si="2"/>
        <v>0</v>
      </c>
      <c r="X52" s="66">
        <v>0.065</v>
      </c>
      <c r="Y52" s="67">
        <f t="shared" si="3"/>
        <v>83.85</v>
      </c>
      <c r="Z52" s="68">
        <f t="shared" si="4"/>
        <v>0.01995</v>
      </c>
      <c r="AA52" s="57">
        <v>15.0</v>
      </c>
      <c r="AB52" s="66">
        <f t="shared" si="5"/>
        <v>0.20495</v>
      </c>
      <c r="AC52" s="69">
        <f t="shared" ref="AC52:AC56" si="19">O52*AB52+AL52</f>
        <v>311.1355</v>
      </c>
      <c r="AD52" s="65">
        <v>0.13</v>
      </c>
      <c r="AE52" s="69">
        <f t="shared" ref="AE52:AE58" si="20">(O52-N52)*AD52</f>
        <v>81.9</v>
      </c>
      <c r="AF52" s="70">
        <f t="shared" si="8"/>
        <v>17.5</v>
      </c>
      <c r="AG52" s="69">
        <f t="shared" si="9"/>
        <v>210.4645</v>
      </c>
      <c r="AH52" s="66">
        <f t="shared" si="10"/>
        <v>0.1631507752</v>
      </c>
      <c r="AI52" s="71">
        <f t="shared" si="16"/>
        <v>4216.3</v>
      </c>
      <c r="AJ52" s="71">
        <f t="shared" si="17"/>
        <v>109.725</v>
      </c>
      <c r="AK52" s="72">
        <v>0.0085</v>
      </c>
      <c r="AL52" s="73">
        <f t="shared" si="18"/>
        <v>46.75</v>
      </c>
    </row>
    <row r="53" ht="18.0" customHeight="1">
      <c r="A53" s="56">
        <v>46169.0</v>
      </c>
      <c r="B53" s="79">
        <v>2942.0</v>
      </c>
      <c r="C53" s="79"/>
      <c r="D53" s="59" t="s">
        <v>90</v>
      </c>
      <c r="E53" s="59" t="s">
        <v>91</v>
      </c>
      <c r="F53" s="57" t="s">
        <v>101</v>
      </c>
      <c r="G53" s="57" t="s">
        <v>91</v>
      </c>
      <c r="H53" s="59" t="s">
        <v>85</v>
      </c>
      <c r="I53" s="60" t="s">
        <v>86</v>
      </c>
      <c r="J53" s="60" t="s">
        <v>87</v>
      </c>
      <c r="K53" s="60" t="s">
        <v>509</v>
      </c>
      <c r="L53" s="59" t="s">
        <v>570</v>
      </c>
      <c r="M53" s="59"/>
      <c r="N53" s="62">
        <v>1310.0</v>
      </c>
      <c r="O53" s="62">
        <v>2200.0</v>
      </c>
      <c r="P53" s="62">
        <v>50000.0</v>
      </c>
      <c r="Q53" s="63">
        <v>3.0E-4</v>
      </c>
      <c r="R53" s="64">
        <f t="shared" si="1"/>
        <v>15</v>
      </c>
      <c r="S53" s="65">
        <v>0.12</v>
      </c>
      <c r="T53" s="62"/>
      <c r="U53" s="65">
        <v>0.0</v>
      </c>
      <c r="V53" s="62">
        <v>1.0</v>
      </c>
      <c r="W53" s="62">
        <f t="shared" si="2"/>
        <v>0</v>
      </c>
      <c r="X53" s="66">
        <v>0.065</v>
      </c>
      <c r="Y53" s="67">
        <f t="shared" si="3"/>
        <v>143</v>
      </c>
      <c r="Z53" s="68">
        <f t="shared" si="4"/>
        <v>0.01995</v>
      </c>
      <c r="AA53" s="57">
        <v>15.0</v>
      </c>
      <c r="AB53" s="66">
        <f t="shared" si="5"/>
        <v>0.20495</v>
      </c>
      <c r="AC53" s="69">
        <f t="shared" si="19"/>
        <v>469.59</v>
      </c>
      <c r="AD53" s="65">
        <v>0.07</v>
      </c>
      <c r="AE53" s="69">
        <f t="shared" si="20"/>
        <v>62.3</v>
      </c>
      <c r="AF53" s="70">
        <f t="shared" si="8"/>
        <v>17.5</v>
      </c>
      <c r="AG53" s="69">
        <f t="shared" si="9"/>
        <v>325.61</v>
      </c>
      <c r="AH53" s="66">
        <f t="shared" si="10"/>
        <v>0.1480045455</v>
      </c>
      <c r="AI53" s="71">
        <f t="shared" ref="AI53:AI66" si="21">O53-AC53-AJ53</f>
        <v>1686.52</v>
      </c>
      <c r="AJ53" s="71">
        <f t="shared" ref="AJ53:AJ66" si="22">Z53*O53</f>
        <v>43.89</v>
      </c>
      <c r="AK53" s="72">
        <v>0.0085</v>
      </c>
      <c r="AL53" s="73">
        <f t="shared" ref="AL53:AL66" si="23">AK53*O53</f>
        <v>18.7</v>
      </c>
    </row>
    <row r="54" ht="18.75" customHeight="1">
      <c r="A54" s="56">
        <v>46169.0</v>
      </c>
      <c r="B54" s="79">
        <v>2936.0</v>
      </c>
      <c r="C54" s="79"/>
      <c r="D54" s="59" t="s">
        <v>90</v>
      </c>
      <c r="E54" s="59" t="s">
        <v>91</v>
      </c>
      <c r="F54" s="57" t="s">
        <v>101</v>
      </c>
      <c r="G54" s="57" t="s">
        <v>91</v>
      </c>
      <c r="H54" s="59" t="s">
        <v>85</v>
      </c>
      <c r="I54" s="60" t="s">
        <v>86</v>
      </c>
      <c r="J54" s="60" t="s">
        <v>87</v>
      </c>
      <c r="K54" s="60" t="s">
        <v>509</v>
      </c>
      <c r="L54" s="59" t="s">
        <v>571</v>
      </c>
      <c r="M54" s="59"/>
      <c r="N54" s="62">
        <v>1310.0</v>
      </c>
      <c r="O54" s="62">
        <v>2200.0</v>
      </c>
      <c r="P54" s="62">
        <v>50000.0</v>
      </c>
      <c r="Q54" s="63">
        <v>3.0E-4</v>
      </c>
      <c r="R54" s="64">
        <f t="shared" si="1"/>
        <v>15</v>
      </c>
      <c r="S54" s="65">
        <v>0.12</v>
      </c>
      <c r="T54" s="62"/>
      <c r="U54" s="65">
        <v>0.0</v>
      </c>
      <c r="V54" s="62">
        <v>1.0</v>
      </c>
      <c r="W54" s="62">
        <f t="shared" si="2"/>
        <v>0</v>
      </c>
      <c r="X54" s="66">
        <v>0.065</v>
      </c>
      <c r="Y54" s="67">
        <f t="shared" si="3"/>
        <v>143</v>
      </c>
      <c r="Z54" s="68">
        <f t="shared" si="4"/>
        <v>0.01995</v>
      </c>
      <c r="AA54" s="57">
        <v>15.0</v>
      </c>
      <c r="AB54" s="66">
        <f t="shared" si="5"/>
        <v>0.20495</v>
      </c>
      <c r="AC54" s="69">
        <f t="shared" si="19"/>
        <v>469.59</v>
      </c>
      <c r="AD54" s="65">
        <v>0.07</v>
      </c>
      <c r="AE54" s="69">
        <f t="shared" si="20"/>
        <v>62.3</v>
      </c>
      <c r="AF54" s="70">
        <f t="shared" si="8"/>
        <v>17.5</v>
      </c>
      <c r="AG54" s="69">
        <f t="shared" si="9"/>
        <v>325.61</v>
      </c>
      <c r="AH54" s="66">
        <f t="shared" si="10"/>
        <v>0.1480045455</v>
      </c>
      <c r="AI54" s="71">
        <f t="shared" si="21"/>
        <v>1686.52</v>
      </c>
      <c r="AJ54" s="71">
        <f t="shared" si="22"/>
        <v>43.89</v>
      </c>
      <c r="AK54" s="72">
        <v>0.0085</v>
      </c>
      <c r="AL54" s="73">
        <f t="shared" si="23"/>
        <v>18.7</v>
      </c>
    </row>
    <row r="55" ht="18.0" customHeight="1">
      <c r="A55" s="56">
        <v>46169.0</v>
      </c>
      <c r="B55" s="79">
        <v>2938.0</v>
      </c>
      <c r="C55" s="79"/>
      <c r="D55" s="59" t="s">
        <v>572</v>
      </c>
      <c r="E55" s="59" t="s">
        <v>91</v>
      </c>
      <c r="F55" s="59" t="s">
        <v>90</v>
      </c>
      <c r="G55" s="59" t="s">
        <v>91</v>
      </c>
      <c r="H55" s="59" t="s">
        <v>85</v>
      </c>
      <c r="I55" s="60" t="s">
        <v>86</v>
      </c>
      <c r="J55" s="60" t="s">
        <v>87</v>
      </c>
      <c r="K55" s="60" t="s">
        <v>509</v>
      </c>
      <c r="L55" s="59" t="s">
        <v>573</v>
      </c>
      <c r="M55" s="59"/>
      <c r="N55" s="60">
        <v>660.0</v>
      </c>
      <c r="O55" s="60">
        <v>700.0</v>
      </c>
      <c r="P55" s="100">
        <v>1500.0</v>
      </c>
      <c r="Q55" s="63">
        <v>3.0E-4</v>
      </c>
      <c r="R55" s="64">
        <f t="shared" si="1"/>
        <v>0.45</v>
      </c>
      <c r="S55" s="65">
        <v>0.12</v>
      </c>
      <c r="T55" s="62"/>
      <c r="U55" s="65">
        <v>0.0</v>
      </c>
      <c r="V55" s="62">
        <v>1.0</v>
      </c>
      <c r="W55" s="62">
        <f t="shared" si="2"/>
        <v>0</v>
      </c>
      <c r="X55" s="66">
        <v>0.065</v>
      </c>
      <c r="Y55" s="67">
        <f t="shared" si="3"/>
        <v>45.5</v>
      </c>
      <c r="Z55" s="68">
        <f t="shared" si="4"/>
        <v>0.01995</v>
      </c>
      <c r="AA55" s="57">
        <v>15.0</v>
      </c>
      <c r="AB55" s="66">
        <f t="shared" si="5"/>
        <v>0.20495</v>
      </c>
      <c r="AC55" s="69">
        <f t="shared" si="19"/>
        <v>149.415</v>
      </c>
      <c r="AD55" s="65">
        <v>0.0</v>
      </c>
      <c r="AE55" s="69">
        <f t="shared" si="20"/>
        <v>0</v>
      </c>
      <c r="AF55" s="70">
        <f t="shared" si="8"/>
        <v>17.5</v>
      </c>
      <c r="AG55" s="69">
        <f t="shared" si="9"/>
        <v>-127.365</v>
      </c>
      <c r="AH55" s="66">
        <f t="shared" si="10"/>
        <v>-0.18195</v>
      </c>
      <c r="AI55" s="71">
        <f t="shared" si="21"/>
        <v>536.62</v>
      </c>
      <c r="AJ55" s="71">
        <f t="shared" si="22"/>
        <v>13.965</v>
      </c>
      <c r="AK55" s="72">
        <v>0.0085</v>
      </c>
      <c r="AL55" s="73">
        <f t="shared" si="23"/>
        <v>5.95</v>
      </c>
    </row>
    <row r="56" ht="18.0" customHeight="1">
      <c r="A56" s="56">
        <v>46170.0</v>
      </c>
      <c r="B56" s="79">
        <v>3041.0</v>
      </c>
      <c r="C56" s="79"/>
      <c r="D56" s="80" t="s">
        <v>90</v>
      </c>
      <c r="E56" s="80" t="s">
        <v>91</v>
      </c>
      <c r="F56" s="80" t="s">
        <v>574</v>
      </c>
      <c r="G56" s="80" t="s">
        <v>91</v>
      </c>
      <c r="H56" s="59" t="s">
        <v>85</v>
      </c>
      <c r="I56" s="99" t="s">
        <v>86</v>
      </c>
      <c r="J56" s="99" t="s">
        <v>87</v>
      </c>
      <c r="K56" s="60" t="s">
        <v>509</v>
      </c>
      <c r="L56" s="80" t="s">
        <v>575</v>
      </c>
      <c r="M56" s="80"/>
      <c r="N56" s="99">
        <v>410.0</v>
      </c>
      <c r="O56" s="99">
        <v>600.0</v>
      </c>
      <c r="P56" s="100">
        <v>10000.0</v>
      </c>
      <c r="Q56" s="63">
        <v>3.0E-4</v>
      </c>
      <c r="R56" s="64">
        <f t="shared" si="1"/>
        <v>3</v>
      </c>
      <c r="S56" s="65">
        <v>0.12</v>
      </c>
      <c r="T56" s="62">
        <f>S56*O56</f>
        <v>72</v>
      </c>
      <c r="U56" s="65">
        <v>0.0</v>
      </c>
      <c r="V56" s="62">
        <v>1.0</v>
      </c>
      <c r="W56" s="62">
        <f t="shared" si="2"/>
        <v>0</v>
      </c>
      <c r="X56" s="66">
        <v>0.065</v>
      </c>
      <c r="Y56" s="67">
        <f t="shared" si="3"/>
        <v>39</v>
      </c>
      <c r="Z56" s="68">
        <f t="shared" si="4"/>
        <v>0.01995</v>
      </c>
      <c r="AA56" s="57">
        <v>15.0</v>
      </c>
      <c r="AB56" s="66">
        <f t="shared" si="5"/>
        <v>0.20495</v>
      </c>
      <c r="AC56" s="69">
        <f t="shared" si="19"/>
        <v>128.07</v>
      </c>
      <c r="AD56" s="65">
        <v>0.0</v>
      </c>
      <c r="AE56" s="69">
        <f t="shared" si="20"/>
        <v>0</v>
      </c>
      <c r="AF56" s="70">
        <f t="shared" si="8"/>
        <v>17.5</v>
      </c>
      <c r="AG56" s="69">
        <f t="shared" si="9"/>
        <v>41.43</v>
      </c>
      <c r="AH56" s="66">
        <f t="shared" si="10"/>
        <v>0.06905</v>
      </c>
      <c r="AI56" s="71">
        <f t="shared" si="21"/>
        <v>459.96</v>
      </c>
      <c r="AJ56" s="71">
        <f t="shared" si="22"/>
        <v>11.97</v>
      </c>
      <c r="AK56" s="72">
        <v>0.0085</v>
      </c>
      <c r="AL56" s="73">
        <f t="shared" si="23"/>
        <v>5.1</v>
      </c>
    </row>
    <row r="57" ht="18.0" customHeight="1">
      <c r="A57" s="56">
        <v>46170.0</v>
      </c>
      <c r="B57" s="79" t="s">
        <v>576</v>
      </c>
      <c r="C57" s="79"/>
      <c r="D57" s="57" t="s">
        <v>112</v>
      </c>
      <c r="E57" s="57" t="s">
        <v>113</v>
      </c>
      <c r="F57" s="57" t="s">
        <v>118</v>
      </c>
      <c r="G57" s="57" t="s">
        <v>119</v>
      </c>
      <c r="H57" s="59" t="s">
        <v>109</v>
      </c>
      <c r="I57" s="60" t="s">
        <v>86</v>
      </c>
      <c r="J57" s="60" t="s">
        <v>87</v>
      </c>
      <c r="K57" s="60" t="s">
        <v>509</v>
      </c>
      <c r="L57" s="61" t="s">
        <v>529</v>
      </c>
      <c r="M57" s="59"/>
      <c r="N57" s="62">
        <v>5570.0</v>
      </c>
      <c r="O57" s="62">
        <v>8900.0</v>
      </c>
      <c r="P57" s="62">
        <v>95617.28</v>
      </c>
      <c r="Q57" s="63">
        <v>3.0E-4</v>
      </c>
      <c r="R57" s="64">
        <f t="shared" si="1"/>
        <v>28.685184</v>
      </c>
      <c r="S57" s="65">
        <v>0.03</v>
      </c>
      <c r="T57" s="62"/>
      <c r="U57" s="65">
        <v>0.035</v>
      </c>
      <c r="V57" s="62">
        <v>1.0</v>
      </c>
      <c r="W57" s="62">
        <f t="shared" si="2"/>
        <v>311.5</v>
      </c>
      <c r="X57" s="66">
        <v>0.065</v>
      </c>
      <c r="Y57" s="67">
        <f t="shared" si="3"/>
        <v>578.5</v>
      </c>
      <c r="Z57" s="68">
        <f t="shared" si="4"/>
        <v>0.01995</v>
      </c>
      <c r="AA57" s="57">
        <v>15.0</v>
      </c>
      <c r="AB57" s="66">
        <f t="shared" si="5"/>
        <v>0.14995</v>
      </c>
      <c r="AC57" s="69">
        <f>O57*AB57+AL63</f>
        <v>1410.205</v>
      </c>
      <c r="AD57" s="65">
        <v>0.1</v>
      </c>
      <c r="AE57" s="69">
        <f t="shared" si="20"/>
        <v>333</v>
      </c>
      <c r="AF57" s="70">
        <f t="shared" si="8"/>
        <v>17.5</v>
      </c>
      <c r="AG57" s="69">
        <f t="shared" si="9"/>
        <v>1540.609816</v>
      </c>
      <c r="AH57" s="66">
        <f t="shared" si="10"/>
        <v>0.1731022265</v>
      </c>
      <c r="AI57" s="71">
        <f t="shared" si="21"/>
        <v>7312.24</v>
      </c>
      <c r="AJ57" s="71">
        <f t="shared" si="22"/>
        <v>177.555</v>
      </c>
      <c r="AK57" s="72">
        <v>0.0085</v>
      </c>
      <c r="AL57" s="73">
        <f t="shared" si="23"/>
        <v>75.65</v>
      </c>
    </row>
    <row r="58">
      <c r="A58" s="56">
        <v>46170.0</v>
      </c>
      <c r="B58" s="79" t="s">
        <v>577</v>
      </c>
      <c r="C58" s="79"/>
      <c r="D58" s="57" t="s">
        <v>112</v>
      </c>
      <c r="E58" s="57" t="s">
        <v>113</v>
      </c>
      <c r="F58" s="57" t="s">
        <v>107</v>
      </c>
      <c r="G58" s="57" t="s">
        <v>308</v>
      </c>
      <c r="H58" s="59" t="s">
        <v>109</v>
      </c>
      <c r="I58" s="60" t="s">
        <v>86</v>
      </c>
      <c r="J58" s="226" t="s">
        <v>87</v>
      </c>
      <c r="K58" s="60" t="s">
        <v>563</v>
      </c>
      <c r="L58" s="61" t="s">
        <v>578</v>
      </c>
      <c r="M58" s="59"/>
      <c r="N58" s="62">
        <v>9505.38</v>
      </c>
      <c r="O58" s="62">
        <v>14900.0</v>
      </c>
      <c r="P58" s="62">
        <v>100000.0</v>
      </c>
      <c r="Q58" s="63">
        <v>3.0E-4</v>
      </c>
      <c r="R58" s="64">
        <f t="shared" si="1"/>
        <v>30</v>
      </c>
      <c r="S58" s="65">
        <v>0.03</v>
      </c>
      <c r="T58" s="62"/>
      <c r="U58" s="65">
        <v>0.035</v>
      </c>
      <c r="V58" s="62">
        <v>1.0</v>
      </c>
      <c r="W58" s="62">
        <f t="shared" si="2"/>
        <v>521.5</v>
      </c>
      <c r="X58" s="66">
        <v>0.065</v>
      </c>
      <c r="Y58" s="67">
        <f t="shared" si="3"/>
        <v>968.5</v>
      </c>
      <c r="Z58" s="68">
        <f t="shared" si="4"/>
        <v>0.01995</v>
      </c>
      <c r="AA58" s="57">
        <v>15.0</v>
      </c>
      <c r="AB58" s="66">
        <f t="shared" si="5"/>
        <v>0.14995</v>
      </c>
      <c r="AC58" s="69">
        <f t="shared" ref="AC58:AC62" si="24">O58*AB58+AL58</f>
        <v>2360.905</v>
      </c>
      <c r="AD58" s="65">
        <v>0.1</v>
      </c>
      <c r="AE58" s="69">
        <f t="shared" si="20"/>
        <v>539.462</v>
      </c>
      <c r="AF58" s="70">
        <f t="shared" si="8"/>
        <v>17.5</v>
      </c>
      <c r="AG58" s="69">
        <f t="shared" si="9"/>
        <v>2446.753</v>
      </c>
      <c r="AH58" s="66">
        <f t="shared" si="10"/>
        <v>0.1642116107</v>
      </c>
      <c r="AI58" s="71">
        <f t="shared" si="21"/>
        <v>12241.84</v>
      </c>
      <c r="AJ58" s="71">
        <f t="shared" si="22"/>
        <v>297.255</v>
      </c>
      <c r="AK58" s="72">
        <v>0.0085</v>
      </c>
      <c r="AL58" s="73">
        <f t="shared" si="23"/>
        <v>126.65</v>
      </c>
    </row>
    <row r="59" ht="18.0" customHeight="1">
      <c r="A59" s="56">
        <v>46170.0</v>
      </c>
      <c r="B59" s="79">
        <v>3029.0</v>
      </c>
      <c r="C59" s="79"/>
      <c r="D59" s="59" t="s">
        <v>579</v>
      </c>
      <c r="E59" s="59" t="s">
        <v>468</v>
      </c>
      <c r="F59" s="59" t="s">
        <v>94</v>
      </c>
      <c r="G59" s="59" t="s">
        <v>91</v>
      </c>
      <c r="H59" s="59" t="s">
        <v>85</v>
      </c>
      <c r="I59" s="60" t="s">
        <v>86</v>
      </c>
      <c r="J59" s="99" t="s">
        <v>87</v>
      </c>
      <c r="K59" s="60" t="s">
        <v>509</v>
      </c>
      <c r="L59" s="59" t="s">
        <v>580</v>
      </c>
      <c r="M59" s="59"/>
      <c r="N59" s="60">
        <v>4260.0</v>
      </c>
      <c r="O59" s="99">
        <v>6400.0</v>
      </c>
      <c r="P59" s="100">
        <v>50000.0</v>
      </c>
      <c r="Q59" s="63">
        <v>3.0E-4</v>
      </c>
      <c r="R59" s="64">
        <f t="shared" si="1"/>
        <v>15</v>
      </c>
      <c r="S59" s="65">
        <v>0.12</v>
      </c>
      <c r="T59" s="62"/>
      <c r="U59" s="65">
        <v>0.0</v>
      </c>
      <c r="V59" s="62">
        <v>1.0</v>
      </c>
      <c r="W59" s="62">
        <f t="shared" si="2"/>
        <v>0</v>
      </c>
      <c r="X59" s="66">
        <v>0.065</v>
      </c>
      <c r="Y59" s="67">
        <f t="shared" si="3"/>
        <v>416</v>
      </c>
      <c r="Z59" s="68">
        <f t="shared" si="4"/>
        <v>0.01995</v>
      </c>
      <c r="AA59" s="57">
        <v>15.0</v>
      </c>
      <c r="AB59" s="66">
        <f t="shared" si="5"/>
        <v>0.20495</v>
      </c>
      <c r="AC59" s="69">
        <f t="shared" si="24"/>
        <v>1366.08</v>
      </c>
      <c r="AD59" s="65">
        <v>0.0</v>
      </c>
      <c r="AE59" s="76">
        <v>350.0</v>
      </c>
      <c r="AF59" s="70">
        <f t="shared" si="8"/>
        <v>17.5</v>
      </c>
      <c r="AG59" s="69">
        <f t="shared" si="9"/>
        <v>391.42</v>
      </c>
      <c r="AH59" s="66">
        <f t="shared" si="10"/>
        <v>0.061159375</v>
      </c>
      <c r="AI59" s="71">
        <f t="shared" si="21"/>
        <v>4906.24</v>
      </c>
      <c r="AJ59" s="71">
        <f t="shared" si="22"/>
        <v>127.68</v>
      </c>
      <c r="AK59" s="72">
        <v>0.0085</v>
      </c>
      <c r="AL59" s="73">
        <f t="shared" si="23"/>
        <v>54.4</v>
      </c>
    </row>
    <row r="60" ht="18.0" customHeight="1">
      <c r="A60" s="102">
        <v>46171.0</v>
      </c>
      <c r="B60" s="79">
        <v>3060.0</v>
      </c>
      <c r="C60" s="79"/>
      <c r="D60" s="80" t="s">
        <v>203</v>
      </c>
      <c r="E60" s="80" t="s">
        <v>83</v>
      </c>
      <c r="F60" s="80" t="s">
        <v>84</v>
      </c>
      <c r="G60" s="80" t="s">
        <v>83</v>
      </c>
      <c r="H60" s="59" t="s">
        <v>85</v>
      </c>
      <c r="I60" s="60" t="s">
        <v>86</v>
      </c>
      <c r="J60" s="99" t="s">
        <v>87</v>
      </c>
      <c r="K60" s="60" t="s">
        <v>509</v>
      </c>
      <c r="L60" s="80" t="s">
        <v>338</v>
      </c>
      <c r="M60" s="80"/>
      <c r="N60" s="99">
        <v>1160.0</v>
      </c>
      <c r="O60" s="99">
        <v>2100.0</v>
      </c>
      <c r="P60" s="100">
        <v>50000.0</v>
      </c>
      <c r="Q60" s="63">
        <v>3.0E-4</v>
      </c>
      <c r="R60" s="64">
        <f t="shared" si="1"/>
        <v>15</v>
      </c>
      <c r="S60" s="65">
        <v>0.0</v>
      </c>
      <c r="T60" s="62">
        <f t="shared" ref="T60:T62" si="25">S60*O60</f>
        <v>0</v>
      </c>
      <c r="U60" s="65">
        <v>0.0</v>
      </c>
      <c r="V60" s="62">
        <v>1.0</v>
      </c>
      <c r="W60" s="62">
        <f t="shared" si="2"/>
        <v>0</v>
      </c>
      <c r="X60" s="66">
        <v>0.065</v>
      </c>
      <c r="Y60" s="67">
        <f t="shared" si="3"/>
        <v>136.5</v>
      </c>
      <c r="Z60" s="68">
        <f t="shared" si="4"/>
        <v>0.01995</v>
      </c>
      <c r="AA60" s="57">
        <v>15.0</v>
      </c>
      <c r="AB60" s="66">
        <f t="shared" si="5"/>
        <v>0.08495</v>
      </c>
      <c r="AC60" s="69">
        <f t="shared" si="24"/>
        <v>196.245</v>
      </c>
      <c r="AD60" s="65">
        <v>0.13</v>
      </c>
      <c r="AE60" s="69">
        <f t="shared" ref="AE60:AE66" si="26">(O60-N60)*AD60</f>
        <v>122.2</v>
      </c>
      <c r="AF60" s="70">
        <f t="shared" si="8"/>
        <v>17.5</v>
      </c>
      <c r="AG60" s="69">
        <f t="shared" si="9"/>
        <v>589.055</v>
      </c>
      <c r="AH60" s="66">
        <f t="shared" si="10"/>
        <v>0.280502381</v>
      </c>
      <c r="AI60" s="71">
        <f t="shared" si="21"/>
        <v>1861.86</v>
      </c>
      <c r="AJ60" s="71">
        <f t="shared" si="22"/>
        <v>41.895</v>
      </c>
      <c r="AK60" s="72">
        <v>0.0085</v>
      </c>
      <c r="AL60" s="73">
        <f t="shared" si="23"/>
        <v>17.85</v>
      </c>
    </row>
    <row r="61" ht="18.0" customHeight="1">
      <c r="A61" s="102">
        <v>46171.0</v>
      </c>
      <c r="B61" s="79">
        <v>3078.0</v>
      </c>
      <c r="C61" s="79"/>
      <c r="D61" s="80" t="s">
        <v>203</v>
      </c>
      <c r="E61" s="80" t="s">
        <v>83</v>
      </c>
      <c r="F61" s="80" t="s">
        <v>265</v>
      </c>
      <c r="G61" s="80" t="s">
        <v>83</v>
      </c>
      <c r="H61" s="59" t="s">
        <v>85</v>
      </c>
      <c r="I61" s="60" t="s">
        <v>86</v>
      </c>
      <c r="J61" s="99" t="s">
        <v>87</v>
      </c>
      <c r="K61" s="60" t="s">
        <v>509</v>
      </c>
      <c r="L61" s="80" t="s">
        <v>581</v>
      </c>
      <c r="M61" s="80"/>
      <c r="N61" s="99">
        <v>1360.0</v>
      </c>
      <c r="O61" s="99">
        <v>2100.0</v>
      </c>
      <c r="P61" s="100">
        <v>50000.0</v>
      </c>
      <c r="Q61" s="63">
        <v>3.0E-4</v>
      </c>
      <c r="R61" s="64">
        <f t="shared" si="1"/>
        <v>15</v>
      </c>
      <c r="S61" s="65">
        <v>0.0</v>
      </c>
      <c r="T61" s="62">
        <f t="shared" si="25"/>
        <v>0</v>
      </c>
      <c r="U61" s="65">
        <v>0.0</v>
      </c>
      <c r="V61" s="62">
        <v>1.0</v>
      </c>
      <c r="W61" s="62">
        <f t="shared" si="2"/>
        <v>0</v>
      </c>
      <c r="X61" s="66">
        <v>0.065</v>
      </c>
      <c r="Y61" s="67">
        <f t="shared" si="3"/>
        <v>136.5</v>
      </c>
      <c r="Z61" s="68">
        <f t="shared" si="4"/>
        <v>0.01995</v>
      </c>
      <c r="AA61" s="57">
        <v>15.0</v>
      </c>
      <c r="AB61" s="66">
        <f t="shared" si="5"/>
        <v>0.08495</v>
      </c>
      <c r="AC61" s="69">
        <f t="shared" si="24"/>
        <v>196.245</v>
      </c>
      <c r="AD61" s="65">
        <v>0.13</v>
      </c>
      <c r="AE61" s="69">
        <f t="shared" si="26"/>
        <v>96.2</v>
      </c>
      <c r="AF61" s="70">
        <f t="shared" si="8"/>
        <v>17.5</v>
      </c>
      <c r="AG61" s="69">
        <f t="shared" si="9"/>
        <v>415.055</v>
      </c>
      <c r="AH61" s="66">
        <f t="shared" si="10"/>
        <v>0.1976452381</v>
      </c>
      <c r="AI61" s="71">
        <f t="shared" si="21"/>
        <v>1861.86</v>
      </c>
      <c r="AJ61" s="71">
        <f t="shared" si="22"/>
        <v>41.895</v>
      </c>
      <c r="AK61" s="72">
        <v>0.0085</v>
      </c>
      <c r="AL61" s="73">
        <f t="shared" si="23"/>
        <v>17.85</v>
      </c>
    </row>
    <row r="62" ht="18.0" customHeight="1">
      <c r="A62" s="56">
        <v>46172.0</v>
      </c>
      <c r="B62" s="79" t="s">
        <v>582</v>
      </c>
      <c r="C62" s="79"/>
      <c r="D62" s="80" t="s">
        <v>105</v>
      </c>
      <c r="E62" s="80" t="s">
        <v>106</v>
      </c>
      <c r="F62" s="80" t="s">
        <v>112</v>
      </c>
      <c r="G62" s="80" t="s">
        <v>113</v>
      </c>
      <c r="H62" s="59" t="s">
        <v>109</v>
      </c>
      <c r="I62" s="60" t="s">
        <v>86</v>
      </c>
      <c r="J62" s="99" t="s">
        <v>87</v>
      </c>
      <c r="K62" s="60" t="s">
        <v>509</v>
      </c>
      <c r="L62" s="80" t="s">
        <v>583</v>
      </c>
      <c r="M62" s="80"/>
      <c r="N62" s="99">
        <v>7910.0</v>
      </c>
      <c r="O62" s="99">
        <v>13500.0</v>
      </c>
      <c r="P62" s="100">
        <v>400000.0</v>
      </c>
      <c r="Q62" s="63">
        <v>3.0E-4</v>
      </c>
      <c r="R62" s="64">
        <f t="shared" si="1"/>
        <v>120</v>
      </c>
      <c r="S62" s="65">
        <v>0.03</v>
      </c>
      <c r="T62" s="62">
        <f t="shared" si="25"/>
        <v>405</v>
      </c>
      <c r="U62" s="65">
        <v>0.035</v>
      </c>
      <c r="V62" s="65"/>
      <c r="W62" s="62">
        <f t="shared" si="2"/>
        <v>472.5</v>
      </c>
      <c r="X62" s="66">
        <v>0.065</v>
      </c>
      <c r="Y62" s="67">
        <f t="shared" si="3"/>
        <v>877.5</v>
      </c>
      <c r="Z62" s="68">
        <f t="shared" si="4"/>
        <v>0.01995</v>
      </c>
      <c r="AA62" s="57">
        <v>15.0</v>
      </c>
      <c r="AB62" s="66">
        <f t="shared" si="5"/>
        <v>0.14995</v>
      </c>
      <c r="AC62" s="69">
        <f t="shared" si="24"/>
        <v>2139.075</v>
      </c>
      <c r="AD62" s="65">
        <v>0.1</v>
      </c>
      <c r="AE62" s="69">
        <f t="shared" si="26"/>
        <v>559</v>
      </c>
      <c r="AF62" s="70">
        <f t="shared" si="8"/>
        <v>17.5</v>
      </c>
      <c r="AG62" s="69">
        <f t="shared" si="9"/>
        <v>2754.425</v>
      </c>
      <c r="AH62" s="66">
        <f t="shared" si="10"/>
        <v>0.2040314815</v>
      </c>
      <c r="AI62" s="71">
        <f t="shared" si="21"/>
        <v>11091.6</v>
      </c>
      <c r="AJ62" s="71">
        <f t="shared" si="22"/>
        <v>269.325</v>
      </c>
      <c r="AK62" s="72">
        <v>0.0085</v>
      </c>
      <c r="AL62" s="73">
        <f t="shared" si="23"/>
        <v>114.75</v>
      </c>
    </row>
    <row r="63" ht="18.0" customHeight="1">
      <c r="A63" s="56">
        <v>46173.0</v>
      </c>
      <c r="B63" s="79" t="s">
        <v>584</v>
      </c>
      <c r="C63" s="79"/>
      <c r="D63" s="57" t="s">
        <v>112</v>
      </c>
      <c r="E63" s="57" t="s">
        <v>113</v>
      </c>
      <c r="F63" s="57" t="s">
        <v>118</v>
      </c>
      <c r="G63" s="57" t="s">
        <v>119</v>
      </c>
      <c r="H63" s="59" t="s">
        <v>109</v>
      </c>
      <c r="I63" s="60" t="s">
        <v>86</v>
      </c>
      <c r="J63" s="60" t="s">
        <v>87</v>
      </c>
      <c r="K63" s="60" t="s">
        <v>509</v>
      </c>
      <c r="L63" s="61" t="s">
        <v>360</v>
      </c>
      <c r="M63" s="59"/>
      <c r="N63" s="62">
        <v>5460.0</v>
      </c>
      <c r="O63" s="62">
        <v>8900.0</v>
      </c>
      <c r="P63" s="62">
        <v>95617.28</v>
      </c>
      <c r="Q63" s="63">
        <v>3.0E-4</v>
      </c>
      <c r="R63" s="64">
        <f t="shared" si="1"/>
        <v>28.685184</v>
      </c>
      <c r="S63" s="65">
        <v>0.03</v>
      </c>
      <c r="T63" s="62"/>
      <c r="U63" s="65">
        <v>0.035</v>
      </c>
      <c r="V63" s="62">
        <v>1.0</v>
      </c>
      <c r="W63" s="62">
        <f t="shared" si="2"/>
        <v>311.5</v>
      </c>
      <c r="X63" s="66">
        <v>0.065</v>
      </c>
      <c r="Y63" s="67">
        <f t="shared" si="3"/>
        <v>578.5</v>
      </c>
      <c r="Z63" s="68">
        <f t="shared" si="4"/>
        <v>0.01995</v>
      </c>
      <c r="AA63" s="57">
        <v>15.0</v>
      </c>
      <c r="AB63" s="66">
        <f t="shared" si="5"/>
        <v>0.14995</v>
      </c>
      <c r="AC63" s="69">
        <f>O63*AB63+AL61</f>
        <v>1352.405</v>
      </c>
      <c r="AD63" s="65">
        <v>0.1</v>
      </c>
      <c r="AE63" s="69">
        <f t="shared" si="26"/>
        <v>344</v>
      </c>
      <c r="AF63" s="70">
        <f t="shared" si="8"/>
        <v>17.5</v>
      </c>
      <c r="AG63" s="69">
        <f t="shared" si="9"/>
        <v>1697.409816</v>
      </c>
      <c r="AH63" s="66">
        <f t="shared" si="10"/>
        <v>0.190720204</v>
      </c>
      <c r="AI63" s="71">
        <f t="shared" si="21"/>
        <v>7370.04</v>
      </c>
      <c r="AJ63" s="71">
        <f t="shared" si="22"/>
        <v>177.555</v>
      </c>
      <c r="AK63" s="72">
        <v>0.0085</v>
      </c>
      <c r="AL63" s="73">
        <f t="shared" si="23"/>
        <v>75.65</v>
      </c>
    </row>
    <row r="64" ht="18.0" customHeight="1">
      <c r="A64" s="56">
        <v>46173.0</v>
      </c>
      <c r="B64" s="79" t="s">
        <v>585</v>
      </c>
      <c r="C64" s="79"/>
      <c r="D64" s="57" t="s">
        <v>112</v>
      </c>
      <c r="E64" s="57" t="s">
        <v>113</v>
      </c>
      <c r="F64" s="57" t="s">
        <v>107</v>
      </c>
      <c r="G64" s="57" t="s">
        <v>308</v>
      </c>
      <c r="H64" s="59" t="s">
        <v>109</v>
      </c>
      <c r="I64" s="60" t="s">
        <v>86</v>
      </c>
      <c r="J64" s="226" t="s">
        <v>87</v>
      </c>
      <c r="K64" s="60" t="s">
        <v>509</v>
      </c>
      <c r="L64" s="61" t="s">
        <v>586</v>
      </c>
      <c r="M64" s="59"/>
      <c r="N64" s="62">
        <v>10060.0</v>
      </c>
      <c r="O64" s="62">
        <v>15900.0</v>
      </c>
      <c r="P64" s="62">
        <v>100000.0</v>
      </c>
      <c r="Q64" s="63">
        <v>3.0E-4</v>
      </c>
      <c r="R64" s="64">
        <f t="shared" si="1"/>
        <v>30</v>
      </c>
      <c r="S64" s="65">
        <v>0.03</v>
      </c>
      <c r="T64" s="62"/>
      <c r="U64" s="65">
        <v>0.035</v>
      </c>
      <c r="V64" s="62">
        <v>1.0</v>
      </c>
      <c r="W64" s="62">
        <f t="shared" si="2"/>
        <v>556.5</v>
      </c>
      <c r="X64" s="66">
        <v>0.065</v>
      </c>
      <c r="Y64" s="67">
        <f t="shared" si="3"/>
        <v>1033.5</v>
      </c>
      <c r="Z64" s="68">
        <f t="shared" si="4"/>
        <v>0.01995</v>
      </c>
      <c r="AA64" s="57">
        <v>15.0</v>
      </c>
      <c r="AB64" s="66">
        <f t="shared" si="5"/>
        <v>0.14995</v>
      </c>
      <c r="AC64" s="69">
        <f t="shared" ref="AC64:AC66" si="27">O64*AB64+AL64</f>
        <v>2519.355</v>
      </c>
      <c r="AD64" s="65">
        <v>0.1</v>
      </c>
      <c r="AE64" s="69">
        <f t="shared" si="26"/>
        <v>584</v>
      </c>
      <c r="AF64" s="70">
        <f t="shared" si="8"/>
        <v>17.5</v>
      </c>
      <c r="AG64" s="69">
        <f t="shared" si="9"/>
        <v>2689.145</v>
      </c>
      <c r="AH64" s="66">
        <f t="shared" si="10"/>
        <v>0.1691286164</v>
      </c>
      <c r="AI64" s="71">
        <f t="shared" si="21"/>
        <v>13063.44</v>
      </c>
      <c r="AJ64" s="71">
        <f t="shared" si="22"/>
        <v>317.205</v>
      </c>
      <c r="AK64" s="72">
        <v>0.0085</v>
      </c>
      <c r="AL64" s="73">
        <f t="shared" si="23"/>
        <v>135.15</v>
      </c>
    </row>
    <row r="65" ht="18.0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60"/>
      <c r="L65" s="80"/>
      <c r="M65" s="80"/>
      <c r="N65" s="99"/>
      <c r="O65" s="99"/>
      <c r="P65" s="100"/>
      <c r="Q65" s="63">
        <v>3.0E-4</v>
      </c>
      <c r="R65" s="64">
        <f t="shared" si="1"/>
        <v>0</v>
      </c>
      <c r="S65" s="65"/>
      <c r="T65" s="62">
        <f t="shared" ref="T65:T66" si="28">S65*O65</f>
        <v>0</v>
      </c>
      <c r="U65" s="65"/>
      <c r="V65" s="65"/>
      <c r="W65" s="62">
        <f t="shared" si="2"/>
        <v>0</v>
      </c>
      <c r="X65" s="66">
        <v>0.065</v>
      </c>
      <c r="Y65" s="67">
        <f t="shared" si="3"/>
        <v>0</v>
      </c>
      <c r="Z65" s="68">
        <f t="shared" si="4"/>
        <v>0</v>
      </c>
      <c r="AA65" s="57">
        <v>0.0</v>
      </c>
      <c r="AB65" s="66">
        <f t="shared" si="5"/>
        <v>0.065</v>
      </c>
      <c r="AC65" s="69">
        <f t="shared" si="27"/>
        <v>0</v>
      </c>
      <c r="AD65" s="65">
        <v>0.0</v>
      </c>
      <c r="AE65" s="69">
        <f t="shared" si="26"/>
        <v>0</v>
      </c>
      <c r="AF65" s="70">
        <f t="shared" si="8"/>
        <v>17.5</v>
      </c>
      <c r="AG65" s="69">
        <f t="shared" si="9"/>
        <v>-17.5</v>
      </c>
      <c r="AH65" s="66" t="str">
        <f t="shared" si="10"/>
        <v>#DIV/0!</v>
      </c>
      <c r="AI65" s="71">
        <f t="shared" si="21"/>
        <v>0</v>
      </c>
      <c r="AJ65" s="71">
        <f t="shared" si="22"/>
        <v>0</v>
      </c>
      <c r="AK65" s="72">
        <v>0.0085</v>
      </c>
      <c r="AL65" s="73">
        <f t="shared" si="23"/>
        <v>0</v>
      </c>
    </row>
    <row r="66" ht="18.0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60"/>
      <c r="L66" s="80"/>
      <c r="M66" s="80"/>
      <c r="N66" s="99"/>
      <c r="O66" s="99"/>
      <c r="P66" s="100"/>
      <c r="Q66" s="63">
        <v>3.0E-4</v>
      </c>
      <c r="R66" s="64">
        <f t="shared" si="1"/>
        <v>0</v>
      </c>
      <c r="S66" s="65"/>
      <c r="T66" s="62">
        <f t="shared" si="28"/>
        <v>0</v>
      </c>
      <c r="U66" s="65"/>
      <c r="V66" s="65"/>
      <c r="W66" s="62">
        <f t="shared" si="2"/>
        <v>0</v>
      </c>
      <c r="X66" s="66">
        <v>0.065</v>
      </c>
      <c r="Y66" s="67">
        <f t="shared" si="3"/>
        <v>0</v>
      </c>
      <c r="Z66" s="68">
        <f t="shared" si="4"/>
        <v>0</v>
      </c>
      <c r="AA66" s="57">
        <v>0.0</v>
      </c>
      <c r="AB66" s="66">
        <f t="shared" si="5"/>
        <v>0.065</v>
      </c>
      <c r="AC66" s="69">
        <f t="shared" si="27"/>
        <v>0</v>
      </c>
      <c r="AD66" s="65">
        <v>0.0</v>
      </c>
      <c r="AE66" s="69">
        <f t="shared" si="26"/>
        <v>0</v>
      </c>
      <c r="AF66" s="70">
        <f t="shared" si="8"/>
        <v>17.5</v>
      </c>
      <c r="AG66" s="69">
        <f t="shared" si="9"/>
        <v>-17.5</v>
      </c>
      <c r="AH66" s="66" t="str">
        <f t="shared" si="10"/>
        <v>#DIV/0!</v>
      </c>
      <c r="AI66" s="71">
        <f t="shared" si="21"/>
        <v>0</v>
      </c>
      <c r="AJ66" s="71">
        <f t="shared" si="22"/>
        <v>0</v>
      </c>
      <c r="AK66" s="72">
        <v>0.0085</v>
      </c>
      <c r="AL66" s="73">
        <f t="shared" si="23"/>
        <v>0</v>
      </c>
    </row>
    <row r="67" ht="18.0" customHeight="1">
      <c r="A67" s="103"/>
      <c r="B67" s="104"/>
      <c r="H67" s="105"/>
      <c r="I67" s="106"/>
      <c r="J67" s="106"/>
      <c r="K67" s="106"/>
      <c r="N67" s="6"/>
      <c r="O67" s="6"/>
      <c r="S67" s="107"/>
      <c r="T67" s="107"/>
      <c r="U67" s="107"/>
      <c r="V67" s="107"/>
      <c r="W67" s="107"/>
      <c r="X67" s="6"/>
      <c r="Y67" s="6"/>
      <c r="Z67" s="6"/>
      <c r="AA67" s="6"/>
      <c r="AB67" s="6"/>
      <c r="AC67" s="6"/>
      <c r="AD67" s="6"/>
      <c r="AE67" s="6"/>
      <c r="AF67" s="6"/>
      <c r="AG67" s="108">
        <f>SUM(AG3:AG66)</f>
        <v>67066.95708</v>
      </c>
      <c r="AH67" s="6"/>
    </row>
    <row r="68" ht="18.0" customHeight="1">
      <c r="A68" s="103"/>
      <c r="B68" s="104"/>
      <c r="H68" s="105"/>
      <c r="I68" s="106"/>
      <c r="J68" s="106"/>
      <c r="K68" s="106"/>
      <c r="N68" s="6"/>
      <c r="O68" s="6"/>
      <c r="S68" s="107"/>
      <c r="T68" s="107"/>
      <c r="U68" s="107"/>
      <c r="V68" s="107"/>
      <c r="W68" s="107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8.0" customHeight="1">
      <c r="A69" s="103"/>
      <c r="B69" s="104"/>
      <c r="H69" s="105"/>
      <c r="I69" s="106"/>
      <c r="J69" s="106"/>
      <c r="K69" s="106"/>
      <c r="O69" s="109"/>
      <c r="S69" s="107"/>
      <c r="T69" s="107"/>
      <c r="U69" s="107"/>
      <c r="V69" s="107"/>
      <c r="W69" s="107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ht="18.0" customHeight="1">
      <c r="A70" s="103"/>
      <c r="B70" s="104"/>
      <c r="H70" s="105"/>
      <c r="I70" s="106"/>
      <c r="J70" s="106"/>
      <c r="K70" s="106"/>
      <c r="O70" s="110"/>
      <c r="S70" s="107"/>
      <c r="T70" s="107"/>
      <c r="U70" s="107"/>
      <c r="V70" s="107"/>
      <c r="W70" s="107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ht="26.25" customHeight="1">
      <c r="B71" s="104"/>
      <c r="C71" s="111"/>
      <c r="D71" s="178" t="s">
        <v>1</v>
      </c>
      <c r="E71" s="178" t="s">
        <v>2</v>
      </c>
      <c r="F71" s="179" t="s">
        <v>13</v>
      </c>
      <c r="G71" s="180" t="s">
        <v>3</v>
      </c>
      <c r="H71" s="178" t="s">
        <v>209</v>
      </c>
      <c r="I71" s="106"/>
      <c r="J71" s="37"/>
      <c r="K71" s="37"/>
      <c r="L71" s="37"/>
      <c r="M71" s="259"/>
      <c r="N71" s="260"/>
      <c r="O71" s="260"/>
      <c r="P71" s="260"/>
      <c r="Q71" s="260"/>
      <c r="R71" s="260"/>
      <c r="S71" s="260"/>
      <c r="T71" s="107"/>
      <c r="U71" s="107"/>
      <c r="V71" s="107"/>
      <c r="W71" s="107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ht="18.0" customHeight="1">
      <c r="B72" s="104"/>
      <c r="C72" s="117"/>
      <c r="D72" s="184">
        <v>250000.0</v>
      </c>
      <c r="E72" s="185">
        <f>SUMIF(H4:H66,H72,O4:O66)</f>
        <v>289051</v>
      </c>
      <c r="F72" s="185">
        <f t="shared" ref="F72:F77" si="29">SUMIF(H:H,H72,AE:AE)</f>
        <v>11706.593</v>
      </c>
      <c r="G72" s="186">
        <f t="shared" ref="G72:G77" si="30">E72/D72</f>
        <v>1.156204</v>
      </c>
      <c r="H72" s="187" t="s">
        <v>109</v>
      </c>
      <c r="I72" s="106"/>
      <c r="J72" s="260"/>
      <c r="K72" s="260"/>
      <c r="L72" s="261"/>
      <c r="M72" s="262"/>
      <c r="N72" s="263"/>
      <c r="O72" s="263"/>
      <c r="P72" s="264"/>
      <c r="Q72" s="265"/>
      <c r="R72" s="265"/>
      <c r="S72" s="264"/>
      <c r="T72" s="107"/>
      <c r="U72" s="107"/>
      <c r="V72" s="107"/>
      <c r="W72" s="107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ht="18.0" customHeight="1">
      <c r="B73" s="122" t="s">
        <v>210</v>
      </c>
      <c r="C73" s="117"/>
      <c r="D73" s="184">
        <v>20000.0</v>
      </c>
      <c r="E73" s="185">
        <f>SUMIF(H4:H66,H73,O4:O66)</f>
        <v>10700</v>
      </c>
      <c r="F73" s="185">
        <f t="shared" si="29"/>
        <v>621.4</v>
      </c>
      <c r="G73" s="186">
        <f t="shared" si="30"/>
        <v>0.535</v>
      </c>
      <c r="H73" s="187" t="s">
        <v>128</v>
      </c>
      <c r="I73" s="106"/>
      <c r="J73" s="260"/>
      <c r="K73" s="260"/>
      <c r="L73" s="261"/>
      <c r="M73" s="262"/>
      <c r="N73" s="263"/>
      <c r="O73" s="263"/>
      <c r="P73" s="264"/>
      <c r="Q73" s="265"/>
      <c r="R73" s="265"/>
      <c r="S73" s="264"/>
      <c r="T73" s="107"/>
      <c r="U73" s="107"/>
      <c r="V73" s="107"/>
      <c r="W73" s="107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ht="18.0" customHeight="1">
      <c r="B74" s="104"/>
      <c r="C74" s="117"/>
      <c r="D74" s="184">
        <v>60000.0</v>
      </c>
      <c r="E74" s="185">
        <f>SUMIF(H4:H66,H74,O4:O66)</f>
        <v>62740</v>
      </c>
      <c r="F74" s="185">
        <f t="shared" si="29"/>
        <v>3116.98</v>
      </c>
      <c r="G74" s="186">
        <f t="shared" si="30"/>
        <v>1.045666667</v>
      </c>
      <c r="H74" s="187" t="s">
        <v>85</v>
      </c>
      <c r="I74" s="106"/>
      <c r="J74" s="260"/>
      <c r="K74" s="260"/>
      <c r="L74" s="261"/>
      <c r="M74" s="262"/>
      <c r="N74" s="263"/>
      <c r="O74" s="263"/>
      <c r="P74" s="264"/>
      <c r="Q74" s="265"/>
      <c r="R74" s="265"/>
      <c r="S74" s="264"/>
      <c r="T74" s="107"/>
      <c r="U74" s="107"/>
      <c r="V74" s="107"/>
      <c r="W74" s="107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ht="18.0" customHeight="1">
      <c r="B75" s="104"/>
      <c r="C75" s="117"/>
      <c r="D75" s="184">
        <v>15000.0</v>
      </c>
      <c r="E75" s="185">
        <f>SUMIF(H4:H66,H75,O4:O66)</f>
        <v>0</v>
      </c>
      <c r="F75" s="185">
        <f t="shared" si="29"/>
        <v>0</v>
      </c>
      <c r="G75" s="186">
        <f t="shared" si="30"/>
        <v>0</v>
      </c>
      <c r="H75" s="187" t="s">
        <v>316</v>
      </c>
      <c r="I75" s="123"/>
      <c r="J75" s="260"/>
      <c r="K75" s="260"/>
      <c r="L75" s="261"/>
      <c r="M75" s="266"/>
      <c r="N75" s="267"/>
      <c r="O75" s="267"/>
      <c r="P75" s="267"/>
      <c r="Q75" s="268"/>
      <c r="R75" s="265"/>
      <c r="S75" s="265"/>
      <c r="T75" s="107"/>
      <c r="U75" s="107"/>
      <c r="V75" s="107"/>
      <c r="W75" s="107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8.0" customHeight="1">
      <c r="B76" s="104"/>
      <c r="C76" s="117"/>
      <c r="D76" s="184">
        <v>30000.0</v>
      </c>
      <c r="E76" s="185">
        <f t="shared" ref="E76:E77" si="31">SUMIF(H4:H66,H76,O4:O66)</f>
        <v>11400</v>
      </c>
      <c r="F76" s="185">
        <f t="shared" si="29"/>
        <v>452.4</v>
      </c>
      <c r="G76" s="186">
        <f t="shared" si="30"/>
        <v>0.38</v>
      </c>
      <c r="H76" s="187" t="s">
        <v>460</v>
      </c>
      <c r="I76" s="123"/>
      <c r="J76" s="260"/>
      <c r="K76" s="260"/>
      <c r="L76" s="261"/>
      <c r="M76" s="266"/>
      <c r="N76" s="267"/>
      <c r="O76" s="267"/>
      <c r="P76" s="267"/>
      <c r="Q76" s="269"/>
      <c r="R76" s="265"/>
      <c r="S76" s="265"/>
      <c r="T76" s="107"/>
      <c r="U76" s="107"/>
      <c r="V76" s="107"/>
      <c r="W76" s="107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8.0" customHeight="1">
      <c r="B77" s="104"/>
      <c r="C77" s="117"/>
      <c r="D77" s="184">
        <v>15000.0</v>
      </c>
      <c r="E77" s="185">
        <f t="shared" si="31"/>
        <v>6600</v>
      </c>
      <c r="F77" s="185">
        <f t="shared" si="29"/>
        <v>353.1</v>
      </c>
      <c r="G77" s="186">
        <f t="shared" si="30"/>
        <v>0.44</v>
      </c>
      <c r="H77" s="187" t="s">
        <v>262</v>
      </c>
      <c r="J77" s="260"/>
      <c r="K77" s="260"/>
      <c r="L77" s="261"/>
      <c r="M77" s="266"/>
      <c r="N77" s="267"/>
      <c r="O77" s="267"/>
      <c r="P77" s="267"/>
      <c r="Q77" s="269"/>
      <c r="R77" s="265"/>
      <c r="S77" s="265"/>
      <c r="T77" s="107"/>
      <c r="U77" s="107"/>
      <c r="V77" s="107"/>
      <c r="W77" s="107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ht="18.0" customHeight="1">
      <c r="B78" s="104"/>
      <c r="C78" s="117"/>
      <c r="D78" s="203">
        <f t="shared" ref="D78:E78" si="32">SUM(D72:D77)</f>
        <v>390000</v>
      </c>
      <c r="E78" s="203">
        <f t="shared" si="32"/>
        <v>380491</v>
      </c>
      <c r="F78" s="204">
        <f>SUM(F68:F77)</f>
        <v>16250.473</v>
      </c>
      <c r="G78" s="205">
        <f>AVERAGE(G72,G77)</f>
        <v>0.798102</v>
      </c>
      <c r="H78" s="206" t="s">
        <v>213</v>
      </c>
      <c r="J78" s="260"/>
      <c r="K78" s="260"/>
      <c r="L78" s="261"/>
      <c r="M78" s="266"/>
      <c r="N78" s="270"/>
      <c r="O78" s="270"/>
      <c r="P78" s="267"/>
      <c r="Q78" s="269"/>
      <c r="R78" s="265"/>
      <c r="S78" s="265"/>
      <c r="T78" s="107"/>
      <c r="U78" s="107"/>
      <c r="V78" s="107"/>
      <c r="W78" s="107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18.0" customHeight="1">
      <c r="B79" s="104"/>
      <c r="C79" s="129"/>
      <c r="J79" s="260"/>
      <c r="K79" s="260"/>
      <c r="L79" s="261"/>
      <c r="M79" s="266"/>
      <c r="N79" s="270"/>
      <c r="O79" s="270"/>
      <c r="P79" s="267"/>
      <c r="Q79" s="269"/>
      <c r="R79" s="265"/>
      <c r="S79" s="265"/>
      <c r="T79" s="6"/>
      <c r="U79" s="107"/>
      <c r="V79" s="107"/>
      <c r="W79" s="107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8.0" customHeight="1">
      <c r="B80" s="104"/>
      <c r="C80" s="117"/>
      <c r="D80" s="135"/>
      <c r="E80" s="136"/>
      <c r="F80" s="136"/>
      <c r="G80" s="137"/>
      <c r="J80" s="260"/>
      <c r="K80" s="260"/>
      <c r="L80" s="261"/>
      <c r="M80" s="266"/>
      <c r="N80" s="270"/>
      <c r="O80" s="270"/>
      <c r="P80" s="267"/>
      <c r="Q80" s="269"/>
      <c r="R80" s="265"/>
      <c r="S80" s="265"/>
      <c r="T80" s="107"/>
      <c r="U80" s="107"/>
      <c r="V80" s="107"/>
      <c r="W80" s="107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ht="18.0" customHeight="1">
      <c r="B81" s="104"/>
      <c r="C81" s="117"/>
      <c r="D81" s="135"/>
      <c r="E81" s="136"/>
      <c r="F81" s="136"/>
      <c r="G81" s="137"/>
      <c r="J81" s="260"/>
      <c r="K81" s="260"/>
      <c r="L81" s="261"/>
      <c r="M81" s="266"/>
      <c r="N81" s="267"/>
      <c r="O81" s="267"/>
      <c r="P81" s="267"/>
      <c r="Q81" s="269"/>
      <c r="R81" s="268"/>
      <c r="S81" s="268"/>
      <c r="T81" s="107"/>
      <c r="U81" s="107"/>
      <c r="V81" s="107"/>
      <c r="W81" s="107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ht="18.0" customHeight="1">
      <c r="B82" s="104"/>
      <c r="C82" s="117"/>
      <c r="D82" s="135"/>
      <c r="E82" s="136"/>
      <c r="F82" s="136"/>
      <c r="G82" s="140"/>
      <c r="J82" s="260"/>
      <c r="K82" s="260"/>
      <c r="L82" s="261"/>
      <c r="M82" s="266"/>
      <c r="N82" s="267"/>
      <c r="O82" s="267"/>
      <c r="P82" s="267"/>
      <c r="Q82" s="268"/>
      <c r="R82" s="268"/>
      <c r="S82" s="269"/>
      <c r="T82" s="107"/>
      <c r="U82" s="107"/>
      <c r="V82" s="107"/>
      <c r="W82" s="107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ht="18.0" customHeight="1">
      <c r="B83" s="104"/>
      <c r="F83" s="141" t="s">
        <v>214</v>
      </c>
      <c r="G83" s="142">
        <v>4.0</v>
      </c>
      <c r="J83" s="260"/>
      <c r="K83" s="260"/>
      <c r="L83" s="261"/>
      <c r="M83" s="266"/>
      <c r="N83" s="267"/>
      <c r="O83" s="267"/>
      <c r="P83" s="267"/>
      <c r="Q83" s="268"/>
      <c r="R83" s="268"/>
      <c r="S83" s="269"/>
      <c r="T83" s="107"/>
      <c r="U83" s="107"/>
      <c r="V83" s="107"/>
      <c r="W83" s="107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8.0" customHeight="1">
      <c r="B84" s="104"/>
      <c r="D84" s="212" t="s">
        <v>330</v>
      </c>
      <c r="F84" s="141" t="s">
        <v>215</v>
      </c>
      <c r="G84" s="213">
        <f>(G85-G87)/G83</f>
        <v>19877.25</v>
      </c>
      <c r="J84" s="260"/>
      <c r="K84" s="260"/>
      <c r="L84" s="261"/>
      <c r="M84" s="266"/>
      <c r="N84" s="270"/>
      <c r="O84" s="270"/>
      <c r="P84" s="267"/>
      <c r="Q84" s="268"/>
      <c r="R84" s="268"/>
      <c r="S84" s="269"/>
      <c r="T84" s="107"/>
      <c r="U84" s="107"/>
      <c r="V84" s="107"/>
      <c r="W84" s="107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8.0" customHeight="1">
      <c r="A85" s="103"/>
      <c r="B85" s="219"/>
      <c r="D85" s="220">
        <f>E128*F127/E127</f>
        <v>4270.921783</v>
      </c>
      <c r="F85" s="141" t="s">
        <v>1</v>
      </c>
      <c r="G85" s="143">
        <v>460000.0</v>
      </c>
      <c r="J85" s="260"/>
      <c r="K85" s="260"/>
      <c r="L85" s="261"/>
      <c r="M85" s="266"/>
      <c r="N85" s="270"/>
      <c r="O85" s="270"/>
      <c r="P85" s="267"/>
      <c r="Q85" s="268"/>
      <c r="R85" s="268"/>
      <c r="S85" s="269"/>
      <c r="T85" s="107"/>
      <c r="U85" s="107"/>
      <c r="V85" s="107"/>
      <c r="W85" s="107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ht="18.0" customHeight="1">
      <c r="A86" s="103"/>
      <c r="B86" s="104"/>
      <c r="F86" s="141" t="s">
        <v>216</v>
      </c>
      <c r="G86" s="145">
        <f>G87/G85</f>
        <v>0.8271543478</v>
      </c>
      <c r="J86" s="260"/>
      <c r="K86" s="260"/>
      <c r="L86" s="261"/>
      <c r="M86" s="271"/>
      <c r="N86" s="270"/>
      <c r="O86" s="270"/>
      <c r="P86" s="267"/>
      <c r="Q86" s="268"/>
      <c r="R86" s="268"/>
      <c r="S86" s="269"/>
      <c r="T86" s="107"/>
      <c r="U86" s="107"/>
      <c r="V86" s="107"/>
      <c r="W86" s="107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ht="18.0" customHeight="1">
      <c r="A87" s="103"/>
      <c r="B87" s="104"/>
      <c r="F87" s="141" t="s">
        <v>217</v>
      </c>
      <c r="G87" s="147">
        <f>E78</f>
        <v>380491</v>
      </c>
      <c r="M87" s="148"/>
      <c r="S87" s="107"/>
      <c r="T87" s="107"/>
      <c r="U87" s="107"/>
      <c r="V87" s="107"/>
      <c r="W87" s="107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ht="18.0" customHeight="1">
      <c r="A88" s="103"/>
      <c r="B88" s="104"/>
      <c r="F88" s="149"/>
      <c r="G88" s="149"/>
      <c r="M88" s="148"/>
      <c r="S88" s="107"/>
      <c r="T88" s="107"/>
      <c r="U88" s="107"/>
      <c r="V88" s="107"/>
      <c r="W88" s="107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ht="18.0" customHeight="1">
      <c r="A89" s="103"/>
      <c r="B89" s="104"/>
      <c r="F89" s="150" t="s">
        <v>218</v>
      </c>
      <c r="G89" s="150" t="s">
        <v>5</v>
      </c>
      <c r="I89" s="4"/>
      <c r="J89" s="4"/>
      <c r="K89" s="4"/>
      <c r="M89" s="148"/>
      <c r="S89" s="107"/>
      <c r="T89" s="107"/>
      <c r="U89" s="107"/>
      <c r="V89" s="107"/>
      <c r="W89" s="107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ht="18.0" customHeight="1">
      <c r="A90" s="103"/>
      <c r="B90" s="104"/>
      <c r="F90" s="151">
        <f>SUM(N4:N185)</f>
        <v>232800.57</v>
      </c>
      <c r="G90" s="152">
        <f>SUM(O4:O55)</f>
        <v>307191</v>
      </c>
      <c r="S90" s="107"/>
      <c r="T90" s="107"/>
      <c r="U90" s="107"/>
      <c r="V90" s="107"/>
      <c r="W90" s="107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ht="18.0" customHeight="1">
      <c r="A91" s="103"/>
      <c r="B91" s="104"/>
      <c r="F91" s="141" t="s">
        <v>219</v>
      </c>
      <c r="G91" s="141" t="s">
        <v>220</v>
      </c>
      <c r="S91" s="107"/>
      <c r="T91" s="107"/>
      <c r="U91" s="107"/>
      <c r="V91" s="107"/>
      <c r="W91" s="107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8.0" customHeight="1">
      <c r="A92" s="103"/>
      <c r="B92" s="104"/>
      <c r="F92" s="153">
        <f>AG67/G90</f>
        <v>0.2183233138</v>
      </c>
      <c r="G92" s="154">
        <f>G90*F92</f>
        <v>67066.95708</v>
      </c>
      <c r="S92" s="107"/>
      <c r="T92" s="107"/>
      <c r="U92" s="107"/>
      <c r="V92" s="107"/>
      <c r="W92" s="107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8.0" customHeight="1">
      <c r="A93" s="155"/>
      <c r="B93" s="104"/>
      <c r="S93" s="107"/>
      <c r="T93" s="107"/>
      <c r="U93" s="107"/>
      <c r="V93" s="107"/>
      <c r="W93" s="107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ht="18.0" customHeight="1">
      <c r="A94" s="103"/>
      <c r="B94" s="104"/>
      <c r="S94" s="107"/>
      <c r="T94" s="107"/>
      <c r="U94" s="107"/>
      <c r="V94" s="107"/>
      <c r="W94" s="107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ht="18.0" customHeight="1">
      <c r="A95" s="103"/>
      <c r="B95" s="104"/>
      <c r="S95" s="107"/>
      <c r="T95" s="107"/>
      <c r="U95" s="107"/>
      <c r="V95" s="107"/>
      <c r="W95" s="107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ht="18.0" customHeight="1">
      <c r="A96" s="103"/>
      <c r="B96" s="104"/>
      <c r="S96" s="107"/>
      <c r="T96" s="107"/>
      <c r="U96" s="107"/>
      <c r="V96" s="107"/>
      <c r="W96" s="107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ht="18.0" customHeight="1">
      <c r="A97" s="103"/>
      <c r="B97" s="104"/>
      <c r="L97" s="4" t="s">
        <v>210</v>
      </c>
      <c r="S97" s="107"/>
      <c r="T97" s="107"/>
      <c r="U97" s="107"/>
      <c r="V97" s="107"/>
      <c r="W97" s="107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ht="18.0" customHeight="1">
      <c r="A98" s="103"/>
      <c r="B98" s="104"/>
      <c r="S98" s="107"/>
      <c r="T98" s="107"/>
      <c r="U98" s="107"/>
      <c r="V98" s="107"/>
      <c r="W98" s="107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ht="18.0" customHeight="1">
      <c r="A99" s="103"/>
      <c r="B99" s="104"/>
      <c r="G99" s="146"/>
      <c r="H99" s="146"/>
      <c r="I99" s="146"/>
      <c r="J99" s="146"/>
      <c r="K99" s="146"/>
      <c r="L99" s="146"/>
      <c r="Q99" s="156"/>
      <c r="R99" s="156"/>
      <c r="S99" s="157"/>
      <c r="T99" s="157"/>
      <c r="U99" s="158"/>
      <c r="V99" s="158"/>
      <c r="W99" s="158"/>
      <c r="X99" s="159"/>
      <c r="Y99" s="159"/>
      <c r="Z99" s="160"/>
      <c r="AA99" s="160"/>
      <c r="AB99" s="161"/>
      <c r="AC99" s="162"/>
      <c r="AD99" s="161"/>
      <c r="AE99" s="159"/>
      <c r="AF99" s="160"/>
      <c r="AG99" s="159"/>
      <c r="AH99" s="163"/>
      <c r="AI99" s="164"/>
      <c r="AJ99" s="165"/>
      <c r="AK99" s="165"/>
      <c r="AL99" s="165"/>
    </row>
    <row r="100" ht="18.0" customHeight="1">
      <c r="A100" s="103"/>
      <c r="B100" s="104"/>
      <c r="G100" s="148"/>
      <c r="H100" s="148"/>
      <c r="I100" s="148"/>
      <c r="J100" s="148"/>
      <c r="K100" s="148"/>
      <c r="Q100" s="166"/>
      <c r="R100" s="167"/>
      <c r="S100" s="106"/>
      <c r="T100" s="106"/>
      <c r="U100" s="158"/>
      <c r="V100" s="158"/>
      <c r="W100" s="158"/>
      <c r="X100" s="159"/>
      <c r="Y100" s="159"/>
      <c r="Z100" s="160"/>
      <c r="AA100" s="160"/>
      <c r="AB100" s="161"/>
      <c r="AC100" s="162"/>
      <c r="AD100" s="161"/>
      <c r="AE100" s="159"/>
      <c r="AF100" s="160"/>
      <c r="AG100" s="159"/>
      <c r="AH100" s="163"/>
      <c r="AI100" s="164"/>
      <c r="AJ100" s="168"/>
      <c r="AK100" s="168"/>
      <c r="AL100" s="168"/>
    </row>
    <row r="101" ht="18.0" customHeight="1">
      <c r="A101" s="103"/>
      <c r="B101" s="104"/>
      <c r="C101" s="169"/>
      <c r="D101" s="170"/>
      <c r="E101" s="170"/>
      <c r="F101" s="148"/>
      <c r="G101" s="148"/>
      <c r="H101" s="148"/>
      <c r="I101" s="148"/>
      <c r="J101" s="148"/>
      <c r="K101" s="148"/>
      <c r="Q101" s="166"/>
      <c r="R101" s="167"/>
      <c r="S101" s="106"/>
      <c r="T101" s="106"/>
      <c r="U101" s="158"/>
      <c r="V101" s="158"/>
      <c r="W101" s="158"/>
      <c r="X101" s="159"/>
      <c r="Y101" s="159"/>
      <c r="Z101" s="160"/>
      <c r="AA101" s="161"/>
      <c r="AB101" s="161"/>
      <c r="AC101" s="162"/>
      <c r="AD101" s="161"/>
      <c r="AE101" s="159"/>
      <c r="AF101" s="160"/>
      <c r="AG101" s="159"/>
      <c r="AH101" s="163"/>
      <c r="AI101" s="164"/>
      <c r="AJ101" s="165"/>
      <c r="AK101" s="165"/>
      <c r="AL101" s="165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K102" s="148"/>
      <c r="L102" s="148"/>
      <c r="Q102" s="166"/>
      <c r="R102" s="167"/>
      <c r="S102" s="171"/>
      <c r="T102" s="171"/>
      <c r="U102" s="158"/>
      <c r="V102" s="158"/>
      <c r="W102" s="158"/>
      <c r="X102" s="159"/>
      <c r="Y102" s="159"/>
      <c r="Z102" s="160"/>
      <c r="AA102" s="160"/>
      <c r="AB102" s="161"/>
      <c r="AC102" s="162"/>
      <c r="AD102" s="161"/>
      <c r="AE102" s="159"/>
      <c r="AF102" s="160"/>
      <c r="AG102" s="159"/>
      <c r="AH102" s="163"/>
      <c r="AI102" s="164"/>
      <c r="AJ102" s="165"/>
      <c r="AK102" s="165"/>
      <c r="AL102" s="165"/>
    </row>
    <row r="103" ht="18.0" customHeight="1">
      <c r="A103" s="103"/>
      <c r="B103" s="104"/>
      <c r="C103" s="6"/>
      <c r="S103" s="107"/>
      <c r="T103" s="107"/>
      <c r="U103" s="107"/>
      <c r="V103" s="107"/>
      <c r="W103" s="107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8.0" customHeight="1">
      <c r="A104" s="103"/>
      <c r="B104" s="104"/>
      <c r="S104" s="107"/>
      <c r="T104" s="107"/>
      <c r="U104" s="107"/>
      <c r="V104" s="107"/>
      <c r="W104" s="107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8.0" customHeight="1">
      <c r="A105" s="103"/>
      <c r="B105" s="104"/>
      <c r="S105" s="107"/>
      <c r="T105" s="107"/>
      <c r="U105" s="107"/>
      <c r="V105" s="107"/>
      <c r="W105" s="107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8.0" customHeight="1">
      <c r="A106" s="103"/>
      <c r="B106" s="104"/>
      <c r="S106" s="107"/>
      <c r="T106" s="107"/>
      <c r="U106" s="107"/>
      <c r="V106" s="107"/>
      <c r="W106" s="107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8.0" customHeight="1">
      <c r="A107" s="103"/>
      <c r="B107" s="104"/>
      <c r="S107" s="107"/>
      <c r="T107" s="107"/>
      <c r="U107" s="107"/>
      <c r="V107" s="107"/>
      <c r="W107" s="107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8.0" customHeight="1">
      <c r="A108" s="103"/>
      <c r="B108" s="104"/>
      <c r="S108" s="107"/>
      <c r="T108" s="107"/>
      <c r="U108" s="107"/>
      <c r="V108" s="107"/>
      <c r="W108" s="107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8.0" customHeight="1">
      <c r="A109" s="103"/>
      <c r="B109" s="104"/>
      <c r="S109" s="107"/>
      <c r="T109" s="107"/>
      <c r="U109" s="107"/>
      <c r="V109" s="107"/>
      <c r="W109" s="107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8.0" customHeight="1">
      <c r="A110" s="103"/>
      <c r="S110" s="107"/>
      <c r="T110" s="107"/>
      <c r="U110" s="107"/>
      <c r="V110" s="107"/>
      <c r="W110" s="107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8.0" customHeight="1">
      <c r="A111" s="103"/>
      <c r="S111" s="107"/>
      <c r="T111" s="107"/>
      <c r="U111" s="107"/>
      <c r="V111" s="107"/>
      <c r="W111" s="107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8.0" customHeight="1">
      <c r="A112" s="103"/>
      <c r="S112" s="107"/>
      <c r="T112" s="107"/>
      <c r="U112" s="107"/>
      <c r="V112" s="107"/>
      <c r="W112" s="107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8.0" customHeight="1">
      <c r="A113" s="103"/>
      <c r="S113" s="107"/>
      <c r="T113" s="107"/>
      <c r="U113" s="107"/>
      <c r="V113" s="107"/>
      <c r="W113" s="107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8.0" customHeight="1">
      <c r="A114" s="103"/>
      <c r="S114" s="107"/>
      <c r="T114" s="107"/>
      <c r="U114" s="107"/>
      <c r="V114" s="107"/>
      <c r="W114" s="107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8.0" customHeight="1">
      <c r="A115" s="103"/>
      <c r="S115" s="107"/>
      <c r="T115" s="107"/>
      <c r="U115" s="107"/>
      <c r="V115" s="107"/>
      <c r="W115" s="107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8.0" customHeight="1">
      <c r="A116" s="103"/>
      <c r="S116" s="107"/>
      <c r="T116" s="107"/>
      <c r="U116" s="107"/>
      <c r="V116" s="107"/>
      <c r="W116" s="107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8.0" customHeight="1">
      <c r="A117" s="103"/>
      <c r="S117" s="107"/>
      <c r="T117" s="107"/>
      <c r="U117" s="107"/>
      <c r="V117" s="107"/>
      <c r="W117" s="107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8.0" customHeight="1">
      <c r="A118" s="103"/>
      <c r="S118" s="107"/>
      <c r="T118" s="107"/>
      <c r="U118" s="107"/>
      <c r="V118" s="107"/>
      <c r="W118" s="107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8.0" customHeight="1">
      <c r="A119" s="103"/>
      <c r="S119" s="107"/>
      <c r="T119" s="107"/>
      <c r="U119" s="107"/>
      <c r="V119" s="107"/>
      <c r="W119" s="107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8.0" customHeight="1">
      <c r="A120" s="103"/>
      <c r="S120" s="107"/>
      <c r="T120" s="107"/>
      <c r="U120" s="107"/>
      <c r="V120" s="107"/>
      <c r="W120" s="107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8.0" customHeight="1">
      <c r="A121" s="103"/>
      <c r="S121" s="107"/>
      <c r="T121" s="107"/>
      <c r="U121" s="107"/>
      <c r="V121" s="107"/>
      <c r="W121" s="107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8.0" customHeight="1">
      <c r="A122" s="103"/>
      <c r="S122" s="107"/>
      <c r="T122" s="107"/>
      <c r="U122" s="107"/>
      <c r="V122" s="107"/>
      <c r="W122" s="107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8.0" customHeight="1">
      <c r="A123" s="103"/>
      <c r="S123" s="107"/>
      <c r="T123" s="107"/>
      <c r="U123" s="107"/>
      <c r="V123" s="107"/>
      <c r="W123" s="107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8.0" customHeight="1">
      <c r="A124" s="103"/>
      <c r="G124" s="172" t="str">
        <f>F4:F1045</f>
        <v/>
      </c>
      <c r="S124" s="107"/>
      <c r="T124" s="107"/>
      <c r="U124" s="107"/>
      <c r="V124" s="107"/>
      <c r="W124" s="107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8.0" customHeight="1">
      <c r="A125" s="103"/>
      <c r="I125" s="38" t="s">
        <v>49</v>
      </c>
      <c r="L125" s="250" t="s">
        <v>325</v>
      </c>
      <c r="M125" s="2"/>
      <c r="N125" s="3"/>
      <c r="S125" s="107"/>
      <c r="T125" s="107"/>
      <c r="U125" s="107"/>
      <c r="V125" s="107"/>
      <c r="W125" s="107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8.0" customHeight="1">
      <c r="A126" s="103"/>
      <c r="E126" s="39" t="s">
        <v>505</v>
      </c>
      <c r="F126" s="3"/>
      <c r="I126" s="251">
        <f>TODAY()</f>
        <v>46203</v>
      </c>
      <c r="L126" s="252">
        <v>0.0</v>
      </c>
      <c r="M126" s="253"/>
      <c r="N126" s="253">
        <f>SUMIF(U4:U67,L126,V4:AL27)</f>
        <v>37</v>
      </c>
      <c r="S126" s="107"/>
      <c r="T126" s="107"/>
      <c r="U126" s="107"/>
      <c r="V126" s="107"/>
      <c r="W126" s="107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8.0" customHeight="1">
      <c r="A127" s="103"/>
      <c r="E127" s="254">
        <f t="shared" ref="E127:F127" si="33">E78</f>
        <v>380491</v>
      </c>
      <c r="F127" s="254">
        <f t="shared" si="33"/>
        <v>16250.473</v>
      </c>
      <c r="I127" s="255">
        <v>46173.0</v>
      </c>
      <c r="L127" s="252">
        <v>0.035</v>
      </c>
      <c r="M127" s="253"/>
      <c r="N127" s="253">
        <f>SUMIF(U4:U67,L127,V4:AL67)</f>
        <v>23</v>
      </c>
      <c r="S127" s="107"/>
      <c r="T127" s="107"/>
      <c r="U127" s="107"/>
      <c r="V127" s="107"/>
      <c r="W127" s="107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8.0" customHeight="1">
      <c r="A128" s="103"/>
      <c r="E128" s="100">
        <v>100000.0</v>
      </c>
      <c r="F128" s="256"/>
      <c r="S128" s="107"/>
      <c r="T128" s="107"/>
      <c r="U128" s="107"/>
      <c r="V128" s="107"/>
      <c r="W128" s="107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8.0" customHeight="1">
      <c r="A129" s="103"/>
      <c r="S129" s="107"/>
      <c r="T129" s="107"/>
      <c r="U129" s="107"/>
      <c r="V129" s="107"/>
      <c r="W129" s="107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8.0" customHeight="1">
      <c r="A130" s="103"/>
      <c r="S130" s="107"/>
      <c r="T130" s="107"/>
      <c r="U130" s="107"/>
      <c r="V130" s="107"/>
      <c r="W130" s="107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8.0" customHeight="1">
      <c r="A131" s="103"/>
      <c r="L131" s="176"/>
      <c r="S131" s="107"/>
      <c r="T131" s="107"/>
      <c r="U131" s="107"/>
      <c r="V131" s="107"/>
      <c r="W131" s="107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8.0" customHeight="1">
      <c r="A132" s="103"/>
      <c r="J132" s="38" t="s">
        <v>587</v>
      </c>
      <c r="K132" s="122"/>
      <c r="S132" s="107"/>
      <c r="T132" s="107"/>
      <c r="U132" s="107"/>
      <c r="V132" s="107"/>
      <c r="W132" s="107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8.0" customHeight="1">
      <c r="A133" s="103"/>
      <c r="J133" s="272">
        <f>N72+N75+N78+N81+N84+O84+P84+S84+O81+P81+S81+P78+O78+S78+O72+P72+S72+O75+P75+S75</f>
        <v>0</v>
      </c>
      <c r="K133" s="273"/>
      <c r="S133" s="107"/>
      <c r="T133" s="107"/>
      <c r="U133" s="107"/>
      <c r="V133" s="107"/>
      <c r="W133" s="107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8.0" customHeight="1">
      <c r="A134" s="103"/>
      <c r="S134" s="107"/>
      <c r="T134" s="107"/>
      <c r="U134" s="107"/>
      <c r="V134" s="107"/>
      <c r="W134" s="107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8.0" customHeight="1">
      <c r="A135" s="103"/>
      <c r="S135" s="107"/>
      <c r="T135" s="107"/>
      <c r="U135" s="107"/>
      <c r="V135" s="107"/>
      <c r="W135" s="107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8.0" customHeight="1">
      <c r="A136" s="103"/>
      <c r="S136" s="107"/>
      <c r="T136" s="107"/>
      <c r="U136" s="107"/>
      <c r="V136" s="107"/>
      <c r="W136" s="107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8.0" customHeight="1">
      <c r="A137" s="103"/>
      <c r="S137" s="107"/>
      <c r="T137" s="107"/>
      <c r="U137" s="107"/>
      <c r="V137" s="107"/>
      <c r="W137" s="107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8.0" customHeight="1">
      <c r="A138" s="103"/>
      <c r="S138" s="107"/>
      <c r="T138" s="107"/>
      <c r="U138" s="107"/>
      <c r="V138" s="107"/>
      <c r="W138" s="107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8.0" customHeight="1">
      <c r="A139" s="103"/>
      <c r="S139" s="107"/>
      <c r="T139" s="107"/>
      <c r="U139" s="107"/>
      <c r="V139" s="107"/>
      <c r="W139" s="107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8.0" customHeight="1">
      <c r="A140" s="103"/>
      <c r="S140" s="107"/>
      <c r="T140" s="107"/>
      <c r="U140" s="107"/>
      <c r="V140" s="107"/>
      <c r="W140" s="107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8.0" customHeight="1">
      <c r="A141" s="103"/>
      <c r="S141" s="107"/>
      <c r="T141" s="107"/>
      <c r="U141" s="107"/>
      <c r="V141" s="107"/>
      <c r="W141" s="107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8.0" customHeight="1">
      <c r="A142" s="103"/>
      <c r="S142" s="107"/>
      <c r="T142" s="107"/>
      <c r="U142" s="107"/>
      <c r="V142" s="107"/>
      <c r="W142" s="107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8.0" customHeight="1">
      <c r="A143" s="103"/>
      <c r="S143" s="107"/>
      <c r="T143" s="107"/>
      <c r="U143" s="107"/>
      <c r="V143" s="107"/>
      <c r="W143" s="107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8.0" customHeight="1">
      <c r="A144" s="103"/>
      <c r="S144" s="107"/>
      <c r="T144" s="107"/>
      <c r="U144" s="107"/>
      <c r="V144" s="107"/>
      <c r="W144" s="107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8.0" customHeight="1">
      <c r="A145" s="103"/>
      <c r="S145" s="107"/>
      <c r="T145" s="107"/>
      <c r="U145" s="107"/>
      <c r="V145" s="107"/>
      <c r="W145" s="107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8.0" customHeight="1">
      <c r="A146" s="103"/>
      <c r="S146" s="107"/>
      <c r="T146" s="107"/>
      <c r="U146" s="107"/>
      <c r="V146" s="107"/>
      <c r="W146" s="107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8.0" customHeight="1">
      <c r="A147" s="103"/>
      <c r="S147" s="107"/>
      <c r="T147" s="107"/>
      <c r="U147" s="107"/>
      <c r="V147" s="107"/>
      <c r="W147" s="107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8.0" customHeight="1">
      <c r="A148" s="103"/>
      <c r="S148" s="107"/>
      <c r="T148" s="107"/>
      <c r="U148" s="107"/>
      <c r="V148" s="107"/>
      <c r="W148" s="107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8.0" customHeight="1">
      <c r="A149" s="103"/>
      <c r="S149" s="107"/>
      <c r="T149" s="107"/>
      <c r="U149" s="107"/>
      <c r="V149" s="107"/>
      <c r="W149" s="107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8.0" customHeight="1">
      <c r="A150" s="103"/>
      <c r="S150" s="107"/>
      <c r="T150" s="107"/>
      <c r="U150" s="107"/>
      <c r="V150" s="107"/>
      <c r="W150" s="107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8.0" customHeight="1">
      <c r="A151" s="103"/>
      <c r="S151" s="107"/>
      <c r="T151" s="107"/>
      <c r="U151" s="107"/>
      <c r="V151" s="107"/>
      <c r="W151" s="107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8.0" customHeight="1">
      <c r="A152" s="103"/>
      <c r="S152" s="107"/>
      <c r="T152" s="107"/>
      <c r="U152" s="107"/>
      <c r="V152" s="107"/>
      <c r="W152" s="107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8.0" customHeight="1">
      <c r="A153" s="103"/>
      <c r="S153" s="107"/>
      <c r="T153" s="107"/>
      <c r="U153" s="107"/>
      <c r="V153" s="107"/>
      <c r="W153" s="107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8.0" customHeight="1">
      <c r="A154" s="103"/>
      <c r="S154" s="107"/>
      <c r="T154" s="107"/>
      <c r="U154" s="107"/>
      <c r="V154" s="107"/>
      <c r="W154" s="107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8.0" customHeight="1">
      <c r="A155" s="103"/>
      <c r="S155" s="107"/>
      <c r="T155" s="107"/>
      <c r="U155" s="107"/>
      <c r="V155" s="107"/>
      <c r="W155" s="107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8.0" customHeight="1">
      <c r="A156" s="103"/>
      <c r="S156" s="107"/>
      <c r="T156" s="107"/>
      <c r="U156" s="107"/>
      <c r="V156" s="107"/>
      <c r="W156" s="107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8.0" customHeight="1">
      <c r="A157" s="103"/>
      <c r="S157" s="107"/>
      <c r="T157" s="107"/>
      <c r="U157" s="107"/>
      <c r="V157" s="107"/>
      <c r="W157" s="107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8.0" customHeight="1">
      <c r="A158" s="103"/>
      <c r="S158" s="107"/>
      <c r="T158" s="107"/>
      <c r="U158" s="107"/>
      <c r="V158" s="107"/>
      <c r="W158" s="107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8.0" customHeight="1">
      <c r="A159" s="103"/>
      <c r="S159" s="107"/>
      <c r="T159" s="107"/>
      <c r="U159" s="107"/>
      <c r="V159" s="107"/>
      <c r="W159" s="107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8.0" customHeight="1">
      <c r="A160" s="103"/>
      <c r="S160" s="107"/>
      <c r="T160" s="107"/>
      <c r="U160" s="107"/>
      <c r="V160" s="107"/>
      <c r="W160" s="107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8.0" customHeight="1">
      <c r="A161" s="103"/>
      <c r="S161" s="107"/>
      <c r="T161" s="107"/>
      <c r="U161" s="107"/>
      <c r="V161" s="107"/>
      <c r="W161" s="107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8.0" customHeight="1">
      <c r="A162" s="103"/>
      <c r="S162" s="107"/>
      <c r="T162" s="107"/>
      <c r="U162" s="107"/>
      <c r="V162" s="107"/>
      <c r="W162" s="107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8.0" customHeight="1">
      <c r="A163" s="103"/>
      <c r="S163" s="107"/>
      <c r="T163" s="107"/>
      <c r="U163" s="107"/>
      <c r="V163" s="107"/>
      <c r="W163" s="107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8.0" customHeight="1">
      <c r="A164" s="103"/>
      <c r="S164" s="107"/>
      <c r="T164" s="107"/>
      <c r="U164" s="107"/>
      <c r="V164" s="107"/>
      <c r="W164" s="107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8.0" customHeight="1">
      <c r="A165" s="103"/>
      <c r="S165" s="107"/>
      <c r="T165" s="107"/>
      <c r="U165" s="107"/>
      <c r="V165" s="107"/>
      <c r="W165" s="107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8.0" customHeight="1">
      <c r="A166" s="103"/>
      <c r="S166" s="107"/>
      <c r="T166" s="107"/>
      <c r="U166" s="107"/>
      <c r="V166" s="107"/>
      <c r="W166" s="107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8.0" customHeight="1">
      <c r="A167" s="103"/>
      <c r="S167" s="107"/>
      <c r="T167" s="107"/>
      <c r="U167" s="107"/>
      <c r="V167" s="107"/>
      <c r="W167" s="107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8.0" customHeight="1">
      <c r="A168" s="103"/>
      <c r="S168" s="107"/>
      <c r="T168" s="107"/>
      <c r="U168" s="107"/>
      <c r="V168" s="107"/>
      <c r="W168" s="107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8.0" customHeight="1">
      <c r="A169" s="103"/>
      <c r="S169" s="107"/>
      <c r="T169" s="107"/>
      <c r="U169" s="107"/>
      <c r="V169" s="107"/>
      <c r="W169" s="107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8.0" customHeight="1">
      <c r="A170" s="103"/>
      <c r="S170" s="107"/>
      <c r="T170" s="107"/>
      <c r="U170" s="107"/>
      <c r="V170" s="107"/>
      <c r="W170" s="107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8.0" customHeight="1">
      <c r="A171" s="103"/>
      <c r="S171" s="107"/>
      <c r="T171" s="107"/>
      <c r="U171" s="107"/>
      <c r="V171" s="107"/>
      <c r="W171" s="107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8.0" customHeight="1">
      <c r="A172" s="103"/>
      <c r="S172" s="107"/>
      <c r="T172" s="107"/>
      <c r="U172" s="107"/>
      <c r="V172" s="107"/>
      <c r="W172" s="107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8.0" customHeight="1">
      <c r="A173" s="103"/>
      <c r="S173" s="107"/>
      <c r="T173" s="107"/>
      <c r="U173" s="107"/>
      <c r="V173" s="107"/>
      <c r="W173" s="107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8.0" customHeight="1">
      <c r="A174" s="103"/>
      <c r="S174" s="107"/>
      <c r="T174" s="107"/>
      <c r="U174" s="107"/>
      <c r="V174" s="107"/>
      <c r="W174" s="107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8.0" customHeight="1">
      <c r="A175" s="103"/>
      <c r="S175" s="107"/>
      <c r="T175" s="107"/>
      <c r="U175" s="107"/>
      <c r="V175" s="107"/>
      <c r="W175" s="107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8.0" customHeight="1">
      <c r="A176" s="103"/>
      <c r="S176" s="107"/>
      <c r="T176" s="107"/>
      <c r="U176" s="107"/>
      <c r="V176" s="107"/>
      <c r="W176" s="107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8.0" customHeight="1">
      <c r="A177" s="103"/>
      <c r="S177" s="107"/>
      <c r="T177" s="107"/>
      <c r="U177" s="107"/>
      <c r="V177" s="107"/>
      <c r="W177" s="107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8.0" customHeight="1">
      <c r="A178" s="103"/>
      <c r="S178" s="107"/>
      <c r="T178" s="107"/>
      <c r="U178" s="107"/>
      <c r="V178" s="107"/>
      <c r="W178" s="107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8.0" customHeight="1">
      <c r="A179" s="103"/>
      <c r="S179" s="107"/>
      <c r="T179" s="107"/>
      <c r="U179" s="107"/>
      <c r="V179" s="107"/>
      <c r="W179" s="107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8.0" customHeight="1">
      <c r="A180" s="103"/>
      <c r="S180" s="107"/>
      <c r="T180" s="107"/>
      <c r="U180" s="107"/>
      <c r="V180" s="107"/>
      <c r="W180" s="107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8.0" customHeight="1">
      <c r="A181" s="103"/>
      <c r="S181" s="107"/>
      <c r="T181" s="107"/>
      <c r="U181" s="107"/>
      <c r="V181" s="107"/>
      <c r="W181" s="107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8.0" customHeight="1">
      <c r="A182" s="103"/>
      <c r="S182" s="107"/>
      <c r="T182" s="107"/>
      <c r="U182" s="107"/>
      <c r="V182" s="107"/>
      <c r="W182" s="107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8.0" customHeight="1">
      <c r="A183" s="103"/>
      <c r="S183" s="107"/>
      <c r="T183" s="107"/>
      <c r="U183" s="107"/>
      <c r="V183" s="107"/>
      <c r="W183" s="107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8.0" customHeight="1">
      <c r="A184" s="103"/>
      <c r="S184" s="107"/>
      <c r="T184" s="107"/>
      <c r="U184" s="107"/>
      <c r="V184" s="107"/>
      <c r="W184" s="107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8.0" customHeight="1">
      <c r="A185" s="103"/>
      <c r="S185" s="107"/>
      <c r="T185" s="107"/>
      <c r="U185" s="107"/>
      <c r="V185" s="107"/>
      <c r="W185" s="107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8.0" customHeight="1">
      <c r="A186" s="103"/>
      <c r="S186" s="107"/>
      <c r="T186" s="107"/>
      <c r="U186" s="107"/>
      <c r="V186" s="107"/>
      <c r="W186" s="107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8.0" customHeight="1">
      <c r="A187" s="103"/>
      <c r="S187" s="107"/>
      <c r="T187" s="107"/>
      <c r="U187" s="107"/>
      <c r="V187" s="107"/>
      <c r="W187" s="107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8.0" customHeight="1">
      <c r="A188" s="103"/>
      <c r="S188" s="107"/>
      <c r="T188" s="107"/>
      <c r="U188" s="107"/>
      <c r="V188" s="107"/>
      <c r="W188" s="107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8.0" customHeight="1">
      <c r="A189" s="103"/>
      <c r="S189" s="107"/>
      <c r="T189" s="107"/>
      <c r="U189" s="107"/>
      <c r="V189" s="107"/>
      <c r="W189" s="107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8.0" customHeight="1">
      <c r="A190" s="103"/>
      <c r="S190" s="107"/>
      <c r="T190" s="107"/>
      <c r="U190" s="107"/>
      <c r="V190" s="107"/>
      <c r="W190" s="107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8.0" customHeight="1">
      <c r="A191" s="103"/>
      <c r="S191" s="107"/>
      <c r="T191" s="107"/>
      <c r="U191" s="107"/>
      <c r="V191" s="107"/>
      <c r="W191" s="107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8.0" customHeight="1">
      <c r="A192" s="103"/>
      <c r="S192" s="107"/>
      <c r="T192" s="107"/>
      <c r="U192" s="107"/>
      <c r="V192" s="107"/>
      <c r="W192" s="107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8.0" customHeight="1">
      <c r="A193" s="103"/>
      <c r="S193" s="107"/>
      <c r="T193" s="107"/>
      <c r="U193" s="107"/>
      <c r="V193" s="107"/>
      <c r="W193" s="107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8.0" customHeight="1">
      <c r="A194" s="103"/>
      <c r="S194" s="107"/>
      <c r="T194" s="107"/>
      <c r="U194" s="107"/>
      <c r="V194" s="107"/>
      <c r="W194" s="107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8.0" customHeight="1">
      <c r="A195" s="103"/>
      <c r="S195" s="107"/>
      <c r="T195" s="107"/>
      <c r="U195" s="107"/>
      <c r="V195" s="107"/>
      <c r="W195" s="107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8.0" customHeight="1">
      <c r="A196" s="103"/>
      <c r="S196" s="107"/>
      <c r="T196" s="107"/>
      <c r="U196" s="107"/>
      <c r="V196" s="107"/>
      <c r="W196" s="107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8.0" customHeight="1">
      <c r="A197" s="103"/>
      <c r="S197" s="107"/>
      <c r="T197" s="107"/>
      <c r="U197" s="107"/>
      <c r="V197" s="107"/>
      <c r="W197" s="107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8.0" customHeight="1">
      <c r="A198" s="103"/>
      <c r="S198" s="107"/>
      <c r="T198" s="107"/>
      <c r="U198" s="107"/>
      <c r="V198" s="107"/>
      <c r="W198" s="107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8.0" customHeight="1">
      <c r="A199" s="103"/>
      <c r="S199" s="107"/>
      <c r="T199" s="107"/>
      <c r="U199" s="107"/>
      <c r="V199" s="107"/>
      <c r="W199" s="107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8.0" customHeight="1">
      <c r="A200" s="103"/>
      <c r="S200" s="107"/>
      <c r="T200" s="107"/>
      <c r="U200" s="107"/>
      <c r="V200" s="107"/>
      <c r="W200" s="107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8.0" customHeight="1">
      <c r="A201" s="103"/>
      <c r="S201" s="107"/>
      <c r="T201" s="107"/>
      <c r="U201" s="107"/>
      <c r="V201" s="107"/>
      <c r="W201" s="107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8.0" customHeight="1">
      <c r="A202" s="103"/>
      <c r="S202" s="107"/>
      <c r="T202" s="107"/>
      <c r="U202" s="107"/>
      <c r="V202" s="107"/>
      <c r="W202" s="107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8.0" customHeight="1">
      <c r="A203" s="103"/>
      <c r="S203" s="107"/>
      <c r="T203" s="107"/>
      <c r="U203" s="107"/>
      <c r="V203" s="107"/>
      <c r="W203" s="107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8.0" customHeight="1">
      <c r="A204" s="103"/>
      <c r="S204" s="107"/>
      <c r="T204" s="107"/>
      <c r="U204" s="107"/>
      <c r="V204" s="107"/>
      <c r="W204" s="107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8.0" customHeight="1">
      <c r="A205" s="103"/>
      <c r="S205" s="107"/>
      <c r="T205" s="107"/>
      <c r="U205" s="107"/>
      <c r="V205" s="107"/>
      <c r="W205" s="107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8.0" customHeight="1">
      <c r="A206" s="103"/>
      <c r="S206" s="107"/>
      <c r="T206" s="107"/>
      <c r="U206" s="107"/>
      <c r="V206" s="107"/>
      <c r="W206" s="107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8.0" customHeight="1">
      <c r="A207" s="103"/>
      <c r="S207" s="107"/>
      <c r="T207" s="107"/>
      <c r="U207" s="107"/>
      <c r="V207" s="107"/>
      <c r="W207" s="107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8.0" customHeight="1">
      <c r="A208" s="103"/>
      <c r="S208" s="107"/>
      <c r="T208" s="107"/>
      <c r="U208" s="107"/>
      <c r="V208" s="107"/>
      <c r="W208" s="107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8.0" customHeight="1">
      <c r="A209" s="103"/>
      <c r="S209" s="107"/>
      <c r="T209" s="107"/>
      <c r="U209" s="107"/>
      <c r="V209" s="107"/>
      <c r="W209" s="107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8.0" customHeight="1">
      <c r="A210" s="103"/>
      <c r="S210" s="107"/>
      <c r="T210" s="107"/>
      <c r="U210" s="107"/>
      <c r="V210" s="107"/>
      <c r="W210" s="107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8.0" customHeight="1">
      <c r="A211" s="103"/>
      <c r="S211" s="107"/>
      <c r="T211" s="107"/>
      <c r="U211" s="107"/>
      <c r="V211" s="107"/>
      <c r="W211" s="107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8.0" customHeight="1">
      <c r="A212" s="103"/>
      <c r="S212" s="107"/>
      <c r="T212" s="107"/>
      <c r="U212" s="107"/>
      <c r="V212" s="107"/>
      <c r="W212" s="107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8.0" customHeight="1">
      <c r="A213" s="103"/>
      <c r="S213" s="107"/>
      <c r="T213" s="107"/>
      <c r="U213" s="107"/>
      <c r="V213" s="107"/>
      <c r="W213" s="107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8.0" customHeight="1">
      <c r="A214" s="103"/>
      <c r="S214" s="107"/>
      <c r="T214" s="107"/>
      <c r="U214" s="107"/>
      <c r="V214" s="107"/>
      <c r="W214" s="107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8.0" customHeight="1">
      <c r="A215" s="103"/>
      <c r="S215" s="107"/>
      <c r="T215" s="107"/>
      <c r="U215" s="107"/>
      <c r="V215" s="107"/>
      <c r="W215" s="107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8.0" customHeight="1">
      <c r="A216" s="103"/>
      <c r="S216" s="107"/>
      <c r="T216" s="107"/>
      <c r="U216" s="107"/>
      <c r="V216" s="107"/>
      <c r="W216" s="107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8.0" customHeight="1">
      <c r="A217" s="103"/>
      <c r="S217" s="107"/>
      <c r="T217" s="107"/>
      <c r="U217" s="107"/>
      <c r="V217" s="107"/>
      <c r="W217" s="107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8.0" customHeight="1">
      <c r="A218" s="103"/>
      <c r="S218" s="107"/>
      <c r="T218" s="107"/>
      <c r="U218" s="107"/>
      <c r="V218" s="107"/>
      <c r="W218" s="107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8.0" customHeight="1">
      <c r="A219" s="103"/>
      <c r="S219" s="107"/>
      <c r="T219" s="107"/>
      <c r="U219" s="107"/>
      <c r="V219" s="107"/>
      <c r="W219" s="107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8.0" customHeight="1">
      <c r="A220" s="103"/>
      <c r="S220" s="107"/>
      <c r="T220" s="107"/>
      <c r="U220" s="107"/>
      <c r="V220" s="107"/>
      <c r="W220" s="107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8.0" customHeight="1">
      <c r="A221" s="103"/>
      <c r="S221" s="107"/>
      <c r="T221" s="107"/>
      <c r="U221" s="107"/>
      <c r="V221" s="107"/>
      <c r="W221" s="107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8.0" customHeight="1">
      <c r="A222" s="103"/>
      <c r="S222" s="107"/>
      <c r="T222" s="107"/>
      <c r="U222" s="107"/>
      <c r="V222" s="107"/>
      <c r="W222" s="107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8.0" customHeight="1">
      <c r="A223" s="103"/>
      <c r="S223" s="107"/>
      <c r="T223" s="107"/>
      <c r="U223" s="107"/>
      <c r="V223" s="107"/>
      <c r="W223" s="107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8.0" customHeight="1">
      <c r="A224" s="103"/>
      <c r="S224" s="107"/>
      <c r="T224" s="107"/>
      <c r="U224" s="107"/>
      <c r="V224" s="107"/>
      <c r="W224" s="107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8.0" customHeight="1">
      <c r="A225" s="103"/>
      <c r="S225" s="107"/>
      <c r="T225" s="107"/>
      <c r="U225" s="107"/>
      <c r="V225" s="107"/>
      <c r="W225" s="107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8.0" customHeight="1">
      <c r="A226" s="103"/>
      <c r="S226" s="107"/>
      <c r="T226" s="107"/>
      <c r="U226" s="107"/>
      <c r="V226" s="107"/>
      <c r="W226" s="107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8.0" customHeight="1">
      <c r="A227" s="103"/>
      <c r="S227" s="107"/>
      <c r="T227" s="107"/>
      <c r="U227" s="107"/>
      <c r="V227" s="107"/>
      <c r="W227" s="107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8.0" customHeight="1">
      <c r="A228" s="103"/>
      <c r="S228" s="107"/>
      <c r="T228" s="107"/>
      <c r="U228" s="107"/>
      <c r="V228" s="107"/>
      <c r="W228" s="107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8.0" customHeight="1">
      <c r="A229" s="103"/>
      <c r="S229" s="107"/>
      <c r="T229" s="107"/>
      <c r="U229" s="107"/>
      <c r="V229" s="107"/>
      <c r="W229" s="107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8.0" customHeight="1">
      <c r="A230" s="103"/>
      <c r="S230" s="107"/>
      <c r="T230" s="107"/>
      <c r="U230" s="107"/>
      <c r="V230" s="107"/>
      <c r="W230" s="107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8.0" customHeight="1">
      <c r="A231" s="103"/>
      <c r="S231" s="107"/>
      <c r="T231" s="107"/>
      <c r="U231" s="107"/>
      <c r="V231" s="107"/>
      <c r="W231" s="107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8.0" customHeight="1">
      <c r="A232" s="103"/>
      <c r="S232" s="107"/>
      <c r="T232" s="107"/>
      <c r="U232" s="107"/>
      <c r="V232" s="107"/>
      <c r="W232" s="107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8.0" customHeight="1">
      <c r="A233" s="103"/>
      <c r="S233" s="107"/>
      <c r="T233" s="107"/>
      <c r="U233" s="107"/>
      <c r="V233" s="107"/>
      <c r="W233" s="107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8.0" customHeight="1">
      <c r="A234" s="103"/>
      <c r="S234" s="107"/>
      <c r="T234" s="107"/>
      <c r="U234" s="107"/>
      <c r="V234" s="107"/>
      <c r="W234" s="107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8.0" customHeight="1">
      <c r="A235" s="103"/>
      <c r="S235" s="107"/>
      <c r="T235" s="107"/>
      <c r="U235" s="107"/>
      <c r="V235" s="107"/>
      <c r="W235" s="107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8.0" customHeight="1">
      <c r="A236" s="103"/>
      <c r="S236" s="107"/>
      <c r="T236" s="107"/>
      <c r="U236" s="107"/>
      <c r="V236" s="107"/>
      <c r="W236" s="107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8.0" customHeight="1">
      <c r="A237" s="103"/>
      <c r="S237" s="107"/>
      <c r="T237" s="107"/>
      <c r="U237" s="107"/>
      <c r="V237" s="107"/>
      <c r="W237" s="107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8.0" customHeight="1">
      <c r="A238" s="103"/>
      <c r="S238" s="107"/>
      <c r="T238" s="107"/>
      <c r="U238" s="107"/>
      <c r="V238" s="107"/>
      <c r="W238" s="107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8.0" customHeight="1">
      <c r="A239" s="103"/>
      <c r="S239" s="107"/>
      <c r="T239" s="107"/>
      <c r="U239" s="107"/>
      <c r="V239" s="107"/>
      <c r="W239" s="107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8.0" customHeight="1">
      <c r="A240" s="103"/>
      <c r="S240" s="107"/>
      <c r="T240" s="107"/>
      <c r="U240" s="107"/>
      <c r="V240" s="107"/>
      <c r="W240" s="107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8.0" customHeight="1">
      <c r="A241" s="103"/>
      <c r="S241" s="107"/>
      <c r="T241" s="107"/>
      <c r="U241" s="107"/>
      <c r="V241" s="107"/>
      <c r="W241" s="107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8.0" customHeight="1">
      <c r="A242" s="103"/>
      <c r="S242" s="107"/>
      <c r="T242" s="107"/>
      <c r="U242" s="107"/>
      <c r="V242" s="107"/>
      <c r="W242" s="107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8.0" customHeight="1">
      <c r="A243" s="103"/>
      <c r="S243" s="107"/>
      <c r="T243" s="107"/>
      <c r="U243" s="107"/>
      <c r="V243" s="107"/>
      <c r="W243" s="107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5.75" customHeight="1">
      <c r="A244" s="103"/>
      <c r="S244" s="107"/>
      <c r="T244" s="107"/>
      <c r="U244" s="107"/>
      <c r="V244" s="107"/>
      <c r="W244" s="107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5.75" customHeight="1">
      <c r="A245" s="103"/>
      <c r="S245" s="107"/>
      <c r="T245" s="107"/>
      <c r="U245" s="107"/>
      <c r="V245" s="107"/>
      <c r="W245" s="107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5.75" customHeight="1">
      <c r="A246" s="103"/>
      <c r="S246" s="107"/>
      <c r="T246" s="107"/>
      <c r="U246" s="107"/>
      <c r="V246" s="107"/>
      <c r="W246" s="107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5.75" customHeight="1">
      <c r="A247" s="103"/>
      <c r="S247" s="107"/>
      <c r="T247" s="107"/>
      <c r="U247" s="107"/>
      <c r="V247" s="107"/>
      <c r="W247" s="107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5.75" customHeight="1">
      <c r="A248" s="103"/>
      <c r="S248" s="107"/>
      <c r="T248" s="107"/>
      <c r="U248" s="107"/>
      <c r="V248" s="107"/>
      <c r="W248" s="107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5.75" customHeight="1">
      <c r="A249" s="103"/>
      <c r="S249" s="107"/>
      <c r="T249" s="107"/>
      <c r="U249" s="107"/>
      <c r="V249" s="107"/>
      <c r="W249" s="107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5.75" customHeight="1">
      <c r="A250" s="103"/>
      <c r="S250" s="107"/>
      <c r="T250" s="107"/>
      <c r="U250" s="107"/>
      <c r="V250" s="107"/>
      <c r="W250" s="107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5.75" customHeight="1">
      <c r="A251" s="103"/>
      <c r="S251" s="107"/>
      <c r="T251" s="107"/>
      <c r="U251" s="107"/>
      <c r="V251" s="107"/>
      <c r="W251" s="107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5.75" customHeight="1">
      <c r="A252" s="103"/>
      <c r="S252" s="107"/>
      <c r="T252" s="107"/>
      <c r="U252" s="107"/>
      <c r="V252" s="107"/>
      <c r="W252" s="107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5.75" customHeight="1">
      <c r="A253" s="103"/>
      <c r="S253" s="107"/>
      <c r="T253" s="107"/>
      <c r="U253" s="107"/>
      <c r="V253" s="107"/>
      <c r="W253" s="107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5.75" customHeight="1">
      <c r="A254" s="103"/>
      <c r="S254" s="107"/>
      <c r="T254" s="107"/>
      <c r="U254" s="107"/>
      <c r="V254" s="107"/>
      <c r="W254" s="107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5.75" customHeight="1">
      <c r="A255" s="103"/>
      <c r="S255" s="107"/>
      <c r="T255" s="107"/>
      <c r="U255" s="107"/>
      <c r="V255" s="107"/>
      <c r="W255" s="107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5.75" customHeight="1">
      <c r="A256" s="103"/>
      <c r="S256" s="107"/>
      <c r="T256" s="107"/>
      <c r="U256" s="107"/>
      <c r="V256" s="107"/>
      <c r="W256" s="107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5.75" customHeight="1">
      <c r="A257" s="103"/>
      <c r="S257" s="107"/>
      <c r="T257" s="107"/>
      <c r="U257" s="107"/>
      <c r="V257" s="107"/>
      <c r="W257" s="107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5.75" customHeight="1">
      <c r="A258" s="103"/>
      <c r="S258" s="107"/>
      <c r="T258" s="107"/>
      <c r="U258" s="107"/>
      <c r="V258" s="107"/>
      <c r="W258" s="107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5.75" customHeight="1">
      <c r="A259" s="103"/>
      <c r="S259" s="107"/>
      <c r="T259" s="107"/>
      <c r="U259" s="107"/>
      <c r="V259" s="107"/>
      <c r="W259" s="107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5.75" customHeight="1">
      <c r="A260" s="103"/>
      <c r="S260" s="107"/>
      <c r="T260" s="107"/>
      <c r="U260" s="107"/>
      <c r="V260" s="107"/>
      <c r="W260" s="107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5.75" customHeight="1">
      <c r="A261" s="103"/>
      <c r="S261" s="107"/>
      <c r="T261" s="107"/>
      <c r="U261" s="107"/>
      <c r="V261" s="107"/>
      <c r="W261" s="107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5.75" customHeight="1">
      <c r="A262" s="103"/>
      <c r="S262" s="107"/>
      <c r="T262" s="107"/>
      <c r="U262" s="107"/>
      <c r="V262" s="107"/>
      <c r="W262" s="107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5.75" customHeight="1">
      <c r="A263" s="103"/>
      <c r="S263" s="107"/>
      <c r="T263" s="107"/>
      <c r="U263" s="107"/>
      <c r="V263" s="107"/>
      <c r="W263" s="107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5.75" customHeight="1">
      <c r="A264" s="103"/>
      <c r="S264" s="107"/>
      <c r="T264" s="107"/>
      <c r="U264" s="107"/>
      <c r="V264" s="107"/>
      <c r="W264" s="107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5.75" customHeight="1">
      <c r="A265" s="103"/>
      <c r="S265" s="107"/>
      <c r="T265" s="107"/>
      <c r="U265" s="107"/>
      <c r="V265" s="107"/>
      <c r="W265" s="107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5.75" customHeight="1">
      <c r="A266" s="103"/>
      <c r="S266" s="107"/>
      <c r="T266" s="107"/>
      <c r="U266" s="107"/>
      <c r="V266" s="107"/>
      <c r="W266" s="107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5.75" customHeight="1">
      <c r="A267" s="103"/>
      <c r="S267" s="107"/>
      <c r="T267" s="107"/>
      <c r="U267" s="107"/>
      <c r="V267" s="107"/>
      <c r="W267" s="107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5.75" customHeight="1">
      <c r="A268" s="103"/>
      <c r="S268" s="107"/>
      <c r="T268" s="107"/>
      <c r="U268" s="107"/>
      <c r="V268" s="107"/>
      <c r="W268" s="107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5.75" customHeight="1">
      <c r="A269" s="103"/>
      <c r="S269" s="107"/>
      <c r="T269" s="107"/>
      <c r="U269" s="107"/>
      <c r="V269" s="107"/>
      <c r="W269" s="107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5.75" customHeight="1">
      <c r="A270" s="103"/>
      <c r="S270" s="107"/>
      <c r="T270" s="107"/>
      <c r="U270" s="107"/>
      <c r="V270" s="107"/>
      <c r="W270" s="107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5.75" customHeight="1">
      <c r="A271" s="103"/>
      <c r="S271" s="107"/>
      <c r="T271" s="107"/>
      <c r="U271" s="107"/>
      <c r="V271" s="107"/>
      <c r="W271" s="107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5.75" customHeight="1"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5.75" customHeight="1"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5.75" customHeight="1"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5.75" customHeight="1"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5.75" customHeight="1"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5.75" customHeight="1"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5.75" customHeight="1"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5.75" customHeight="1"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5.75" customHeight="1"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5.75" customHeight="1"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5.75" customHeight="1"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5.75" customHeight="1"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5.75" customHeight="1"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5.75" customHeight="1"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5.75" customHeight="1"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5.75" customHeight="1"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5.75" customHeight="1"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5.75" customHeight="1"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5.75" customHeight="1"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5.75" customHeight="1"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5.75" customHeight="1"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5.75" customHeight="1"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5.75" customHeight="1"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5.75" customHeight="1"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5.75" customHeight="1"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5.75" customHeight="1"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5.75" customHeight="1"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ht="15.75" customHeight="1"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ht="15.75" customHeight="1"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ht="15.75" customHeight="1"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ht="15.75" customHeight="1"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ht="15.75" customHeight="1"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ht="15.75" customHeight="1"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ht="15.75" customHeight="1"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ht="15.75" customHeight="1"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ht="15.75" customHeight="1"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ht="15.75" customHeight="1"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ht="15.75" customHeight="1"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ht="15.75" customHeight="1"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ht="15.75" customHeight="1"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ht="15.75" customHeight="1"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ht="15.75" customHeight="1"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ht="15.75" customHeight="1"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ht="15.75" customHeight="1"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ht="15.75" customHeight="1"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ht="15.75" customHeight="1"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ht="15.75" customHeight="1"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ht="15.75" customHeight="1"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ht="15.75" customHeight="1"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ht="15.75" customHeight="1"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ht="15.75" customHeight="1"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ht="15.75" customHeight="1"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ht="15.75" customHeight="1"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ht="15.75" customHeight="1"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ht="15.75" customHeight="1"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ht="15.75" customHeight="1"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ht="15.75" customHeight="1"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ht="15.75" customHeight="1"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ht="15.75" customHeight="1"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ht="15.75" customHeight="1"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ht="15.75" customHeight="1"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ht="15.75" customHeight="1"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ht="15.75" customHeight="1"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ht="15.75" customHeight="1"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ht="15.75" customHeight="1"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ht="15.75" customHeight="1"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ht="15.75" customHeight="1"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ht="15.75" customHeight="1"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ht="15.75" customHeight="1"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ht="15.75" customHeight="1"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ht="15.75" customHeight="1"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ht="15.75" customHeight="1"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ht="15.75" customHeight="1"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ht="15.75" customHeight="1"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ht="15.75" customHeight="1"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ht="15.75" customHeight="1"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ht="15.75" customHeight="1"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ht="15.75" customHeight="1"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ht="15.75" customHeight="1"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ht="15.75" customHeight="1"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ht="15.75" customHeight="1"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ht="15.75" customHeight="1"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ht="15.75" customHeight="1"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ht="15.75" customHeight="1"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ht="15.75" customHeight="1"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ht="15.75" customHeight="1"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ht="15.75" customHeight="1"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ht="15.75" customHeight="1"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ht="15.75" customHeight="1"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ht="15.75" customHeight="1"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ht="15.75" customHeight="1"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ht="15.75" customHeight="1"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ht="15.75" customHeight="1"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ht="15.75" customHeight="1"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ht="15.75" customHeight="1"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ht="15.75" customHeight="1"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ht="15.75" customHeight="1"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ht="15.75" customHeight="1"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ht="15.75" customHeight="1"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ht="15.75" customHeight="1">
      <c r="H371" s="172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ht="15.75" customHeight="1">
      <c r="H372" s="172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ht="15.75" customHeight="1">
      <c r="H373" s="172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ht="15.75" customHeight="1">
      <c r="H374" s="172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ht="15.75" customHeight="1">
      <c r="H375" s="172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ht="15.75" customHeight="1">
      <c r="H376" s="172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ht="15.75" customHeight="1">
      <c r="H377" s="172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ht="15.75" customHeight="1">
      <c r="H378" s="172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ht="15.75" customHeight="1">
      <c r="H379" s="172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ht="15.75" customHeight="1">
      <c r="H380" s="172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ht="15.75" customHeight="1">
      <c r="H381" s="172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ht="15.75" customHeight="1">
      <c r="H382" s="172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ht="15.75" customHeight="1">
      <c r="H383" s="172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ht="15.75" customHeight="1">
      <c r="H384" s="172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ht="15.75" customHeight="1">
      <c r="H385" s="172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ht="15.75" customHeight="1">
      <c r="H386" s="172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ht="15.75" customHeight="1">
      <c r="H387" s="172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ht="15.75" customHeight="1">
      <c r="H388" s="172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ht="15.75" customHeight="1">
      <c r="H389" s="172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ht="15.75" customHeight="1">
      <c r="H390" s="172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ht="15.75" customHeight="1">
      <c r="H391" s="172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ht="15.75" customHeight="1">
      <c r="H392" s="172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ht="15.75" customHeight="1">
      <c r="H393" s="172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ht="15.75" customHeight="1">
      <c r="H394" s="172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ht="15.75" customHeight="1">
      <c r="H395" s="172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ht="15.75" customHeight="1">
      <c r="H396" s="172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ht="15.75" customHeight="1">
      <c r="H397" s="172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ht="15.75" customHeight="1">
      <c r="H398" s="172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ht="15.75" customHeight="1">
      <c r="H399" s="172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ht="15.75" customHeight="1">
      <c r="H400" s="172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ht="15.75" customHeight="1">
      <c r="H401" s="172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ht="15.75" customHeight="1">
      <c r="H402" s="172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ht="15.75" customHeight="1">
      <c r="H403" s="172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ht="15.75" customHeight="1">
      <c r="H404" s="172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ht="15.75" customHeight="1">
      <c r="H405" s="172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ht="15.75" customHeight="1">
      <c r="H406" s="172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ht="15.75" customHeight="1">
      <c r="H407" s="172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ht="15.75" customHeight="1">
      <c r="H408" s="172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ht="15.75" customHeight="1">
      <c r="H409" s="172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ht="15.75" customHeight="1">
      <c r="H410" s="172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ht="15.75" customHeight="1">
      <c r="H411" s="172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ht="15.75" customHeight="1">
      <c r="H412" s="172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ht="15.75" customHeight="1">
      <c r="H413" s="172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ht="15.75" customHeight="1">
      <c r="H414" s="172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ht="15.75" customHeight="1">
      <c r="H415" s="172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ht="15.75" customHeight="1">
      <c r="H416" s="172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ht="15.75" customHeight="1">
      <c r="H417" s="172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ht="15.75" customHeight="1">
      <c r="H418" s="172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ht="15.75" customHeight="1">
      <c r="H419" s="172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ht="15.75" customHeight="1">
      <c r="H420" s="172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ht="15.75" customHeight="1">
      <c r="H421" s="172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ht="15.75" customHeight="1">
      <c r="H422" s="172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ht="15.75" customHeight="1">
      <c r="H423" s="172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ht="15.75" customHeight="1">
      <c r="H424" s="172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ht="15.75" customHeight="1">
      <c r="H425" s="172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ht="15.75" customHeight="1">
      <c r="H426" s="172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ht="15.75" customHeight="1">
      <c r="H427" s="172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ht="15.75" customHeight="1">
      <c r="H428" s="172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ht="15.75" customHeight="1">
      <c r="H429" s="172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ht="15.75" customHeight="1">
      <c r="H430" s="172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ht="15.75" customHeight="1">
      <c r="H431" s="172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ht="15.75" customHeight="1">
      <c r="H432" s="172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ht="15.75" customHeight="1">
      <c r="H433" s="172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ht="15.75" customHeight="1">
      <c r="H434" s="172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ht="15.75" customHeight="1">
      <c r="H435" s="172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ht="15.75" customHeight="1">
      <c r="H436" s="172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ht="15.75" customHeight="1">
      <c r="H437" s="172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ht="15.75" customHeight="1">
      <c r="H438" s="172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ht="15.75" customHeight="1">
      <c r="H439" s="172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ht="15.75" customHeight="1">
      <c r="H440" s="172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ht="15.75" customHeight="1">
      <c r="H441" s="172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ht="15.75" customHeight="1">
      <c r="H442" s="172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ht="15.75" customHeight="1">
      <c r="H443" s="172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ht="15.75" customHeight="1">
      <c r="H444" s="172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ht="15.75" customHeight="1">
      <c r="H445" s="172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ht="15.75" customHeight="1">
      <c r="H446" s="172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ht="15.75" customHeight="1">
      <c r="H447" s="172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ht="15.75" customHeight="1">
      <c r="H448" s="172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ht="15.75" customHeight="1">
      <c r="H449" s="172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ht="15.75" customHeight="1">
      <c r="H450" s="172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ht="15.75" customHeight="1">
      <c r="H451" s="172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ht="15.75" customHeight="1">
      <c r="H452" s="172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ht="15.75" customHeight="1">
      <c r="H453" s="172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ht="15.75" customHeight="1">
      <c r="H454" s="172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ht="15.75" customHeight="1">
      <c r="H455" s="172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ht="15.75" customHeight="1">
      <c r="H456" s="172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ht="15.75" customHeight="1">
      <c r="H457" s="172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ht="15.75" customHeight="1">
      <c r="H458" s="172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ht="15.75" customHeight="1">
      <c r="H459" s="172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ht="15.75" customHeight="1">
      <c r="H460" s="172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ht="15.75" customHeight="1">
      <c r="H461" s="172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ht="15.75" customHeight="1">
      <c r="H462" s="172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ht="15.75" customHeight="1">
      <c r="H463" s="172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ht="15.75" customHeight="1">
      <c r="H464" s="172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ht="15.75" customHeight="1">
      <c r="H465" s="172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ht="15.75" customHeight="1">
      <c r="H466" s="172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ht="15.75" customHeight="1">
      <c r="H467" s="172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ht="15.75" customHeight="1">
      <c r="H468" s="172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ht="15.75" customHeight="1">
      <c r="H469" s="172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ht="15.75" customHeight="1">
      <c r="H470" s="172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ht="15.75" customHeight="1">
      <c r="H471" s="172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ht="15.75" customHeight="1">
      <c r="H472" s="172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ht="15.75" customHeight="1">
      <c r="H473" s="172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ht="15.75" customHeight="1">
      <c r="H474" s="172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ht="15.75" customHeight="1">
      <c r="H475" s="172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ht="15.75" customHeight="1">
      <c r="H476" s="172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ht="15.75" customHeight="1">
      <c r="H477" s="172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ht="15.75" customHeight="1">
      <c r="H478" s="172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ht="15.75" customHeight="1">
      <c r="H479" s="172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ht="15.75" customHeight="1">
      <c r="H480" s="172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ht="15.75" customHeight="1">
      <c r="H481" s="172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ht="15.75" customHeight="1">
      <c r="H482" s="172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ht="15.75" customHeight="1">
      <c r="H483" s="172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ht="15.75" customHeight="1">
      <c r="H484" s="172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ht="15.75" customHeight="1">
      <c r="H485" s="172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ht="15.75" customHeight="1">
      <c r="H486" s="172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ht="15.75" customHeight="1">
      <c r="H487" s="172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ht="15.75" customHeight="1">
      <c r="H488" s="172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ht="15.75" customHeight="1">
      <c r="H489" s="172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ht="15.75" customHeight="1">
      <c r="H490" s="172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ht="15.75" customHeight="1">
      <c r="H491" s="172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ht="15.75" customHeight="1">
      <c r="H492" s="172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ht="15.75" customHeight="1">
      <c r="H493" s="172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ht="15.75" customHeight="1">
      <c r="H494" s="172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ht="15.75" customHeight="1">
      <c r="H495" s="172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ht="15.75" customHeight="1">
      <c r="H496" s="172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ht="15.75" customHeight="1">
      <c r="H497" s="172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ht="15.75" customHeight="1">
      <c r="H498" s="172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ht="15.75" customHeight="1">
      <c r="H499" s="172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ht="15.75" customHeight="1">
      <c r="H500" s="172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ht="15.75" customHeight="1">
      <c r="H501" s="172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ht="15.75" customHeight="1">
      <c r="H502" s="172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ht="15.75" customHeight="1">
      <c r="H503" s="172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ht="15.75" customHeight="1">
      <c r="H504" s="172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ht="15.75" customHeight="1">
      <c r="H505" s="172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ht="15.75" customHeight="1">
      <c r="H506" s="172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ht="15.75" customHeight="1">
      <c r="H507" s="172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ht="15.75" customHeight="1">
      <c r="H508" s="172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ht="15.75" customHeight="1">
      <c r="H509" s="172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ht="15.75" customHeight="1">
      <c r="H510" s="172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ht="15.75" customHeight="1">
      <c r="H511" s="172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ht="15.75" customHeight="1">
      <c r="H512" s="172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ht="15.75" customHeight="1">
      <c r="H513" s="172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ht="15.75" customHeight="1">
      <c r="H514" s="172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ht="15.75" customHeight="1">
      <c r="H515" s="172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ht="15.75" customHeight="1">
      <c r="H516" s="172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ht="15.75" customHeight="1">
      <c r="H517" s="172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ht="15.75" customHeight="1">
      <c r="H518" s="172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ht="15.75" customHeight="1">
      <c r="H519" s="172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ht="15.75" customHeight="1">
      <c r="H520" s="172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ht="15.75" customHeight="1">
      <c r="H521" s="172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ht="15.75" customHeight="1">
      <c r="H522" s="172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ht="15.75" customHeight="1">
      <c r="H523" s="172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ht="15.75" customHeight="1">
      <c r="H524" s="172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ht="15.75" customHeight="1">
      <c r="H525" s="172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ht="15.75" customHeight="1">
      <c r="H526" s="172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ht="15.75" customHeight="1">
      <c r="H527" s="172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ht="15.75" customHeight="1">
      <c r="H528" s="172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ht="15.75" customHeight="1">
      <c r="H529" s="172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ht="15.75" customHeight="1">
      <c r="H530" s="172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ht="15.75" customHeight="1">
      <c r="H531" s="172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ht="15.75" customHeight="1">
      <c r="H532" s="172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ht="15.75" customHeight="1">
      <c r="H533" s="172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ht="15.75" customHeight="1">
      <c r="H534" s="172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ht="15.75" customHeight="1">
      <c r="H535" s="172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ht="15.75" customHeight="1">
      <c r="H536" s="172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ht="15.75" customHeight="1">
      <c r="H537" s="172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ht="15.75" customHeight="1">
      <c r="H538" s="172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ht="15.75" customHeight="1">
      <c r="H539" s="172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ht="15.75" customHeight="1">
      <c r="H540" s="172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ht="15.75" customHeight="1">
      <c r="H541" s="172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ht="15.75" customHeight="1">
      <c r="H542" s="172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ht="15.75" customHeight="1">
      <c r="H543" s="172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ht="15.75" customHeight="1">
      <c r="H544" s="172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ht="15.75" customHeight="1">
      <c r="H545" s="172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ht="15.75" customHeight="1">
      <c r="H546" s="172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ht="15.75" customHeight="1">
      <c r="H547" s="172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ht="15.75" customHeight="1">
      <c r="H548" s="172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ht="15.75" customHeight="1">
      <c r="H549" s="172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ht="15.75" customHeight="1">
      <c r="H550" s="172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ht="15.75" customHeight="1">
      <c r="H551" s="172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ht="15.75" customHeight="1">
      <c r="H552" s="172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ht="15.75" customHeight="1">
      <c r="H553" s="172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ht="15.75" customHeight="1">
      <c r="H554" s="172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ht="15.75" customHeight="1">
      <c r="H555" s="172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ht="15.75" customHeight="1">
      <c r="H556" s="172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ht="15.75" customHeight="1">
      <c r="H557" s="172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ht="15.75" customHeight="1">
      <c r="H558" s="172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ht="15.75" customHeight="1">
      <c r="H559" s="172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ht="15.75" customHeight="1">
      <c r="H560" s="172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ht="15.75" customHeight="1">
      <c r="H561" s="172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ht="15.75" customHeight="1">
      <c r="H562" s="172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ht="15.75" customHeight="1">
      <c r="H563" s="172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ht="15.75" customHeight="1">
      <c r="H564" s="172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ht="15.75" customHeight="1">
      <c r="H565" s="172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ht="15.75" customHeight="1">
      <c r="H566" s="172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ht="15.75" customHeight="1">
      <c r="H567" s="172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ht="15.75" customHeight="1">
      <c r="H568" s="172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ht="15.75" customHeight="1">
      <c r="H569" s="172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ht="15.75" customHeight="1">
      <c r="H570" s="172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ht="15.75" customHeight="1">
      <c r="H571" s="172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ht="15.75" customHeight="1">
      <c r="H572" s="172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ht="15.75" customHeight="1">
      <c r="H573" s="172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ht="15.75" customHeight="1">
      <c r="H574" s="172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ht="15.75" customHeight="1">
      <c r="H575" s="172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ht="15.75" customHeight="1">
      <c r="H576" s="172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ht="15.75" customHeight="1">
      <c r="H577" s="172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ht="15.75" customHeight="1">
      <c r="H578" s="172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ht="15.75" customHeight="1">
      <c r="H579" s="172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ht="15.75" customHeight="1">
      <c r="H580" s="172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ht="15.75" customHeight="1">
      <c r="H581" s="172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ht="15.75" customHeight="1">
      <c r="H582" s="172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ht="15.75" customHeight="1">
      <c r="H583" s="172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ht="15.75" customHeight="1">
      <c r="H584" s="172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ht="15.75" customHeight="1">
      <c r="H585" s="172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ht="15.75" customHeight="1">
      <c r="H586" s="172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ht="15.75" customHeight="1">
      <c r="H587" s="172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ht="15.75" customHeight="1">
      <c r="H588" s="172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ht="15.75" customHeight="1">
      <c r="H589" s="172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ht="15.75" customHeight="1">
      <c r="H590" s="172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ht="15.75" customHeight="1">
      <c r="H591" s="172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ht="15.75" customHeight="1">
      <c r="H592" s="172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ht="15.75" customHeight="1">
      <c r="H593" s="172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ht="15.75" customHeight="1">
      <c r="H594" s="172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ht="15.75" customHeight="1">
      <c r="H595" s="172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ht="15.75" customHeight="1">
      <c r="H596" s="172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ht="15.75" customHeight="1">
      <c r="H597" s="172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ht="15.75" customHeight="1">
      <c r="H598" s="172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ht="15.75" customHeight="1">
      <c r="H599" s="172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ht="15.75" customHeight="1">
      <c r="H600" s="172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ht="15.75" customHeight="1">
      <c r="H601" s="172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ht="15.75" customHeight="1">
      <c r="H602" s="172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ht="15.75" customHeight="1">
      <c r="H603" s="172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ht="15.75" customHeight="1">
      <c r="H604" s="172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ht="15.75" customHeight="1">
      <c r="H605" s="172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ht="15.75" customHeight="1">
      <c r="H606" s="172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ht="15.75" customHeight="1">
      <c r="H607" s="172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ht="15.75" customHeight="1">
      <c r="H608" s="172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ht="15.75" customHeight="1">
      <c r="H609" s="172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ht="15.75" customHeight="1">
      <c r="H610" s="172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ht="15.75" customHeight="1">
      <c r="H611" s="172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ht="15.75" customHeight="1">
      <c r="H612" s="172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ht="15.75" customHeight="1">
      <c r="H613" s="172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ht="15.75" customHeight="1">
      <c r="H614" s="172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ht="15.75" customHeight="1">
      <c r="H615" s="172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ht="15.75" customHeight="1">
      <c r="H616" s="172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ht="15.75" customHeight="1">
      <c r="H617" s="172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ht="15.75" customHeight="1">
      <c r="H618" s="172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ht="15.75" customHeight="1">
      <c r="H619" s="172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ht="15.75" customHeight="1">
      <c r="H620" s="172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ht="15.75" customHeight="1">
      <c r="H621" s="172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ht="15.75" customHeight="1">
      <c r="H622" s="172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ht="15.75" customHeight="1">
      <c r="H623" s="172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ht="15.75" customHeight="1">
      <c r="H624" s="172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ht="15.75" customHeight="1">
      <c r="H625" s="172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ht="15.75" customHeight="1">
      <c r="H626" s="172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ht="15.75" customHeight="1">
      <c r="H627" s="172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ht="15.75" customHeight="1">
      <c r="H628" s="172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ht="15.75" customHeight="1">
      <c r="H629" s="172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ht="15.75" customHeight="1">
      <c r="H630" s="172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ht="15.75" customHeight="1">
      <c r="H631" s="172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ht="15.75" customHeight="1">
      <c r="H632" s="172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ht="15.75" customHeight="1">
      <c r="H633" s="172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ht="15.75" customHeight="1">
      <c r="H634" s="172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ht="15.75" customHeight="1">
      <c r="H635" s="172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ht="15.75" customHeight="1">
      <c r="H636" s="172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ht="15.75" customHeight="1">
      <c r="H637" s="172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ht="15.75" customHeight="1">
      <c r="H638" s="172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ht="15.75" customHeight="1">
      <c r="H639" s="172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ht="15.75" customHeight="1">
      <c r="H640" s="172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ht="15.75" customHeight="1">
      <c r="H641" s="172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ht="15.75" customHeight="1">
      <c r="H642" s="172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ht="15.75" customHeight="1">
      <c r="H643" s="172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ht="15.75" customHeight="1">
      <c r="H644" s="172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ht="15.75" customHeight="1">
      <c r="H645" s="172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ht="15.75" customHeight="1">
      <c r="H646" s="172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ht="15.75" customHeight="1">
      <c r="H647" s="172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ht="15.75" customHeight="1">
      <c r="H648" s="172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ht="15.75" customHeight="1">
      <c r="H649" s="172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ht="15.75" customHeight="1">
      <c r="H650" s="172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ht="15.75" customHeight="1">
      <c r="H651" s="172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ht="15.75" customHeight="1">
      <c r="H652" s="172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ht="15.75" customHeight="1">
      <c r="H653" s="172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ht="15.75" customHeight="1">
      <c r="H654" s="172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ht="15.75" customHeight="1">
      <c r="H655" s="172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ht="15.75" customHeight="1">
      <c r="H656" s="172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ht="15.75" customHeight="1">
      <c r="H657" s="172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ht="15.75" customHeight="1">
      <c r="H658" s="172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ht="15.75" customHeight="1">
      <c r="H659" s="172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ht="15.75" customHeight="1">
      <c r="H660" s="172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ht="15.75" customHeight="1">
      <c r="H661" s="172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ht="15.75" customHeight="1">
      <c r="H662" s="172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ht="15.75" customHeight="1">
      <c r="H663" s="172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ht="15.75" customHeight="1">
      <c r="H664" s="172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ht="15.75" customHeight="1">
      <c r="H665" s="172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ht="15.75" customHeight="1">
      <c r="H666" s="172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ht="15.75" customHeight="1">
      <c r="H667" s="172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ht="15.75" customHeight="1">
      <c r="H668" s="172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ht="15.75" customHeight="1">
      <c r="H669" s="172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ht="15.75" customHeight="1">
      <c r="H670" s="172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ht="15.75" customHeight="1">
      <c r="H671" s="172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ht="15.75" customHeight="1">
      <c r="H672" s="172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ht="15.75" customHeight="1">
      <c r="H673" s="172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ht="15.75" customHeight="1">
      <c r="H674" s="172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ht="15.75" customHeight="1">
      <c r="H675" s="172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ht="15.75" customHeight="1">
      <c r="H676" s="172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ht="15.75" customHeight="1">
      <c r="H677" s="172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ht="15.75" customHeight="1">
      <c r="H678" s="172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ht="15.75" customHeight="1">
      <c r="H679" s="172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ht="15.75" customHeight="1">
      <c r="H680" s="172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ht="15.75" customHeight="1">
      <c r="H681" s="172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ht="15.75" customHeight="1">
      <c r="H682" s="172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ht="15.75" customHeight="1">
      <c r="H683" s="172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ht="15.75" customHeight="1">
      <c r="H684" s="172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ht="15.75" customHeight="1">
      <c r="H685" s="172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ht="15.75" customHeight="1">
      <c r="H686" s="172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ht="15.75" customHeight="1">
      <c r="H687" s="172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ht="15.75" customHeight="1">
      <c r="H688" s="172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ht="15.75" customHeight="1">
      <c r="H689" s="172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ht="15.75" customHeight="1">
      <c r="H690" s="172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ht="15.75" customHeight="1">
      <c r="H691" s="172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ht="15.75" customHeight="1">
      <c r="H692" s="172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ht="15.75" customHeight="1">
      <c r="H693" s="172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ht="15.75" customHeight="1">
      <c r="H694" s="172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ht="15.75" customHeight="1">
      <c r="H695" s="172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ht="15.75" customHeight="1">
      <c r="H696" s="172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ht="15.75" customHeight="1">
      <c r="H697" s="172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ht="15.75" customHeight="1">
      <c r="H698" s="172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ht="15.75" customHeight="1">
      <c r="H699" s="172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ht="15.75" customHeight="1">
      <c r="H700" s="172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ht="15.75" customHeight="1">
      <c r="H701" s="172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ht="15.75" customHeight="1">
      <c r="H702" s="172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ht="15.75" customHeight="1">
      <c r="H703" s="172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ht="15.75" customHeight="1">
      <c r="H704" s="172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ht="15.75" customHeight="1">
      <c r="H705" s="172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ht="15.75" customHeight="1">
      <c r="H706" s="172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ht="15.75" customHeight="1">
      <c r="H707" s="172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ht="15.75" customHeight="1">
      <c r="H708" s="172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ht="15.75" customHeight="1">
      <c r="H709" s="172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ht="15.75" customHeight="1">
      <c r="H710" s="172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ht="15.75" customHeight="1">
      <c r="H711" s="172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ht="15.75" customHeight="1">
      <c r="H712" s="172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ht="15.75" customHeight="1">
      <c r="H713" s="172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ht="15.75" customHeight="1">
      <c r="H714" s="172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ht="15.75" customHeight="1">
      <c r="H715" s="172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ht="15.75" customHeight="1">
      <c r="H716" s="172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ht="15.75" customHeight="1">
      <c r="H717" s="172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ht="15.75" customHeight="1">
      <c r="H718" s="172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ht="15.75" customHeight="1">
      <c r="H719" s="172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ht="15.75" customHeight="1">
      <c r="H720" s="172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ht="15.75" customHeight="1">
      <c r="H721" s="172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ht="15.75" customHeight="1">
      <c r="H722" s="172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ht="15.75" customHeight="1">
      <c r="H723" s="172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ht="15.75" customHeight="1">
      <c r="H724" s="172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ht="15.75" customHeight="1">
      <c r="H725" s="172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ht="15.75" customHeight="1">
      <c r="H726" s="172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ht="15.75" customHeight="1">
      <c r="H727" s="172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ht="15.75" customHeight="1">
      <c r="H728" s="172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ht="15.75" customHeight="1">
      <c r="H729" s="172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ht="15.75" customHeight="1">
      <c r="H730" s="172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ht="15.75" customHeight="1">
      <c r="H731" s="172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ht="15.75" customHeight="1">
      <c r="H732" s="172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ht="15.75" customHeight="1">
      <c r="H733" s="172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ht="15.75" customHeight="1">
      <c r="H734" s="172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ht="15.75" customHeight="1">
      <c r="H735" s="172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ht="15.75" customHeight="1">
      <c r="H736" s="172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ht="15.75" customHeight="1">
      <c r="H737" s="172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ht="15.75" customHeight="1">
      <c r="H738" s="172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ht="15.75" customHeight="1">
      <c r="H739" s="172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ht="15.75" customHeight="1">
      <c r="H740" s="172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ht="15.75" customHeight="1">
      <c r="H741" s="172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ht="15.75" customHeight="1">
      <c r="H742" s="172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ht="15.75" customHeight="1">
      <c r="H743" s="172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ht="15.75" customHeight="1">
      <c r="H744" s="172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ht="15.75" customHeight="1">
      <c r="H745" s="172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ht="15.75" customHeight="1">
      <c r="H746" s="172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ht="15.75" customHeight="1">
      <c r="H747" s="172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ht="15.75" customHeight="1">
      <c r="H748" s="172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ht="15.75" customHeight="1">
      <c r="H749" s="172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ht="15.75" customHeight="1">
      <c r="H750" s="172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ht="15.75" customHeight="1">
      <c r="H751" s="172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ht="15.75" customHeight="1">
      <c r="H752" s="172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ht="15.75" customHeight="1">
      <c r="H753" s="172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ht="15.75" customHeight="1">
      <c r="H754" s="172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ht="15.75" customHeight="1">
      <c r="H755" s="172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ht="15.75" customHeight="1">
      <c r="H756" s="172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ht="15.75" customHeight="1">
      <c r="H757" s="172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ht="15.75" customHeight="1">
      <c r="H758" s="172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ht="15.75" customHeight="1">
      <c r="H759" s="172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ht="15.75" customHeight="1">
      <c r="H760" s="172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ht="15.75" customHeight="1">
      <c r="H761" s="172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ht="15.75" customHeight="1">
      <c r="H762" s="172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ht="15.75" customHeight="1">
      <c r="H763" s="172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ht="15.75" customHeight="1">
      <c r="H764" s="172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ht="15.75" customHeight="1">
      <c r="H765" s="172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ht="15.75" customHeight="1">
      <c r="H766" s="172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ht="15.75" customHeight="1">
      <c r="H767" s="172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ht="15.75" customHeight="1">
      <c r="H768" s="172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ht="15.75" customHeight="1">
      <c r="H769" s="172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ht="15.75" customHeight="1">
      <c r="H770" s="172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ht="15.75" customHeight="1">
      <c r="H771" s="172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ht="15.75" customHeight="1">
      <c r="H772" s="172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ht="15.75" customHeight="1">
      <c r="H773" s="172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ht="15.75" customHeight="1">
      <c r="H774" s="172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ht="15.75" customHeight="1">
      <c r="H775" s="172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ht="15.75" customHeight="1">
      <c r="H776" s="172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ht="15.75" customHeight="1">
      <c r="H777" s="172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ht="15.75" customHeight="1">
      <c r="H778" s="172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ht="15.75" customHeight="1">
      <c r="H779" s="172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ht="15.75" customHeight="1">
      <c r="H780" s="172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ht="15.75" customHeight="1">
      <c r="H781" s="172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ht="15.75" customHeight="1">
      <c r="H782" s="172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ht="15.75" customHeight="1">
      <c r="H783" s="172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ht="15.75" customHeight="1">
      <c r="H784" s="172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ht="15.75" customHeight="1">
      <c r="H785" s="172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ht="15.75" customHeight="1">
      <c r="H786" s="172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ht="15.75" customHeight="1">
      <c r="H787" s="172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ht="15.75" customHeight="1">
      <c r="H788" s="172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ht="15.75" customHeight="1">
      <c r="H789" s="172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ht="15.75" customHeight="1">
      <c r="H790" s="172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ht="15.75" customHeight="1">
      <c r="H791" s="172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ht="15.75" customHeight="1">
      <c r="H792" s="172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ht="15.75" customHeight="1">
      <c r="H793" s="172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ht="15.75" customHeight="1">
      <c r="H794" s="172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ht="15.75" customHeight="1">
      <c r="H795" s="172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ht="15.75" customHeight="1">
      <c r="H796" s="172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ht="15.75" customHeight="1">
      <c r="H797" s="172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ht="15.75" customHeight="1">
      <c r="H798" s="172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ht="15.75" customHeight="1">
      <c r="H799" s="172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ht="15.75" customHeight="1">
      <c r="H800" s="172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ht="15.75" customHeight="1">
      <c r="H801" s="172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ht="15.75" customHeight="1">
      <c r="H802" s="172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ht="15.75" customHeight="1">
      <c r="H803" s="172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ht="15.75" customHeight="1">
      <c r="H804" s="172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ht="15.75" customHeight="1">
      <c r="H805" s="172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ht="15.75" customHeight="1">
      <c r="H806" s="172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ht="15.75" customHeight="1">
      <c r="H807" s="172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ht="15.75" customHeight="1">
      <c r="H808" s="172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ht="15.75" customHeight="1">
      <c r="H809" s="172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ht="15.75" customHeight="1">
      <c r="H810" s="172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ht="15.75" customHeight="1">
      <c r="H811" s="172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ht="15.75" customHeight="1">
      <c r="H812" s="172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ht="15.75" customHeight="1">
      <c r="H813" s="172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ht="15.75" customHeight="1">
      <c r="H814" s="172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ht="15.75" customHeight="1">
      <c r="H815" s="172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ht="15.75" customHeight="1">
      <c r="H816" s="172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ht="15.75" customHeight="1">
      <c r="H817" s="172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ht="15.75" customHeight="1">
      <c r="H818" s="172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ht="15.75" customHeight="1">
      <c r="H819" s="172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ht="15.75" customHeight="1">
      <c r="H820" s="172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ht="15.75" customHeight="1">
      <c r="H821" s="172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ht="15.75" customHeight="1">
      <c r="H822" s="172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ht="15.75" customHeight="1">
      <c r="H823" s="172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ht="15.75" customHeight="1">
      <c r="H824" s="172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ht="15.75" customHeight="1">
      <c r="H825" s="172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ht="15.75" customHeight="1">
      <c r="H826" s="172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ht="15.75" customHeight="1">
      <c r="H827" s="172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ht="15.75" customHeight="1">
      <c r="H828" s="172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ht="15.75" customHeight="1">
      <c r="H829" s="172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ht="15.75" customHeight="1">
      <c r="H830" s="172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ht="15.75" customHeight="1">
      <c r="H831" s="172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ht="15.75" customHeight="1">
      <c r="H832" s="172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ht="15.75" customHeight="1">
      <c r="H833" s="172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ht="15.75" customHeight="1">
      <c r="H834" s="172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ht="15.75" customHeight="1">
      <c r="H835" s="172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ht="15.75" customHeight="1">
      <c r="H836" s="172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ht="15.75" customHeight="1">
      <c r="H837" s="172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ht="15.75" customHeight="1">
      <c r="H838" s="172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ht="15.75" customHeight="1">
      <c r="H839" s="172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ht="15.75" customHeight="1">
      <c r="H840" s="172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ht="15.75" customHeight="1">
      <c r="H841" s="172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ht="15.75" customHeight="1">
      <c r="H842" s="172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ht="15.75" customHeight="1">
      <c r="H843" s="172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ht="15.75" customHeight="1">
      <c r="H844" s="172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ht="15.75" customHeight="1">
      <c r="H845" s="172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ht="15.75" customHeight="1">
      <c r="H846" s="172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ht="15.75" customHeight="1">
      <c r="H847" s="172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ht="15.75" customHeight="1">
      <c r="H848" s="172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ht="15.75" customHeight="1">
      <c r="H849" s="172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ht="15.75" customHeight="1">
      <c r="H850" s="172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ht="15.75" customHeight="1">
      <c r="H851" s="172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ht="15.75" customHeight="1">
      <c r="H852" s="172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ht="15.75" customHeight="1">
      <c r="H853" s="172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ht="15.75" customHeight="1">
      <c r="H854" s="172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ht="15.75" customHeight="1">
      <c r="H855" s="172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ht="15.75" customHeight="1">
      <c r="H856" s="172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ht="15.75" customHeight="1">
      <c r="H857" s="172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ht="15.75" customHeight="1">
      <c r="H858" s="172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ht="15.75" customHeight="1">
      <c r="H859" s="172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ht="15.75" customHeight="1">
      <c r="H860" s="172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ht="15.75" customHeight="1">
      <c r="H861" s="172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ht="15.75" customHeight="1">
      <c r="H862" s="172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ht="15.75" customHeight="1">
      <c r="H863" s="172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ht="15.75" customHeight="1">
      <c r="H864" s="172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ht="15.75" customHeight="1">
      <c r="H865" s="172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ht="15.75" customHeight="1">
      <c r="H866" s="172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ht="15.75" customHeight="1">
      <c r="H867" s="172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ht="15.75" customHeight="1">
      <c r="H868" s="172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ht="15.75" customHeight="1">
      <c r="H869" s="172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ht="15.75" customHeight="1">
      <c r="H870" s="172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ht="15.75" customHeight="1">
      <c r="H871" s="172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ht="15.75" customHeight="1">
      <c r="H872" s="172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ht="15.75" customHeight="1">
      <c r="H873" s="172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ht="15.75" customHeight="1">
      <c r="H874" s="172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ht="15.75" customHeight="1">
      <c r="H875" s="172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ht="15.75" customHeight="1">
      <c r="H876" s="172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ht="15.75" customHeight="1">
      <c r="H877" s="172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ht="15.75" customHeight="1">
      <c r="H878" s="172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ht="15.75" customHeight="1">
      <c r="H879" s="172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ht="15.75" customHeight="1">
      <c r="H880" s="172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ht="15.75" customHeight="1">
      <c r="H881" s="172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ht="15.75" customHeight="1">
      <c r="H882" s="172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ht="15.75" customHeight="1">
      <c r="H883" s="172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ht="15.75" customHeight="1">
      <c r="H884" s="172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ht="15.75" customHeight="1">
      <c r="H885" s="172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ht="15.75" customHeight="1">
      <c r="H886" s="172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ht="15.75" customHeight="1">
      <c r="H887" s="172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ht="15.75" customHeight="1">
      <c r="H888" s="172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ht="15.75" customHeight="1">
      <c r="H889" s="172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ht="15.75" customHeight="1">
      <c r="H890" s="172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ht="15.75" customHeight="1">
      <c r="H891" s="172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ht="15.75" customHeight="1">
      <c r="H892" s="172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ht="15.75" customHeight="1">
      <c r="H893" s="172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ht="15.75" customHeight="1">
      <c r="H894" s="172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ht="15.75" customHeight="1">
      <c r="H895" s="172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ht="15.75" customHeight="1">
      <c r="H896" s="172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ht="15.75" customHeight="1">
      <c r="H897" s="172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ht="15.75" customHeight="1">
      <c r="H898" s="172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ht="15.75" customHeight="1">
      <c r="H899" s="172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ht="15.75" customHeight="1">
      <c r="H900" s="172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ht="15.75" customHeight="1">
      <c r="H901" s="172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ht="15.75" customHeight="1">
      <c r="H902" s="172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ht="15.75" customHeight="1">
      <c r="H903" s="172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ht="15.75" customHeight="1">
      <c r="H904" s="172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ht="15.75" customHeight="1">
      <c r="H905" s="172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ht="15.75" customHeight="1">
      <c r="H906" s="172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ht="15.75" customHeight="1">
      <c r="H907" s="172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ht="15.75" customHeight="1">
      <c r="H908" s="172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ht="15.75" customHeight="1">
      <c r="H909" s="172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ht="15.75" customHeight="1">
      <c r="H910" s="172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ht="15.75" customHeight="1">
      <c r="H911" s="172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ht="15.75" customHeight="1">
      <c r="H912" s="172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ht="15.75" customHeight="1">
      <c r="H913" s="172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ht="15.75" customHeight="1">
      <c r="H914" s="172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ht="15.75" customHeight="1">
      <c r="H915" s="172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ht="15.75" customHeight="1">
      <c r="H916" s="172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ht="15.75" customHeight="1">
      <c r="H917" s="172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ht="15.75" customHeight="1">
      <c r="H918" s="172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ht="15.75" customHeight="1">
      <c r="H919" s="172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ht="15.75" customHeight="1">
      <c r="H920" s="172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ht="15.75" customHeight="1">
      <c r="H921" s="172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ht="15.75" customHeight="1">
      <c r="H922" s="172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ht="15.75" customHeight="1">
      <c r="H923" s="172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ht="15.75" customHeight="1">
      <c r="H924" s="172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ht="15.75" customHeight="1">
      <c r="H925" s="172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ht="15.75" customHeight="1">
      <c r="H926" s="172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ht="15.75" customHeight="1">
      <c r="H927" s="172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ht="15.75" customHeight="1">
      <c r="H928" s="172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ht="15.75" customHeight="1">
      <c r="H929" s="172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ht="15.75" customHeight="1">
      <c r="H930" s="172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ht="15.75" customHeight="1">
      <c r="H931" s="172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ht="15.75" customHeight="1">
      <c r="H932" s="172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ht="15.75" customHeight="1">
      <c r="H933" s="172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ht="15.75" customHeight="1">
      <c r="H934" s="172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ht="15.75" customHeight="1">
      <c r="H935" s="172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ht="15.75" customHeight="1">
      <c r="H936" s="172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ht="15.75" customHeight="1">
      <c r="H937" s="172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ht="15.75" customHeight="1">
      <c r="H938" s="172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ht="15.75" customHeight="1">
      <c r="H939" s="172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ht="15.75" customHeight="1">
      <c r="H940" s="172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ht="15.75" customHeight="1">
      <c r="H941" s="172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ht="15.75" customHeight="1">
      <c r="H942" s="172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ht="15.75" customHeight="1">
      <c r="H943" s="172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ht="15.75" customHeight="1">
      <c r="H944" s="172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ht="15.75" customHeight="1">
      <c r="H945" s="172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ht="15.75" customHeight="1">
      <c r="H946" s="172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ht="15.75" customHeight="1">
      <c r="H947" s="172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ht="15.75" customHeight="1">
      <c r="H948" s="172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ht="15.75" customHeight="1">
      <c r="H949" s="172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ht="15.75" customHeight="1">
      <c r="H950" s="172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ht="15.75" customHeight="1">
      <c r="H951" s="172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ht="15.75" customHeight="1">
      <c r="H952" s="172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ht="15.75" customHeight="1">
      <c r="H953" s="172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ht="15.75" customHeight="1">
      <c r="H954" s="172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ht="15.75" customHeight="1">
      <c r="H955" s="172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ht="15.75" customHeight="1">
      <c r="H956" s="172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ht="15.75" customHeight="1">
      <c r="H957" s="172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ht="15.75" customHeight="1">
      <c r="H958" s="172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ht="15.75" customHeight="1">
      <c r="H959" s="172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ht="15.75" customHeight="1">
      <c r="H960" s="172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ht="15.75" customHeight="1">
      <c r="H961" s="172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ht="15.75" customHeight="1">
      <c r="H962" s="172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ht="15.75" customHeight="1">
      <c r="H963" s="172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ht="15.75" customHeight="1">
      <c r="H964" s="172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ht="15.75" customHeight="1">
      <c r="H965" s="172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ht="15.75" customHeight="1">
      <c r="H966" s="172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ht="15.75" customHeight="1">
      <c r="H967" s="172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ht="15.75" customHeight="1">
      <c r="H968" s="172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ht="15.75" customHeight="1">
      <c r="H969" s="172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ht="15.75" customHeight="1">
      <c r="H970" s="172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 ht="15.75" customHeight="1">
      <c r="H971" s="172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 ht="15.75" customHeight="1">
      <c r="H972" s="172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ht="15.75" customHeight="1">
      <c r="H973" s="172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 ht="15.75" customHeight="1">
      <c r="H974" s="172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 ht="15.75" customHeight="1">
      <c r="H975" s="172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 ht="15.75" customHeight="1">
      <c r="H976" s="172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ht="15.75" customHeight="1">
      <c r="H977" s="172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 ht="15.75" customHeight="1">
      <c r="H978" s="172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ht="15.75" customHeight="1">
      <c r="H979" s="172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 ht="15.75" customHeight="1">
      <c r="H980" s="172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ht="15.75" customHeight="1">
      <c r="H981" s="172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 ht="15.75" customHeight="1">
      <c r="H982" s="172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 ht="15.75" customHeight="1">
      <c r="H983" s="172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 ht="15.75" customHeight="1">
      <c r="H984" s="172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 ht="15.75" customHeight="1">
      <c r="H985" s="172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ht="15.75" customHeight="1">
      <c r="H986" s="172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 ht="15.75" customHeight="1">
      <c r="H987" s="172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 ht="15.75" customHeight="1">
      <c r="H988" s="172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 ht="15.75" customHeight="1">
      <c r="H989" s="172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ht="15.75" customHeight="1">
      <c r="H990" s="172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ht="15.75" customHeight="1">
      <c r="H991" s="172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 ht="15.75" customHeight="1">
      <c r="H992" s="172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ht="15.75" customHeight="1">
      <c r="H993" s="172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 ht="15.75" customHeight="1">
      <c r="H994" s="172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ht="15.75" customHeight="1">
      <c r="H995" s="172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 ht="15.75" customHeight="1">
      <c r="H996" s="172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 ht="15.75" customHeight="1">
      <c r="H997" s="172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 ht="15.75" customHeight="1">
      <c r="H998" s="172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 ht="15.75" customHeight="1">
      <c r="H999" s="172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 ht="15.75" customHeight="1">
      <c r="H1000" s="172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 ht="15.75" customHeight="1">
      <c r="H1001" s="172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 ht="15.75" customHeight="1">
      <c r="H1002" s="172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 ht="15.75" customHeight="1">
      <c r="H1003" s="172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 ht="15.75" customHeight="1">
      <c r="H1004" s="172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 ht="15.75" customHeight="1">
      <c r="H1005" s="172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 ht="15.75" customHeight="1">
      <c r="H1006" s="172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 ht="15.75" customHeight="1">
      <c r="H1007" s="172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 ht="15.75" customHeight="1">
      <c r="H1008" s="172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 ht="15.75" customHeight="1">
      <c r="H1009" s="172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 ht="15.75" customHeight="1">
      <c r="H1010" s="172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  <row r="1011" ht="15.75" customHeight="1">
      <c r="H1011" s="172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</row>
    <row r="1012" ht="15.75" customHeight="1">
      <c r="H1012" s="172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</row>
    <row r="1013" ht="15.75" customHeight="1">
      <c r="H1013" s="172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</row>
    <row r="1014" ht="15.75" customHeight="1">
      <c r="H1014" s="172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</row>
    <row r="1015" ht="15.75" customHeight="1">
      <c r="H1015" s="172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</row>
    <row r="1016" ht="15.75" customHeight="1">
      <c r="H1016" s="172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</row>
    <row r="1017" ht="15.75" customHeight="1">
      <c r="H1017" s="172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</row>
    <row r="1018" ht="15.75" customHeight="1">
      <c r="H1018" s="172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ht="15.75" customHeight="1">
      <c r="H1019" s="172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</row>
    <row r="1020" ht="15.75" customHeight="1">
      <c r="H1020" s="172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</row>
    <row r="1021" ht="15.75" customHeight="1">
      <c r="H1021" s="172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</row>
    <row r="1022" ht="15.75" customHeight="1">
      <c r="H1022" s="172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</row>
    <row r="1023" ht="15.75" customHeight="1">
      <c r="H1023" s="172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</row>
    <row r="1024" ht="15.75" customHeight="1">
      <c r="H1024" s="172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</row>
    <row r="1025" ht="15.75" customHeight="1">
      <c r="H1025" s="172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</row>
    <row r="1026" ht="15.75" customHeight="1">
      <c r="H1026" s="172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</row>
    <row r="1027" ht="15.75" customHeight="1">
      <c r="H1027" s="172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</row>
    <row r="1028" ht="15.75" customHeight="1">
      <c r="H1028" s="172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</row>
    <row r="1029" ht="15.75" customHeight="1">
      <c r="H1029" s="172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</row>
    <row r="1030" ht="15.75" customHeight="1">
      <c r="H1030" s="172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</row>
    <row r="1031" ht="15.75" customHeight="1">
      <c r="H1031" s="172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</row>
    <row r="1032" ht="15.75" customHeight="1">
      <c r="H1032" s="172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</row>
    <row r="1033" ht="15.75" customHeight="1">
      <c r="H1033" s="172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</row>
    <row r="1034" ht="15.75" customHeight="1">
      <c r="H1034" s="172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</row>
    <row r="1035" ht="15.75" customHeight="1">
      <c r="H1035" s="172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</row>
    <row r="1036" ht="15.75" customHeight="1">
      <c r="H1036" s="172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</row>
    <row r="1037" ht="15.75" customHeight="1">
      <c r="H1037" s="172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</row>
    <row r="1038" ht="15.75" customHeight="1">
      <c r="H1038" s="172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</row>
    <row r="1039" ht="15.75" customHeight="1">
      <c r="H1039" s="172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</row>
    <row r="1040" ht="15.75" customHeight="1">
      <c r="H1040" s="172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</row>
    <row r="1041" ht="15.75" customHeight="1">
      <c r="H1041" s="172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</row>
    <row r="1042" ht="15.75" customHeight="1">
      <c r="H1042" s="172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</row>
    <row r="1043" ht="15.75" customHeight="1">
      <c r="H1043" s="172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</row>
    <row r="1044" ht="15.75" customHeight="1">
      <c r="H1044" s="172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</row>
    <row r="1045" ht="15.75" customHeight="1">
      <c r="H1045" s="172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</row>
  </sheetData>
  <autoFilter ref="$A$3:$AL$67"/>
  <mergeCells count="3">
    <mergeCell ref="A1:AL2"/>
    <mergeCell ref="L125:N125"/>
    <mergeCell ref="E126:F126"/>
  </mergeCells>
  <conditionalFormatting sqref="F71:F87 E83:E100 F89:G89 F91:G91 H99:K102">
    <cfRule type="containsText" dxfId="14" priority="1" operator="containsText" text="RUIM">
      <formula>NOT(ISERROR(SEARCH(("RUIM"),(F71))))</formula>
    </cfRule>
  </conditionalFormatting>
  <conditionalFormatting sqref="F71:F87 E83:E100 F89:G89 F91:G91 H99:K102">
    <cfRule type="containsText" dxfId="15" priority="2" operator="containsText" text="BOM">
      <formula>NOT(ISERROR(SEARCH(("BOM"),(F71))))</formula>
    </cfRule>
  </conditionalFormatting>
  <conditionalFormatting sqref="AJ3:AJ66 AK3:AL3 AK99:AL102">
    <cfRule type="containsText" dxfId="16" priority="3" operator="containsText" text="ENCERRADO">
      <formula>NOT(ISERROR(SEARCH(("ENCERRADO"),(AJ3))))</formula>
    </cfRule>
  </conditionalFormatting>
  <conditionalFormatting sqref="AD4:AD66 AF99:AF102">
    <cfRule type="containsText" dxfId="16" priority="4" operator="containsText" text="SIM">
      <formula>NOT(ISERROR(SEARCH(("SIM"),(AD4))))</formula>
    </cfRule>
  </conditionalFormatting>
  <conditionalFormatting sqref="AJ3:AJ66 AK3:AL3 AK99:AL102">
    <cfRule type="containsText" dxfId="6" priority="5" operator="containsText" text="ABERTO">
      <formula>NOT(ISERROR(SEARCH(("ABERTO"),(AJ3))))</formula>
    </cfRule>
  </conditionalFormatting>
  <conditionalFormatting sqref="AD4:AD66 AF99:AF102">
    <cfRule type="containsText" dxfId="6" priority="6" operator="containsText" text="NÃO">
      <formula>NOT(ISERROR(SEARCH(("NÃO"),(AD4))))</formula>
    </cfRule>
  </conditionalFormatting>
  <conditionalFormatting sqref="G72:G77">
    <cfRule type="cellIs" dxfId="17" priority="7" operator="greaterThanOrEqual">
      <formula>"100%"</formula>
    </cfRule>
  </conditionalFormatting>
  <conditionalFormatting sqref="G72:G77">
    <cfRule type="cellIs" dxfId="18" priority="8" operator="between">
      <formula>"50%"</formula>
      <formula>"99.90%"</formula>
    </cfRule>
  </conditionalFormatting>
  <conditionalFormatting sqref="G72:G77">
    <cfRule type="cellIs" dxfId="19" priority="9" operator="between">
      <formula>"0%"</formula>
      <formula>"30%"</formula>
    </cfRule>
  </conditionalFormatting>
  <conditionalFormatting sqref="G72:G77">
    <cfRule type="cellIs" dxfId="20" priority="10" operator="between">
      <formula>"31%"</formula>
      <formula>"49%"</formula>
    </cfRule>
  </conditionalFormatting>
  <conditionalFormatting sqref="AH4:AH66">
    <cfRule type="cellIs" dxfId="21" priority="11" operator="greaterThanOrEqual">
      <formula>"15%"</formula>
    </cfRule>
  </conditionalFormatting>
  <conditionalFormatting sqref="AH4:AH66">
    <cfRule type="cellIs" dxfId="18" priority="12" operator="greaterThanOrEqual">
      <formula>"11%"</formula>
    </cfRule>
  </conditionalFormatting>
  <conditionalFormatting sqref="AH4:AH66">
    <cfRule type="cellIs" dxfId="22" priority="13" operator="lessThan">
      <formula>"11%"</formula>
    </cfRule>
  </conditionalFormatting>
  <conditionalFormatting sqref="AH4:AH42">
    <cfRule type="notContainsBlanks" dxfId="23" priority="14">
      <formula>LEN(TRIM(AH4))&gt;0</formula>
    </cfRule>
  </conditionalFormatting>
  <dataValidations>
    <dataValidation type="list" allowBlank="1" showErrorMessage="1" sqref="H3:H67 H371:H1045">
      <formula1>"CYA RUBBER,QUISVI,TERMOCOLOR,UNIFORT,SCHEMAQ,SATAKE,ACTOS,TOTALFLEX,TRYUMPHO"</formula1>
    </dataValidation>
    <dataValidation type="list" allowBlank="1" showErrorMessage="1" sqref="J4:J66">
      <formula1>"NÃO,SIM"</formula1>
    </dataValidation>
    <dataValidation type="custom" allowBlank="1" showDropDown="1" sqref="D72:F78">
      <formula1>AND(ISNUMBER(D72),(NOT(OR(NOT(ISERROR(DATEVALUE(D72))), AND(ISNUMBER(D72), LEFT(CELL("format", D72))="D")))))</formula1>
    </dataValidation>
    <dataValidation type="list" allowBlank="1" showErrorMessage="1" sqref="I4:I66">
      <formula1>"ORDEM SOLICITADA,CONTRATADO,ANDAMENTO,CARREGANDO,SALDO,FINALIZADO,CERTO,SEM VEICULO,CTE ANDAMENTO"</formula1>
    </dataValidation>
    <dataValidation type="list" allowBlank="1" showErrorMessage="1" sqref="K4:K66">
      <formula1>"POSTADO,NAO ENVIADO"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7.14"/>
    <col customWidth="1" min="5" max="5" width="17.29"/>
    <col customWidth="1" min="6" max="6" width="25.14"/>
    <col customWidth="1" min="7" max="7" width="21.43"/>
    <col customWidth="1" min="8" max="8" width="24.71"/>
    <col customWidth="1" min="9" max="9" width="25.0"/>
    <col customWidth="1" min="10" max="10" width="25.86"/>
    <col customWidth="1" min="11" max="11" width="30.43"/>
    <col customWidth="1" min="12" max="12" width="24.71"/>
    <col customWidth="1" min="13" max="13" width="22.14"/>
    <col customWidth="1" min="14" max="14" width="18.43"/>
    <col customWidth="1" hidden="1" min="15" max="15" width="13.43"/>
    <col customWidth="1" hidden="1" min="16" max="16" width="11.0"/>
    <col customWidth="1" min="17" max="17" width="18.0"/>
    <col customWidth="1" hidden="1" min="18" max="22" width="12.43"/>
    <col customWidth="1" hidden="1" min="23" max="23" width="12.71"/>
    <col customWidth="1" min="24" max="24" width="12.43"/>
    <col customWidth="1" hidden="1" min="25" max="25" width="20.57"/>
    <col customWidth="1" hidden="1" min="26" max="26" width="16.71"/>
    <col customWidth="1" min="27" max="27" width="11.86"/>
    <col customWidth="1" min="28" max="28" width="14.71"/>
    <col customWidth="1" hidden="1" min="29" max="29" width="16.57"/>
    <col customWidth="1" hidden="1" min="30" max="30" width="14.71"/>
    <col customWidth="1" min="31" max="31" width="13.57"/>
    <col customWidth="1" hidden="1" min="32" max="32" width="9.86"/>
    <col customWidth="1" hidden="1" min="33" max="33" width="9.57"/>
    <col customWidth="1" hidden="1" min="34" max="34" width="12.29"/>
    <col customWidth="1" hidden="1" min="35" max="35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2" t="s">
        <v>55</v>
      </c>
      <c r="I3" s="52" t="s">
        <v>56</v>
      </c>
      <c r="J3" s="52" t="s">
        <v>506</v>
      </c>
      <c r="K3" s="52" t="s">
        <v>58</v>
      </c>
      <c r="L3" s="52" t="s">
        <v>60</v>
      </c>
      <c r="M3" s="52" t="s">
        <v>61</v>
      </c>
      <c r="N3" s="52" t="s">
        <v>62</v>
      </c>
      <c r="O3" s="52" t="s">
        <v>63</v>
      </c>
      <c r="P3" s="51" t="s">
        <v>63</v>
      </c>
      <c r="Q3" s="52" t="s">
        <v>64</v>
      </c>
      <c r="R3" s="52" t="s">
        <v>65</v>
      </c>
      <c r="S3" s="52"/>
      <c r="T3" s="52" t="s">
        <v>66</v>
      </c>
      <c r="U3" s="52" t="s">
        <v>67</v>
      </c>
      <c r="V3" s="52" t="s">
        <v>67</v>
      </c>
      <c r="W3" s="52" t="s">
        <v>68</v>
      </c>
      <c r="X3" s="52" t="s">
        <v>69</v>
      </c>
      <c r="Y3" s="53" t="s">
        <v>70</v>
      </c>
      <c r="Z3" s="53" t="s">
        <v>71</v>
      </c>
      <c r="AA3" s="53" t="s">
        <v>72</v>
      </c>
      <c r="AB3" s="53" t="s">
        <v>73</v>
      </c>
      <c r="AC3" s="53" t="s">
        <v>74</v>
      </c>
      <c r="AD3" s="53" t="s">
        <v>75</v>
      </c>
      <c r="AE3" s="53" t="s">
        <v>76</v>
      </c>
      <c r="AF3" s="54" t="s">
        <v>77</v>
      </c>
      <c r="AG3" s="54" t="s">
        <v>78</v>
      </c>
      <c r="AH3" s="55" t="s">
        <v>79</v>
      </c>
      <c r="AI3" s="55" t="s">
        <v>80</v>
      </c>
    </row>
    <row r="4" ht="18.0" customHeight="1">
      <c r="A4" s="274">
        <v>46174.0</v>
      </c>
      <c r="B4" s="275" t="s">
        <v>588</v>
      </c>
      <c r="C4" s="276"/>
      <c r="D4" s="275" t="s">
        <v>112</v>
      </c>
      <c r="E4" s="275" t="s">
        <v>113</v>
      </c>
      <c r="F4" s="275" t="s">
        <v>114</v>
      </c>
      <c r="G4" s="275" t="s">
        <v>115</v>
      </c>
      <c r="H4" s="277" t="s">
        <v>109</v>
      </c>
      <c r="I4" s="278" t="s">
        <v>86</v>
      </c>
      <c r="J4" s="278" t="s">
        <v>87</v>
      </c>
      <c r="K4" s="279" t="s">
        <v>589</v>
      </c>
      <c r="L4" s="280">
        <v>6360.0</v>
      </c>
      <c r="M4" s="280">
        <v>11500.0</v>
      </c>
      <c r="N4" s="280">
        <v>100000.0</v>
      </c>
      <c r="O4" s="281">
        <v>3.0E-4</v>
      </c>
      <c r="P4" s="282">
        <f t="shared" ref="P4:P25" si="1">N4*O4</f>
        <v>30</v>
      </c>
      <c r="Q4" s="283">
        <v>0.05</v>
      </c>
      <c r="R4" s="283">
        <v>0.0533</v>
      </c>
      <c r="S4" s="280">
        <v>1.0</v>
      </c>
      <c r="T4" s="280">
        <f t="shared" ref="T4:T25" si="2">R4*M4</f>
        <v>612.95</v>
      </c>
      <c r="U4" s="284">
        <v>0.065</v>
      </c>
      <c r="V4" s="285">
        <f t="shared" ref="V4:V25" si="3">M4*U4</f>
        <v>747.5</v>
      </c>
      <c r="W4" s="286">
        <f t="shared" ref="W4:W25" si="4">X4*0.00133</f>
        <v>0.01995</v>
      </c>
      <c r="X4" s="275">
        <v>15.0</v>
      </c>
      <c r="Y4" s="284">
        <f t="shared" ref="Y4:Y50" si="5">Q4+R4+U4+W4</f>
        <v>0.18825</v>
      </c>
      <c r="Z4" s="287">
        <f t="shared" ref="Z4:Z50" si="6">M4*Y4+AI4</f>
        <v>2262.625</v>
      </c>
      <c r="AA4" s="283">
        <v>0.1</v>
      </c>
      <c r="AB4" s="287">
        <f t="shared" ref="AB4:AB45" si="7">(M4-L4)*AA4</f>
        <v>514</v>
      </c>
      <c r="AC4" s="288">
        <f t="shared" ref="AC4:AC50" si="8">17.5</f>
        <v>17.5</v>
      </c>
      <c r="AD4" s="287">
        <f t="shared" ref="AD4:AD50" si="9">M4-L4-P4-Z4-AB4-AC4</f>
        <v>2315.875</v>
      </c>
      <c r="AE4" s="284">
        <f t="shared" ref="AE4:AE50" si="10">AD4/M4</f>
        <v>0.2013804348</v>
      </c>
      <c r="AF4" s="71">
        <f t="shared" ref="AF4:AF50" si="11">M4-Z4-AG4</f>
        <v>9007.95</v>
      </c>
      <c r="AG4" s="71">
        <f t="shared" ref="AG4:AG50" si="12">W4*M4</f>
        <v>229.425</v>
      </c>
      <c r="AH4" s="72">
        <v>0.0085</v>
      </c>
      <c r="AI4" s="73">
        <f t="shared" ref="AI4:AI50" si="13">AH4*M4</f>
        <v>97.75</v>
      </c>
    </row>
    <row r="5" ht="18.0" customHeight="1">
      <c r="A5" s="274">
        <v>46174.0</v>
      </c>
      <c r="B5" s="275">
        <v>3170.0</v>
      </c>
      <c r="C5" s="276"/>
      <c r="D5" s="275" t="s">
        <v>90</v>
      </c>
      <c r="E5" s="275" t="s">
        <v>91</v>
      </c>
      <c r="F5" s="275" t="s">
        <v>101</v>
      </c>
      <c r="G5" s="275" t="s">
        <v>91</v>
      </c>
      <c r="H5" s="277" t="s">
        <v>85</v>
      </c>
      <c r="I5" s="278" t="s">
        <v>86</v>
      </c>
      <c r="J5" s="278" t="s">
        <v>87</v>
      </c>
      <c r="K5" s="279" t="s">
        <v>197</v>
      </c>
      <c r="L5" s="280">
        <v>1160.0</v>
      </c>
      <c r="M5" s="280">
        <v>2200.0</v>
      </c>
      <c r="N5" s="280">
        <v>60000.0</v>
      </c>
      <c r="O5" s="281">
        <v>3.0E-4</v>
      </c>
      <c r="P5" s="282">
        <f t="shared" si="1"/>
        <v>18</v>
      </c>
      <c r="Q5" s="283">
        <v>0.096</v>
      </c>
      <c r="R5" s="283">
        <v>0.0533</v>
      </c>
      <c r="S5" s="280">
        <v>1.0</v>
      </c>
      <c r="T5" s="280">
        <f t="shared" si="2"/>
        <v>117.26</v>
      </c>
      <c r="U5" s="284">
        <v>0.065</v>
      </c>
      <c r="V5" s="285">
        <f t="shared" si="3"/>
        <v>143</v>
      </c>
      <c r="W5" s="286">
        <f t="shared" si="4"/>
        <v>0.01995</v>
      </c>
      <c r="X5" s="275">
        <v>15.0</v>
      </c>
      <c r="Y5" s="284">
        <f t="shared" si="5"/>
        <v>0.23425</v>
      </c>
      <c r="Z5" s="287">
        <f t="shared" si="6"/>
        <v>534.05</v>
      </c>
      <c r="AA5" s="283">
        <v>0.13</v>
      </c>
      <c r="AB5" s="287">
        <f t="shared" si="7"/>
        <v>135.2</v>
      </c>
      <c r="AC5" s="288">
        <f t="shared" si="8"/>
        <v>17.5</v>
      </c>
      <c r="AD5" s="287">
        <f t="shared" si="9"/>
        <v>335.25</v>
      </c>
      <c r="AE5" s="284">
        <f t="shared" si="10"/>
        <v>0.1523863636</v>
      </c>
      <c r="AF5" s="71">
        <f t="shared" si="11"/>
        <v>1622.06</v>
      </c>
      <c r="AG5" s="71">
        <f t="shared" si="12"/>
        <v>43.89</v>
      </c>
      <c r="AH5" s="72">
        <v>0.0085</v>
      </c>
      <c r="AI5" s="73">
        <f t="shared" si="13"/>
        <v>18.7</v>
      </c>
    </row>
    <row r="6" ht="18.0" customHeight="1">
      <c r="A6" s="274">
        <v>46175.0</v>
      </c>
      <c r="B6" s="276">
        <v>3247.0</v>
      </c>
      <c r="C6" s="276"/>
      <c r="D6" s="275" t="s">
        <v>127</v>
      </c>
      <c r="E6" s="275" t="s">
        <v>83</v>
      </c>
      <c r="F6" s="275" t="s">
        <v>203</v>
      </c>
      <c r="G6" s="275" t="s">
        <v>83</v>
      </c>
      <c r="H6" s="277" t="s">
        <v>128</v>
      </c>
      <c r="I6" s="278" t="s">
        <v>86</v>
      </c>
      <c r="J6" s="278" t="s">
        <v>87</v>
      </c>
      <c r="K6" s="275" t="s">
        <v>590</v>
      </c>
      <c r="L6" s="289">
        <v>2060.0</v>
      </c>
      <c r="M6" s="289">
        <v>3600.0</v>
      </c>
      <c r="N6" s="289">
        <v>14850.0</v>
      </c>
      <c r="O6" s="281">
        <v>3.0E-4</v>
      </c>
      <c r="P6" s="282">
        <f t="shared" si="1"/>
        <v>4.455</v>
      </c>
      <c r="Q6" s="283">
        <v>0.05</v>
      </c>
      <c r="R6" s="283">
        <v>0.0533</v>
      </c>
      <c r="S6" s="280">
        <v>1.0</v>
      </c>
      <c r="T6" s="280">
        <f t="shared" si="2"/>
        <v>191.88</v>
      </c>
      <c r="U6" s="284">
        <v>0.065</v>
      </c>
      <c r="V6" s="285">
        <f t="shared" si="3"/>
        <v>234</v>
      </c>
      <c r="W6" s="286">
        <f t="shared" si="4"/>
        <v>0.01995</v>
      </c>
      <c r="X6" s="275">
        <v>15.0</v>
      </c>
      <c r="Y6" s="284">
        <f t="shared" si="5"/>
        <v>0.18825</v>
      </c>
      <c r="Z6" s="287">
        <f t="shared" si="6"/>
        <v>708.3</v>
      </c>
      <c r="AA6" s="283">
        <v>0.13</v>
      </c>
      <c r="AB6" s="287">
        <f t="shared" si="7"/>
        <v>200.2</v>
      </c>
      <c r="AC6" s="288">
        <f t="shared" si="8"/>
        <v>17.5</v>
      </c>
      <c r="AD6" s="287">
        <f t="shared" si="9"/>
        <v>609.545</v>
      </c>
      <c r="AE6" s="284">
        <f t="shared" si="10"/>
        <v>0.1693180556</v>
      </c>
      <c r="AF6" s="71">
        <f t="shared" si="11"/>
        <v>2819.88</v>
      </c>
      <c r="AG6" s="71">
        <f t="shared" si="12"/>
        <v>71.82</v>
      </c>
      <c r="AH6" s="72">
        <v>0.0085</v>
      </c>
      <c r="AI6" s="73">
        <f t="shared" si="13"/>
        <v>30.6</v>
      </c>
    </row>
    <row r="7" ht="15.75" customHeight="1">
      <c r="A7" s="274">
        <v>46176.0</v>
      </c>
      <c r="B7" s="276">
        <v>3273.0</v>
      </c>
      <c r="C7" s="276"/>
      <c r="D7" s="277" t="s">
        <v>459</v>
      </c>
      <c r="E7" s="277" t="s">
        <v>106</v>
      </c>
      <c r="F7" s="275" t="s">
        <v>105</v>
      </c>
      <c r="G7" s="275" t="s">
        <v>106</v>
      </c>
      <c r="H7" s="275" t="s">
        <v>460</v>
      </c>
      <c r="I7" s="278" t="s">
        <v>86</v>
      </c>
      <c r="J7" s="278" t="s">
        <v>87</v>
      </c>
      <c r="K7" s="275" t="s">
        <v>591</v>
      </c>
      <c r="L7" s="289">
        <v>2960.0</v>
      </c>
      <c r="M7" s="289">
        <v>5900.0</v>
      </c>
      <c r="N7" s="289">
        <v>330000.0</v>
      </c>
      <c r="O7" s="281">
        <v>3.0E-4</v>
      </c>
      <c r="P7" s="282">
        <f t="shared" si="1"/>
        <v>99</v>
      </c>
      <c r="Q7" s="283">
        <v>0.05</v>
      </c>
      <c r="R7" s="283">
        <v>0.0533</v>
      </c>
      <c r="S7" s="280">
        <v>1.0</v>
      </c>
      <c r="T7" s="280">
        <f t="shared" si="2"/>
        <v>314.47</v>
      </c>
      <c r="U7" s="284">
        <v>0.065</v>
      </c>
      <c r="V7" s="285">
        <f t="shared" si="3"/>
        <v>383.5</v>
      </c>
      <c r="W7" s="286">
        <f t="shared" si="4"/>
        <v>0.01995</v>
      </c>
      <c r="X7" s="275">
        <v>15.0</v>
      </c>
      <c r="Y7" s="284">
        <f t="shared" si="5"/>
        <v>0.18825</v>
      </c>
      <c r="Z7" s="287">
        <f t="shared" si="6"/>
        <v>1160.825</v>
      </c>
      <c r="AA7" s="283">
        <v>0.13</v>
      </c>
      <c r="AB7" s="287">
        <f t="shared" si="7"/>
        <v>382.2</v>
      </c>
      <c r="AC7" s="288">
        <f t="shared" si="8"/>
        <v>17.5</v>
      </c>
      <c r="AD7" s="287">
        <f t="shared" si="9"/>
        <v>1280.475</v>
      </c>
      <c r="AE7" s="284">
        <f t="shared" si="10"/>
        <v>0.217029661</v>
      </c>
      <c r="AF7" s="71">
        <f t="shared" si="11"/>
        <v>4621.47</v>
      </c>
      <c r="AG7" s="71">
        <f t="shared" si="12"/>
        <v>117.705</v>
      </c>
      <c r="AH7" s="72">
        <v>0.0085</v>
      </c>
      <c r="AI7" s="73">
        <f t="shared" si="13"/>
        <v>50.15</v>
      </c>
    </row>
    <row r="8" ht="18.0" customHeight="1">
      <c r="A8" s="274">
        <v>46177.0</v>
      </c>
      <c r="B8" s="276" t="s">
        <v>592</v>
      </c>
      <c r="C8" s="276"/>
      <c r="D8" s="277" t="s">
        <v>112</v>
      </c>
      <c r="E8" s="277" t="s">
        <v>113</v>
      </c>
      <c r="F8" s="277" t="s">
        <v>107</v>
      </c>
      <c r="G8" s="277" t="s">
        <v>108</v>
      </c>
      <c r="H8" s="277" t="s">
        <v>109</v>
      </c>
      <c r="I8" s="278" t="s">
        <v>86</v>
      </c>
      <c r="J8" s="278" t="s">
        <v>593</v>
      </c>
      <c r="K8" s="275" t="s">
        <v>594</v>
      </c>
      <c r="L8" s="278">
        <v>6560.0</v>
      </c>
      <c r="M8" s="278">
        <v>12500.0</v>
      </c>
      <c r="N8" s="278">
        <v>100000.0</v>
      </c>
      <c r="O8" s="281">
        <v>3.0E-4</v>
      </c>
      <c r="P8" s="282">
        <f t="shared" si="1"/>
        <v>30</v>
      </c>
      <c r="Q8" s="283">
        <v>0.05</v>
      </c>
      <c r="R8" s="283">
        <v>0.0533</v>
      </c>
      <c r="S8" s="280">
        <v>1.0</v>
      </c>
      <c r="T8" s="280">
        <f t="shared" si="2"/>
        <v>666.25</v>
      </c>
      <c r="U8" s="284">
        <v>0.065</v>
      </c>
      <c r="V8" s="285">
        <f t="shared" si="3"/>
        <v>812.5</v>
      </c>
      <c r="W8" s="286">
        <f t="shared" si="4"/>
        <v>0.01995</v>
      </c>
      <c r="X8" s="275">
        <v>15.0</v>
      </c>
      <c r="Y8" s="284">
        <f t="shared" si="5"/>
        <v>0.18825</v>
      </c>
      <c r="Z8" s="287">
        <f t="shared" si="6"/>
        <v>2459.375</v>
      </c>
      <c r="AA8" s="283">
        <v>0.1</v>
      </c>
      <c r="AB8" s="287">
        <f t="shared" si="7"/>
        <v>594</v>
      </c>
      <c r="AC8" s="288">
        <f t="shared" si="8"/>
        <v>17.5</v>
      </c>
      <c r="AD8" s="287">
        <f t="shared" si="9"/>
        <v>2839.125</v>
      </c>
      <c r="AE8" s="284">
        <f t="shared" si="10"/>
        <v>0.22713</v>
      </c>
      <c r="AF8" s="71">
        <f t="shared" si="11"/>
        <v>9791.25</v>
      </c>
      <c r="AG8" s="71">
        <f t="shared" si="12"/>
        <v>249.375</v>
      </c>
      <c r="AH8" s="72">
        <v>0.0085</v>
      </c>
      <c r="AI8" s="73">
        <f t="shared" si="13"/>
        <v>106.25</v>
      </c>
    </row>
    <row r="9" ht="18.0" customHeight="1">
      <c r="A9" s="274">
        <v>46177.0</v>
      </c>
      <c r="B9" s="275" t="s">
        <v>595</v>
      </c>
      <c r="C9" s="275"/>
      <c r="D9" s="275" t="s">
        <v>112</v>
      </c>
      <c r="E9" s="275" t="s">
        <v>113</v>
      </c>
      <c r="F9" s="275" t="s">
        <v>118</v>
      </c>
      <c r="G9" s="275" t="s">
        <v>119</v>
      </c>
      <c r="H9" s="277" t="s">
        <v>109</v>
      </c>
      <c r="I9" s="278" t="s">
        <v>86</v>
      </c>
      <c r="J9" s="278" t="s">
        <v>87</v>
      </c>
      <c r="K9" s="275" t="s">
        <v>360</v>
      </c>
      <c r="L9" s="280">
        <v>5460.0</v>
      </c>
      <c r="M9" s="280">
        <v>9100.0</v>
      </c>
      <c r="N9" s="278">
        <v>100000.0</v>
      </c>
      <c r="O9" s="281">
        <v>3.0E-4</v>
      </c>
      <c r="P9" s="282">
        <f t="shared" si="1"/>
        <v>30</v>
      </c>
      <c r="Q9" s="283">
        <v>0.05</v>
      </c>
      <c r="R9" s="283">
        <v>0.0533</v>
      </c>
      <c r="S9" s="280">
        <v>1.0</v>
      </c>
      <c r="T9" s="280">
        <f t="shared" si="2"/>
        <v>485.03</v>
      </c>
      <c r="U9" s="284">
        <v>0.065</v>
      </c>
      <c r="V9" s="285">
        <f t="shared" si="3"/>
        <v>591.5</v>
      </c>
      <c r="W9" s="286">
        <f t="shared" si="4"/>
        <v>0.01995</v>
      </c>
      <c r="X9" s="275">
        <v>15.0</v>
      </c>
      <c r="Y9" s="284">
        <f t="shared" si="5"/>
        <v>0.18825</v>
      </c>
      <c r="Z9" s="287">
        <f t="shared" si="6"/>
        <v>1790.425</v>
      </c>
      <c r="AA9" s="283">
        <v>0.1</v>
      </c>
      <c r="AB9" s="287">
        <f t="shared" si="7"/>
        <v>364</v>
      </c>
      <c r="AC9" s="288">
        <f t="shared" si="8"/>
        <v>17.5</v>
      </c>
      <c r="AD9" s="287">
        <f t="shared" si="9"/>
        <v>1438.075</v>
      </c>
      <c r="AE9" s="284">
        <f t="shared" si="10"/>
        <v>0.1580302198</v>
      </c>
      <c r="AF9" s="71">
        <f t="shared" si="11"/>
        <v>7128.03</v>
      </c>
      <c r="AG9" s="71">
        <f t="shared" si="12"/>
        <v>181.545</v>
      </c>
      <c r="AH9" s="72">
        <v>0.0085</v>
      </c>
      <c r="AI9" s="73">
        <f t="shared" si="13"/>
        <v>77.35</v>
      </c>
    </row>
    <row r="10" ht="18.0" customHeight="1">
      <c r="A10" s="274">
        <v>46178.0</v>
      </c>
      <c r="B10" s="276">
        <v>3288.0</v>
      </c>
      <c r="C10" s="276"/>
      <c r="D10" s="275" t="s">
        <v>122</v>
      </c>
      <c r="E10" s="275" t="s">
        <v>91</v>
      </c>
      <c r="F10" s="275" t="s">
        <v>596</v>
      </c>
      <c r="G10" s="277" t="s">
        <v>106</v>
      </c>
      <c r="H10" s="277" t="s">
        <v>262</v>
      </c>
      <c r="I10" s="278" t="s">
        <v>86</v>
      </c>
      <c r="J10" s="278" t="s">
        <v>87</v>
      </c>
      <c r="K10" s="277" t="s">
        <v>597</v>
      </c>
      <c r="L10" s="280">
        <v>2860.0</v>
      </c>
      <c r="M10" s="280">
        <v>3590.0</v>
      </c>
      <c r="N10" s="278">
        <v>162000.0</v>
      </c>
      <c r="O10" s="281">
        <v>3.0E-4</v>
      </c>
      <c r="P10" s="282">
        <f t="shared" si="1"/>
        <v>48.6</v>
      </c>
      <c r="Q10" s="283">
        <v>0.096</v>
      </c>
      <c r="R10" s="283">
        <v>0.0533</v>
      </c>
      <c r="S10" s="280">
        <v>1.0</v>
      </c>
      <c r="T10" s="280">
        <f t="shared" si="2"/>
        <v>191.347</v>
      </c>
      <c r="U10" s="284">
        <v>0.065</v>
      </c>
      <c r="V10" s="285">
        <f t="shared" si="3"/>
        <v>233.35</v>
      </c>
      <c r="W10" s="286">
        <f t="shared" si="4"/>
        <v>0.01995</v>
      </c>
      <c r="X10" s="275">
        <v>15.0</v>
      </c>
      <c r="Y10" s="284">
        <f t="shared" si="5"/>
        <v>0.23425</v>
      </c>
      <c r="Z10" s="287">
        <f t="shared" si="6"/>
        <v>871.4725</v>
      </c>
      <c r="AA10" s="283">
        <v>0.0</v>
      </c>
      <c r="AB10" s="287">
        <f t="shared" si="7"/>
        <v>0</v>
      </c>
      <c r="AC10" s="288">
        <f t="shared" si="8"/>
        <v>17.5</v>
      </c>
      <c r="AD10" s="287">
        <f t="shared" si="9"/>
        <v>-207.5725</v>
      </c>
      <c r="AE10" s="284">
        <f t="shared" si="10"/>
        <v>-0.05781963788</v>
      </c>
      <c r="AF10" s="71">
        <f t="shared" si="11"/>
        <v>2646.907</v>
      </c>
      <c r="AG10" s="71">
        <f t="shared" si="12"/>
        <v>71.6205</v>
      </c>
      <c r="AH10" s="72">
        <v>0.0085</v>
      </c>
      <c r="AI10" s="73">
        <f t="shared" si="13"/>
        <v>30.515</v>
      </c>
    </row>
    <row r="11" ht="18.0" customHeight="1">
      <c r="A11" s="274">
        <v>46181.0</v>
      </c>
      <c r="B11" s="276">
        <v>3338.0</v>
      </c>
      <c r="C11" s="276"/>
      <c r="D11" s="275" t="s">
        <v>122</v>
      </c>
      <c r="E11" s="275" t="s">
        <v>91</v>
      </c>
      <c r="F11" s="277" t="s">
        <v>261</v>
      </c>
      <c r="G11" s="277" t="s">
        <v>91</v>
      </c>
      <c r="H11" s="277" t="s">
        <v>262</v>
      </c>
      <c r="I11" s="278" t="s">
        <v>86</v>
      </c>
      <c r="J11" s="278" t="s">
        <v>87</v>
      </c>
      <c r="K11" s="277" t="s">
        <v>598</v>
      </c>
      <c r="L11" s="278">
        <v>2020.0</v>
      </c>
      <c r="M11" s="278">
        <v>3400.0</v>
      </c>
      <c r="N11" s="278">
        <v>80000.0</v>
      </c>
      <c r="O11" s="281">
        <v>3.0E-4</v>
      </c>
      <c r="P11" s="282">
        <f t="shared" si="1"/>
        <v>24</v>
      </c>
      <c r="Q11" s="283">
        <v>0.096</v>
      </c>
      <c r="R11" s="283">
        <v>0.0533</v>
      </c>
      <c r="S11" s="280">
        <v>1.0</v>
      </c>
      <c r="T11" s="280">
        <f t="shared" si="2"/>
        <v>181.22</v>
      </c>
      <c r="U11" s="284">
        <v>0.065</v>
      </c>
      <c r="V11" s="285">
        <f t="shared" si="3"/>
        <v>221</v>
      </c>
      <c r="W11" s="286">
        <f t="shared" si="4"/>
        <v>0.01995</v>
      </c>
      <c r="X11" s="275">
        <v>15.0</v>
      </c>
      <c r="Y11" s="284">
        <f t="shared" si="5"/>
        <v>0.23425</v>
      </c>
      <c r="Z11" s="287">
        <f t="shared" si="6"/>
        <v>825.35</v>
      </c>
      <c r="AA11" s="283">
        <v>0.07</v>
      </c>
      <c r="AB11" s="287">
        <f t="shared" si="7"/>
        <v>96.6</v>
      </c>
      <c r="AC11" s="288">
        <f t="shared" si="8"/>
        <v>17.5</v>
      </c>
      <c r="AD11" s="287">
        <f t="shared" si="9"/>
        <v>416.55</v>
      </c>
      <c r="AE11" s="284">
        <f t="shared" si="10"/>
        <v>0.1225147059</v>
      </c>
      <c r="AF11" s="71">
        <f t="shared" si="11"/>
        <v>2506.82</v>
      </c>
      <c r="AG11" s="71">
        <f t="shared" si="12"/>
        <v>67.83</v>
      </c>
      <c r="AH11" s="72">
        <v>0.0085</v>
      </c>
      <c r="AI11" s="73">
        <f t="shared" si="13"/>
        <v>28.9</v>
      </c>
    </row>
    <row r="12" ht="18.0" customHeight="1">
      <c r="A12" s="274">
        <v>46181.0</v>
      </c>
      <c r="B12" s="276">
        <v>3360.0</v>
      </c>
      <c r="C12" s="276"/>
      <c r="D12" s="275" t="s">
        <v>90</v>
      </c>
      <c r="E12" s="275" t="s">
        <v>91</v>
      </c>
      <c r="F12" s="275" t="s">
        <v>101</v>
      </c>
      <c r="G12" s="275" t="s">
        <v>91</v>
      </c>
      <c r="H12" s="277" t="s">
        <v>85</v>
      </c>
      <c r="I12" s="278" t="s">
        <v>86</v>
      </c>
      <c r="J12" s="278" t="s">
        <v>87</v>
      </c>
      <c r="K12" s="277" t="s">
        <v>197</v>
      </c>
      <c r="L12" s="280">
        <v>1160.0</v>
      </c>
      <c r="M12" s="280">
        <v>2200.0</v>
      </c>
      <c r="N12" s="278">
        <v>60000.0</v>
      </c>
      <c r="O12" s="281">
        <v>3.0E-4</v>
      </c>
      <c r="P12" s="282">
        <f t="shared" si="1"/>
        <v>18</v>
      </c>
      <c r="Q12" s="283">
        <v>0.096</v>
      </c>
      <c r="R12" s="283">
        <v>0.0533</v>
      </c>
      <c r="S12" s="280">
        <v>1.0</v>
      </c>
      <c r="T12" s="280">
        <f t="shared" si="2"/>
        <v>117.26</v>
      </c>
      <c r="U12" s="284">
        <v>0.065</v>
      </c>
      <c r="V12" s="285">
        <f t="shared" si="3"/>
        <v>143</v>
      </c>
      <c r="W12" s="286">
        <f t="shared" si="4"/>
        <v>0.01995</v>
      </c>
      <c r="X12" s="275">
        <v>15.0</v>
      </c>
      <c r="Y12" s="284">
        <f t="shared" si="5"/>
        <v>0.23425</v>
      </c>
      <c r="Z12" s="287">
        <f t="shared" si="6"/>
        <v>534.05</v>
      </c>
      <c r="AA12" s="283">
        <v>0.13</v>
      </c>
      <c r="AB12" s="287">
        <f t="shared" si="7"/>
        <v>135.2</v>
      </c>
      <c r="AC12" s="288">
        <f t="shared" si="8"/>
        <v>17.5</v>
      </c>
      <c r="AD12" s="287">
        <f t="shared" si="9"/>
        <v>335.25</v>
      </c>
      <c r="AE12" s="284">
        <f t="shared" si="10"/>
        <v>0.1523863636</v>
      </c>
      <c r="AF12" s="71">
        <f t="shared" si="11"/>
        <v>1622.06</v>
      </c>
      <c r="AG12" s="71">
        <f t="shared" si="12"/>
        <v>43.89</v>
      </c>
      <c r="AH12" s="72">
        <v>0.0085</v>
      </c>
      <c r="AI12" s="73">
        <f t="shared" si="13"/>
        <v>18.7</v>
      </c>
    </row>
    <row r="13" ht="18.0" customHeight="1">
      <c r="A13" s="274">
        <v>46181.0</v>
      </c>
      <c r="B13" s="275">
        <v>3336.0</v>
      </c>
      <c r="C13" s="276"/>
      <c r="D13" s="275" t="s">
        <v>90</v>
      </c>
      <c r="E13" s="275" t="s">
        <v>91</v>
      </c>
      <c r="F13" s="275" t="s">
        <v>122</v>
      </c>
      <c r="G13" s="275" t="s">
        <v>91</v>
      </c>
      <c r="H13" s="277" t="s">
        <v>85</v>
      </c>
      <c r="I13" s="278" t="s">
        <v>86</v>
      </c>
      <c r="J13" s="278" t="s">
        <v>87</v>
      </c>
      <c r="K13" s="279" t="s">
        <v>197</v>
      </c>
      <c r="L13" s="280">
        <v>660.0</v>
      </c>
      <c r="M13" s="280">
        <v>1320.0</v>
      </c>
      <c r="N13" s="280">
        <v>50000.0</v>
      </c>
      <c r="O13" s="281">
        <v>3.0E-4</v>
      </c>
      <c r="P13" s="282">
        <f t="shared" si="1"/>
        <v>15</v>
      </c>
      <c r="Q13" s="283">
        <v>0.096</v>
      </c>
      <c r="R13" s="283">
        <v>0.0533</v>
      </c>
      <c r="S13" s="280">
        <v>1.0</v>
      </c>
      <c r="T13" s="280">
        <f t="shared" si="2"/>
        <v>70.356</v>
      </c>
      <c r="U13" s="284">
        <v>0.065</v>
      </c>
      <c r="V13" s="285">
        <f t="shared" si="3"/>
        <v>85.8</v>
      </c>
      <c r="W13" s="286">
        <f t="shared" si="4"/>
        <v>0.01995</v>
      </c>
      <c r="X13" s="275">
        <v>15.0</v>
      </c>
      <c r="Y13" s="284">
        <f t="shared" si="5"/>
        <v>0.23425</v>
      </c>
      <c r="Z13" s="287">
        <f t="shared" si="6"/>
        <v>320.43</v>
      </c>
      <c r="AA13" s="283">
        <v>0.13</v>
      </c>
      <c r="AB13" s="287">
        <f t="shared" si="7"/>
        <v>85.8</v>
      </c>
      <c r="AC13" s="288">
        <f t="shared" si="8"/>
        <v>17.5</v>
      </c>
      <c r="AD13" s="287">
        <f t="shared" si="9"/>
        <v>221.27</v>
      </c>
      <c r="AE13" s="284">
        <f t="shared" si="10"/>
        <v>0.1676287879</v>
      </c>
      <c r="AF13" s="71">
        <f t="shared" si="11"/>
        <v>973.236</v>
      </c>
      <c r="AG13" s="71">
        <f t="shared" si="12"/>
        <v>26.334</v>
      </c>
      <c r="AH13" s="72">
        <v>0.0085</v>
      </c>
      <c r="AI13" s="73">
        <f t="shared" si="13"/>
        <v>11.22</v>
      </c>
    </row>
    <row r="14" ht="18.0" customHeight="1">
      <c r="A14" s="274">
        <v>46181.0</v>
      </c>
      <c r="B14" s="276">
        <v>3361.0</v>
      </c>
      <c r="C14" s="276"/>
      <c r="D14" s="275" t="s">
        <v>203</v>
      </c>
      <c r="E14" s="275" t="s">
        <v>83</v>
      </c>
      <c r="F14" s="275" t="s">
        <v>84</v>
      </c>
      <c r="G14" s="275" t="s">
        <v>83</v>
      </c>
      <c r="H14" s="277" t="s">
        <v>85</v>
      </c>
      <c r="I14" s="278" t="s">
        <v>86</v>
      </c>
      <c r="J14" s="278" t="s">
        <v>87</v>
      </c>
      <c r="K14" s="279" t="s">
        <v>599</v>
      </c>
      <c r="L14" s="280">
        <v>1160.0</v>
      </c>
      <c r="M14" s="280">
        <v>2200.0</v>
      </c>
      <c r="N14" s="280">
        <v>50000.0</v>
      </c>
      <c r="O14" s="281">
        <v>3.0E-4</v>
      </c>
      <c r="P14" s="282">
        <f t="shared" si="1"/>
        <v>15</v>
      </c>
      <c r="Q14" s="283">
        <v>0.05</v>
      </c>
      <c r="R14" s="283">
        <v>0.0533</v>
      </c>
      <c r="S14" s="280">
        <v>1.0</v>
      </c>
      <c r="T14" s="280">
        <f t="shared" si="2"/>
        <v>117.26</v>
      </c>
      <c r="U14" s="284">
        <v>0.065</v>
      </c>
      <c r="V14" s="285">
        <f t="shared" si="3"/>
        <v>143</v>
      </c>
      <c r="W14" s="286">
        <f t="shared" si="4"/>
        <v>0.01995</v>
      </c>
      <c r="X14" s="275">
        <v>15.0</v>
      </c>
      <c r="Y14" s="284">
        <f t="shared" si="5"/>
        <v>0.18825</v>
      </c>
      <c r="Z14" s="287">
        <f t="shared" si="6"/>
        <v>432.85</v>
      </c>
      <c r="AA14" s="283">
        <v>0.13</v>
      </c>
      <c r="AB14" s="287">
        <f t="shared" si="7"/>
        <v>135.2</v>
      </c>
      <c r="AC14" s="288">
        <f t="shared" si="8"/>
        <v>17.5</v>
      </c>
      <c r="AD14" s="287">
        <f t="shared" si="9"/>
        <v>439.45</v>
      </c>
      <c r="AE14" s="284">
        <f t="shared" si="10"/>
        <v>0.19975</v>
      </c>
      <c r="AF14" s="71">
        <f t="shared" si="11"/>
        <v>1723.26</v>
      </c>
      <c r="AG14" s="71">
        <f t="shared" si="12"/>
        <v>43.89</v>
      </c>
      <c r="AH14" s="72">
        <v>0.0085</v>
      </c>
      <c r="AI14" s="73">
        <f t="shared" si="13"/>
        <v>18.7</v>
      </c>
    </row>
    <row r="15" ht="18.0" customHeight="1">
      <c r="A15" s="274">
        <v>46182.0</v>
      </c>
      <c r="B15" s="276" t="s">
        <v>600</v>
      </c>
      <c r="C15" s="276"/>
      <c r="D15" s="275" t="s">
        <v>90</v>
      </c>
      <c r="E15" s="275" t="s">
        <v>91</v>
      </c>
      <c r="F15" s="277" t="s">
        <v>122</v>
      </c>
      <c r="G15" s="277" t="s">
        <v>91</v>
      </c>
      <c r="H15" s="277" t="s">
        <v>85</v>
      </c>
      <c r="I15" s="278" t="s">
        <v>86</v>
      </c>
      <c r="J15" s="278" t="s">
        <v>87</v>
      </c>
      <c r="K15" s="277" t="s">
        <v>601</v>
      </c>
      <c r="L15" s="278">
        <v>760.0</v>
      </c>
      <c r="M15" s="278">
        <v>1500.0</v>
      </c>
      <c r="N15" s="278">
        <v>50000.0</v>
      </c>
      <c r="O15" s="281">
        <v>3.0E-4</v>
      </c>
      <c r="P15" s="282">
        <f t="shared" si="1"/>
        <v>15</v>
      </c>
      <c r="Q15" s="283">
        <v>0.096</v>
      </c>
      <c r="R15" s="283">
        <v>0.0533</v>
      </c>
      <c r="S15" s="280">
        <v>1.0</v>
      </c>
      <c r="T15" s="280">
        <f t="shared" si="2"/>
        <v>79.95</v>
      </c>
      <c r="U15" s="284">
        <v>0.065</v>
      </c>
      <c r="V15" s="285">
        <f t="shared" si="3"/>
        <v>97.5</v>
      </c>
      <c r="W15" s="286">
        <f t="shared" si="4"/>
        <v>0.01995</v>
      </c>
      <c r="X15" s="275">
        <v>15.0</v>
      </c>
      <c r="Y15" s="284">
        <f t="shared" si="5"/>
        <v>0.23425</v>
      </c>
      <c r="Z15" s="287">
        <f t="shared" si="6"/>
        <v>364.125</v>
      </c>
      <c r="AA15" s="283">
        <v>0.13</v>
      </c>
      <c r="AB15" s="287">
        <f t="shared" si="7"/>
        <v>96.2</v>
      </c>
      <c r="AC15" s="288">
        <f t="shared" si="8"/>
        <v>17.5</v>
      </c>
      <c r="AD15" s="287">
        <f t="shared" si="9"/>
        <v>247.175</v>
      </c>
      <c r="AE15" s="284">
        <f t="shared" si="10"/>
        <v>0.1647833333</v>
      </c>
      <c r="AF15" s="71">
        <f t="shared" si="11"/>
        <v>1105.95</v>
      </c>
      <c r="AG15" s="71">
        <f t="shared" si="12"/>
        <v>29.925</v>
      </c>
      <c r="AH15" s="72">
        <v>0.0085</v>
      </c>
      <c r="AI15" s="73">
        <f t="shared" si="13"/>
        <v>12.75</v>
      </c>
    </row>
    <row r="16" ht="16.5" customHeight="1">
      <c r="A16" s="274">
        <v>46183.0</v>
      </c>
      <c r="B16" s="276">
        <v>3400.0</v>
      </c>
      <c r="C16" s="276"/>
      <c r="D16" s="275" t="s">
        <v>90</v>
      </c>
      <c r="E16" s="275" t="s">
        <v>91</v>
      </c>
      <c r="F16" s="275" t="s">
        <v>206</v>
      </c>
      <c r="G16" s="275" t="s">
        <v>91</v>
      </c>
      <c r="H16" s="277" t="s">
        <v>85</v>
      </c>
      <c r="I16" s="278" t="s">
        <v>86</v>
      </c>
      <c r="J16" s="289" t="s">
        <v>87</v>
      </c>
      <c r="K16" s="277" t="s">
        <v>602</v>
      </c>
      <c r="L16" s="289">
        <v>1010.0</v>
      </c>
      <c r="M16" s="289">
        <v>2000.0</v>
      </c>
      <c r="N16" s="289">
        <v>40000.0</v>
      </c>
      <c r="O16" s="286">
        <v>3.0E-4</v>
      </c>
      <c r="P16" s="287">
        <f t="shared" si="1"/>
        <v>12</v>
      </c>
      <c r="Q16" s="283">
        <v>0.096</v>
      </c>
      <c r="R16" s="283">
        <v>0.0533</v>
      </c>
      <c r="S16" s="280">
        <v>1.0</v>
      </c>
      <c r="T16" s="280">
        <f t="shared" si="2"/>
        <v>106.6</v>
      </c>
      <c r="U16" s="284">
        <v>0.065</v>
      </c>
      <c r="V16" s="285">
        <f t="shared" si="3"/>
        <v>130</v>
      </c>
      <c r="W16" s="286">
        <f t="shared" si="4"/>
        <v>0.01995</v>
      </c>
      <c r="X16" s="275">
        <v>15.0</v>
      </c>
      <c r="Y16" s="284">
        <f t="shared" si="5"/>
        <v>0.23425</v>
      </c>
      <c r="Z16" s="287">
        <f t="shared" si="6"/>
        <v>485.5</v>
      </c>
      <c r="AA16" s="283">
        <v>0.13</v>
      </c>
      <c r="AB16" s="287">
        <f t="shared" si="7"/>
        <v>128.7</v>
      </c>
      <c r="AC16" s="290">
        <f t="shared" si="8"/>
        <v>17.5</v>
      </c>
      <c r="AD16" s="282">
        <f t="shared" si="9"/>
        <v>346.3</v>
      </c>
      <c r="AE16" s="291">
        <f t="shared" si="10"/>
        <v>0.17315</v>
      </c>
      <c r="AF16" s="292">
        <f t="shared" si="11"/>
        <v>1474.6</v>
      </c>
      <c r="AG16" s="292">
        <f t="shared" si="12"/>
        <v>39.9</v>
      </c>
      <c r="AH16" s="293">
        <v>0.0085</v>
      </c>
      <c r="AI16" s="294">
        <f t="shared" si="13"/>
        <v>17</v>
      </c>
    </row>
    <row r="17" ht="18.0" customHeight="1">
      <c r="A17" s="274">
        <v>46183.0</v>
      </c>
      <c r="B17" s="276">
        <v>3410.0</v>
      </c>
      <c r="C17" s="276"/>
      <c r="D17" s="275" t="s">
        <v>90</v>
      </c>
      <c r="E17" s="275" t="s">
        <v>91</v>
      </c>
      <c r="F17" s="275" t="s">
        <v>101</v>
      </c>
      <c r="G17" s="275" t="s">
        <v>91</v>
      </c>
      <c r="H17" s="277" t="s">
        <v>85</v>
      </c>
      <c r="I17" s="289" t="s">
        <v>86</v>
      </c>
      <c r="J17" s="289" t="s">
        <v>87</v>
      </c>
      <c r="K17" s="277" t="s">
        <v>603</v>
      </c>
      <c r="L17" s="289">
        <v>1360.0</v>
      </c>
      <c r="M17" s="289">
        <v>2200.0</v>
      </c>
      <c r="N17" s="289">
        <v>80000.0</v>
      </c>
      <c r="O17" s="286">
        <v>3.0E-4</v>
      </c>
      <c r="P17" s="287">
        <f t="shared" si="1"/>
        <v>24</v>
      </c>
      <c r="Q17" s="283">
        <v>0.096</v>
      </c>
      <c r="R17" s="283">
        <v>0.0533</v>
      </c>
      <c r="S17" s="280">
        <v>1.0</v>
      </c>
      <c r="T17" s="280">
        <f t="shared" si="2"/>
        <v>117.26</v>
      </c>
      <c r="U17" s="284">
        <v>0.065</v>
      </c>
      <c r="V17" s="285">
        <f t="shared" si="3"/>
        <v>143</v>
      </c>
      <c r="W17" s="286">
        <f t="shared" si="4"/>
        <v>0.01995</v>
      </c>
      <c r="X17" s="275">
        <v>15.0</v>
      </c>
      <c r="Y17" s="284">
        <f t="shared" si="5"/>
        <v>0.23425</v>
      </c>
      <c r="Z17" s="287">
        <f t="shared" si="6"/>
        <v>534.05</v>
      </c>
      <c r="AA17" s="283">
        <v>0.05</v>
      </c>
      <c r="AB17" s="287">
        <f t="shared" si="7"/>
        <v>42</v>
      </c>
      <c r="AC17" s="290">
        <f t="shared" si="8"/>
        <v>17.5</v>
      </c>
      <c r="AD17" s="282">
        <f t="shared" si="9"/>
        <v>222.45</v>
      </c>
      <c r="AE17" s="291">
        <f t="shared" si="10"/>
        <v>0.1011136364</v>
      </c>
      <c r="AF17" s="292">
        <f t="shared" si="11"/>
        <v>1622.06</v>
      </c>
      <c r="AG17" s="292">
        <f t="shared" si="12"/>
        <v>43.89</v>
      </c>
      <c r="AH17" s="293">
        <v>0.0085</v>
      </c>
      <c r="AI17" s="294">
        <f t="shared" si="13"/>
        <v>18.7</v>
      </c>
    </row>
    <row r="18" ht="17.25" customHeight="1">
      <c r="A18" s="274">
        <v>46183.0</v>
      </c>
      <c r="B18" s="276" t="s">
        <v>604</v>
      </c>
      <c r="C18" s="276"/>
      <c r="D18" s="277" t="s">
        <v>112</v>
      </c>
      <c r="E18" s="277" t="s">
        <v>113</v>
      </c>
      <c r="F18" s="277" t="s">
        <v>107</v>
      </c>
      <c r="G18" s="277" t="s">
        <v>108</v>
      </c>
      <c r="H18" s="277" t="s">
        <v>109</v>
      </c>
      <c r="I18" s="278" t="s">
        <v>86</v>
      </c>
      <c r="J18" s="278" t="s">
        <v>87</v>
      </c>
      <c r="K18" s="275" t="s">
        <v>605</v>
      </c>
      <c r="L18" s="278">
        <v>6560.0</v>
      </c>
      <c r="M18" s="278">
        <v>12000.0</v>
      </c>
      <c r="N18" s="278">
        <v>100000.0</v>
      </c>
      <c r="O18" s="286">
        <v>3.0E-4</v>
      </c>
      <c r="P18" s="287">
        <f t="shared" si="1"/>
        <v>30</v>
      </c>
      <c r="Q18" s="283">
        <v>0.05</v>
      </c>
      <c r="R18" s="283">
        <v>0.0533</v>
      </c>
      <c r="S18" s="280">
        <v>1.0</v>
      </c>
      <c r="T18" s="280">
        <f t="shared" si="2"/>
        <v>639.6</v>
      </c>
      <c r="U18" s="284">
        <v>0.065</v>
      </c>
      <c r="V18" s="285">
        <f t="shared" si="3"/>
        <v>780</v>
      </c>
      <c r="W18" s="286">
        <f t="shared" si="4"/>
        <v>0.01995</v>
      </c>
      <c r="X18" s="275">
        <v>15.0</v>
      </c>
      <c r="Y18" s="284">
        <f t="shared" si="5"/>
        <v>0.18825</v>
      </c>
      <c r="Z18" s="287">
        <f t="shared" si="6"/>
        <v>2361</v>
      </c>
      <c r="AA18" s="283">
        <v>0.1</v>
      </c>
      <c r="AB18" s="287">
        <f t="shared" si="7"/>
        <v>544</v>
      </c>
      <c r="AC18" s="288">
        <f t="shared" si="8"/>
        <v>17.5</v>
      </c>
      <c r="AD18" s="287">
        <f t="shared" si="9"/>
        <v>2487.5</v>
      </c>
      <c r="AE18" s="284">
        <f t="shared" si="10"/>
        <v>0.2072916667</v>
      </c>
      <c r="AF18" s="71">
        <f t="shared" si="11"/>
        <v>9399.6</v>
      </c>
      <c r="AG18" s="71">
        <f t="shared" si="12"/>
        <v>239.4</v>
      </c>
      <c r="AH18" s="77">
        <v>0.0085</v>
      </c>
      <c r="AI18" s="78">
        <f t="shared" si="13"/>
        <v>102</v>
      </c>
    </row>
    <row r="19" ht="18.0" customHeight="1">
      <c r="A19" s="274">
        <v>46183.0</v>
      </c>
      <c r="B19" s="276" t="s">
        <v>606</v>
      </c>
      <c r="C19" s="276"/>
      <c r="D19" s="275" t="s">
        <v>112</v>
      </c>
      <c r="E19" s="275" t="s">
        <v>113</v>
      </c>
      <c r="F19" s="275" t="s">
        <v>118</v>
      </c>
      <c r="G19" s="275" t="s">
        <v>119</v>
      </c>
      <c r="H19" s="277" t="s">
        <v>109</v>
      </c>
      <c r="I19" s="278" t="s">
        <v>86</v>
      </c>
      <c r="J19" s="278" t="s">
        <v>87</v>
      </c>
      <c r="K19" s="275" t="s">
        <v>607</v>
      </c>
      <c r="L19" s="280">
        <v>4560.0</v>
      </c>
      <c r="M19" s="280">
        <v>7900.0</v>
      </c>
      <c r="N19" s="278">
        <v>100000.0</v>
      </c>
      <c r="O19" s="286">
        <v>3.0E-4</v>
      </c>
      <c r="P19" s="287">
        <f t="shared" si="1"/>
        <v>30</v>
      </c>
      <c r="Q19" s="283">
        <v>0.05</v>
      </c>
      <c r="R19" s="283">
        <v>0.0533</v>
      </c>
      <c r="S19" s="280">
        <v>1.0</v>
      </c>
      <c r="T19" s="280">
        <f t="shared" si="2"/>
        <v>421.07</v>
      </c>
      <c r="U19" s="284">
        <v>0.065</v>
      </c>
      <c r="V19" s="285">
        <f t="shared" si="3"/>
        <v>513.5</v>
      </c>
      <c r="W19" s="286">
        <f t="shared" si="4"/>
        <v>0.01995</v>
      </c>
      <c r="X19" s="275">
        <v>15.0</v>
      </c>
      <c r="Y19" s="284">
        <f t="shared" si="5"/>
        <v>0.18825</v>
      </c>
      <c r="Z19" s="287">
        <f t="shared" si="6"/>
        <v>1554.325</v>
      </c>
      <c r="AA19" s="283">
        <v>0.1</v>
      </c>
      <c r="AB19" s="287">
        <f t="shared" si="7"/>
        <v>334</v>
      </c>
      <c r="AC19" s="288">
        <f t="shared" si="8"/>
        <v>17.5</v>
      </c>
      <c r="AD19" s="287">
        <f t="shared" si="9"/>
        <v>1404.175</v>
      </c>
      <c r="AE19" s="284">
        <f t="shared" si="10"/>
        <v>0.1777436709</v>
      </c>
      <c r="AF19" s="71">
        <f t="shared" si="11"/>
        <v>6188.07</v>
      </c>
      <c r="AG19" s="71">
        <f t="shared" si="12"/>
        <v>157.605</v>
      </c>
      <c r="AH19" s="77">
        <v>0.0085</v>
      </c>
      <c r="AI19" s="78">
        <f t="shared" si="13"/>
        <v>67.15</v>
      </c>
    </row>
    <row r="20" ht="17.25" customHeight="1">
      <c r="A20" s="274">
        <v>46183.0</v>
      </c>
      <c r="B20" s="276">
        <v>3432.0</v>
      </c>
      <c r="C20" s="276"/>
      <c r="D20" s="275" t="s">
        <v>90</v>
      </c>
      <c r="E20" s="275" t="s">
        <v>91</v>
      </c>
      <c r="F20" s="275" t="s">
        <v>101</v>
      </c>
      <c r="G20" s="275" t="s">
        <v>91</v>
      </c>
      <c r="H20" s="275" t="s">
        <v>85</v>
      </c>
      <c r="I20" s="278" t="s">
        <v>86</v>
      </c>
      <c r="J20" s="278" t="s">
        <v>87</v>
      </c>
      <c r="K20" s="275" t="s">
        <v>197</v>
      </c>
      <c r="L20" s="289">
        <v>1160.0</v>
      </c>
      <c r="M20" s="289">
        <v>2200.0</v>
      </c>
      <c r="N20" s="289">
        <v>50000.0</v>
      </c>
      <c r="O20" s="286">
        <v>3.0E-4</v>
      </c>
      <c r="P20" s="287">
        <f t="shared" si="1"/>
        <v>15</v>
      </c>
      <c r="Q20" s="283">
        <v>0.096</v>
      </c>
      <c r="R20" s="283">
        <v>0.0533</v>
      </c>
      <c r="S20" s="280">
        <v>1.0</v>
      </c>
      <c r="T20" s="280">
        <f t="shared" si="2"/>
        <v>117.26</v>
      </c>
      <c r="U20" s="284">
        <v>0.065</v>
      </c>
      <c r="V20" s="285">
        <f t="shared" si="3"/>
        <v>143</v>
      </c>
      <c r="W20" s="286">
        <f t="shared" si="4"/>
        <v>0.01995</v>
      </c>
      <c r="X20" s="275">
        <v>15.0</v>
      </c>
      <c r="Y20" s="284">
        <f t="shared" si="5"/>
        <v>0.23425</v>
      </c>
      <c r="Z20" s="287">
        <f t="shared" si="6"/>
        <v>534.05</v>
      </c>
      <c r="AA20" s="283">
        <v>0.13</v>
      </c>
      <c r="AB20" s="287">
        <f t="shared" si="7"/>
        <v>135.2</v>
      </c>
      <c r="AC20" s="288">
        <f t="shared" si="8"/>
        <v>17.5</v>
      </c>
      <c r="AD20" s="287">
        <f t="shared" si="9"/>
        <v>338.25</v>
      </c>
      <c r="AE20" s="284">
        <f t="shared" si="10"/>
        <v>0.15375</v>
      </c>
      <c r="AF20" s="71">
        <f t="shared" si="11"/>
        <v>1622.06</v>
      </c>
      <c r="AG20" s="71">
        <f t="shared" si="12"/>
        <v>43.89</v>
      </c>
      <c r="AH20" s="77">
        <v>0.0085</v>
      </c>
      <c r="AI20" s="78">
        <f t="shared" si="13"/>
        <v>18.7</v>
      </c>
    </row>
    <row r="21" ht="18.0" customHeight="1">
      <c r="A21" s="274">
        <v>46183.0</v>
      </c>
      <c r="B21" s="276" t="s">
        <v>608</v>
      </c>
      <c r="C21" s="276"/>
      <c r="D21" s="275" t="s">
        <v>90</v>
      </c>
      <c r="E21" s="275" t="s">
        <v>91</v>
      </c>
      <c r="F21" s="277" t="s">
        <v>383</v>
      </c>
      <c r="G21" s="277" t="s">
        <v>91</v>
      </c>
      <c r="H21" s="277" t="s">
        <v>85</v>
      </c>
      <c r="I21" s="278" t="s">
        <v>86</v>
      </c>
      <c r="J21" s="278" t="s">
        <v>87</v>
      </c>
      <c r="K21" s="277" t="s">
        <v>598</v>
      </c>
      <c r="L21" s="278">
        <v>1510.0</v>
      </c>
      <c r="M21" s="278">
        <v>3300.0</v>
      </c>
      <c r="N21" s="278">
        <v>80000.0</v>
      </c>
      <c r="O21" s="286">
        <v>3.0E-4</v>
      </c>
      <c r="P21" s="287">
        <f t="shared" si="1"/>
        <v>24</v>
      </c>
      <c r="Q21" s="283">
        <v>0.096</v>
      </c>
      <c r="R21" s="283">
        <v>0.0533</v>
      </c>
      <c r="S21" s="280">
        <v>1.0</v>
      </c>
      <c r="T21" s="280">
        <f t="shared" si="2"/>
        <v>175.89</v>
      </c>
      <c r="U21" s="284">
        <v>0.065</v>
      </c>
      <c r="V21" s="285">
        <f t="shared" si="3"/>
        <v>214.5</v>
      </c>
      <c r="W21" s="286">
        <f t="shared" si="4"/>
        <v>0.01995</v>
      </c>
      <c r="X21" s="275">
        <v>15.0</v>
      </c>
      <c r="Y21" s="284">
        <f t="shared" si="5"/>
        <v>0.23425</v>
      </c>
      <c r="Z21" s="287">
        <f t="shared" si="6"/>
        <v>801.075</v>
      </c>
      <c r="AA21" s="283">
        <v>0.13</v>
      </c>
      <c r="AB21" s="287">
        <f t="shared" si="7"/>
        <v>232.7</v>
      </c>
      <c r="AC21" s="288">
        <f t="shared" si="8"/>
        <v>17.5</v>
      </c>
      <c r="AD21" s="287">
        <f t="shared" si="9"/>
        <v>714.725</v>
      </c>
      <c r="AE21" s="284">
        <f t="shared" si="10"/>
        <v>0.2165833333</v>
      </c>
      <c r="AF21" s="71">
        <f t="shared" si="11"/>
        <v>2433.09</v>
      </c>
      <c r="AG21" s="71">
        <f t="shared" si="12"/>
        <v>65.835</v>
      </c>
      <c r="AH21" s="77">
        <v>0.0085</v>
      </c>
      <c r="AI21" s="78">
        <f t="shared" si="13"/>
        <v>28.05</v>
      </c>
    </row>
    <row r="22" ht="18.0" customHeight="1">
      <c r="A22" s="274">
        <v>46186.0</v>
      </c>
      <c r="B22" s="276" t="s">
        <v>609</v>
      </c>
      <c r="C22" s="276"/>
      <c r="D22" s="277" t="s">
        <v>112</v>
      </c>
      <c r="E22" s="277" t="s">
        <v>113</v>
      </c>
      <c r="F22" s="277" t="s">
        <v>107</v>
      </c>
      <c r="G22" s="277" t="s">
        <v>108</v>
      </c>
      <c r="H22" s="277" t="s">
        <v>109</v>
      </c>
      <c r="I22" s="278" t="s">
        <v>86</v>
      </c>
      <c r="J22" s="278" t="s">
        <v>87</v>
      </c>
      <c r="K22" s="275" t="s">
        <v>389</v>
      </c>
      <c r="L22" s="278">
        <v>10060.0</v>
      </c>
      <c r="M22" s="278">
        <v>16900.0</v>
      </c>
      <c r="N22" s="278">
        <v>100000.0</v>
      </c>
      <c r="O22" s="286">
        <v>3.0E-4</v>
      </c>
      <c r="P22" s="287">
        <f t="shared" si="1"/>
        <v>30</v>
      </c>
      <c r="Q22" s="283">
        <v>0.05</v>
      </c>
      <c r="R22" s="283">
        <v>0.0533</v>
      </c>
      <c r="S22" s="280">
        <v>1.0</v>
      </c>
      <c r="T22" s="280">
        <f t="shared" si="2"/>
        <v>900.77</v>
      </c>
      <c r="U22" s="284">
        <v>0.065</v>
      </c>
      <c r="V22" s="285">
        <f t="shared" si="3"/>
        <v>1098.5</v>
      </c>
      <c r="W22" s="286">
        <f t="shared" si="4"/>
        <v>0.01995</v>
      </c>
      <c r="X22" s="275">
        <v>15.0</v>
      </c>
      <c r="Y22" s="284">
        <f t="shared" si="5"/>
        <v>0.18825</v>
      </c>
      <c r="Z22" s="287">
        <f t="shared" si="6"/>
        <v>3325.075</v>
      </c>
      <c r="AA22" s="283">
        <v>0.1</v>
      </c>
      <c r="AB22" s="287">
        <f t="shared" si="7"/>
        <v>684</v>
      </c>
      <c r="AC22" s="288">
        <f t="shared" si="8"/>
        <v>17.5</v>
      </c>
      <c r="AD22" s="287">
        <f t="shared" si="9"/>
        <v>2783.425</v>
      </c>
      <c r="AE22" s="284">
        <f t="shared" si="10"/>
        <v>0.1646997041</v>
      </c>
      <c r="AF22" s="71">
        <f t="shared" si="11"/>
        <v>13237.77</v>
      </c>
      <c r="AG22" s="71">
        <f t="shared" si="12"/>
        <v>337.155</v>
      </c>
      <c r="AH22" s="72">
        <v>0.0085</v>
      </c>
      <c r="AI22" s="73">
        <f t="shared" si="13"/>
        <v>143.65</v>
      </c>
    </row>
    <row r="23" ht="18.0" customHeight="1">
      <c r="A23" s="274">
        <v>46186.0</v>
      </c>
      <c r="B23" s="276" t="s">
        <v>610</v>
      </c>
      <c r="C23" s="276"/>
      <c r="D23" s="275" t="s">
        <v>112</v>
      </c>
      <c r="E23" s="275" t="s">
        <v>113</v>
      </c>
      <c r="F23" s="275" t="s">
        <v>118</v>
      </c>
      <c r="G23" s="275" t="s">
        <v>119</v>
      </c>
      <c r="H23" s="277" t="s">
        <v>109</v>
      </c>
      <c r="I23" s="278" t="s">
        <v>86</v>
      </c>
      <c r="J23" s="278" t="s">
        <v>87</v>
      </c>
      <c r="K23" s="275" t="s">
        <v>611</v>
      </c>
      <c r="L23" s="280">
        <v>4360.0</v>
      </c>
      <c r="M23" s="280">
        <v>8500.0</v>
      </c>
      <c r="N23" s="278">
        <v>100000.0</v>
      </c>
      <c r="O23" s="286">
        <v>3.0E-4</v>
      </c>
      <c r="P23" s="287">
        <f t="shared" si="1"/>
        <v>30</v>
      </c>
      <c r="Q23" s="283">
        <v>0.05</v>
      </c>
      <c r="R23" s="283">
        <v>0.0533</v>
      </c>
      <c r="S23" s="280">
        <v>1.0</v>
      </c>
      <c r="T23" s="280">
        <f t="shared" si="2"/>
        <v>453.05</v>
      </c>
      <c r="U23" s="284">
        <v>0.065</v>
      </c>
      <c r="V23" s="285">
        <f t="shared" si="3"/>
        <v>552.5</v>
      </c>
      <c r="W23" s="286">
        <f t="shared" si="4"/>
        <v>0.01995</v>
      </c>
      <c r="X23" s="275">
        <v>15.0</v>
      </c>
      <c r="Y23" s="284">
        <f t="shared" si="5"/>
        <v>0.18825</v>
      </c>
      <c r="Z23" s="287">
        <f t="shared" si="6"/>
        <v>1672.375</v>
      </c>
      <c r="AA23" s="283">
        <v>0.1</v>
      </c>
      <c r="AB23" s="287">
        <f t="shared" si="7"/>
        <v>414</v>
      </c>
      <c r="AC23" s="288">
        <f t="shared" si="8"/>
        <v>17.5</v>
      </c>
      <c r="AD23" s="287">
        <f t="shared" si="9"/>
        <v>2006.125</v>
      </c>
      <c r="AE23" s="284">
        <f t="shared" si="10"/>
        <v>0.2360147059</v>
      </c>
      <c r="AF23" s="71">
        <f t="shared" si="11"/>
        <v>6658.05</v>
      </c>
      <c r="AG23" s="71">
        <f t="shared" si="12"/>
        <v>169.575</v>
      </c>
      <c r="AH23" s="72">
        <v>0.0085</v>
      </c>
      <c r="AI23" s="73">
        <f t="shared" si="13"/>
        <v>72.25</v>
      </c>
    </row>
    <row r="24" ht="18.0" customHeight="1">
      <c r="A24" s="274">
        <v>46188.0</v>
      </c>
      <c r="B24" s="276">
        <v>3556.0</v>
      </c>
      <c r="C24" s="276"/>
      <c r="D24" s="275" t="s">
        <v>127</v>
      </c>
      <c r="E24" s="275" t="s">
        <v>83</v>
      </c>
      <c r="F24" s="277" t="s">
        <v>265</v>
      </c>
      <c r="G24" s="277" t="s">
        <v>83</v>
      </c>
      <c r="H24" s="277" t="s">
        <v>128</v>
      </c>
      <c r="I24" s="278" t="s">
        <v>86</v>
      </c>
      <c r="J24" s="278" t="s">
        <v>87</v>
      </c>
      <c r="K24" s="277" t="s">
        <v>274</v>
      </c>
      <c r="L24" s="278">
        <v>1460.0</v>
      </c>
      <c r="M24" s="278">
        <v>2900.0</v>
      </c>
      <c r="N24" s="278">
        <v>100000.0</v>
      </c>
      <c r="O24" s="281">
        <v>3.0E-4</v>
      </c>
      <c r="P24" s="282">
        <f t="shared" si="1"/>
        <v>30</v>
      </c>
      <c r="Q24" s="283">
        <v>0.05</v>
      </c>
      <c r="R24" s="283">
        <v>0.0533</v>
      </c>
      <c r="S24" s="280">
        <v>1.0</v>
      </c>
      <c r="T24" s="280">
        <f t="shared" si="2"/>
        <v>154.57</v>
      </c>
      <c r="U24" s="284">
        <v>0.065</v>
      </c>
      <c r="V24" s="285">
        <f t="shared" si="3"/>
        <v>188.5</v>
      </c>
      <c r="W24" s="286">
        <f t="shared" si="4"/>
        <v>0.01995</v>
      </c>
      <c r="X24" s="275">
        <v>15.0</v>
      </c>
      <c r="Y24" s="284">
        <f t="shared" si="5"/>
        <v>0.18825</v>
      </c>
      <c r="Z24" s="287">
        <f t="shared" si="6"/>
        <v>570.575</v>
      </c>
      <c r="AA24" s="283">
        <v>0.13</v>
      </c>
      <c r="AB24" s="287">
        <f t="shared" si="7"/>
        <v>187.2</v>
      </c>
      <c r="AC24" s="288">
        <f t="shared" si="8"/>
        <v>17.5</v>
      </c>
      <c r="AD24" s="287">
        <f t="shared" si="9"/>
        <v>634.725</v>
      </c>
      <c r="AE24" s="284">
        <f t="shared" si="10"/>
        <v>0.2188706897</v>
      </c>
      <c r="AF24" s="85">
        <f t="shared" si="11"/>
        <v>2271.57</v>
      </c>
      <c r="AG24" s="85">
        <f t="shared" si="12"/>
        <v>57.855</v>
      </c>
      <c r="AH24" s="86">
        <v>0.0085</v>
      </c>
      <c r="AI24" s="87">
        <f t="shared" si="13"/>
        <v>24.65</v>
      </c>
    </row>
    <row r="25" ht="18.0" customHeight="1">
      <c r="A25" s="274">
        <v>46188.0</v>
      </c>
      <c r="B25" s="276">
        <v>3572.0</v>
      </c>
      <c r="C25" s="276"/>
      <c r="D25" s="275" t="s">
        <v>459</v>
      </c>
      <c r="E25" s="275" t="s">
        <v>106</v>
      </c>
      <c r="F25" s="275" t="s">
        <v>105</v>
      </c>
      <c r="G25" s="275" t="s">
        <v>106</v>
      </c>
      <c r="H25" s="277" t="s">
        <v>460</v>
      </c>
      <c r="I25" s="278" t="s">
        <v>86</v>
      </c>
      <c r="J25" s="278" t="s">
        <v>593</v>
      </c>
      <c r="K25" s="277" t="s">
        <v>591</v>
      </c>
      <c r="L25" s="280">
        <v>2960.0</v>
      </c>
      <c r="M25" s="280">
        <v>5550.0</v>
      </c>
      <c r="N25" s="278">
        <v>250000.0</v>
      </c>
      <c r="O25" s="281">
        <v>3.0E-4</v>
      </c>
      <c r="P25" s="282">
        <f t="shared" si="1"/>
        <v>75</v>
      </c>
      <c r="Q25" s="283">
        <v>0.05</v>
      </c>
      <c r="R25" s="283">
        <v>0.0533</v>
      </c>
      <c r="S25" s="280">
        <v>1.0</v>
      </c>
      <c r="T25" s="280">
        <f t="shared" si="2"/>
        <v>295.815</v>
      </c>
      <c r="U25" s="284">
        <v>0.065</v>
      </c>
      <c r="V25" s="285">
        <f t="shared" si="3"/>
        <v>360.75</v>
      </c>
      <c r="W25" s="286">
        <f t="shared" si="4"/>
        <v>0.00931</v>
      </c>
      <c r="X25" s="275">
        <v>7.0</v>
      </c>
      <c r="Y25" s="284">
        <f t="shared" si="5"/>
        <v>0.17761</v>
      </c>
      <c r="Z25" s="287">
        <f t="shared" si="6"/>
        <v>1032.9105</v>
      </c>
      <c r="AA25" s="283">
        <v>0.13</v>
      </c>
      <c r="AB25" s="287">
        <f t="shared" si="7"/>
        <v>336.7</v>
      </c>
      <c r="AC25" s="288">
        <f t="shared" si="8"/>
        <v>17.5</v>
      </c>
      <c r="AD25" s="287">
        <f t="shared" si="9"/>
        <v>1127.8895</v>
      </c>
      <c r="AE25" s="284">
        <f t="shared" si="10"/>
        <v>0.2032233333</v>
      </c>
      <c r="AF25" s="71">
        <f t="shared" si="11"/>
        <v>4465.419</v>
      </c>
      <c r="AG25" s="71">
        <f t="shared" si="12"/>
        <v>51.6705</v>
      </c>
      <c r="AH25" s="72">
        <v>0.0085</v>
      </c>
      <c r="AI25" s="73">
        <f t="shared" si="13"/>
        <v>47.175</v>
      </c>
    </row>
    <row r="26" ht="18.0" customHeight="1">
      <c r="A26" s="274">
        <v>46188.0</v>
      </c>
      <c r="B26" s="276">
        <v>3549.0</v>
      </c>
      <c r="C26" s="276"/>
      <c r="D26" s="275" t="s">
        <v>105</v>
      </c>
      <c r="E26" s="275" t="s">
        <v>106</v>
      </c>
      <c r="F26" s="275" t="s">
        <v>612</v>
      </c>
      <c r="G26" s="275" t="s">
        <v>308</v>
      </c>
      <c r="H26" s="275" t="s">
        <v>613</v>
      </c>
      <c r="I26" s="278" t="s">
        <v>86</v>
      </c>
      <c r="J26" s="278" t="s">
        <v>593</v>
      </c>
      <c r="K26" s="275" t="s">
        <v>614</v>
      </c>
      <c r="L26" s="289">
        <v>760.0</v>
      </c>
      <c r="M26" s="289">
        <v>1400.0</v>
      </c>
      <c r="N26" s="289">
        <v>50000.0</v>
      </c>
      <c r="O26" s="286"/>
      <c r="P26" s="287"/>
      <c r="Q26" s="283">
        <v>0.096</v>
      </c>
      <c r="R26" s="283"/>
      <c r="S26" s="280"/>
      <c r="T26" s="280"/>
      <c r="U26" s="284"/>
      <c r="V26" s="285"/>
      <c r="W26" s="286"/>
      <c r="X26" s="275">
        <v>15.0</v>
      </c>
      <c r="Y26" s="284">
        <f t="shared" si="5"/>
        <v>0.096</v>
      </c>
      <c r="Z26" s="287">
        <f t="shared" si="6"/>
        <v>146.3</v>
      </c>
      <c r="AA26" s="283">
        <v>0.13</v>
      </c>
      <c r="AB26" s="287">
        <f t="shared" si="7"/>
        <v>83.2</v>
      </c>
      <c r="AC26" s="288">
        <f t="shared" si="8"/>
        <v>17.5</v>
      </c>
      <c r="AD26" s="287">
        <f t="shared" si="9"/>
        <v>393</v>
      </c>
      <c r="AE26" s="284">
        <f t="shared" si="10"/>
        <v>0.2807142857</v>
      </c>
      <c r="AF26" s="292">
        <f t="shared" si="11"/>
        <v>1253.7</v>
      </c>
      <c r="AG26" s="292">
        <f t="shared" si="12"/>
        <v>0</v>
      </c>
      <c r="AH26" s="293">
        <v>0.0085</v>
      </c>
      <c r="AI26" s="294">
        <f t="shared" si="13"/>
        <v>11.9</v>
      </c>
    </row>
    <row r="27" ht="18.0" customHeight="1">
      <c r="A27" s="274">
        <v>46189.0</v>
      </c>
      <c r="B27" s="275">
        <v>30274.0</v>
      </c>
      <c r="C27" s="276"/>
      <c r="D27" s="275" t="s">
        <v>572</v>
      </c>
      <c r="E27" s="275" t="s">
        <v>91</v>
      </c>
      <c r="F27" s="275" t="s">
        <v>203</v>
      </c>
      <c r="G27" s="275" t="s">
        <v>83</v>
      </c>
      <c r="H27" s="277" t="s">
        <v>85</v>
      </c>
      <c r="I27" s="278" t="s">
        <v>86</v>
      </c>
      <c r="J27" s="295" t="s">
        <v>87</v>
      </c>
      <c r="K27" s="279" t="s">
        <v>615</v>
      </c>
      <c r="L27" s="280">
        <v>7300.0</v>
      </c>
      <c r="M27" s="280">
        <v>13500.0</v>
      </c>
      <c r="N27" s="280">
        <v>200000.0</v>
      </c>
      <c r="O27" s="281">
        <v>3.0E-4</v>
      </c>
      <c r="P27" s="282">
        <f t="shared" ref="P27:P31" si="14">N27*O27</f>
        <v>60</v>
      </c>
      <c r="Q27" s="283">
        <v>0.096</v>
      </c>
      <c r="R27" s="283">
        <v>0.0533</v>
      </c>
      <c r="S27" s="280">
        <v>1.0</v>
      </c>
      <c r="T27" s="280">
        <f t="shared" ref="T27:T50" si="15">R27*M27</f>
        <v>719.55</v>
      </c>
      <c r="U27" s="284">
        <v>0.065</v>
      </c>
      <c r="V27" s="285">
        <f t="shared" ref="V27:V50" si="16">M27*U27</f>
        <v>877.5</v>
      </c>
      <c r="W27" s="286">
        <f t="shared" ref="W27:W50" si="17">X27*0.00133</f>
        <v>0.01995</v>
      </c>
      <c r="X27" s="275">
        <v>15.0</v>
      </c>
      <c r="Y27" s="284">
        <f t="shared" si="5"/>
        <v>0.23425</v>
      </c>
      <c r="Z27" s="287">
        <f t="shared" si="6"/>
        <v>3277.125</v>
      </c>
      <c r="AA27" s="283">
        <v>0.13</v>
      </c>
      <c r="AB27" s="287">
        <f t="shared" si="7"/>
        <v>806</v>
      </c>
      <c r="AC27" s="288">
        <f t="shared" si="8"/>
        <v>17.5</v>
      </c>
      <c r="AD27" s="287">
        <f t="shared" si="9"/>
        <v>2039.375</v>
      </c>
      <c r="AE27" s="284">
        <f t="shared" si="10"/>
        <v>0.1510648148</v>
      </c>
      <c r="AF27" s="85">
        <f t="shared" si="11"/>
        <v>9953.55</v>
      </c>
      <c r="AG27" s="85">
        <f t="shared" si="12"/>
        <v>269.325</v>
      </c>
      <c r="AH27" s="88">
        <v>0.0085</v>
      </c>
      <c r="AI27" s="89">
        <f t="shared" si="13"/>
        <v>114.75</v>
      </c>
    </row>
    <row r="28" ht="18.0" customHeight="1">
      <c r="A28" s="274">
        <v>46189.0</v>
      </c>
      <c r="B28" s="276">
        <v>3606.0</v>
      </c>
      <c r="C28" s="276"/>
      <c r="D28" s="275" t="s">
        <v>90</v>
      </c>
      <c r="E28" s="275" t="s">
        <v>91</v>
      </c>
      <c r="F28" s="277" t="s">
        <v>101</v>
      </c>
      <c r="G28" s="277" t="s">
        <v>91</v>
      </c>
      <c r="H28" s="277" t="s">
        <v>85</v>
      </c>
      <c r="I28" s="278" t="s">
        <v>86</v>
      </c>
      <c r="J28" s="295" t="s">
        <v>87</v>
      </c>
      <c r="K28" s="277" t="s">
        <v>197</v>
      </c>
      <c r="L28" s="278">
        <v>1160.0</v>
      </c>
      <c r="M28" s="278">
        <v>2200.0</v>
      </c>
      <c r="N28" s="278">
        <v>65000.0</v>
      </c>
      <c r="O28" s="281">
        <v>3.0E-4</v>
      </c>
      <c r="P28" s="282">
        <f t="shared" si="14"/>
        <v>19.5</v>
      </c>
      <c r="Q28" s="283">
        <v>0.096</v>
      </c>
      <c r="R28" s="283">
        <v>0.0533</v>
      </c>
      <c r="S28" s="280">
        <v>1.0</v>
      </c>
      <c r="T28" s="280">
        <f t="shared" si="15"/>
        <v>117.26</v>
      </c>
      <c r="U28" s="284">
        <v>0.065</v>
      </c>
      <c r="V28" s="285">
        <f t="shared" si="16"/>
        <v>143</v>
      </c>
      <c r="W28" s="286">
        <f t="shared" si="17"/>
        <v>0.01995</v>
      </c>
      <c r="X28" s="275">
        <v>15.0</v>
      </c>
      <c r="Y28" s="284">
        <f t="shared" si="5"/>
        <v>0.23425</v>
      </c>
      <c r="Z28" s="287">
        <f t="shared" si="6"/>
        <v>534.05</v>
      </c>
      <c r="AA28" s="283">
        <v>0.13</v>
      </c>
      <c r="AB28" s="287">
        <f t="shared" si="7"/>
        <v>135.2</v>
      </c>
      <c r="AC28" s="288">
        <f t="shared" si="8"/>
        <v>17.5</v>
      </c>
      <c r="AD28" s="287">
        <f t="shared" si="9"/>
        <v>333.75</v>
      </c>
      <c r="AE28" s="284">
        <f t="shared" si="10"/>
        <v>0.1517045455</v>
      </c>
      <c r="AF28" s="85">
        <f t="shared" si="11"/>
        <v>1622.06</v>
      </c>
      <c r="AG28" s="85">
        <f t="shared" si="12"/>
        <v>43.89</v>
      </c>
      <c r="AH28" s="86">
        <v>0.0085</v>
      </c>
      <c r="AI28" s="87">
        <f t="shared" si="13"/>
        <v>18.7</v>
      </c>
    </row>
    <row r="29" ht="18.0" customHeight="1">
      <c r="A29" s="274">
        <v>46189.0</v>
      </c>
      <c r="B29" s="276">
        <v>3604.0</v>
      </c>
      <c r="C29" s="276"/>
      <c r="D29" s="275" t="s">
        <v>127</v>
      </c>
      <c r="E29" s="275" t="s">
        <v>83</v>
      </c>
      <c r="F29" s="275" t="s">
        <v>203</v>
      </c>
      <c r="G29" s="275" t="s">
        <v>83</v>
      </c>
      <c r="H29" s="277" t="s">
        <v>128</v>
      </c>
      <c r="I29" s="278" t="s">
        <v>86</v>
      </c>
      <c r="J29" s="295" t="s">
        <v>87</v>
      </c>
      <c r="K29" s="277" t="s">
        <v>274</v>
      </c>
      <c r="L29" s="289">
        <f>1283.5+60</f>
        <v>1343.5</v>
      </c>
      <c r="M29" s="289">
        <v>2700.0</v>
      </c>
      <c r="N29" s="289">
        <v>100000.0</v>
      </c>
      <c r="O29" s="281">
        <v>3.0E-4</v>
      </c>
      <c r="P29" s="282">
        <f t="shared" si="14"/>
        <v>30</v>
      </c>
      <c r="Q29" s="283">
        <v>0.05</v>
      </c>
      <c r="R29" s="283">
        <v>0.0533</v>
      </c>
      <c r="S29" s="280">
        <v>1.0</v>
      </c>
      <c r="T29" s="280">
        <f t="shared" si="15"/>
        <v>143.91</v>
      </c>
      <c r="U29" s="284">
        <v>0.065</v>
      </c>
      <c r="V29" s="285">
        <f t="shared" si="16"/>
        <v>175.5</v>
      </c>
      <c r="W29" s="286">
        <f t="shared" si="17"/>
        <v>0.01995</v>
      </c>
      <c r="X29" s="275">
        <v>15.0</v>
      </c>
      <c r="Y29" s="284">
        <f t="shared" si="5"/>
        <v>0.18825</v>
      </c>
      <c r="Z29" s="287">
        <f t="shared" si="6"/>
        <v>531.225</v>
      </c>
      <c r="AA29" s="283">
        <v>0.13</v>
      </c>
      <c r="AB29" s="287">
        <f t="shared" si="7"/>
        <v>176.345</v>
      </c>
      <c r="AC29" s="288">
        <f t="shared" si="8"/>
        <v>17.5</v>
      </c>
      <c r="AD29" s="287">
        <f t="shared" si="9"/>
        <v>601.43</v>
      </c>
      <c r="AE29" s="284">
        <f t="shared" si="10"/>
        <v>0.2227518519</v>
      </c>
      <c r="AF29" s="85">
        <f t="shared" si="11"/>
        <v>2114.91</v>
      </c>
      <c r="AG29" s="85">
        <f t="shared" si="12"/>
        <v>53.865</v>
      </c>
      <c r="AH29" s="86">
        <v>0.0085</v>
      </c>
      <c r="AI29" s="87">
        <f t="shared" si="13"/>
        <v>22.95</v>
      </c>
    </row>
    <row r="30" ht="18.0" customHeight="1">
      <c r="A30" s="274">
        <v>46190.0</v>
      </c>
      <c r="B30" s="276" t="s">
        <v>616</v>
      </c>
      <c r="C30" s="276"/>
      <c r="D30" s="277" t="s">
        <v>112</v>
      </c>
      <c r="E30" s="277" t="s">
        <v>113</v>
      </c>
      <c r="F30" s="277" t="s">
        <v>107</v>
      </c>
      <c r="G30" s="277" t="s">
        <v>108</v>
      </c>
      <c r="H30" s="277" t="s">
        <v>109</v>
      </c>
      <c r="I30" s="278" t="s">
        <v>86</v>
      </c>
      <c r="J30" s="278" t="s">
        <v>593</v>
      </c>
      <c r="K30" s="275" t="s">
        <v>529</v>
      </c>
      <c r="L30" s="278">
        <v>8560.0</v>
      </c>
      <c r="M30" s="278">
        <v>15900.0</v>
      </c>
      <c r="N30" s="278">
        <v>100000.0</v>
      </c>
      <c r="O30" s="286">
        <v>3.0E-4</v>
      </c>
      <c r="P30" s="287">
        <f t="shared" si="14"/>
        <v>30</v>
      </c>
      <c r="Q30" s="283">
        <v>0.05</v>
      </c>
      <c r="R30" s="283">
        <v>0.0533</v>
      </c>
      <c r="S30" s="280">
        <v>1.0</v>
      </c>
      <c r="T30" s="280">
        <f t="shared" si="15"/>
        <v>847.47</v>
      </c>
      <c r="U30" s="284">
        <v>0.065</v>
      </c>
      <c r="V30" s="285">
        <f t="shared" si="16"/>
        <v>1033.5</v>
      </c>
      <c r="W30" s="286">
        <f t="shared" si="17"/>
        <v>0.01995</v>
      </c>
      <c r="X30" s="275">
        <v>15.0</v>
      </c>
      <c r="Y30" s="284">
        <f t="shared" si="5"/>
        <v>0.18825</v>
      </c>
      <c r="Z30" s="287">
        <f t="shared" si="6"/>
        <v>3128.325</v>
      </c>
      <c r="AA30" s="283">
        <v>0.1</v>
      </c>
      <c r="AB30" s="287">
        <f t="shared" si="7"/>
        <v>734</v>
      </c>
      <c r="AC30" s="288">
        <f t="shared" si="8"/>
        <v>17.5</v>
      </c>
      <c r="AD30" s="287">
        <f t="shared" si="9"/>
        <v>3430.175</v>
      </c>
      <c r="AE30" s="284">
        <f t="shared" si="10"/>
        <v>0.2157342767</v>
      </c>
      <c r="AF30" s="85">
        <f t="shared" si="11"/>
        <v>12454.47</v>
      </c>
      <c r="AG30" s="85">
        <f t="shared" si="12"/>
        <v>317.205</v>
      </c>
      <c r="AH30" s="86">
        <v>0.0085</v>
      </c>
      <c r="AI30" s="87">
        <f t="shared" si="13"/>
        <v>135.15</v>
      </c>
    </row>
    <row r="31" ht="18.0" customHeight="1">
      <c r="A31" s="274">
        <v>46190.0</v>
      </c>
      <c r="B31" s="276" t="s">
        <v>617</v>
      </c>
      <c r="C31" s="276"/>
      <c r="D31" s="275" t="s">
        <v>112</v>
      </c>
      <c r="E31" s="275" t="s">
        <v>113</v>
      </c>
      <c r="F31" s="275" t="s">
        <v>118</v>
      </c>
      <c r="G31" s="275" t="s">
        <v>119</v>
      </c>
      <c r="H31" s="277" t="s">
        <v>109</v>
      </c>
      <c r="I31" s="278" t="s">
        <v>86</v>
      </c>
      <c r="J31" s="278" t="s">
        <v>87</v>
      </c>
      <c r="K31" s="275" t="s">
        <v>389</v>
      </c>
      <c r="L31" s="280">
        <v>5460.0</v>
      </c>
      <c r="M31" s="280">
        <v>9300.0</v>
      </c>
      <c r="N31" s="278">
        <v>100000.0</v>
      </c>
      <c r="O31" s="286">
        <v>3.0E-4</v>
      </c>
      <c r="P31" s="287">
        <f t="shared" si="14"/>
        <v>30</v>
      </c>
      <c r="Q31" s="283">
        <v>0.05</v>
      </c>
      <c r="R31" s="283">
        <v>0.0533</v>
      </c>
      <c r="S31" s="280">
        <v>1.0</v>
      </c>
      <c r="T31" s="280">
        <f t="shared" si="15"/>
        <v>495.69</v>
      </c>
      <c r="U31" s="284">
        <v>0.065</v>
      </c>
      <c r="V31" s="285">
        <f t="shared" si="16"/>
        <v>604.5</v>
      </c>
      <c r="W31" s="286">
        <f t="shared" si="17"/>
        <v>0.01995</v>
      </c>
      <c r="X31" s="275">
        <v>15.0</v>
      </c>
      <c r="Y31" s="284">
        <f t="shared" si="5"/>
        <v>0.18825</v>
      </c>
      <c r="Z31" s="287">
        <f t="shared" si="6"/>
        <v>1829.775</v>
      </c>
      <c r="AA31" s="283">
        <v>0.1</v>
      </c>
      <c r="AB31" s="287">
        <f t="shared" si="7"/>
        <v>384</v>
      </c>
      <c r="AC31" s="288">
        <f t="shared" si="8"/>
        <v>17.5</v>
      </c>
      <c r="AD31" s="287">
        <f t="shared" si="9"/>
        <v>1578.725</v>
      </c>
      <c r="AE31" s="284">
        <f t="shared" si="10"/>
        <v>0.1697553763</v>
      </c>
      <c r="AF31" s="85">
        <f t="shared" si="11"/>
        <v>7284.69</v>
      </c>
      <c r="AG31" s="85">
        <f t="shared" si="12"/>
        <v>185.535</v>
      </c>
      <c r="AH31" s="86">
        <v>0.0085</v>
      </c>
      <c r="AI31" s="87">
        <f t="shared" si="13"/>
        <v>79.05</v>
      </c>
    </row>
    <row r="32" ht="18.0" customHeight="1">
      <c r="A32" s="274">
        <v>46190.0</v>
      </c>
      <c r="B32" s="296" t="s">
        <v>618</v>
      </c>
      <c r="C32" s="296"/>
      <c r="D32" s="277" t="s">
        <v>82</v>
      </c>
      <c r="E32" s="277" t="s">
        <v>83</v>
      </c>
      <c r="F32" s="275" t="s">
        <v>619</v>
      </c>
      <c r="G32" s="275" t="s">
        <v>83</v>
      </c>
      <c r="H32" s="275" t="s">
        <v>85</v>
      </c>
      <c r="I32" s="278" t="s">
        <v>86</v>
      </c>
      <c r="J32" s="278" t="s">
        <v>87</v>
      </c>
      <c r="K32" s="275" t="s">
        <v>620</v>
      </c>
      <c r="L32" s="289">
        <f>1169+60</f>
        <v>1229</v>
      </c>
      <c r="M32" s="289">
        <v>2100.0</v>
      </c>
      <c r="N32" s="289">
        <v>50000.0</v>
      </c>
      <c r="O32" s="281"/>
      <c r="P32" s="282"/>
      <c r="Q32" s="283">
        <v>0.05</v>
      </c>
      <c r="R32" s="283">
        <v>0.0533</v>
      </c>
      <c r="S32" s="280">
        <v>1.0</v>
      </c>
      <c r="T32" s="280">
        <f t="shared" si="15"/>
        <v>111.93</v>
      </c>
      <c r="U32" s="284">
        <v>0.065</v>
      </c>
      <c r="V32" s="285">
        <f t="shared" si="16"/>
        <v>136.5</v>
      </c>
      <c r="W32" s="286">
        <f t="shared" si="17"/>
        <v>0.01995</v>
      </c>
      <c r="X32" s="275">
        <v>15.0</v>
      </c>
      <c r="Y32" s="284">
        <f t="shared" si="5"/>
        <v>0.18825</v>
      </c>
      <c r="Z32" s="287">
        <f t="shared" si="6"/>
        <v>413.175</v>
      </c>
      <c r="AA32" s="283">
        <v>0.13</v>
      </c>
      <c r="AB32" s="287">
        <f t="shared" si="7"/>
        <v>113.23</v>
      </c>
      <c r="AC32" s="288">
        <f t="shared" si="8"/>
        <v>17.5</v>
      </c>
      <c r="AD32" s="287">
        <f t="shared" si="9"/>
        <v>327.095</v>
      </c>
      <c r="AE32" s="284">
        <f t="shared" si="10"/>
        <v>0.1557595238</v>
      </c>
      <c r="AF32" s="85">
        <f t="shared" si="11"/>
        <v>1644.93</v>
      </c>
      <c r="AG32" s="85">
        <f t="shared" si="12"/>
        <v>41.895</v>
      </c>
      <c r="AH32" s="86">
        <v>0.0085</v>
      </c>
      <c r="AI32" s="87">
        <f t="shared" si="13"/>
        <v>17.85</v>
      </c>
    </row>
    <row r="33" ht="18.0" customHeight="1">
      <c r="A33" s="274">
        <v>46191.0</v>
      </c>
      <c r="B33" s="296">
        <v>3688.0</v>
      </c>
      <c r="C33" s="296"/>
      <c r="D33" s="277" t="s">
        <v>90</v>
      </c>
      <c r="E33" s="277" t="s">
        <v>91</v>
      </c>
      <c r="F33" s="277" t="s">
        <v>122</v>
      </c>
      <c r="G33" s="277" t="s">
        <v>91</v>
      </c>
      <c r="H33" s="277" t="s">
        <v>85</v>
      </c>
      <c r="I33" s="278" t="s">
        <v>86</v>
      </c>
      <c r="J33" s="278" t="s">
        <v>87</v>
      </c>
      <c r="K33" s="277" t="s">
        <v>303</v>
      </c>
      <c r="L33" s="278">
        <v>680.0</v>
      </c>
      <c r="M33" s="278">
        <v>1250.0</v>
      </c>
      <c r="N33" s="297">
        <v>30000.0</v>
      </c>
      <c r="O33" s="281">
        <v>3.0E-4</v>
      </c>
      <c r="P33" s="282">
        <f t="shared" ref="P33:P50" si="18">N33*O33</f>
        <v>9</v>
      </c>
      <c r="Q33" s="283">
        <v>0.096</v>
      </c>
      <c r="R33" s="283">
        <v>0.0533</v>
      </c>
      <c r="S33" s="280">
        <v>1.0</v>
      </c>
      <c r="T33" s="280">
        <f t="shared" si="15"/>
        <v>66.625</v>
      </c>
      <c r="U33" s="284">
        <v>0.065</v>
      </c>
      <c r="V33" s="285">
        <f t="shared" si="16"/>
        <v>81.25</v>
      </c>
      <c r="W33" s="286">
        <f t="shared" si="17"/>
        <v>0.01995</v>
      </c>
      <c r="X33" s="275">
        <v>15.0</v>
      </c>
      <c r="Y33" s="284">
        <f t="shared" si="5"/>
        <v>0.23425</v>
      </c>
      <c r="Z33" s="287">
        <f t="shared" si="6"/>
        <v>303.4375</v>
      </c>
      <c r="AA33" s="283">
        <v>0.09</v>
      </c>
      <c r="AB33" s="287">
        <f t="shared" si="7"/>
        <v>51.3</v>
      </c>
      <c r="AC33" s="288">
        <f t="shared" si="8"/>
        <v>17.5</v>
      </c>
      <c r="AD33" s="287">
        <f t="shared" si="9"/>
        <v>188.7625</v>
      </c>
      <c r="AE33" s="284">
        <f t="shared" si="10"/>
        <v>0.15101</v>
      </c>
      <c r="AF33" s="71">
        <f t="shared" si="11"/>
        <v>921.625</v>
      </c>
      <c r="AG33" s="71">
        <f t="shared" si="12"/>
        <v>24.9375</v>
      </c>
      <c r="AH33" s="72">
        <v>0.0085</v>
      </c>
      <c r="AI33" s="73">
        <f t="shared" si="13"/>
        <v>10.625</v>
      </c>
    </row>
    <row r="34" ht="16.5" customHeight="1">
      <c r="A34" s="274">
        <v>46193.0</v>
      </c>
      <c r="B34" s="276" t="s">
        <v>621</v>
      </c>
      <c r="C34" s="276"/>
      <c r="D34" s="277" t="s">
        <v>112</v>
      </c>
      <c r="E34" s="277" t="s">
        <v>113</v>
      </c>
      <c r="F34" s="277" t="s">
        <v>107</v>
      </c>
      <c r="G34" s="277" t="s">
        <v>108</v>
      </c>
      <c r="H34" s="277" t="s">
        <v>109</v>
      </c>
      <c r="I34" s="278" t="s">
        <v>86</v>
      </c>
      <c r="J34" s="278" t="s">
        <v>87</v>
      </c>
      <c r="K34" s="275" t="s">
        <v>622</v>
      </c>
      <c r="L34" s="278">
        <v>7060.0</v>
      </c>
      <c r="M34" s="278">
        <v>12500.0</v>
      </c>
      <c r="N34" s="278">
        <v>100000.0</v>
      </c>
      <c r="O34" s="286">
        <v>3.0E-4</v>
      </c>
      <c r="P34" s="287">
        <f t="shared" si="18"/>
        <v>30</v>
      </c>
      <c r="Q34" s="283">
        <v>0.05</v>
      </c>
      <c r="R34" s="283">
        <v>0.0533</v>
      </c>
      <c r="S34" s="280">
        <v>1.0</v>
      </c>
      <c r="T34" s="280">
        <f t="shared" si="15"/>
        <v>666.25</v>
      </c>
      <c r="U34" s="284">
        <v>0.065</v>
      </c>
      <c r="V34" s="285">
        <f t="shared" si="16"/>
        <v>812.5</v>
      </c>
      <c r="W34" s="286">
        <f t="shared" si="17"/>
        <v>0.01995</v>
      </c>
      <c r="X34" s="275">
        <v>15.0</v>
      </c>
      <c r="Y34" s="284">
        <f t="shared" si="5"/>
        <v>0.18825</v>
      </c>
      <c r="Z34" s="287">
        <f t="shared" si="6"/>
        <v>2459.375</v>
      </c>
      <c r="AA34" s="283">
        <v>0.1</v>
      </c>
      <c r="AB34" s="298">
        <f t="shared" si="7"/>
        <v>544</v>
      </c>
      <c r="AC34" s="288">
        <f t="shared" si="8"/>
        <v>17.5</v>
      </c>
      <c r="AD34" s="287">
        <f t="shared" si="9"/>
        <v>2389.125</v>
      </c>
      <c r="AE34" s="284">
        <f t="shared" si="10"/>
        <v>0.19113</v>
      </c>
      <c r="AF34" s="85">
        <f t="shared" si="11"/>
        <v>9791.25</v>
      </c>
      <c r="AG34" s="85">
        <f t="shared" si="12"/>
        <v>249.375</v>
      </c>
      <c r="AH34" s="88">
        <v>0.0085</v>
      </c>
      <c r="AI34" s="89">
        <f t="shared" si="13"/>
        <v>106.25</v>
      </c>
    </row>
    <row r="35" ht="18.0" customHeight="1">
      <c r="A35" s="274">
        <v>46193.0</v>
      </c>
      <c r="B35" s="275" t="s">
        <v>623</v>
      </c>
      <c r="C35" s="276"/>
      <c r="D35" s="275" t="s">
        <v>112</v>
      </c>
      <c r="E35" s="275" t="s">
        <v>113</v>
      </c>
      <c r="F35" s="275" t="s">
        <v>118</v>
      </c>
      <c r="G35" s="275" t="s">
        <v>119</v>
      </c>
      <c r="H35" s="277" t="s">
        <v>109</v>
      </c>
      <c r="I35" s="278" t="s">
        <v>86</v>
      </c>
      <c r="J35" s="278" t="s">
        <v>87</v>
      </c>
      <c r="K35" s="275" t="s">
        <v>624</v>
      </c>
      <c r="L35" s="280">
        <v>4760.0</v>
      </c>
      <c r="M35" s="280">
        <v>8500.0</v>
      </c>
      <c r="N35" s="278">
        <v>100000.0</v>
      </c>
      <c r="O35" s="286">
        <v>3.0E-4</v>
      </c>
      <c r="P35" s="287">
        <f t="shared" si="18"/>
        <v>30</v>
      </c>
      <c r="Q35" s="283">
        <v>0.05</v>
      </c>
      <c r="R35" s="283">
        <v>0.0533</v>
      </c>
      <c r="S35" s="280">
        <v>1.0</v>
      </c>
      <c r="T35" s="280">
        <f t="shared" si="15"/>
        <v>453.05</v>
      </c>
      <c r="U35" s="284">
        <v>0.065</v>
      </c>
      <c r="V35" s="285">
        <f t="shared" si="16"/>
        <v>552.5</v>
      </c>
      <c r="W35" s="286">
        <f t="shared" si="17"/>
        <v>0.01995</v>
      </c>
      <c r="X35" s="275">
        <v>15.0</v>
      </c>
      <c r="Y35" s="284">
        <f t="shared" si="5"/>
        <v>0.18825</v>
      </c>
      <c r="Z35" s="287">
        <f t="shared" si="6"/>
        <v>1672.375</v>
      </c>
      <c r="AA35" s="283">
        <v>0.1</v>
      </c>
      <c r="AB35" s="287">
        <f t="shared" si="7"/>
        <v>374</v>
      </c>
      <c r="AC35" s="288">
        <f t="shared" si="8"/>
        <v>17.5</v>
      </c>
      <c r="AD35" s="287">
        <f t="shared" si="9"/>
        <v>1646.125</v>
      </c>
      <c r="AE35" s="284">
        <f t="shared" si="10"/>
        <v>0.1936617647</v>
      </c>
      <c r="AF35" s="85">
        <f t="shared" si="11"/>
        <v>6658.05</v>
      </c>
      <c r="AG35" s="85">
        <f t="shared" si="12"/>
        <v>169.575</v>
      </c>
      <c r="AH35" s="88">
        <v>0.0085</v>
      </c>
      <c r="AI35" s="89">
        <f t="shared" si="13"/>
        <v>72.25</v>
      </c>
    </row>
    <row r="36" ht="18.0" customHeight="1">
      <c r="A36" s="274">
        <v>46195.0</v>
      </c>
      <c r="B36" s="275">
        <v>3759.0</v>
      </c>
      <c r="C36" s="276"/>
      <c r="D36" s="275" t="s">
        <v>90</v>
      </c>
      <c r="E36" s="275" t="s">
        <v>91</v>
      </c>
      <c r="F36" s="275" t="s">
        <v>90</v>
      </c>
      <c r="G36" s="275" t="s">
        <v>91</v>
      </c>
      <c r="H36" s="277" t="s">
        <v>85</v>
      </c>
      <c r="I36" s="278" t="s">
        <v>86</v>
      </c>
      <c r="J36" s="278" t="s">
        <v>593</v>
      </c>
      <c r="K36" s="277" t="s">
        <v>364</v>
      </c>
      <c r="L36" s="280">
        <v>560.0</v>
      </c>
      <c r="M36" s="280">
        <v>970.0</v>
      </c>
      <c r="N36" s="280">
        <v>30000.0</v>
      </c>
      <c r="O36" s="281">
        <v>3.0E-4</v>
      </c>
      <c r="P36" s="282">
        <f t="shared" si="18"/>
        <v>9</v>
      </c>
      <c r="Q36" s="283">
        <v>0.096</v>
      </c>
      <c r="R36" s="283">
        <v>0.0533</v>
      </c>
      <c r="S36" s="280">
        <v>1.0</v>
      </c>
      <c r="T36" s="280">
        <f t="shared" si="15"/>
        <v>51.701</v>
      </c>
      <c r="U36" s="284">
        <v>0.065</v>
      </c>
      <c r="V36" s="285">
        <f t="shared" si="16"/>
        <v>63.05</v>
      </c>
      <c r="W36" s="286">
        <f t="shared" si="17"/>
        <v>0.01995</v>
      </c>
      <c r="X36" s="275">
        <v>15.0</v>
      </c>
      <c r="Y36" s="284">
        <f t="shared" si="5"/>
        <v>0.23425</v>
      </c>
      <c r="Z36" s="287">
        <f t="shared" si="6"/>
        <v>235.4675</v>
      </c>
      <c r="AA36" s="283">
        <v>0.07</v>
      </c>
      <c r="AB36" s="287">
        <f t="shared" si="7"/>
        <v>28.7</v>
      </c>
      <c r="AC36" s="288">
        <f t="shared" si="8"/>
        <v>17.5</v>
      </c>
      <c r="AD36" s="287">
        <f t="shared" si="9"/>
        <v>119.3325</v>
      </c>
      <c r="AE36" s="284">
        <f t="shared" si="10"/>
        <v>0.1230231959</v>
      </c>
      <c r="AF36" s="85">
        <f t="shared" si="11"/>
        <v>715.181</v>
      </c>
      <c r="AG36" s="85">
        <f t="shared" si="12"/>
        <v>19.3515</v>
      </c>
      <c r="AH36" s="88">
        <v>0.0085</v>
      </c>
      <c r="AI36" s="89">
        <f t="shared" si="13"/>
        <v>8.245</v>
      </c>
    </row>
    <row r="37" ht="18.0" customHeight="1">
      <c r="A37" s="274">
        <v>46196.0</v>
      </c>
      <c r="B37" s="276">
        <v>3846.0</v>
      </c>
      <c r="C37" s="276"/>
      <c r="D37" s="277" t="s">
        <v>302</v>
      </c>
      <c r="E37" s="277" t="s">
        <v>91</v>
      </c>
      <c r="F37" s="275" t="s">
        <v>625</v>
      </c>
      <c r="G37" s="275" t="s">
        <v>125</v>
      </c>
      <c r="H37" s="275" t="s">
        <v>626</v>
      </c>
      <c r="I37" s="278" t="s">
        <v>86</v>
      </c>
      <c r="J37" s="278" t="s">
        <v>593</v>
      </c>
      <c r="K37" s="275" t="s">
        <v>627</v>
      </c>
      <c r="L37" s="289">
        <v>960.0</v>
      </c>
      <c r="M37" s="289">
        <v>1830.0</v>
      </c>
      <c r="N37" s="289">
        <v>50000.0</v>
      </c>
      <c r="O37" s="281">
        <v>3.0E-4</v>
      </c>
      <c r="P37" s="282">
        <f t="shared" si="18"/>
        <v>15</v>
      </c>
      <c r="Q37" s="283">
        <v>0.096</v>
      </c>
      <c r="R37" s="283">
        <v>0.0533</v>
      </c>
      <c r="S37" s="280">
        <v>1.0</v>
      </c>
      <c r="T37" s="280">
        <f t="shared" si="15"/>
        <v>97.539</v>
      </c>
      <c r="U37" s="284">
        <v>0.065</v>
      </c>
      <c r="V37" s="285">
        <f t="shared" si="16"/>
        <v>118.95</v>
      </c>
      <c r="W37" s="286">
        <f t="shared" si="17"/>
        <v>0.0266</v>
      </c>
      <c r="X37" s="275">
        <v>20.0</v>
      </c>
      <c r="Y37" s="284">
        <f t="shared" si="5"/>
        <v>0.2409</v>
      </c>
      <c r="Z37" s="287">
        <f t="shared" si="6"/>
        <v>456.402</v>
      </c>
      <c r="AA37" s="283">
        <v>0.12</v>
      </c>
      <c r="AB37" s="287">
        <f t="shared" si="7"/>
        <v>104.4</v>
      </c>
      <c r="AC37" s="288">
        <f t="shared" si="8"/>
        <v>17.5</v>
      </c>
      <c r="AD37" s="287">
        <f t="shared" si="9"/>
        <v>276.698</v>
      </c>
      <c r="AE37" s="284">
        <f t="shared" si="10"/>
        <v>0.1512010929</v>
      </c>
      <c r="AF37" s="85">
        <f t="shared" si="11"/>
        <v>1324.92</v>
      </c>
      <c r="AG37" s="85">
        <f t="shared" si="12"/>
        <v>48.678</v>
      </c>
      <c r="AH37" s="88">
        <v>0.0085</v>
      </c>
      <c r="AI37" s="89">
        <f t="shared" si="13"/>
        <v>15.555</v>
      </c>
    </row>
    <row r="38" ht="18.0" customHeight="1">
      <c r="A38" s="274">
        <v>46196.0</v>
      </c>
      <c r="B38" s="275">
        <v>3865.0</v>
      </c>
      <c r="C38" s="276"/>
      <c r="D38" s="275" t="s">
        <v>628</v>
      </c>
      <c r="E38" s="275" t="s">
        <v>125</v>
      </c>
      <c r="F38" s="275" t="s">
        <v>152</v>
      </c>
      <c r="G38" s="275" t="s">
        <v>91</v>
      </c>
      <c r="H38" s="277" t="s">
        <v>629</v>
      </c>
      <c r="I38" s="278" t="s">
        <v>86</v>
      </c>
      <c r="J38" s="278" t="s">
        <v>593</v>
      </c>
      <c r="K38" s="275" t="s">
        <v>630</v>
      </c>
      <c r="L38" s="280">
        <v>760.0</v>
      </c>
      <c r="M38" s="280">
        <v>1490.0</v>
      </c>
      <c r="N38" s="280">
        <v>50000.0</v>
      </c>
      <c r="O38" s="281">
        <v>3.0E-4</v>
      </c>
      <c r="P38" s="282">
        <f t="shared" si="18"/>
        <v>15</v>
      </c>
      <c r="Q38" s="283">
        <v>0.096</v>
      </c>
      <c r="R38" s="283">
        <v>0.0533</v>
      </c>
      <c r="S38" s="280">
        <v>1.0</v>
      </c>
      <c r="T38" s="280">
        <f t="shared" si="15"/>
        <v>79.417</v>
      </c>
      <c r="U38" s="284">
        <v>0.065</v>
      </c>
      <c r="V38" s="285">
        <f t="shared" si="16"/>
        <v>96.85</v>
      </c>
      <c r="W38" s="286">
        <f t="shared" si="17"/>
        <v>0.01995</v>
      </c>
      <c r="X38" s="275">
        <v>15.0</v>
      </c>
      <c r="Y38" s="284">
        <f t="shared" si="5"/>
        <v>0.23425</v>
      </c>
      <c r="Z38" s="287">
        <f t="shared" si="6"/>
        <v>361.6975</v>
      </c>
      <c r="AA38" s="283">
        <v>0.09</v>
      </c>
      <c r="AB38" s="287">
        <f t="shared" si="7"/>
        <v>65.7</v>
      </c>
      <c r="AC38" s="288">
        <f t="shared" si="8"/>
        <v>17.5</v>
      </c>
      <c r="AD38" s="287">
        <f t="shared" si="9"/>
        <v>270.1025</v>
      </c>
      <c r="AE38" s="284">
        <f t="shared" si="10"/>
        <v>0.1812768456</v>
      </c>
      <c r="AF38" s="85">
        <f t="shared" si="11"/>
        <v>1098.577</v>
      </c>
      <c r="AG38" s="85">
        <f t="shared" si="12"/>
        <v>29.7255</v>
      </c>
      <c r="AH38" s="88">
        <v>0.0085</v>
      </c>
      <c r="AI38" s="89">
        <f t="shared" si="13"/>
        <v>12.665</v>
      </c>
    </row>
    <row r="39" ht="18.0" customHeight="1">
      <c r="A39" s="274">
        <v>46196.0</v>
      </c>
      <c r="B39" s="275">
        <v>3822.0</v>
      </c>
      <c r="C39" s="276"/>
      <c r="D39" s="275" t="s">
        <v>90</v>
      </c>
      <c r="E39" s="275" t="s">
        <v>91</v>
      </c>
      <c r="F39" s="275" t="s">
        <v>206</v>
      </c>
      <c r="G39" s="275" t="s">
        <v>91</v>
      </c>
      <c r="H39" s="277" t="s">
        <v>85</v>
      </c>
      <c r="I39" s="278" t="s">
        <v>86</v>
      </c>
      <c r="J39" s="278" t="s">
        <v>593</v>
      </c>
      <c r="K39" s="277" t="s">
        <v>631</v>
      </c>
      <c r="L39" s="278">
        <v>1010.0</v>
      </c>
      <c r="M39" s="278">
        <v>2000.0</v>
      </c>
      <c r="N39" s="280">
        <v>60000.0</v>
      </c>
      <c r="O39" s="281">
        <v>3.0E-4</v>
      </c>
      <c r="P39" s="282">
        <f t="shared" si="18"/>
        <v>18</v>
      </c>
      <c r="Q39" s="283">
        <v>0.096</v>
      </c>
      <c r="R39" s="283">
        <v>0.0533</v>
      </c>
      <c r="S39" s="280">
        <v>1.0</v>
      </c>
      <c r="T39" s="280">
        <f t="shared" si="15"/>
        <v>106.6</v>
      </c>
      <c r="U39" s="284">
        <v>0.065</v>
      </c>
      <c r="V39" s="285">
        <f t="shared" si="16"/>
        <v>130</v>
      </c>
      <c r="W39" s="286">
        <f t="shared" si="17"/>
        <v>0.01995</v>
      </c>
      <c r="X39" s="275">
        <v>15.0</v>
      </c>
      <c r="Y39" s="284">
        <f t="shared" si="5"/>
        <v>0.23425</v>
      </c>
      <c r="Z39" s="287">
        <f t="shared" si="6"/>
        <v>485.5</v>
      </c>
      <c r="AA39" s="283">
        <v>0.13</v>
      </c>
      <c r="AB39" s="287">
        <f t="shared" si="7"/>
        <v>128.7</v>
      </c>
      <c r="AC39" s="288">
        <f t="shared" si="8"/>
        <v>17.5</v>
      </c>
      <c r="AD39" s="287">
        <f t="shared" si="9"/>
        <v>340.3</v>
      </c>
      <c r="AE39" s="284">
        <f t="shared" si="10"/>
        <v>0.17015</v>
      </c>
      <c r="AF39" s="71">
        <f t="shared" si="11"/>
        <v>1474.6</v>
      </c>
      <c r="AG39" s="71">
        <f t="shared" si="12"/>
        <v>39.9</v>
      </c>
      <c r="AH39" s="72">
        <v>0.0085</v>
      </c>
      <c r="AI39" s="73">
        <f t="shared" si="13"/>
        <v>17</v>
      </c>
    </row>
    <row r="40" ht="18.0" customHeight="1">
      <c r="A40" s="299">
        <v>46196.0</v>
      </c>
      <c r="B40" s="296">
        <v>3855.0</v>
      </c>
      <c r="C40" s="296"/>
      <c r="D40" s="300" t="s">
        <v>122</v>
      </c>
      <c r="E40" s="300" t="s">
        <v>91</v>
      </c>
      <c r="F40" s="300" t="s">
        <v>261</v>
      </c>
      <c r="G40" s="300" t="s">
        <v>91</v>
      </c>
      <c r="H40" s="277" t="s">
        <v>262</v>
      </c>
      <c r="I40" s="301" t="s">
        <v>86</v>
      </c>
      <c r="J40" s="301" t="s">
        <v>593</v>
      </c>
      <c r="K40" s="300" t="s">
        <v>632</v>
      </c>
      <c r="L40" s="301">
        <v>810.0</v>
      </c>
      <c r="M40" s="301">
        <v>1900.0</v>
      </c>
      <c r="N40" s="297">
        <v>50000.0</v>
      </c>
      <c r="O40" s="281">
        <v>3.0E-4</v>
      </c>
      <c r="P40" s="282">
        <f t="shared" si="18"/>
        <v>15</v>
      </c>
      <c r="Q40" s="283">
        <v>0.096</v>
      </c>
      <c r="R40" s="283">
        <v>0.0533</v>
      </c>
      <c r="S40" s="280">
        <v>1.0</v>
      </c>
      <c r="T40" s="280">
        <f t="shared" si="15"/>
        <v>101.27</v>
      </c>
      <c r="U40" s="284">
        <v>0.065</v>
      </c>
      <c r="V40" s="285">
        <f t="shared" si="16"/>
        <v>123.5</v>
      </c>
      <c r="W40" s="286">
        <f t="shared" si="17"/>
        <v>0.01995</v>
      </c>
      <c r="X40" s="275">
        <v>15.0</v>
      </c>
      <c r="Y40" s="284">
        <f t="shared" si="5"/>
        <v>0.23425</v>
      </c>
      <c r="Z40" s="287">
        <f t="shared" si="6"/>
        <v>461.225</v>
      </c>
      <c r="AA40" s="283">
        <v>0.13</v>
      </c>
      <c r="AB40" s="287">
        <f t="shared" si="7"/>
        <v>141.7</v>
      </c>
      <c r="AC40" s="288">
        <f t="shared" si="8"/>
        <v>17.5</v>
      </c>
      <c r="AD40" s="287">
        <f t="shared" si="9"/>
        <v>454.575</v>
      </c>
      <c r="AE40" s="284">
        <f t="shared" si="10"/>
        <v>0.23925</v>
      </c>
      <c r="AF40" s="71">
        <f t="shared" si="11"/>
        <v>1400.87</v>
      </c>
      <c r="AG40" s="71">
        <f t="shared" si="12"/>
        <v>37.905</v>
      </c>
      <c r="AH40" s="72">
        <v>0.0085</v>
      </c>
      <c r="AI40" s="73">
        <f t="shared" si="13"/>
        <v>16.15</v>
      </c>
    </row>
    <row r="41" ht="18.0" customHeight="1">
      <c r="A41" s="274">
        <v>46196.0</v>
      </c>
      <c r="B41" s="275">
        <v>3759.0</v>
      </c>
      <c r="C41" s="276"/>
      <c r="D41" s="275" t="s">
        <v>90</v>
      </c>
      <c r="E41" s="275" t="s">
        <v>91</v>
      </c>
      <c r="F41" s="275" t="s">
        <v>101</v>
      </c>
      <c r="G41" s="275" t="s">
        <v>91</v>
      </c>
      <c r="H41" s="277" t="s">
        <v>85</v>
      </c>
      <c r="I41" s="278" t="s">
        <v>86</v>
      </c>
      <c r="J41" s="278" t="s">
        <v>593</v>
      </c>
      <c r="K41" s="277" t="s">
        <v>364</v>
      </c>
      <c r="L41" s="302">
        <v>1160.0</v>
      </c>
      <c r="M41" s="280">
        <v>2200.0</v>
      </c>
      <c r="N41" s="302">
        <v>50000.0</v>
      </c>
      <c r="O41" s="281">
        <v>3.0E-4</v>
      </c>
      <c r="P41" s="282">
        <f t="shared" si="18"/>
        <v>15</v>
      </c>
      <c r="Q41" s="283">
        <v>0.096</v>
      </c>
      <c r="R41" s="283">
        <v>0.0533</v>
      </c>
      <c r="S41" s="280">
        <v>1.0</v>
      </c>
      <c r="T41" s="280">
        <f t="shared" si="15"/>
        <v>117.26</v>
      </c>
      <c r="U41" s="284">
        <v>0.065</v>
      </c>
      <c r="V41" s="285">
        <f t="shared" si="16"/>
        <v>143</v>
      </c>
      <c r="W41" s="286">
        <f t="shared" si="17"/>
        <v>0.01995</v>
      </c>
      <c r="X41" s="275">
        <v>15.0</v>
      </c>
      <c r="Y41" s="284">
        <f t="shared" si="5"/>
        <v>0.23425</v>
      </c>
      <c r="Z41" s="287">
        <f t="shared" si="6"/>
        <v>534.05</v>
      </c>
      <c r="AA41" s="283">
        <v>0.13</v>
      </c>
      <c r="AB41" s="287">
        <f t="shared" si="7"/>
        <v>135.2</v>
      </c>
      <c r="AC41" s="288">
        <f t="shared" si="8"/>
        <v>17.5</v>
      </c>
      <c r="AD41" s="287">
        <f t="shared" si="9"/>
        <v>338.25</v>
      </c>
      <c r="AE41" s="284">
        <f t="shared" si="10"/>
        <v>0.15375</v>
      </c>
      <c r="AF41" s="85">
        <f t="shared" si="11"/>
        <v>1622.06</v>
      </c>
      <c r="AG41" s="85">
        <f t="shared" si="12"/>
        <v>43.89</v>
      </c>
      <c r="AH41" s="88">
        <v>0.0085</v>
      </c>
      <c r="AI41" s="89">
        <f t="shared" si="13"/>
        <v>18.7</v>
      </c>
    </row>
    <row r="42" ht="18.0" customHeight="1">
      <c r="A42" s="274">
        <v>46197.0</v>
      </c>
      <c r="B42" s="275">
        <v>3869.0</v>
      </c>
      <c r="C42" s="276"/>
      <c r="D42" s="275" t="s">
        <v>90</v>
      </c>
      <c r="E42" s="275" t="s">
        <v>91</v>
      </c>
      <c r="F42" s="275" t="s">
        <v>101</v>
      </c>
      <c r="G42" s="275" t="s">
        <v>91</v>
      </c>
      <c r="H42" s="277" t="s">
        <v>85</v>
      </c>
      <c r="I42" s="278" t="s">
        <v>86</v>
      </c>
      <c r="J42" s="278" t="s">
        <v>593</v>
      </c>
      <c r="K42" s="277" t="s">
        <v>633</v>
      </c>
      <c r="L42" s="280">
        <v>1360.0</v>
      </c>
      <c r="M42" s="280">
        <v>2200.0</v>
      </c>
      <c r="N42" s="278">
        <v>80000.0</v>
      </c>
      <c r="O42" s="281">
        <v>3.0E-4</v>
      </c>
      <c r="P42" s="282">
        <f t="shared" si="18"/>
        <v>24</v>
      </c>
      <c r="Q42" s="283">
        <v>0.096</v>
      </c>
      <c r="R42" s="283">
        <v>0.0533</v>
      </c>
      <c r="S42" s="280">
        <v>1.0</v>
      </c>
      <c r="T42" s="280">
        <f t="shared" si="15"/>
        <v>117.26</v>
      </c>
      <c r="U42" s="284">
        <v>0.065</v>
      </c>
      <c r="V42" s="285">
        <f t="shared" si="16"/>
        <v>143</v>
      </c>
      <c r="W42" s="286">
        <f t="shared" si="17"/>
        <v>0.01995</v>
      </c>
      <c r="X42" s="275">
        <v>15.0</v>
      </c>
      <c r="Y42" s="284">
        <f t="shared" si="5"/>
        <v>0.23425</v>
      </c>
      <c r="Z42" s="287">
        <f t="shared" si="6"/>
        <v>534.05</v>
      </c>
      <c r="AA42" s="283">
        <v>0.05</v>
      </c>
      <c r="AB42" s="287">
        <f t="shared" si="7"/>
        <v>42</v>
      </c>
      <c r="AC42" s="288">
        <f t="shared" si="8"/>
        <v>17.5</v>
      </c>
      <c r="AD42" s="287">
        <f t="shared" si="9"/>
        <v>222.45</v>
      </c>
      <c r="AE42" s="284">
        <f t="shared" si="10"/>
        <v>0.1011136364</v>
      </c>
      <c r="AF42" s="71">
        <f t="shared" si="11"/>
        <v>1622.06</v>
      </c>
      <c r="AG42" s="71">
        <f t="shared" si="12"/>
        <v>43.89</v>
      </c>
      <c r="AH42" s="72">
        <v>0.0085</v>
      </c>
      <c r="AI42" s="73">
        <f t="shared" si="13"/>
        <v>18.7</v>
      </c>
    </row>
    <row r="43" ht="18.0" customHeight="1">
      <c r="A43" s="274">
        <v>46197.0</v>
      </c>
      <c r="B43" s="275">
        <v>3888.0</v>
      </c>
      <c r="C43" s="276"/>
      <c r="D43" s="275" t="s">
        <v>90</v>
      </c>
      <c r="E43" s="275" t="s">
        <v>91</v>
      </c>
      <c r="F43" s="275" t="s">
        <v>122</v>
      </c>
      <c r="G43" s="275" t="s">
        <v>91</v>
      </c>
      <c r="H43" s="277" t="s">
        <v>85</v>
      </c>
      <c r="I43" s="278" t="s">
        <v>86</v>
      </c>
      <c r="J43" s="278" t="s">
        <v>87</v>
      </c>
      <c r="K43" s="277" t="s">
        <v>303</v>
      </c>
      <c r="L43" s="302">
        <v>860.0</v>
      </c>
      <c r="M43" s="280">
        <v>1400.0</v>
      </c>
      <c r="N43" s="302">
        <v>30000.0</v>
      </c>
      <c r="O43" s="281">
        <v>3.0E-4</v>
      </c>
      <c r="P43" s="282">
        <f t="shared" si="18"/>
        <v>9</v>
      </c>
      <c r="Q43" s="283">
        <v>0.096</v>
      </c>
      <c r="R43" s="283">
        <v>0.0533</v>
      </c>
      <c r="S43" s="280">
        <v>1.0</v>
      </c>
      <c r="T43" s="280">
        <f t="shared" si="15"/>
        <v>74.62</v>
      </c>
      <c r="U43" s="284">
        <v>0.065</v>
      </c>
      <c r="V43" s="285">
        <f t="shared" si="16"/>
        <v>91</v>
      </c>
      <c r="W43" s="286">
        <f t="shared" si="17"/>
        <v>0.01995</v>
      </c>
      <c r="X43" s="275">
        <v>15.0</v>
      </c>
      <c r="Y43" s="284">
        <f t="shared" si="5"/>
        <v>0.23425</v>
      </c>
      <c r="Z43" s="287">
        <f t="shared" si="6"/>
        <v>339.85</v>
      </c>
      <c r="AA43" s="283">
        <v>0.05</v>
      </c>
      <c r="AB43" s="287">
        <f t="shared" si="7"/>
        <v>27</v>
      </c>
      <c r="AC43" s="288">
        <f t="shared" si="8"/>
        <v>17.5</v>
      </c>
      <c r="AD43" s="287">
        <f t="shared" si="9"/>
        <v>146.65</v>
      </c>
      <c r="AE43" s="284">
        <f t="shared" si="10"/>
        <v>0.10475</v>
      </c>
      <c r="AF43" s="71">
        <f t="shared" si="11"/>
        <v>1032.22</v>
      </c>
      <c r="AG43" s="71">
        <f t="shared" si="12"/>
        <v>27.93</v>
      </c>
      <c r="AH43" s="72">
        <v>0.0085</v>
      </c>
      <c r="AI43" s="73">
        <f t="shared" si="13"/>
        <v>11.9</v>
      </c>
    </row>
    <row r="44" ht="18.0" customHeight="1">
      <c r="A44" s="274">
        <v>46197.0</v>
      </c>
      <c r="B44" s="275" t="s">
        <v>634</v>
      </c>
      <c r="C44" s="276"/>
      <c r="D44" s="275" t="s">
        <v>112</v>
      </c>
      <c r="E44" s="275" t="s">
        <v>113</v>
      </c>
      <c r="F44" s="275" t="s">
        <v>107</v>
      </c>
      <c r="G44" s="275" t="s">
        <v>108</v>
      </c>
      <c r="H44" s="277" t="s">
        <v>109</v>
      </c>
      <c r="I44" s="278" t="s">
        <v>86</v>
      </c>
      <c r="J44" s="278" t="s">
        <v>87</v>
      </c>
      <c r="K44" s="275" t="s">
        <v>360</v>
      </c>
      <c r="L44" s="280">
        <v>9760.0</v>
      </c>
      <c r="M44" s="280">
        <v>16200.0</v>
      </c>
      <c r="N44" s="280">
        <v>150000.0</v>
      </c>
      <c r="O44" s="281">
        <v>3.0E-4</v>
      </c>
      <c r="P44" s="282">
        <f t="shared" si="18"/>
        <v>45</v>
      </c>
      <c r="Q44" s="283">
        <v>0.05</v>
      </c>
      <c r="R44" s="283">
        <v>0.0533</v>
      </c>
      <c r="S44" s="280">
        <v>1.0</v>
      </c>
      <c r="T44" s="280">
        <f t="shared" si="15"/>
        <v>863.46</v>
      </c>
      <c r="U44" s="284">
        <v>0.065</v>
      </c>
      <c r="V44" s="285">
        <f t="shared" si="16"/>
        <v>1053</v>
      </c>
      <c r="W44" s="286">
        <f t="shared" si="17"/>
        <v>0.01995</v>
      </c>
      <c r="X44" s="275">
        <v>15.0</v>
      </c>
      <c r="Y44" s="284">
        <f t="shared" si="5"/>
        <v>0.18825</v>
      </c>
      <c r="Z44" s="287">
        <f t="shared" si="6"/>
        <v>3187.35</v>
      </c>
      <c r="AA44" s="283">
        <v>0.1</v>
      </c>
      <c r="AB44" s="287">
        <f t="shared" si="7"/>
        <v>644</v>
      </c>
      <c r="AC44" s="288">
        <f t="shared" si="8"/>
        <v>17.5</v>
      </c>
      <c r="AD44" s="287">
        <f t="shared" si="9"/>
        <v>2546.15</v>
      </c>
      <c r="AE44" s="284">
        <f t="shared" si="10"/>
        <v>0.1571697531</v>
      </c>
      <c r="AF44" s="71">
        <f t="shared" si="11"/>
        <v>12689.46</v>
      </c>
      <c r="AG44" s="71">
        <f t="shared" si="12"/>
        <v>323.19</v>
      </c>
      <c r="AH44" s="72">
        <v>0.0085</v>
      </c>
      <c r="AI44" s="73">
        <f t="shared" si="13"/>
        <v>137.7</v>
      </c>
    </row>
    <row r="45" ht="18.0" customHeight="1">
      <c r="A45" s="274">
        <v>46197.0</v>
      </c>
      <c r="B45" s="275">
        <v>3890.0</v>
      </c>
      <c r="C45" s="277"/>
      <c r="D45" s="275" t="s">
        <v>105</v>
      </c>
      <c r="E45" s="275" t="s">
        <v>106</v>
      </c>
      <c r="F45" s="275" t="s">
        <v>206</v>
      </c>
      <c r="G45" s="275" t="s">
        <v>91</v>
      </c>
      <c r="H45" s="277" t="s">
        <v>460</v>
      </c>
      <c r="I45" s="278" t="s">
        <v>86</v>
      </c>
      <c r="J45" s="278" t="s">
        <v>593</v>
      </c>
      <c r="K45" s="277" t="s">
        <v>635</v>
      </c>
      <c r="L45" s="280">
        <v>3566.12</v>
      </c>
      <c r="M45" s="280">
        <v>5900.0</v>
      </c>
      <c r="N45" s="280">
        <v>80000.0</v>
      </c>
      <c r="O45" s="281">
        <v>3.0E-4</v>
      </c>
      <c r="P45" s="282">
        <f t="shared" si="18"/>
        <v>24</v>
      </c>
      <c r="Q45" s="283">
        <v>0.05</v>
      </c>
      <c r="R45" s="283">
        <v>0.0533</v>
      </c>
      <c r="S45" s="280">
        <v>1.0</v>
      </c>
      <c r="T45" s="280">
        <f t="shared" si="15"/>
        <v>314.47</v>
      </c>
      <c r="U45" s="284">
        <v>0.065</v>
      </c>
      <c r="V45" s="285">
        <f t="shared" si="16"/>
        <v>383.5</v>
      </c>
      <c r="W45" s="286">
        <f t="shared" si="17"/>
        <v>0.00931</v>
      </c>
      <c r="X45" s="275">
        <v>7.0</v>
      </c>
      <c r="Y45" s="284">
        <f t="shared" si="5"/>
        <v>0.17761</v>
      </c>
      <c r="Z45" s="287">
        <f t="shared" si="6"/>
        <v>1098.049</v>
      </c>
      <c r="AA45" s="283">
        <v>0.13</v>
      </c>
      <c r="AB45" s="287">
        <f t="shared" si="7"/>
        <v>303.4044</v>
      </c>
      <c r="AC45" s="288">
        <f t="shared" si="8"/>
        <v>17.5</v>
      </c>
      <c r="AD45" s="287">
        <f t="shared" si="9"/>
        <v>890.9266</v>
      </c>
      <c r="AE45" s="284">
        <f t="shared" si="10"/>
        <v>0.1510045085</v>
      </c>
      <c r="AF45" s="71">
        <f t="shared" si="11"/>
        <v>4747.022</v>
      </c>
      <c r="AG45" s="71">
        <f t="shared" si="12"/>
        <v>54.929</v>
      </c>
      <c r="AH45" s="72">
        <v>0.0085</v>
      </c>
      <c r="AI45" s="73">
        <f t="shared" si="13"/>
        <v>50.15</v>
      </c>
    </row>
    <row r="46" ht="18.0" customHeight="1">
      <c r="A46" s="274">
        <v>46198.0</v>
      </c>
      <c r="B46" s="275">
        <v>30380.0</v>
      </c>
      <c r="C46" s="276"/>
      <c r="D46" s="275" t="s">
        <v>549</v>
      </c>
      <c r="E46" s="275" t="s">
        <v>91</v>
      </c>
      <c r="F46" s="275" t="s">
        <v>314</v>
      </c>
      <c r="G46" s="275" t="s">
        <v>125</v>
      </c>
      <c r="H46" s="277" t="s">
        <v>636</v>
      </c>
      <c r="I46" s="278" t="s">
        <v>86</v>
      </c>
      <c r="J46" s="278" t="s">
        <v>593</v>
      </c>
      <c r="K46" s="277" t="s">
        <v>637</v>
      </c>
      <c r="L46" s="280">
        <v>1860.0</v>
      </c>
      <c r="M46" s="280">
        <v>3200.0</v>
      </c>
      <c r="N46" s="278">
        <v>211000.0</v>
      </c>
      <c r="O46" s="281">
        <v>3.0E-4</v>
      </c>
      <c r="P46" s="282">
        <f t="shared" si="18"/>
        <v>63.3</v>
      </c>
      <c r="Q46" s="283">
        <v>0.096</v>
      </c>
      <c r="R46" s="283">
        <v>0.0533</v>
      </c>
      <c r="S46" s="280">
        <v>1.0</v>
      </c>
      <c r="T46" s="280">
        <f t="shared" si="15"/>
        <v>170.56</v>
      </c>
      <c r="U46" s="284">
        <v>0.065</v>
      </c>
      <c r="V46" s="285">
        <f t="shared" si="16"/>
        <v>208</v>
      </c>
      <c r="W46" s="286">
        <f t="shared" si="17"/>
        <v>0.01995</v>
      </c>
      <c r="X46" s="275">
        <v>15.0</v>
      </c>
      <c r="Y46" s="284">
        <f t="shared" si="5"/>
        <v>0.23425</v>
      </c>
      <c r="Z46" s="287">
        <f t="shared" si="6"/>
        <v>776.8</v>
      </c>
      <c r="AA46" s="283">
        <v>0.0</v>
      </c>
      <c r="AB46" s="298">
        <v>250.0</v>
      </c>
      <c r="AC46" s="288">
        <f t="shared" si="8"/>
        <v>17.5</v>
      </c>
      <c r="AD46" s="287">
        <f t="shared" si="9"/>
        <v>232.4</v>
      </c>
      <c r="AE46" s="284">
        <f t="shared" si="10"/>
        <v>0.072625</v>
      </c>
      <c r="AF46" s="71">
        <f t="shared" si="11"/>
        <v>2359.36</v>
      </c>
      <c r="AG46" s="71">
        <f t="shared" si="12"/>
        <v>63.84</v>
      </c>
      <c r="AH46" s="72">
        <v>0.0085</v>
      </c>
      <c r="AI46" s="73">
        <f t="shared" si="13"/>
        <v>27.2</v>
      </c>
    </row>
    <row r="47" ht="18.0" customHeight="1">
      <c r="A47" s="274">
        <v>46198.0</v>
      </c>
      <c r="B47" s="275">
        <v>3916.0</v>
      </c>
      <c r="C47" s="276"/>
      <c r="D47" s="275" t="s">
        <v>314</v>
      </c>
      <c r="E47" s="275" t="s">
        <v>125</v>
      </c>
      <c r="F47" s="277" t="s">
        <v>103</v>
      </c>
      <c r="G47" s="277" t="s">
        <v>91</v>
      </c>
      <c r="H47" s="277" t="s">
        <v>629</v>
      </c>
      <c r="I47" s="278" t="s">
        <v>86</v>
      </c>
      <c r="J47" s="278" t="s">
        <v>593</v>
      </c>
      <c r="K47" s="277" t="s">
        <v>638</v>
      </c>
      <c r="L47" s="278">
        <v>760.0</v>
      </c>
      <c r="M47" s="278">
        <v>1420.0</v>
      </c>
      <c r="N47" s="280">
        <v>3500.0</v>
      </c>
      <c r="O47" s="281">
        <v>3.0E-4</v>
      </c>
      <c r="P47" s="282">
        <f t="shared" si="18"/>
        <v>1.05</v>
      </c>
      <c r="Q47" s="283">
        <v>0.096</v>
      </c>
      <c r="R47" s="283">
        <v>0.0533</v>
      </c>
      <c r="S47" s="280">
        <v>1.0</v>
      </c>
      <c r="T47" s="280">
        <f t="shared" si="15"/>
        <v>75.686</v>
      </c>
      <c r="U47" s="284">
        <v>0.065</v>
      </c>
      <c r="V47" s="285">
        <f t="shared" si="16"/>
        <v>92.3</v>
      </c>
      <c r="W47" s="286">
        <f t="shared" si="17"/>
        <v>0.02793</v>
      </c>
      <c r="X47" s="275">
        <v>21.0</v>
      </c>
      <c r="Y47" s="284">
        <f t="shared" si="5"/>
        <v>0.24223</v>
      </c>
      <c r="Z47" s="287">
        <f t="shared" si="6"/>
        <v>356.0366</v>
      </c>
      <c r="AA47" s="283">
        <v>0.1</v>
      </c>
      <c r="AB47" s="287">
        <f t="shared" ref="AB47:AB50" si="19">(M47-L47)*AA47</f>
        <v>66</v>
      </c>
      <c r="AC47" s="288">
        <f t="shared" si="8"/>
        <v>17.5</v>
      </c>
      <c r="AD47" s="287">
        <f t="shared" si="9"/>
        <v>219.4134</v>
      </c>
      <c r="AE47" s="284">
        <f t="shared" si="10"/>
        <v>0.1545164789</v>
      </c>
      <c r="AF47" s="71">
        <f t="shared" si="11"/>
        <v>1024.3028</v>
      </c>
      <c r="AG47" s="71">
        <f t="shared" si="12"/>
        <v>39.6606</v>
      </c>
      <c r="AH47" s="72">
        <v>0.0085</v>
      </c>
      <c r="AI47" s="73">
        <f t="shared" si="13"/>
        <v>12.07</v>
      </c>
    </row>
    <row r="48" ht="18.0" customHeight="1">
      <c r="A48" s="274">
        <v>46198.0</v>
      </c>
      <c r="B48" s="296" t="s">
        <v>639</v>
      </c>
      <c r="C48" s="296"/>
      <c r="D48" s="277" t="s">
        <v>105</v>
      </c>
      <c r="E48" s="277" t="s">
        <v>106</v>
      </c>
      <c r="F48" s="277" t="s">
        <v>514</v>
      </c>
      <c r="G48" s="277" t="s">
        <v>106</v>
      </c>
      <c r="H48" s="277" t="s">
        <v>460</v>
      </c>
      <c r="I48" s="278" t="s">
        <v>86</v>
      </c>
      <c r="J48" s="278" t="s">
        <v>593</v>
      </c>
      <c r="K48" s="277" t="s">
        <v>640</v>
      </c>
      <c r="L48" s="278">
        <v>3680.0</v>
      </c>
      <c r="M48" s="278">
        <v>5000.0</v>
      </c>
      <c r="N48" s="297">
        <v>100000.0</v>
      </c>
      <c r="O48" s="281">
        <v>3.0E-4</v>
      </c>
      <c r="P48" s="282">
        <f t="shared" si="18"/>
        <v>30</v>
      </c>
      <c r="Q48" s="283">
        <v>0.05</v>
      </c>
      <c r="R48" s="283">
        <v>0.0533</v>
      </c>
      <c r="S48" s="280">
        <v>1.0</v>
      </c>
      <c r="T48" s="280">
        <f t="shared" si="15"/>
        <v>266.5</v>
      </c>
      <c r="U48" s="284">
        <v>0.065</v>
      </c>
      <c r="V48" s="285">
        <f t="shared" si="16"/>
        <v>325</v>
      </c>
      <c r="W48" s="286">
        <f t="shared" si="17"/>
        <v>0.00665</v>
      </c>
      <c r="X48" s="275">
        <v>5.0</v>
      </c>
      <c r="Y48" s="284">
        <f t="shared" si="5"/>
        <v>0.17495</v>
      </c>
      <c r="Z48" s="287">
        <f t="shared" si="6"/>
        <v>917.25</v>
      </c>
      <c r="AA48" s="283">
        <v>0.01</v>
      </c>
      <c r="AB48" s="287">
        <f t="shared" si="19"/>
        <v>13.2</v>
      </c>
      <c r="AC48" s="288">
        <f t="shared" si="8"/>
        <v>17.5</v>
      </c>
      <c r="AD48" s="287">
        <f t="shared" si="9"/>
        <v>342.05</v>
      </c>
      <c r="AE48" s="284">
        <f t="shared" si="10"/>
        <v>0.06841</v>
      </c>
      <c r="AF48" s="71">
        <f t="shared" si="11"/>
        <v>4049.5</v>
      </c>
      <c r="AG48" s="71">
        <f t="shared" si="12"/>
        <v>33.25</v>
      </c>
      <c r="AH48" s="72">
        <v>0.0085</v>
      </c>
      <c r="AI48" s="73">
        <f t="shared" si="13"/>
        <v>42.5</v>
      </c>
    </row>
    <row r="49" ht="18.0" customHeight="1">
      <c r="A49" s="274">
        <v>46198.0</v>
      </c>
      <c r="B49" s="296">
        <v>3952.0</v>
      </c>
      <c r="C49" s="296"/>
      <c r="D49" s="277" t="s">
        <v>105</v>
      </c>
      <c r="E49" s="277" t="s">
        <v>106</v>
      </c>
      <c r="F49" s="277" t="s">
        <v>641</v>
      </c>
      <c r="G49" s="277" t="s">
        <v>83</v>
      </c>
      <c r="H49" s="277" t="s">
        <v>460</v>
      </c>
      <c r="I49" s="278" t="s">
        <v>86</v>
      </c>
      <c r="J49" s="278" t="s">
        <v>593</v>
      </c>
      <c r="K49" s="277" t="s">
        <v>642</v>
      </c>
      <c r="L49" s="278">
        <v>4524.3</v>
      </c>
      <c r="M49" s="278">
        <v>6800.0</v>
      </c>
      <c r="N49" s="297">
        <v>100000.0</v>
      </c>
      <c r="O49" s="281">
        <v>3.0E-4</v>
      </c>
      <c r="P49" s="282">
        <f t="shared" si="18"/>
        <v>30</v>
      </c>
      <c r="Q49" s="283">
        <v>0.05</v>
      </c>
      <c r="R49" s="283">
        <v>0.0533</v>
      </c>
      <c r="S49" s="280">
        <v>1.0</v>
      </c>
      <c r="T49" s="280">
        <f t="shared" si="15"/>
        <v>362.44</v>
      </c>
      <c r="U49" s="284">
        <v>0.065</v>
      </c>
      <c r="V49" s="285">
        <f t="shared" si="16"/>
        <v>442</v>
      </c>
      <c r="W49" s="286">
        <f t="shared" si="17"/>
        <v>0.00665</v>
      </c>
      <c r="X49" s="275">
        <v>5.0</v>
      </c>
      <c r="Y49" s="284">
        <f t="shared" si="5"/>
        <v>0.17495</v>
      </c>
      <c r="Z49" s="287">
        <f t="shared" si="6"/>
        <v>1247.46</v>
      </c>
      <c r="AA49" s="283">
        <v>0.07</v>
      </c>
      <c r="AB49" s="287">
        <f t="shared" si="19"/>
        <v>159.299</v>
      </c>
      <c r="AC49" s="288">
        <f t="shared" si="8"/>
        <v>17.5</v>
      </c>
      <c r="AD49" s="287">
        <f t="shared" si="9"/>
        <v>821.441</v>
      </c>
      <c r="AE49" s="284">
        <f t="shared" si="10"/>
        <v>0.1208001471</v>
      </c>
      <c r="AF49" s="71">
        <f t="shared" si="11"/>
        <v>5507.32</v>
      </c>
      <c r="AG49" s="71">
        <f t="shared" si="12"/>
        <v>45.22</v>
      </c>
      <c r="AH49" s="72">
        <v>0.0085</v>
      </c>
      <c r="AI49" s="73">
        <f t="shared" si="13"/>
        <v>57.8</v>
      </c>
    </row>
    <row r="50" ht="18.0" customHeight="1">
      <c r="A50" s="274">
        <v>46198.0</v>
      </c>
      <c r="B50" s="296">
        <v>3940.0</v>
      </c>
      <c r="C50" s="303"/>
      <c r="D50" s="300" t="s">
        <v>90</v>
      </c>
      <c r="E50" s="300" t="s">
        <v>91</v>
      </c>
      <c r="F50" s="300" t="s">
        <v>101</v>
      </c>
      <c r="G50" s="300" t="s">
        <v>91</v>
      </c>
      <c r="H50" s="277" t="s">
        <v>85</v>
      </c>
      <c r="I50" s="301" t="s">
        <v>86</v>
      </c>
      <c r="J50" s="301" t="s">
        <v>593</v>
      </c>
      <c r="K50" s="300" t="s">
        <v>361</v>
      </c>
      <c r="L50" s="301">
        <v>1060.0</v>
      </c>
      <c r="M50" s="301">
        <v>1800.0</v>
      </c>
      <c r="N50" s="297">
        <v>50000.0</v>
      </c>
      <c r="O50" s="281">
        <v>3.0E-4</v>
      </c>
      <c r="P50" s="282">
        <f t="shared" si="18"/>
        <v>15</v>
      </c>
      <c r="Q50" s="283">
        <v>0.096</v>
      </c>
      <c r="R50" s="283">
        <v>0.0533</v>
      </c>
      <c r="S50" s="280">
        <v>1.0</v>
      </c>
      <c r="T50" s="280">
        <f t="shared" si="15"/>
        <v>95.94</v>
      </c>
      <c r="U50" s="284">
        <v>0.065</v>
      </c>
      <c r="V50" s="285">
        <f t="shared" si="16"/>
        <v>117</v>
      </c>
      <c r="W50" s="286">
        <f t="shared" si="17"/>
        <v>0.01995</v>
      </c>
      <c r="X50" s="275">
        <v>15.0</v>
      </c>
      <c r="Y50" s="284">
        <f t="shared" si="5"/>
        <v>0.23425</v>
      </c>
      <c r="Z50" s="287">
        <f t="shared" si="6"/>
        <v>436.95</v>
      </c>
      <c r="AA50" s="283">
        <v>0.07</v>
      </c>
      <c r="AB50" s="287">
        <f t="shared" si="19"/>
        <v>51.8</v>
      </c>
      <c r="AC50" s="288">
        <f t="shared" si="8"/>
        <v>17.5</v>
      </c>
      <c r="AD50" s="287">
        <f t="shared" si="9"/>
        <v>218.75</v>
      </c>
      <c r="AE50" s="284">
        <f t="shared" si="10"/>
        <v>0.1215277778</v>
      </c>
      <c r="AF50" s="71">
        <f t="shared" si="11"/>
        <v>1327.14</v>
      </c>
      <c r="AG50" s="71">
        <f t="shared" si="12"/>
        <v>35.91</v>
      </c>
      <c r="AH50" s="72">
        <v>0.0085</v>
      </c>
      <c r="AI50" s="73">
        <f t="shared" si="13"/>
        <v>15.3</v>
      </c>
    </row>
    <row r="51" ht="18.0" hidden="1" customHeight="1">
      <c r="A51" s="274"/>
      <c r="B51" s="296"/>
      <c r="C51" s="296"/>
      <c r="D51" s="277"/>
      <c r="E51" s="277"/>
      <c r="F51" s="277"/>
      <c r="G51" s="277"/>
      <c r="H51" s="277"/>
      <c r="I51" s="278"/>
      <c r="J51" s="278"/>
      <c r="K51" s="275"/>
      <c r="L51" s="278"/>
      <c r="M51" s="278"/>
      <c r="N51" s="278"/>
      <c r="O51" s="286"/>
      <c r="P51" s="287"/>
      <c r="Q51" s="283"/>
      <c r="R51" s="283"/>
      <c r="S51" s="280"/>
      <c r="T51" s="280"/>
      <c r="U51" s="284"/>
      <c r="V51" s="285"/>
      <c r="W51" s="286"/>
      <c r="X51" s="275"/>
      <c r="Y51" s="284"/>
      <c r="Z51" s="287"/>
      <c r="AA51" s="283"/>
      <c r="AB51" s="287"/>
      <c r="AC51" s="288"/>
      <c r="AD51" s="287"/>
      <c r="AE51" s="284"/>
      <c r="AF51" s="71"/>
      <c r="AG51" s="71"/>
      <c r="AH51" s="72"/>
      <c r="AI51" s="73"/>
    </row>
    <row r="52" ht="18.0" customHeight="1">
      <c r="A52" s="274">
        <v>46201.0</v>
      </c>
      <c r="B52" s="296" t="s">
        <v>643</v>
      </c>
      <c r="C52" s="296"/>
      <c r="D52" s="275" t="s">
        <v>112</v>
      </c>
      <c r="E52" s="275" t="s">
        <v>113</v>
      </c>
      <c r="F52" s="275" t="s">
        <v>118</v>
      </c>
      <c r="G52" s="275" t="s">
        <v>119</v>
      </c>
      <c r="H52" s="277" t="s">
        <v>109</v>
      </c>
      <c r="I52" s="301" t="s">
        <v>305</v>
      </c>
      <c r="J52" s="301" t="s">
        <v>87</v>
      </c>
      <c r="K52" s="275" t="s">
        <v>644</v>
      </c>
      <c r="L52" s="280">
        <v>5460.0</v>
      </c>
      <c r="M52" s="280">
        <v>9400.0</v>
      </c>
      <c r="N52" s="278">
        <v>100000.0</v>
      </c>
      <c r="O52" s="286">
        <v>3.0E-4</v>
      </c>
      <c r="P52" s="287">
        <f t="shared" ref="P52:P66" si="20">N52*O52</f>
        <v>30</v>
      </c>
      <c r="Q52" s="283">
        <v>0.05</v>
      </c>
      <c r="R52" s="283">
        <v>0.0533</v>
      </c>
      <c r="S52" s="280">
        <v>1.0</v>
      </c>
      <c r="T52" s="280">
        <f t="shared" ref="T52:T66" si="21">R52*M52</f>
        <v>501.02</v>
      </c>
      <c r="U52" s="284">
        <v>0.065</v>
      </c>
      <c r="V52" s="285">
        <f t="shared" ref="V52:V66" si="22">M52*U52</f>
        <v>611</v>
      </c>
      <c r="W52" s="286">
        <f t="shared" ref="W52:W66" si="23">X52*0.00133</f>
        <v>0.01995</v>
      </c>
      <c r="X52" s="275">
        <v>15.0</v>
      </c>
      <c r="Y52" s="284">
        <f t="shared" ref="Y52:Y66" si="24">Q52+R52+U52+W52</f>
        <v>0.18825</v>
      </c>
      <c r="Z52" s="287">
        <f t="shared" ref="Z52:Z66" si="25">M52*Y52+AI52</f>
        <v>1769.55</v>
      </c>
      <c r="AA52" s="283">
        <v>0.1</v>
      </c>
      <c r="AB52" s="287">
        <f t="shared" ref="AB52:AB66" si="26">(M52-L52)*AA52</f>
        <v>394</v>
      </c>
      <c r="AC52" s="288">
        <f t="shared" ref="AC52:AC66" si="27">17.5</f>
        <v>17.5</v>
      </c>
      <c r="AD52" s="287">
        <f t="shared" ref="AD52:AD66" si="28">M52-L52-P52-Z52-AB52-AC52</f>
        <v>1728.95</v>
      </c>
      <c r="AE52" s="284">
        <f t="shared" ref="AE52:AE66" si="29">AD52/M52</f>
        <v>0.1839308511</v>
      </c>
      <c r="AF52" s="71">
        <f t="shared" ref="AF52:AF53" si="30">M51-Z51-AG52</f>
        <v>0</v>
      </c>
      <c r="AG52" s="71">
        <f t="shared" ref="AG52:AG53" si="31">W51*M51</f>
        <v>0</v>
      </c>
      <c r="AH52" s="72">
        <v>0.0085</v>
      </c>
      <c r="AI52" s="73">
        <f t="shared" ref="AI52:AI53" si="32">AH52*M51</f>
        <v>0</v>
      </c>
    </row>
    <row r="53" ht="19.5" customHeight="1">
      <c r="A53" s="274">
        <v>46201.0</v>
      </c>
      <c r="B53" s="296" t="s">
        <v>645</v>
      </c>
      <c r="C53" s="296"/>
      <c r="D53" s="277" t="s">
        <v>112</v>
      </c>
      <c r="E53" s="277" t="s">
        <v>113</v>
      </c>
      <c r="F53" s="277" t="s">
        <v>107</v>
      </c>
      <c r="G53" s="277" t="s">
        <v>108</v>
      </c>
      <c r="H53" s="277" t="s">
        <v>109</v>
      </c>
      <c r="I53" s="278" t="s">
        <v>305</v>
      </c>
      <c r="J53" s="278" t="s">
        <v>593</v>
      </c>
      <c r="K53" s="275" t="s">
        <v>646</v>
      </c>
      <c r="L53" s="278">
        <v>7060.0</v>
      </c>
      <c r="M53" s="278">
        <v>13800.0</v>
      </c>
      <c r="N53" s="278">
        <v>100000.0</v>
      </c>
      <c r="O53" s="286">
        <v>3.0E-4</v>
      </c>
      <c r="P53" s="287">
        <f t="shared" si="20"/>
        <v>30</v>
      </c>
      <c r="Q53" s="283">
        <v>0.05</v>
      </c>
      <c r="R53" s="283">
        <v>0.0533</v>
      </c>
      <c r="S53" s="280">
        <v>1.0</v>
      </c>
      <c r="T53" s="280">
        <f t="shared" si="21"/>
        <v>735.54</v>
      </c>
      <c r="U53" s="284">
        <v>0.065</v>
      </c>
      <c r="V53" s="285">
        <f t="shared" si="22"/>
        <v>897</v>
      </c>
      <c r="W53" s="286">
        <f t="shared" si="23"/>
        <v>0.01995</v>
      </c>
      <c r="X53" s="275">
        <v>15.0</v>
      </c>
      <c r="Y53" s="284">
        <f t="shared" si="24"/>
        <v>0.18825</v>
      </c>
      <c r="Z53" s="287">
        <f t="shared" si="25"/>
        <v>2677.75</v>
      </c>
      <c r="AA53" s="283">
        <v>0.1</v>
      </c>
      <c r="AB53" s="287">
        <f t="shared" si="26"/>
        <v>674</v>
      </c>
      <c r="AC53" s="288">
        <f t="shared" si="27"/>
        <v>17.5</v>
      </c>
      <c r="AD53" s="287">
        <f t="shared" si="28"/>
        <v>3340.75</v>
      </c>
      <c r="AE53" s="284">
        <f t="shared" si="29"/>
        <v>0.2420833333</v>
      </c>
      <c r="AF53" s="71">
        <f t="shared" si="30"/>
        <v>7442.92</v>
      </c>
      <c r="AG53" s="71">
        <f t="shared" si="31"/>
        <v>187.53</v>
      </c>
      <c r="AH53" s="72">
        <v>0.0085</v>
      </c>
      <c r="AI53" s="73">
        <f t="shared" si="32"/>
        <v>79.9</v>
      </c>
    </row>
    <row r="54" ht="18.0" customHeight="1">
      <c r="A54" s="274">
        <v>46202.0</v>
      </c>
      <c r="B54" s="296">
        <v>3998.0</v>
      </c>
      <c r="C54" s="296"/>
      <c r="D54" s="275" t="s">
        <v>90</v>
      </c>
      <c r="E54" s="275" t="s">
        <v>91</v>
      </c>
      <c r="F54" s="275" t="s">
        <v>101</v>
      </c>
      <c r="G54" s="275" t="s">
        <v>91</v>
      </c>
      <c r="H54" s="277" t="s">
        <v>85</v>
      </c>
      <c r="I54" s="278" t="s">
        <v>305</v>
      </c>
      <c r="J54" s="278" t="s">
        <v>593</v>
      </c>
      <c r="K54" s="277" t="s">
        <v>364</v>
      </c>
      <c r="L54" s="280">
        <v>1160.0</v>
      </c>
      <c r="M54" s="280">
        <v>2200.0</v>
      </c>
      <c r="N54" s="280">
        <v>60000.0</v>
      </c>
      <c r="O54" s="281">
        <v>3.0E-4</v>
      </c>
      <c r="P54" s="282">
        <f t="shared" si="20"/>
        <v>18</v>
      </c>
      <c r="Q54" s="283">
        <v>0.096</v>
      </c>
      <c r="R54" s="283">
        <v>0.0533</v>
      </c>
      <c r="S54" s="280">
        <v>1.0</v>
      </c>
      <c r="T54" s="280">
        <f t="shared" si="21"/>
        <v>117.26</v>
      </c>
      <c r="U54" s="284">
        <v>0.065</v>
      </c>
      <c r="V54" s="285">
        <f t="shared" si="22"/>
        <v>143</v>
      </c>
      <c r="W54" s="286">
        <f t="shared" si="23"/>
        <v>0.01995</v>
      </c>
      <c r="X54" s="275">
        <v>15.0</v>
      </c>
      <c r="Y54" s="284">
        <f t="shared" si="24"/>
        <v>0.23425</v>
      </c>
      <c r="Z54" s="287">
        <f t="shared" si="25"/>
        <v>534.05</v>
      </c>
      <c r="AA54" s="283">
        <v>0.13</v>
      </c>
      <c r="AB54" s="287">
        <f t="shared" si="26"/>
        <v>135.2</v>
      </c>
      <c r="AC54" s="288">
        <f t="shared" si="27"/>
        <v>17.5</v>
      </c>
      <c r="AD54" s="287">
        <f t="shared" si="28"/>
        <v>335.25</v>
      </c>
      <c r="AE54" s="284">
        <f t="shared" si="29"/>
        <v>0.1523863636</v>
      </c>
      <c r="AF54" s="71">
        <f t="shared" ref="AF54:AF66" si="33">M54-Z54-AG54</f>
        <v>1622.06</v>
      </c>
      <c r="AG54" s="71">
        <f t="shared" ref="AG54:AG66" si="34">W54*M54</f>
        <v>43.89</v>
      </c>
      <c r="AH54" s="72">
        <v>0.0085</v>
      </c>
      <c r="AI54" s="73">
        <f t="shared" ref="AI54:AI66" si="35">AH54*M54</f>
        <v>18.7</v>
      </c>
    </row>
    <row r="55" ht="18.75" customHeight="1">
      <c r="A55" s="274">
        <v>46202.0</v>
      </c>
      <c r="B55" s="296">
        <v>4008.0</v>
      </c>
      <c r="C55" s="296"/>
      <c r="D55" s="275" t="s">
        <v>127</v>
      </c>
      <c r="E55" s="275" t="s">
        <v>83</v>
      </c>
      <c r="F55" s="277" t="s">
        <v>265</v>
      </c>
      <c r="G55" s="277" t="s">
        <v>83</v>
      </c>
      <c r="H55" s="277" t="s">
        <v>128</v>
      </c>
      <c r="I55" s="278" t="s">
        <v>305</v>
      </c>
      <c r="J55" s="278" t="s">
        <v>593</v>
      </c>
      <c r="K55" s="277" t="s">
        <v>647</v>
      </c>
      <c r="L55" s="278">
        <v>2360.0</v>
      </c>
      <c r="M55" s="278">
        <v>5400.0</v>
      </c>
      <c r="N55" s="280">
        <v>300000.0</v>
      </c>
      <c r="O55" s="281">
        <v>3.0E-4</v>
      </c>
      <c r="P55" s="282">
        <f t="shared" si="20"/>
        <v>90</v>
      </c>
      <c r="Q55" s="283">
        <v>0.05</v>
      </c>
      <c r="R55" s="283">
        <v>0.0533</v>
      </c>
      <c r="S55" s="280">
        <v>1.0</v>
      </c>
      <c r="T55" s="280">
        <f t="shared" si="21"/>
        <v>287.82</v>
      </c>
      <c r="U55" s="284">
        <v>0.065</v>
      </c>
      <c r="V55" s="285">
        <f t="shared" si="22"/>
        <v>351</v>
      </c>
      <c r="W55" s="286">
        <f t="shared" si="23"/>
        <v>0.01995</v>
      </c>
      <c r="X55" s="275">
        <v>15.0</v>
      </c>
      <c r="Y55" s="284">
        <f t="shared" si="24"/>
        <v>0.18825</v>
      </c>
      <c r="Z55" s="287">
        <f t="shared" si="25"/>
        <v>1062.45</v>
      </c>
      <c r="AA55" s="283">
        <v>0.13</v>
      </c>
      <c r="AB55" s="287">
        <f t="shared" si="26"/>
        <v>395.2</v>
      </c>
      <c r="AC55" s="288">
        <f t="shared" si="27"/>
        <v>17.5</v>
      </c>
      <c r="AD55" s="287">
        <f t="shared" si="28"/>
        <v>1474.85</v>
      </c>
      <c r="AE55" s="284">
        <f t="shared" si="29"/>
        <v>0.2731203704</v>
      </c>
      <c r="AF55" s="71">
        <f t="shared" si="33"/>
        <v>4229.82</v>
      </c>
      <c r="AG55" s="71">
        <f t="shared" si="34"/>
        <v>107.73</v>
      </c>
      <c r="AH55" s="72">
        <v>0.0085</v>
      </c>
      <c r="AI55" s="73">
        <f t="shared" si="35"/>
        <v>45.9</v>
      </c>
    </row>
    <row r="56" ht="16.5" customHeight="1">
      <c r="A56" s="274">
        <v>46203.0</v>
      </c>
      <c r="B56" s="296"/>
      <c r="C56" s="296"/>
      <c r="D56" s="300" t="s">
        <v>112</v>
      </c>
      <c r="E56" s="300" t="s">
        <v>113</v>
      </c>
      <c r="F56" s="300" t="s">
        <v>403</v>
      </c>
      <c r="G56" s="300" t="s">
        <v>404</v>
      </c>
      <c r="H56" s="277" t="s">
        <v>355</v>
      </c>
      <c r="I56" s="301"/>
      <c r="J56" s="301"/>
      <c r="K56" s="300"/>
      <c r="L56" s="301">
        <v>1660.0</v>
      </c>
      <c r="M56" s="301">
        <v>3900.0</v>
      </c>
      <c r="N56" s="297">
        <v>60000.0</v>
      </c>
      <c r="O56" s="281">
        <v>3.0E-4</v>
      </c>
      <c r="P56" s="282">
        <f t="shared" si="20"/>
        <v>18</v>
      </c>
      <c r="Q56" s="283">
        <v>0.096</v>
      </c>
      <c r="R56" s="283">
        <v>0.0533</v>
      </c>
      <c r="S56" s="280">
        <v>1.0</v>
      </c>
      <c r="T56" s="280">
        <f t="shared" si="21"/>
        <v>207.87</v>
      </c>
      <c r="U56" s="284">
        <v>0.065</v>
      </c>
      <c r="V56" s="285">
        <f t="shared" si="22"/>
        <v>253.5</v>
      </c>
      <c r="W56" s="286">
        <f t="shared" si="23"/>
        <v>0.01995</v>
      </c>
      <c r="X56" s="275">
        <v>15.0</v>
      </c>
      <c r="Y56" s="284">
        <f t="shared" si="24"/>
        <v>0.23425</v>
      </c>
      <c r="Z56" s="287">
        <f t="shared" si="25"/>
        <v>946.725</v>
      </c>
      <c r="AA56" s="283">
        <v>0.13</v>
      </c>
      <c r="AB56" s="287">
        <f t="shared" si="26"/>
        <v>291.2</v>
      </c>
      <c r="AC56" s="288">
        <f t="shared" si="27"/>
        <v>17.5</v>
      </c>
      <c r="AD56" s="287">
        <f t="shared" si="28"/>
        <v>966.575</v>
      </c>
      <c r="AE56" s="284">
        <f t="shared" si="29"/>
        <v>0.2478397436</v>
      </c>
      <c r="AF56" s="71">
        <f t="shared" si="33"/>
        <v>2875.47</v>
      </c>
      <c r="AG56" s="71">
        <f t="shared" si="34"/>
        <v>77.805</v>
      </c>
      <c r="AH56" s="72">
        <v>0.0085</v>
      </c>
      <c r="AI56" s="73">
        <f t="shared" si="35"/>
        <v>33.15</v>
      </c>
    </row>
    <row r="57" ht="18.0" customHeight="1">
      <c r="A57" s="299"/>
      <c r="B57" s="296"/>
      <c r="C57" s="296"/>
      <c r="D57" s="277"/>
      <c r="E57" s="277"/>
      <c r="F57" s="277"/>
      <c r="G57" s="277"/>
      <c r="H57" s="277"/>
      <c r="I57" s="278"/>
      <c r="J57" s="301"/>
      <c r="K57" s="277"/>
      <c r="L57" s="278"/>
      <c r="M57" s="301"/>
      <c r="N57" s="297"/>
      <c r="O57" s="281">
        <v>3.0E-4</v>
      </c>
      <c r="P57" s="282">
        <f t="shared" si="20"/>
        <v>0</v>
      </c>
      <c r="Q57" s="283"/>
      <c r="R57" s="283">
        <v>0.0533</v>
      </c>
      <c r="S57" s="280">
        <v>1.0</v>
      </c>
      <c r="T57" s="280">
        <f t="shared" si="21"/>
        <v>0</v>
      </c>
      <c r="U57" s="284">
        <v>0.065</v>
      </c>
      <c r="V57" s="285">
        <f t="shared" si="22"/>
        <v>0</v>
      </c>
      <c r="W57" s="286">
        <f t="shared" si="23"/>
        <v>0</v>
      </c>
      <c r="X57" s="275">
        <v>0.0</v>
      </c>
      <c r="Y57" s="284">
        <f t="shared" si="24"/>
        <v>0.1183</v>
      </c>
      <c r="Z57" s="287">
        <f t="shared" si="25"/>
        <v>0</v>
      </c>
      <c r="AA57" s="283">
        <v>0.0</v>
      </c>
      <c r="AB57" s="287">
        <f t="shared" si="26"/>
        <v>0</v>
      </c>
      <c r="AC57" s="288">
        <f t="shared" si="27"/>
        <v>17.5</v>
      </c>
      <c r="AD57" s="287">
        <f t="shared" si="28"/>
        <v>-17.5</v>
      </c>
      <c r="AE57" s="284" t="str">
        <f t="shared" si="29"/>
        <v>#DIV/0!</v>
      </c>
      <c r="AF57" s="71">
        <f t="shared" si="33"/>
        <v>0</v>
      </c>
      <c r="AG57" s="71">
        <f t="shared" si="34"/>
        <v>0</v>
      </c>
      <c r="AH57" s="72">
        <v>0.0085</v>
      </c>
      <c r="AI57" s="73">
        <f t="shared" si="35"/>
        <v>0</v>
      </c>
    </row>
    <row r="58" ht="18.0" customHeight="1">
      <c r="A58" s="299"/>
      <c r="B58" s="296"/>
      <c r="C58" s="296"/>
      <c r="D58" s="300"/>
      <c r="E58" s="300"/>
      <c r="F58" s="300"/>
      <c r="G58" s="300"/>
      <c r="H58" s="277"/>
      <c r="I58" s="301"/>
      <c r="J58" s="301"/>
      <c r="K58" s="300"/>
      <c r="L58" s="301"/>
      <c r="M58" s="301"/>
      <c r="N58" s="297"/>
      <c r="O58" s="281">
        <v>3.0E-4</v>
      </c>
      <c r="P58" s="282">
        <f t="shared" si="20"/>
        <v>0</v>
      </c>
      <c r="Q58" s="283"/>
      <c r="R58" s="283">
        <v>0.0533</v>
      </c>
      <c r="S58" s="280">
        <v>1.0</v>
      </c>
      <c r="T58" s="280">
        <f t="shared" si="21"/>
        <v>0</v>
      </c>
      <c r="U58" s="284">
        <v>0.065</v>
      </c>
      <c r="V58" s="285">
        <f t="shared" si="22"/>
        <v>0</v>
      </c>
      <c r="W58" s="286">
        <f t="shared" si="23"/>
        <v>0</v>
      </c>
      <c r="X58" s="275">
        <v>0.0</v>
      </c>
      <c r="Y58" s="284">
        <f t="shared" si="24"/>
        <v>0.1183</v>
      </c>
      <c r="Z58" s="287">
        <f t="shared" si="25"/>
        <v>0</v>
      </c>
      <c r="AA58" s="283">
        <v>0.0</v>
      </c>
      <c r="AB58" s="287">
        <f t="shared" si="26"/>
        <v>0</v>
      </c>
      <c r="AC58" s="288">
        <f t="shared" si="27"/>
        <v>17.5</v>
      </c>
      <c r="AD58" s="287">
        <f t="shared" si="28"/>
        <v>-17.5</v>
      </c>
      <c r="AE58" s="284" t="str">
        <f t="shared" si="29"/>
        <v>#DIV/0!</v>
      </c>
      <c r="AF58" s="71">
        <f t="shared" si="33"/>
        <v>0</v>
      </c>
      <c r="AG58" s="71">
        <f t="shared" si="34"/>
        <v>0</v>
      </c>
      <c r="AH58" s="72">
        <v>0.0085</v>
      </c>
      <c r="AI58" s="73">
        <f t="shared" si="35"/>
        <v>0</v>
      </c>
    </row>
    <row r="59" ht="18.0" customHeight="1">
      <c r="A59" s="300"/>
      <c r="B59" s="296"/>
      <c r="C59" s="296"/>
      <c r="D59" s="277"/>
      <c r="E59" s="277"/>
      <c r="F59" s="277"/>
      <c r="G59" s="277"/>
      <c r="H59" s="277"/>
      <c r="I59" s="278"/>
      <c r="J59" s="301"/>
      <c r="K59" s="277"/>
      <c r="L59" s="278"/>
      <c r="M59" s="301"/>
      <c r="N59" s="297"/>
      <c r="O59" s="281">
        <v>3.0E-4</v>
      </c>
      <c r="P59" s="282">
        <f t="shared" si="20"/>
        <v>0</v>
      </c>
      <c r="Q59" s="283"/>
      <c r="R59" s="283">
        <v>0.0533</v>
      </c>
      <c r="S59" s="280">
        <v>1.0</v>
      </c>
      <c r="T59" s="280">
        <f t="shared" si="21"/>
        <v>0</v>
      </c>
      <c r="U59" s="284">
        <v>0.065</v>
      </c>
      <c r="V59" s="285">
        <f t="shared" si="22"/>
        <v>0</v>
      </c>
      <c r="W59" s="286">
        <f t="shared" si="23"/>
        <v>0</v>
      </c>
      <c r="X59" s="275">
        <v>0.0</v>
      </c>
      <c r="Y59" s="284">
        <f t="shared" si="24"/>
        <v>0.1183</v>
      </c>
      <c r="Z59" s="287">
        <f t="shared" si="25"/>
        <v>0</v>
      </c>
      <c r="AA59" s="283">
        <v>0.0</v>
      </c>
      <c r="AB59" s="287">
        <f t="shared" si="26"/>
        <v>0</v>
      </c>
      <c r="AC59" s="288">
        <f t="shared" si="27"/>
        <v>17.5</v>
      </c>
      <c r="AD59" s="287">
        <f t="shared" si="28"/>
        <v>-17.5</v>
      </c>
      <c r="AE59" s="284" t="str">
        <f t="shared" si="29"/>
        <v>#DIV/0!</v>
      </c>
      <c r="AF59" s="71">
        <f t="shared" si="33"/>
        <v>0</v>
      </c>
      <c r="AG59" s="71">
        <f t="shared" si="34"/>
        <v>0</v>
      </c>
      <c r="AH59" s="72">
        <v>0.0085</v>
      </c>
      <c r="AI59" s="73">
        <f t="shared" si="35"/>
        <v>0</v>
      </c>
    </row>
    <row r="60" ht="18.0" customHeight="1">
      <c r="A60" s="299"/>
      <c r="B60" s="296"/>
      <c r="C60" s="296"/>
      <c r="D60" s="300"/>
      <c r="E60" s="300"/>
      <c r="F60" s="300"/>
      <c r="G60" s="300"/>
      <c r="H60" s="277"/>
      <c r="I60" s="301"/>
      <c r="J60" s="301"/>
      <c r="K60" s="300"/>
      <c r="L60" s="301"/>
      <c r="M60" s="301"/>
      <c r="N60" s="297"/>
      <c r="O60" s="281">
        <v>3.0E-4</v>
      </c>
      <c r="P60" s="282">
        <f t="shared" si="20"/>
        <v>0</v>
      </c>
      <c r="Q60" s="283"/>
      <c r="R60" s="283">
        <v>0.0533</v>
      </c>
      <c r="S60" s="280">
        <v>1.0</v>
      </c>
      <c r="T60" s="280">
        <f t="shared" si="21"/>
        <v>0</v>
      </c>
      <c r="U60" s="284">
        <v>0.065</v>
      </c>
      <c r="V60" s="285">
        <f t="shared" si="22"/>
        <v>0</v>
      </c>
      <c r="W60" s="286">
        <f t="shared" si="23"/>
        <v>0</v>
      </c>
      <c r="X60" s="275">
        <v>0.0</v>
      </c>
      <c r="Y60" s="284">
        <f t="shared" si="24"/>
        <v>0.1183</v>
      </c>
      <c r="Z60" s="287">
        <f t="shared" si="25"/>
        <v>0</v>
      </c>
      <c r="AA60" s="283">
        <v>0.0</v>
      </c>
      <c r="AB60" s="287">
        <f t="shared" si="26"/>
        <v>0</v>
      </c>
      <c r="AC60" s="288">
        <f t="shared" si="27"/>
        <v>17.5</v>
      </c>
      <c r="AD60" s="287">
        <f t="shared" si="28"/>
        <v>-17.5</v>
      </c>
      <c r="AE60" s="284" t="str">
        <f t="shared" si="29"/>
        <v>#DIV/0!</v>
      </c>
      <c r="AF60" s="71">
        <f t="shared" si="33"/>
        <v>0</v>
      </c>
      <c r="AG60" s="71">
        <f t="shared" si="34"/>
        <v>0</v>
      </c>
      <c r="AH60" s="72">
        <v>0.0085</v>
      </c>
      <c r="AI60" s="73">
        <f t="shared" si="35"/>
        <v>0</v>
      </c>
    </row>
    <row r="61" ht="18.0" customHeight="1">
      <c r="A61" s="299"/>
      <c r="B61" s="296"/>
      <c r="C61" s="296"/>
      <c r="D61" s="300"/>
      <c r="E61" s="300"/>
      <c r="F61" s="300"/>
      <c r="G61" s="300"/>
      <c r="H61" s="277"/>
      <c r="I61" s="301"/>
      <c r="J61" s="301"/>
      <c r="K61" s="300"/>
      <c r="L61" s="301"/>
      <c r="M61" s="301"/>
      <c r="N61" s="297"/>
      <c r="O61" s="281">
        <v>3.0E-4</v>
      </c>
      <c r="P61" s="282">
        <f t="shared" si="20"/>
        <v>0</v>
      </c>
      <c r="Q61" s="283"/>
      <c r="R61" s="283">
        <v>0.0533</v>
      </c>
      <c r="S61" s="280">
        <v>1.0</v>
      </c>
      <c r="T61" s="280">
        <f t="shared" si="21"/>
        <v>0</v>
      </c>
      <c r="U61" s="284">
        <v>0.065</v>
      </c>
      <c r="V61" s="285">
        <f t="shared" si="22"/>
        <v>0</v>
      </c>
      <c r="W61" s="286">
        <f t="shared" si="23"/>
        <v>0</v>
      </c>
      <c r="X61" s="275">
        <v>0.0</v>
      </c>
      <c r="Y61" s="284">
        <f t="shared" si="24"/>
        <v>0.1183</v>
      </c>
      <c r="Z61" s="287">
        <f t="shared" si="25"/>
        <v>0</v>
      </c>
      <c r="AA61" s="283">
        <v>0.0</v>
      </c>
      <c r="AB61" s="287">
        <f t="shared" si="26"/>
        <v>0</v>
      </c>
      <c r="AC61" s="288">
        <f t="shared" si="27"/>
        <v>17.5</v>
      </c>
      <c r="AD61" s="287">
        <f t="shared" si="28"/>
        <v>-17.5</v>
      </c>
      <c r="AE61" s="284" t="str">
        <f t="shared" si="29"/>
        <v>#DIV/0!</v>
      </c>
      <c r="AF61" s="71">
        <f t="shared" si="33"/>
        <v>0</v>
      </c>
      <c r="AG61" s="71">
        <f t="shared" si="34"/>
        <v>0</v>
      </c>
      <c r="AH61" s="72">
        <v>0.0085</v>
      </c>
      <c r="AI61" s="73">
        <f t="shared" si="35"/>
        <v>0</v>
      </c>
    </row>
    <row r="62" ht="18.0" customHeight="1">
      <c r="A62" s="299"/>
      <c r="B62" s="296"/>
      <c r="C62" s="296"/>
      <c r="D62" s="300"/>
      <c r="E62" s="300"/>
      <c r="F62" s="300"/>
      <c r="G62" s="300"/>
      <c r="H62" s="277"/>
      <c r="I62" s="301"/>
      <c r="J62" s="301"/>
      <c r="K62" s="300"/>
      <c r="L62" s="301"/>
      <c r="M62" s="301"/>
      <c r="N62" s="297"/>
      <c r="O62" s="281">
        <v>3.0E-4</v>
      </c>
      <c r="P62" s="282">
        <f t="shared" si="20"/>
        <v>0</v>
      </c>
      <c r="Q62" s="283"/>
      <c r="R62" s="283">
        <v>0.0533</v>
      </c>
      <c r="S62" s="280">
        <v>1.0</v>
      </c>
      <c r="T62" s="280">
        <f t="shared" si="21"/>
        <v>0</v>
      </c>
      <c r="U62" s="284">
        <v>0.065</v>
      </c>
      <c r="V62" s="285">
        <f t="shared" si="22"/>
        <v>0</v>
      </c>
      <c r="W62" s="286">
        <f t="shared" si="23"/>
        <v>0</v>
      </c>
      <c r="X62" s="275">
        <v>0.0</v>
      </c>
      <c r="Y62" s="284">
        <f t="shared" si="24"/>
        <v>0.1183</v>
      </c>
      <c r="Z62" s="287">
        <f t="shared" si="25"/>
        <v>0</v>
      </c>
      <c r="AA62" s="283">
        <v>0.0</v>
      </c>
      <c r="AB62" s="287">
        <f t="shared" si="26"/>
        <v>0</v>
      </c>
      <c r="AC62" s="288">
        <f t="shared" si="27"/>
        <v>17.5</v>
      </c>
      <c r="AD62" s="287">
        <f t="shared" si="28"/>
        <v>-17.5</v>
      </c>
      <c r="AE62" s="284" t="str">
        <f t="shared" si="29"/>
        <v>#DIV/0!</v>
      </c>
      <c r="AF62" s="71">
        <f t="shared" si="33"/>
        <v>0</v>
      </c>
      <c r="AG62" s="71">
        <f t="shared" si="34"/>
        <v>0</v>
      </c>
      <c r="AH62" s="72">
        <v>0.0085</v>
      </c>
      <c r="AI62" s="73">
        <f t="shared" si="35"/>
        <v>0</v>
      </c>
    </row>
    <row r="63" ht="18.0" customHeight="1">
      <c r="A63" s="299"/>
      <c r="B63" s="296"/>
      <c r="C63" s="296"/>
      <c r="D63" s="300"/>
      <c r="E63" s="300"/>
      <c r="F63" s="300"/>
      <c r="G63" s="300"/>
      <c r="H63" s="277"/>
      <c r="I63" s="301"/>
      <c r="J63" s="301"/>
      <c r="K63" s="300"/>
      <c r="L63" s="301"/>
      <c r="M63" s="301"/>
      <c r="N63" s="297"/>
      <c r="O63" s="281">
        <v>3.0E-4</v>
      </c>
      <c r="P63" s="282">
        <f t="shared" si="20"/>
        <v>0</v>
      </c>
      <c r="Q63" s="283"/>
      <c r="R63" s="283">
        <v>0.0533</v>
      </c>
      <c r="S63" s="280">
        <v>1.0</v>
      </c>
      <c r="T63" s="280">
        <f t="shared" si="21"/>
        <v>0</v>
      </c>
      <c r="U63" s="284">
        <v>0.065</v>
      </c>
      <c r="V63" s="285">
        <f t="shared" si="22"/>
        <v>0</v>
      </c>
      <c r="W63" s="286">
        <f t="shared" si="23"/>
        <v>0</v>
      </c>
      <c r="X63" s="275">
        <v>0.0</v>
      </c>
      <c r="Y63" s="284">
        <f t="shared" si="24"/>
        <v>0.1183</v>
      </c>
      <c r="Z63" s="287">
        <f t="shared" si="25"/>
        <v>0</v>
      </c>
      <c r="AA63" s="283">
        <v>0.0</v>
      </c>
      <c r="AB63" s="287">
        <f t="shared" si="26"/>
        <v>0</v>
      </c>
      <c r="AC63" s="288">
        <f t="shared" si="27"/>
        <v>17.5</v>
      </c>
      <c r="AD63" s="287">
        <f t="shared" si="28"/>
        <v>-17.5</v>
      </c>
      <c r="AE63" s="284" t="str">
        <f t="shared" si="29"/>
        <v>#DIV/0!</v>
      </c>
      <c r="AF63" s="71">
        <f t="shared" si="33"/>
        <v>0</v>
      </c>
      <c r="AG63" s="71">
        <f t="shared" si="34"/>
        <v>0</v>
      </c>
      <c r="AH63" s="72">
        <v>0.0085</v>
      </c>
      <c r="AI63" s="73">
        <f t="shared" si="35"/>
        <v>0</v>
      </c>
    </row>
    <row r="64" ht="18.0" customHeight="1">
      <c r="A64" s="299"/>
      <c r="B64" s="296"/>
      <c r="C64" s="296"/>
      <c r="D64" s="300"/>
      <c r="E64" s="300"/>
      <c r="F64" s="300"/>
      <c r="G64" s="300"/>
      <c r="H64" s="277"/>
      <c r="I64" s="301"/>
      <c r="J64" s="301"/>
      <c r="K64" s="300"/>
      <c r="L64" s="301"/>
      <c r="M64" s="301"/>
      <c r="N64" s="297"/>
      <c r="O64" s="281">
        <v>3.0E-4</v>
      </c>
      <c r="P64" s="282">
        <f t="shared" si="20"/>
        <v>0</v>
      </c>
      <c r="Q64" s="283"/>
      <c r="R64" s="283">
        <v>0.0533</v>
      </c>
      <c r="S64" s="280">
        <v>1.0</v>
      </c>
      <c r="T64" s="280">
        <f t="shared" si="21"/>
        <v>0</v>
      </c>
      <c r="U64" s="284">
        <v>0.065</v>
      </c>
      <c r="V64" s="285">
        <f t="shared" si="22"/>
        <v>0</v>
      </c>
      <c r="W64" s="286">
        <f t="shared" si="23"/>
        <v>0</v>
      </c>
      <c r="X64" s="275">
        <v>0.0</v>
      </c>
      <c r="Y64" s="284">
        <f t="shared" si="24"/>
        <v>0.1183</v>
      </c>
      <c r="Z64" s="287">
        <f t="shared" si="25"/>
        <v>0</v>
      </c>
      <c r="AA64" s="283">
        <v>0.0</v>
      </c>
      <c r="AB64" s="287">
        <f t="shared" si="26"/>
        <v>0</v>
      </c>
      <c r="AC64" s="288">
        <f t="shared" si="27"/>
        <v>17.5</v>
      </c>
      <c r="AD64" s="287">
        <f t="shared" si="28"/>
        <v>-17.5</v>
      </c>
      <c r="AE64" s="284" t="str">
        <f t="shared" si="29"/>
        <v>#DIV/0!</v>
      </c>
      <c r="AF64" s="71">
        <f t="shared" si="33"/>
        <v>0</v>
      </c>
      <c r="AG64" s="71">
        <f t="shared" si="34"/>
        <v>0</v>
      </c>
      <c r="AH64" s="72">
        <v>0.0085</v>
      </c>
      <c r="AI64" s="73">
        <f t="shared" si="35"/>
        <v>0</v>
      </c>
    </row>
    <row r="65" ht="18.0" customHeight="1">
      <c r="A65" s="299"/>
      <c r="B65" s="296"/>
      <c r="C65" s="296"/>
      <c r="D65" s="300"/>
      <c r="E65" s="300"/>
      <c r="F65" s="300"/>
      <c r="G65" s="300"/>
      <c r="H65" s="277"/>
      <c r="I65" s="301"/>
      <c r="J65" s="301"/>
      <c r="K65" s="300"/>
      <c r="L65" s="301"/>
      <c r="M65" s="301"/>
      <c r="N65" s="297"/>
      <c r="O65" s="281">
        <v>3.0E-4</v>
      </c>
      <c r="P65" s="282">
        <f t="shared" si="20"/>
        <v>0</v>
      </c>
      <c r="Q65" s="283"/>
      <c r="R65" s="283">
        <v>0.0533</v>
      </c>
      <c r="S65" s="280">
        <v>1.0</v>
      </c>
      <c r="T65" s="280">
        <f t="shared" si="21"/>
        <v>0</v>
      </c>
      <c r="U65" s="284">
        <v>0.065</v>
      </c>
      <c r="V65" s="285">
        <f t="shared" si="22"/>
        <v>0</v>
      </c>
      <c r="W65" s="286">
        <f t="shared" si="23"/>
        <v>0</v>
      </c>
      <c r="X65" s="275">
        <v>0.0</v>
      </c>
      <c r="Y65" s="284">
        <f t="shared" si="24"/>
        <v>0.1183</v>
      </c>
      <c r="Z65" s="287">
        <f t="shared" si="25"/>
        <v>0</v>
      </c>
      <c r="AA65" s="283">
        <v>0.0</v>
      </c>
      <c r="AB65" s="287">
        <f t="shared" si="26"/>
        <v>0</v>
      </c>
      <c r="AC65" s="288">
        <f t="shared" si="27"/>
        <v>17.5</v>
      </c>
      <c r="AD65" s="287">
        <f t="shared" si="28"/>
        <v>-17.5</v>
      </c>
      <c r="AE65" s="284" t="str">
        <f t="shared" si="29"/>
        <v>#DIV/0!</v>
      </c>
      <c r="AF65" s="71">
        <f t="shared" si="33"/>
        <v>0</v>
      </c>
      <c r="AG65" s="71">
        <f t="shared" si="34"/>
        <v>0</v>
      </c>
      <c r="AH65" s="72">
        <v>0.0085</v>
      </c>
      <c r="AI65" s="73">
        <f t="shared" si="35"/>
        <v>0</v>
      </c>
    </row>
    <row r="66" ht="18.0" customHeight="1">
      <c r="A66" s="299"/>
      <c r="B66" s="296"/>
      <c r="C66" s="296"/>
      <c r="D66" s="300"/>
      <c r="E66" s="300"/>
      <c r="F66" s="300"/>
      <c r="G66" s="300"/>
      <c r="H66" s="277"/>
      <c r="I66" s="301"/>
      <c r="J66" s="301"/>
      <c r="K66" s="300"/>
      <c r="L66" s="301"/>
      <c r="M66" s="301"/>
      <c r="N66" s="297"/>
      <c r="O66" s="281">
        <v>3.0E-4</v>
      </c>
      <c r="P66" s="282">
        <f t="shared" si="20"/>
        <v>0</v>
      </c>
      <c r="Q66" s="283"/>
      <c r="R66" s="283">
        <v>0.0533</v>
      </c>
      <c r="S66" s="280">
        <v>1.0</v>
      </c>
      <c r="T66" s="280">
        <f t="shared" si="21"/>
        <v>0</v>
      </c>
      <c r="U66" s="284">
        <v>0.065</v>
      </c>
      <c r="V66" s="285">
        <f t="shared" si="22"/>
        <v>0</v>
      </c>
      <c r="W66" s="286">
        <f t="shared" si="23"/>
        <v>0</v>
      </c>
      <c r="X66" s="275">
        <v>0.0</v>
      </c>
      <c r="Y66" s="284">
        <f t="shared" si="24"/>
        <v>0.1183</v>
      </c>
      <c r="Z66" s="287">
        <f t="shared" si="25"/>
        <v>0</v>
      </c>
      <c r="AA66" s="283">
        <v>0.0</v>
      </c>
      <c r="AB66" s="287">
        <f t="shared" si="26"/>
        <v>0</v>
      </c>
      <c r="AC66" s="288">
        <f t="shared" si="27"/>
        <v>17.5</v>
      </c>
      <c r="AD66" s="287">
        <f t="shared" si="28"/>
        <v>-17.5</v>
      </c>
      <c r="AE66" s="284" t="str">
        <f t="shared" si="29"/>
        <v>#DIV/0!</v>
      </c>
      <c r="AF66" s="71">
        <f t="shared" si="33"/>
        <v>0</v>
      </c>
      <c r="AG66" s="71">
        <f t="shared" si="34"/>
        <v>0</v>
      </c>
      <c r="AH66" s="72">
        <v>0.0085</v>
      </c>
      <c r="AI66" s="73">
        <f t="shared" si="35"/>
        <v>0</v>
      </c>
    </row>
    <row r="67" ht="18.0" customHeight="1">
      <c r="A67" s="103"/>
      <c r="B67" s="104"/>
      <c r="H67" s="105"/>
      <c r="I67" s="106"/>
      <c r="J67" s="106"/>
      <c r="L67" s="6"/>
      <c r="M67" s="6"/>
      <c r="Q67" s="107"/>
      <c r="R67" s="107"/>
      <c r="S67" s="107"/>
      <c r="T67" s="107"/>
      <c r="U67" s="6"/>
      <c r="V67" s="6"/>
      <c r="W67" s="6"/>
      <c r="X67" s="6"/>
      <c r="Y67" s="6"/>
      <c r="Z67" s="6"/>
      <c r="AA67" s="6"/>
      <c r="AB67" s="6"/>
      <c r="AC67" s="6"/>
      <c r="AD67" s="108">
        <f>SUM(AD3:AD66)</f>
        <v>50374.4585</v>
      </c>
      <c r="AE67" s="6"/>
    </row>
    <row r="68" ht="18.0" customHeight="1">
      <c r="A68" s="103"/>
      <c r="B68" s="104"/>
      <c r="H68" s="105"/>
      <c r="I68" s="106"/>
      <c r="J68" s="106"/>
      <c r="L68" s="6"/>
      <c r="M68" s="6"/>
      <c r="Q68" s="107"/>
      <c r="R68" s="107"/>
      <c r="S68" s="107"/>
      <c r="T68" s="10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8.0" customHeight="1">
      <c r="A69" s="103"/>
      <c r="B69" s="104"/>
      <c r="H69" s="105"/>
      <c r="I69" s="106"/>
      <c r="J69" s="106"/>
      <c r="M69" s="109"/>
      <c r="Q69" s="107"/>
      <c r="R69" s="107"/>
      <c r="S69" s="107"/>
      <c r="T69" s="10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8.0" customHeight="1">
      <c r="A70" s="103"/>
      <c r="B70" s="104"/>
      <c r="H70" s="105"/>
      <c r="I70" s="106"/>
      <c r="J70" s="106"/>
      <c r="M70" s="110"/>
      <c r="Q70" s="107"/>
      <c r="R70" s="107"/>
      <c r="S70" s="107"/>
      <c r="T70" s="10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ht="26.25" customHeight="1">
      <c r="B71" s="104"/>
      <c r="C71" s="111"/>
      <c r="D71" s="178" t="s">
        <v>1</v>
      </c>
      <c r="E71" s="178" t="s">
        <v>2</v>
      </c>
      <c r="F71" s="179" t="s">
        <v>13</v>
      </c>
      <c r="G71" s="180" t="s">
        <v>3</v>
      </c>
      <c r="H71" s="178" t="s">
        <v>209</v>
      </c>
      <c r="I71" s="106"/>
      <c r="J71" s="37"/>
      <c r="K71" s="37"/>
      <c r="L71" s="260"/>
      <c r="M71" s="260"/>
      <c r="N71" s="260"/>
      <c r="O71" s="260"/>
      <c r="P71" s="260"/>
      <c r="Q71" s="260"/>
      <c r="R71" s="107"/>
      <c r="S71" s="107"/>
      <c r="T71" s="10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ht="18.0" customHeight="1">
      <c r="B72" s="104"/>
      <c r="C72" s="117"/>
      <c r="D72" s="184">
        <v>250000.0</v>
      </c>
      <c r="E72" s="185">
        <f>SUMIF(H4:H66,H72,M4:M66)</f>
        <v>164000</v>
      </c>
      <c r="F72" s="185">
        <f t="shared" ref="F72:F81" si="36">SUMIF(H:H,H72,AB:AB)</f>
        <v>7196</v>
      </c>
      <c r="G72" s="186">
        <f t="shared" ref="G72:G81" si="37">E72/D72</f>
        <v>0.656</v>
      </c>
      <c r="H72" s="187" t="s">
        <v>109</v>
      </c>
      <c r="I72" s="106"/>
      <c r="J72" s="37"/>
      <c r="K72" s="261"/>
      <c r="L72" s="263"/>
      <c r="M72" s="263"/>
      <c r="N72" s="264"/>
      <c r="O72" s="265"/>
      <c r="P72" s="265"/>
      <c r="Q72" s="264"/>
      <c r="R72" s="107"/>
      <c r="S72" s="107"/>
      <c r="T72" s="10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ht="18.0" customHeight="1">
      <c r="B73" s="122" t="s">
        <v>210</v>
      </c>
      <c r="C73" s="117"/>
      <c r="D73" s="184">
        <v>15000.0</v>
      </c>
      <c r="E73" s="185">
        <f>SUMIF(H4:H66,H73,M4:M66)</f>
        <v>14600</v>
      </c>
      <c r="F73" s="185">
        <f t="shared" si="36"/>
        <v>958.945</v>
      </c>
      <c r="G73" s="186">
        <f t="shared" si="37"/>
        <v>0.9733333333</v>
      </c>
      <c r="H73" s="187" t="s">
        <v>128</v>
      </c>
      <c r="I73" s="106"/>
      <c r="J73" s="37"/>
      <c r="K73" s="261"/>
      <c r="L73" s="263"/>
      <c r="M73" s="263"/>
      <c r="N73" s="264"/>
      <c r="O73" s="265"/>
      <c r="P73" s="265"/>
      <c r="Q73" s="264"/>
      <c r="R73" s="107"/>
      <c r="S73" s="107"/>
      <c r="T73" s="10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ht="18.0" customHeight="1">
      <c r="B74" s="104"/>
      <c r="C74" s="117"/>
      <c r="D74" s="184">
        <v>80000.0</v>
      </c>
      <c r="E74" s="185">
        <f>SUMIF(H4:H66,H74,M4:M66)</f>
        <v>50940</v>
      </c>
      <c r="F74" s="185">
        <f t="shared" si="36"/>
        <v>2780.53</v>
      </c>
      <c r="G74" s="186">
        <f t="shared" si="37"/>
        <v>0.63675</v>
      </c>
      <c r="H74" s="187" t="s">
        <v>85</v>
      </c>
      <c r="I74" s="106"/>
      <c r="J74" s="37"/>
      <c r="K74" s="261"/>
      <c r="L74" s="263"/>
      <c r="M74" s="263"/>
      <c r="N74" s="264"/>
      <c r="O74" s="265"/>
      <c r="P74" s="265"/>
      <c r="Q74" s="264"/>
      <c r="R74" s="107"/>
      <c r="S74" s="107"/>
      <c r="T74" s="10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ht="18.0" customHeight="1">
      <c r="B75" s="104"/>
      <c r="C75" s="117"/>
      <c r="D75" s="184">
        <v>25000.0</v>
      </c>
      <c r="E75" s="185">
        <f>SUMIF(H4:H66,H75,M4:M66)</f>
        <v>8890</v>
      </c>
      <c r="F75" s="185">
        <f t="shared" si="36"/>
        <v>238.3</v>
      </c>
      <c r="G75" s="186">
        <f t="shared" si="37"/>
        <v>0.3556</v>
      </c>
      <c r="H75" s="187" t="s">
        <v>262</v>
      </c>
      <c r="I75" s="123"/>
      <c r="J75" s="260"/>
      <c r="K75" s="261"/>
      <c r="L75" s="267"/>
      <c r="M75" s="267"/>
      <c r="N75" s="267"/>
      <c r="O75" s="268"/>
      <c r="P75" s="265"/>
      <c r="Q75" s="265"/>
      <c r="R75" s="107"/>
      <c r="S75" s="107"/>
      <c r="T75" s="10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18.0" customHeight="1">
      <c r="B76" s="104"/>
      <c r="C76" s="117"/>
      <c r="D76" s="184">
        <v>20000.0</v>
      </c>
      <c r="E76" s="185">
        <f t="shared" ref="E76:E81" si="38">SUMIF(H4:H66,H76,M4:M66)</f>
        <v>29150</v>
      </c>
      <c r="F76" s="185">
        <f t="shared" si="36"/>
        <v>1194.8034</v>
      </c>
      <c r="G76" s="186">
        <f t="shared" si="37"/>
        <v>1.4575</v>
      </c>
      <c r="H76" s="187" t="s">
        <v>460</v>
      </c>
      <c r="I76" s="123"/>
      <c r="J76" s="260"/>
      <c r="K76" s="261"/>
      <c r="L76" s="267"/>
      <c r="M76" s="267"/>
      <c r="N76" s="267"/>
      <c r="O76" s="269"/>
      <c r="P76" s="265"/>
      <c r="Q76" s="265"/>
      <c r="R76" s="107"/>
      <c r="S76" s="107"/>
      <c r="T76" s="10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ht="18.0" customHeight="1">
      <c r="B77" s="104"/>
      <c r="C77" s="117"/>
      <c r="D77" s="184">
        <v>10000.0</v>
      </c>
      <c r="E77" s="185">
        <f t="shared" si="38"/>
        <v>1400</v>
      </c>
      <c r="F77" s="185">
        <f t="shared" si="36"/>
        <v>83.2</v>
      </c>
      <c r="G77" s="186">
        <f t="shared" si="37"/>
        <v>0.14</v>
      </c>
      <c r="H77" s="187" t="s">
        <v>613</v>
      </c>
      <c r="J77" s="260"/>
      <c r="K77" s="261"/>
      <c r="L77" s="267"/>
      <c r="M77" s="267"/>
      <c r="N77" s="267"/>
      <c r="O77" s="269"/>
      <c r="P77" s="265"/>
      <c r="Q77" s="265"/>
      <c r="R77" s="107"/>
      <c r="S77" s="107"/>
      <c r="T77" s="10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ht="18.0" customHeight="1">
      <c r="B78" s="104"/>
      <c r="C78" s="117"/>
      <c r="D78" s="184">
        <v>10000.0</v>
      </c>
      <c r="E78" s="185">
        <f t="shared" si="38"/>
        <v>1830</v>
      </c>
      <c r="F78" s="185">
        <f t="shared" si="36"/>
        <v>104.4</v>
      </c>
      <c r="G78" s="186">
        <f t="shared" si="37"/>
        <v>0.183</v>
      </c>
      <c r="H78" s="187" t="s">
        <v>626</v>
      </c>
      <c r="J78" s="260"/>
      <c r="K78" s="261"/>
      <c r="L78" s="267"/>
      <c r="M78" s="267"/>
      <c r="N78" s="267"/>
      <c r="O78" s="269"/>
      <c r="P78" s="265"/>
      <c r="Q78" s="265"/>
      <c r="R78" s="107"/>
      <c r="S78" s="107"/>
      <c r="T78" s="10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ht="18.0" customHeight="1">
      <c r="B79" s="104"/>
      <c r="C79" s="117"/>
      <c r="D79" s="184">
        <v>10000.0</v>
      </c>
      <c r="E79" s="185">
        <f t="shared" si="38"/>
        <v>2910</v>
      </c>
      <c r="F79" s="185">
        <f t="shared" si="36"/>
        <v>131.7</v>
      </c>
      <c r="G79" s="186">
        <f t="shared" si="37"/>
        <v>0.291</v>
      </c>
      <c r="H79" s="187" t="s">
        <v>629</v>
      </c>
      <c r="J79" s="260"/>
      <c r="K79" s="261"/>
      <c r="L79" s="270"/>
      <c r="M79" s="270"/>
      <c r="N79" s="267"/>
      <c r="O79" s="269"/>
      <c r="P79" s="265"/>
      <c r="Q79" s="265"/>
      <c r="R79" s="107"/>
      <c r="S79" s="107"/>
      <c r="T79" s="10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18.0" customHeight="1">
      <c r="B80" s="104"/>
      <c r="C80" s="129"/>
      <c r="D80" s="184">
        <v>10000.0</v>
      </c>
      <c r="E80" s="185">
        <f t="shared" si="38"/>
        <v>3200</v>
      </c>
      <c r="F80" s="185">
        <f t="shared" si="36"/>
        <v>250</v>
      </c>
      <c r="G80" s="186">
        <f t="shared" si="37"/>
        <v>0.32</v>
      </c>
      <c r="H80" s="187" t="s">
        <v>636</v>
      </c>
      <c r="J80" s="260"/>
      <c r="K80" s="261"/>
      <c r="L80" s="270"/>
      <c r="M80" s="270"/>
      <c r="N80" s="267"/>
      <c r="O80" s="269"/>
      <c r="P80" s="265"/>
      <c r="Q80" s="265"/>
      <c r="R80" s="107"/>
      <c r="S80" s="107"/>
      <c r="T80" s="10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ht="18.0" customHeight="1">
      <c r="B81" s="104"/>
      <c r="C81" s="117"/>
      <c r="D81" s="184">
        <v>10000.0</v>
      </c>
      <c r="E81" s="185">
        <f t="shared" si="38"/>
        <v>3900</v>
      </c>
      <c r="F81" s="185">
        <f t="shared" si="36"/>
        <v>291.2</v>
      </c>
      <c r="G81" s="186">
        <f t="shared" si="37"/>
        <v>0.39</v>
      </c>
      <c r="H81" s="187" t="s">
        <v>355</v>
      </c>
      <c r="J81" s="260"/>
      <c r="K81" s="261"/>
      <c r="L81" s="270"/>
      <c r="M81" s="270"/>
      <c r="N81" s="267"/>
      <c r="O81" s="269"/>
      <c r="P81" s="265"/>
      <c r="Q81" s="265"/>
      <c r="R81" s="107"/>
      <c r="S81" s="107"/>
      <c r="T81" s="10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8.0" customHeight="1">
      <c r="B82" s="104"/>
      <c r="C82" s="117"/>
      <c r="D82" s="203">
        <f>SUM(D71:D81)</f>
        <v>440000</v>
      </c>
      <c r="E82" s="203">
        <f>SUM(E72:E81)</f>
        <v>280820</v>
      </c>
      <c r="F82" s="204">
        <f>SUM(F70:F81)</f>
        <v>13229.0784</v>
      </c>
      <c r="G82" s="205">
        <f>AVERAGE(G74,G79)</f>
        <v>0.463875</v>
      </c>
      <c r="H82" s="206" t="s">
        <v>213</v>
      </c>
      <c r="J82" s="260"/>
      <c r="K82" s="261"/>
      <c r="L82" s="267"/>
      <c r="M82" s="267"/>
      <c r="N82" s="267"/>
      <c r="O82" s="269"/>
      <c r="P82" s="268"/>
      <c r="Q82" s="268"/>
      <c r="R82" s="107"/>
      <c r="S82" s="107"/>
      <c r="T82" s="10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ht="18.0" customHeight="1">
      <c r="B83" s="104"/>
      <c r="C83" s="117"/>
      <c r="D83" s="135"/>
      <c r="E83" s="136"/>
      <c r="F83" s="136"/>
      <c r="G83" s="140"/>
      <c r="J83" s="260"/>
      <c r="K83" s="261"/>
      <c r="L83" s="267"/>
      <c r="M83" s="267"/>
      <c r="N83" s="267"/>
      <c r="O83" s="268"/>
      <c r="P83" s="268"/>
      <c r="Q83" s="269"/>
      <c r="R83" s="107"/>
      <c r="S83" s="107"/>
      <c r="T83" s="10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ht="18.0" customHeight="1">
      <c r="B84" s="104"/>
      <c r="F84" s="141" t="s">
        <v>214</v>
      </c>
      <c r="G84" s="142">
        <v>3.0</v>
      </c>
      <c r="J84" s="260"/>
      <c r="K84" s="261"/>
      <c r="L84" s="267"/>
      <c r="M84" s="267"/>
      <c r="N84" s="267"/>
      <c r="O84" s="268"/>
      <c r="P84" s="268"/>
      <c r="Q84" s="269"/>
      <c r="R84" s="107"/>
      <c r="S84" s="107"/>
      <c r="T84" s="10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39726.66667</v>
      </c>
      <c r="J85" s="260"/>
      <c r="K85" s="261"/>
      <c r="L85" s="270"/>
      <c r="M85" s="270"/>
      <c r="N85" s="267"/>
      <c r="O85" s="268"/>
      <c r="P85" s="268"/>
      <c r="Q85" s="269"/>
      <c r="R85" s="107"/>
      <c r="S85" s="107"/>
      <c r="T85" s="10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8.0" customHeight="1">
      <c r="A86" s="103"/>
      <c r="B86" s="219"/>
      <c r="D86" s="220">
        <f>E129*F128/E128</f>
        <v>4710.874724</v>
      </c>
      <c r="F86" s="141" t="s">
        <v>1</v>
      </c>
      <c r="G86" s="143">
        <v>400000.0</v>
      </c>
      <c r="J86" s="260"/>
      <c r="K86" s="261"/>
      <c r="L86" s="270"/>
      <c r="M86" s="270"/>
      <c r="N86" s="267"/>
      <c r="O86" s="268"/>
      <c r="P86" s="268"/>
      <c r="Q86" s="269"/>
      <c r="R86" s="107"/>
      <c r="S86" s="107"/>
      <c r="T86" s="10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8.0" customHeight="1">
      <c r="A87" s="103"/>
      <c r="B87" s="104"/>
      <c r="F87" s="141" t="s">
        <v>216</v>
      </c>
      <c r="G87" s="145">
        <f>G88/G86</f>
        <v>0.70205</v>
      </c>
      <c r="J87" s="260"/>
      <c r="K87" s="261"/>
      <c r="L87" s="270"/>
      <c r="M87" s="270"/>
      <c r="N87" s="267"/>
      <c r="O87" s="268"/>
      <c r="P87" s="268"/>
      <c r="Q87" s="269"/>
      <c r="R87" s="107"/>
      <c r="S87" s="107"/>
      <c r="T87" s="10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8.0" customHeight="1">
      <c r="A88" s="103"/>
      <c r="B88" s="104"/>
      <c r="F88" s="141" t="s">
        <v>217</v>
      </c>
      <c r="G88" s="147">
        <f>E82</f>
        <v>280820</v>
      </c>
      <c r="Q88" s="107"/>
      <c r="R88" s="107"/>
      <c r="S88" s="107"/>
      <c r="T88" s="10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8.0" customHeight="1">
      <c r="A89" s="103"/>
      <c r="B89" s="104"/>
      <c r="F89" s="149"/>
      <c r="G89" s="149"/>
      <c r="Q89" s="107"/>
      <c r="R89" s="107"/>
      <c r="S89" s="107"/>
      <c r="T89" s="10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Q90" s="107"/>
      <c r="R90" s="107"/>
      <c r="S90" s="107"/>
      <c r="T90" s="10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8.0" customHeight="1">
      <c r="A91" s="103"/>
      <c r="B91" s="104"/>
      <c r="F91" s="151">
        <f>SUM(L4:L186)</f>
        <v>156921.92</v>
      </c>
      <c r="G91" s="152">
        <f>SUM(M4:M55)</f>
        <v>276920</v>
      </c>
      <c r="Q91" s="107"/>
      <c r="R91" s="107"/>
      <c r="S91" s="107"/>
      <c r="T91" s="10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8.0" customHeight="1">
      <c r="A92" s="103"/>
      <c r="B92" s="104"/>
      <c r="F92" s="141" t="s">
        <v>219</v>
      </c>
      <c r="G92" s="141" t="s">
        <v>220</v>
      </c>
      <c r="Q92" s="107"/>
      <c r="R92" s="107"/>
      <c r="S92" s="107"/>
      <c r="T92" s="10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8.0" customHeight="1">
      <c r="A93" s="103"/>
      <c r="B93" s="104"/>
      <c r="F93" s="153">
        <f>AD67/G91</f>
        <v>0.181909788</v>
      </c>
      <c r="G93" s="154">
        <f>G91*F93</f>
        <v>50374.4585</v>
      </c>
      <c r="Q93" s="107"/>
      <c r="R93" s="107"/>
      <c r="S93" s="107"/>
      <c r="T93" s="10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8.0" customHeight="1">
      <c r="A94" s="155"/>
      <c r="B94" s="104"/>
      <c r="Q94" s="107"/>
      <c r="R94" s="107"/>
      <c r="S94" s="107"/>
      <c r="T94" s="10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8.0" customHeight="1">
      <c r="A95" s="103"/>
      <c r="B95" s="104"/>
      <c r="Q95" s="107"/>
      <c r="R95" s="107"/>
      <c r="S95" s="107"/>
      <c r="T95" s="10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8.0" customHeight="1">
      <c r="A96" s="103"/>
      <c r="B96" s="104"/>
      <c r="Q96" s="107"/>
      <c r="R96" s="107"/>
      <c r="S96" s="107"/>
      <c r="T96" s="10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8.0" customHeight="1">
      <c r="A97" s="103"/>
      <c r="B97" s="104"/>
      <c r="Q97" s="107"/>
      <c r="R97" s="107"/>
      <c r="S97" s="107"/>
      <c r="T97" s="10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8.0" customHeight="1">
      <c r="A98" s="103"/>
      <c r="B98" s="104"/>
      <c r="K98" s="4" t="s">
        <v>210</v>
      </c>
      <c r="Q98" s="107"/>
      <c r="R98" s="107"/>
      <c r="S98" s="107"/>
      <c r="T98" s="10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8.0" customHeight="1">
      <c r="A99" s="103"/>
      <c r="B99" s="104"/>
      <c r="Q99" s="107"/>
      <c r="R99" s="107"/>
      <c r="S99" s="107"/>
      <c r="T99" s="10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8.0" customHeight="1">
      <c r="A100" s="103"/>
      <c r="B100" s="104"/>
      <c r="G100" s="146"/>
      <c r="H100" s="146"/>
      <c r="I100" s="146"/>
      <c r="J100" s="146"/>
      <c r="K100" s="146"/>
      <c r="O100" s="156"/>
      <c r="P100" s="156"/>
      <c r="Q100" s="157"/>
      <c r="R100" s="158"/>
      <c r="S100" s="158"/>
      <c r="T100" s="158"/>
      <c r="U100" s="159"/>
      <c r="V100" s="159"/>
      <c r="W100" s="160"/>
      <c r="X100" s="160"/>
      <c r="Y100" s="161"/>
      <c r="Z100" s="162"/>
      <c r="AA100" s="161"/>
      <c r="AB100" s="159"/>
      <c r="AC100" s="160"/>
      <c r="AD100" s="159"/>
      <c r="AE100" s="163"/>
      <c r="AF100" s="164"/>
      <c r="AG100" s="165"/>
      <c r="AH100" s="165"/>
      <c r="AI100" s="165"/>
    </row>
    <row r="101" ht="18.0" customHeight="1">
      <c r="A101" s="103"/>
      <c r="B101" s="104"/>
      <c r="G101" s="148"/>
      <c r="H101" s="148"/>
      <c r="I101" s="148"/>
      <c r="J101" s="148"/>
      <c r="O101" s="166"/>
      <c r="P101" s="167"/>
      <c r="Q101" s="106"/>
      <c r="R101" s="158"/>
      <c r="S101" s="158"/>
      <c r="T101" s="158"/>
      <c r="U101" s="159"/>
      <c r="V101" s="159"/>
      <c r="W101" s="160"/>
      <c r="X101" s="160"/>
      <c r="Y101" s="161"/>
      <c r="Z101" s="162"/>
      <c r="AA101" s="161"/>
      <c r="AB101" s="159"/>
      <c r="AC101" s="160"/>
      <c r="AD101" s="159"/>
      <c r="AE101" s="163"/>
      <c r="AF101" s="164"/>
      <c r="AG101" s="168"/>
      <c r="AH101" s="168"/>
      <c r="AI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O102" s="166"/>
      <c r="P102" s="167"/>
      <c r="Q102" s="106"/>
      <c r="R102" s="158"/>
      <c r="S102" s="158"/>
      <c r="T102" s="158"/>
      <c r="U102" s="159"/>
      <c r="V102" s="159"/>
      <c r="W102" s="160"/>
      <c r="X102" s="161"/>
      <c r="Y102" s="161"/>
      <c r="Z102" s="162"/>
      <c r="AA102" s="161"/>
      <c r="AB102" s="159"/>
      <c r="AC102" s="160"/>
      <c r="AD102" s="159"/>
      <c r="AE102" s="163"/>
      <c r="AF102" s="164"/>
      <c r="AG102" s="165"/>
      <c r="AH102" s="165"/>
      <c r="AI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O103" s="166"/>
      <c r="P103" s="167"/>
      <c r="Q103" s="171"/>
      <c r="R103" s="158"/>
      <c r="S103" s="158"/>
      <c r="T103" s="158"/>
      <c r="U103" s="159"/>
      <c r="V103" s="159"/>
      <c r="W103" s="160"/>
      <c r="X103" s="160"/>
      <c r="Y103" s="161"/>
      <c r="Z103" s="162"/>
      <c r="AA103" s="161"/>
      <c r="AB103" s="159"/>
      <c r="AC103" s="160"/>
      <c r="AD103" s="159"/>
      <c r="AE103" s="163"/>
      <c r="AF103" s="164"/>
      <c r="AG103" s="165"/>
      <c r="AH103" s="165"/>
      <c r="AI103" s="165"/>
    </row>
    <row r="104" ht="18.0" customHeight="1">
      <c r="A104" s="103"/>
      <c r="B104" s="104"/>
      <c r="C104" s="6"/>
      <c r="Q104" s="107"/>
      <c r="R104" s="107"/>
      <c r="S104" s="107"/>
      <c r="T104" s="10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8.0" customHeight="1">
      <c r="A105" s="103"/>
      <c r="B105" s="104"/>
      <c r="Q105" s="107"/>
      <c r="R105" s="107"/>
      <c r="S105" s="107"/>
      <c r="T105" s="10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8.0" customHeight="1">
      <c r="A106" s="103"/>
      <c r="B106" s="104"/>
      <c r="Q106" s="107"/>
      <c r="R106" s="107"/>
      <c r="S106" s="107"/>
      <c r="T106" s="10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8.0" customHeight="1">
      <c r="A107" s="103"/>
      <c r="B107" s="104"/>
      <c r="Q107" s="107"/>
      <c r="R107" s="107"/>
      <c r="S107" s="107"/>
      <c r="T107" s="10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8.0" customHeight="1">
      <c r="A108" s="103"/>
      <c r="B108" s="104"/>
      <c r="Q108" s="107"/>
      <c r="R108" s="107"/>
      <c r="S108" s="107"/>
      <c r="T108" s="10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8.0" customHeight="1">
      <c r="A109" s="103"/>
      <c r="B109" s="104"/>
      <c r="Q109" s="107"/>
      <c r="R109" s="107"/>
      <c r="S109" s="107"/>
      <c r="T109" s="10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8.0" customHeight="1">
      <c r="A110" s="103"/>
      <c r="B110" s="104"/>
      <c r="Q110" s="107"/>
      <c r="R110" s="107"/>
      <c r="S110" s="107"/>
      <c r="T110" s="10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8.0" customHeight="1">
      <c r="A111" s="103"/>
      <c r="Q111" s="107"/>
      <c r="R111" s="107"/>
      <c r="S111" s="107"/>
      <c r="T111" s="10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8.0" customHeight="1">
      <c r="A112" s="103"/>
      <c r="Q112" s="107"/>
      <c r="R112" s="107"/>
      <c r="S112" s="107"/>
      <c r="T112" s="10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8.0" customHeight="1">
      <c r="A113" s="103"/>
      <c r="Q113" s="107"/>
      <c r="R113" s="107"/>
      <c r="S113" s="107"/>
      <c r="T113" s="10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8.0" customHeight="1">
      <c r="A114" s="103"/>
      <c r="Q114" s="107"/>
      <c r="R114" s="107"/>
      <c r="S114" s="107"/>
      <c r="T114" s="10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8.0" customHeight="1">
      <c r="A115" s="103"/>
      <c r="Q115" s="107"/>
      <c r="R115" s="107"/>
      <c r="S115" s="107"/>
      <c r="T115" s="10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8.0" customHeight="1">
      <c r="A116" s="103"/>
      <c r="Q116" s="107"/>
      <c r="R116" s="107"/>
      <c r="S116" s="107"/>
      <c r="T116" s="10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8.0" customHeight="1">
      <c r="A117" s="103"/>
      <c r="Q117" s="107"/>
      <c r="R117" s="107"/>
      <c r="S117" s="107"/>
      <c r="T117" s="10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8.0" customHeight="1">
      <c r="A118" s="103"/>
      <c r="Q118" s="107"/>
      <c r="R118" s="107"/>
      <c r="S118" s="107"/>
      <c r="T118" s="10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8.0" customHeight="1">
      <c r="A119" s="103"/>
      <c r="Q119" s="107"/>
      <c r="R119" s="107"/>
      <c r="S119" s="107"/>
      <c r="T119" s="10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8.0" customHeight="1">
      <c r="A120" s="103"/>
      <c r="Q120" s="107"/>
      <c r="R120" s="107"/>
      <c r="S120" s="107"/>
      <c r="T120" s="10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8.0" customHeight="1">
      <c r="A121" s="103"/>
      <c r="Q121" s="107"/>
      <c r="R121" s="107"/>
      <c r="S121" s="107"/>
      <c r="T121" s="10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8.0" customHeight="1">
      <c r="A122" s="103"/>
      <c r="Q122" s="107"/>
      <c r="R122" s="107"/>
      <c r="S122" s="107"/>
      <c r="T122" s="10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8.0" customHeight="1">
      <c r="A123" s="103"/>
      <c r="Q123" s="107"/>
      <c r="R123" s="107"/>
      <c r="S123" s="107"/>
      <c r="T123" s="10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8.0" customHeight="1">
      <c r="A124" s="103"/>
      <c r="Q124" s="107"/>
      <c r="R124" s="107"/>
      <c r="S124" s="107"/>
      <c r="T124" s="10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8.0" customHeight="1">
      <c r="A125" s="103"/>
      <c r="G125" s="172" t="str">
        <f>F4:F1046</f>
        <v/>
      </c>
      <c r="Q125" s="107"/>
      <c r="R125" s="107"/>
      <c r="S125" s="107"/>
      <c r="T125" s="10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8.0" customHeight="1">
      <c r="A126" s="103"/>
      <c r="I126" s="38" t="s">
        <v>49</v>
      </c>
      <c r="K126" s="250" t="s">
        <v>325</v>
      </c>
      <c r="L126" s="3"/>
      <c r="Q126" s="107"/>
      <c r="R126" s="107"/>
      <c r="S126" s="107"/>
      <c r="T126" s="10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0.05</v>
      </c>
      <c r="L127" s="253">
        <f>SUMIF(Q4:Q43,K127,S4:AI66)</f>
        <v>18</v>
      </c>
      <c r="Q127" s="107"/>
      <c r="R127" s="107"/>
      <c r="S127" s="107"/>
      <c r="T127" s="10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8.0" customHeight="1">
      <c r="A128" s="103"/>
      <c r="E128" s="254">
        <f t="shared" ref="E128:F128" si="39">E82</f>
        <v>280820</v>
      </c>
      <c r="F128" s="254">
        <f t="shared" si="39"/>
        <v>13229.0784</v>
      </c>
      <c r="I128" s="255">
        <v>46203.0</v>
      </c>
      <c r="K128" s="252">
        <v>0.096</v>
      </c>
      <c r="L128" s="253">
        <f t="shared" ref="L128:L129" si="40">SUMIF(Q4:Q44,K128,S4:AI66)</f>
        <v>21</v>
      </c>
      <c r="Q128" s="107"/>
      <c r="R128" s="107"/>
      <c r="S128" s="107"/>
      <c r="T128" s="10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8.0" customHeight="1">
      <c r="A129" s="103"/>
      <c r="E129" s="100">
        <v>100000.0</v>
      </c>
      <c r="F129" s="256"/>
      <c r="K129" s="252">
        <v>0.056</v>
      </c>
      <c r="L129" s="253">
        <f t="shared" si="40"/>
        <v>0</v>
      </c>
      <c r="Q129" s="107"/>
      <c r="R129" s="107"/>
      <c r="S129" s="107"/>
      <c r="T129" s="10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8.0" customHeight="1">
      <c r="A130" s="103"/>
      <c r="Q130" s="107"/>
      <c r="R130" s="107"/>
      <c r="S130" s="107"/>
      <c r="T130" s="10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8.0" customHeight="1">
      <c r="A131" s="103"/>
      <c r="Q131" s="107"/>
      <c r="R131" s="107"/>
      <c r="S131" s="107"/>
      <c r="T131" s="10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8.0" customHeight="1">
      <c r="A132" s="103"/>
      <c r="K132" s="38" t="s">
        <v>648</v>
      </c>
      <c r="Q132" s="107"/>
      <c r="R132" s="107"/>
      <c r="S132" s="107"/>
      <c r="T132" s="10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8.0" customHeight="1">
      <c r="A133" s="103"/>
      <c r="J133" s="122"/>
      <c r="K133" s="304">
        <f>SUM(L127:L129)</f>
        <v>39</v>
      </c>
      <c r="Q133" s="107"/>
      <c r="R133" s="107"/>
      <c r="S133" s="107"/>
      <c r="T133" s="10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8.0" customHeight="1">
      <c r="A134" s="103"/>
      <c r="J134" s="273"/>
      <c r="Q134" s="107"/>
      <c r="R134" s="107"/>
      <c r="S134" s="107"/>
      <c r="T134" s="10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8.0" customHeight="1">
      <c r="A135" s="103"/>
      <c r="Q135" s="107"/>
      <c r="R135" s="107"/>
      <c r="S135" s="107"/>
      <c r="T135" s="10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8.0" customHeight="1">
      <c r="A136" s="103"/>
      <c r="Q136" s="107"/>
      <c r="R136" s="107"/>
      <c r="S136" s="107"/>
      <c r="T136" s="10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8.0" customHeight="1">
      <c r="A137" s="103"/>
      <c r="Q137" s="107"/>
      <c r="R137" s="107"/>
      <c r="S137" s="107"/>
      <c r="T137" s="10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ht="18.0" customHeight="1">
      <c r="A138" s="103"/>
      <c r="Q138" s="107"/>
      <c r="R138" s="107"/>
      <c r="S138" s="107"/>
      <c r="T138" s="10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ht="18.0" customHeight="1">
      <c r="A139" s="103"/>
      <c r="Q139" s="107"/>
      <c r="R139" s="107"/>
      <c r="S139" s="107"/>
      <c r="T139" s="10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ht="18.0" customHeight="1">
      <c r="A140" s="103"/>
      <c r="Q140" s="107"/>
      <c r="R140" s="107"/>
      <c r="S140" s="107"/>
      <c r="T140" s="10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ht="18.0" customHeight="1">
      <c r="A141" s="103"/>
      <c r="Q141" s="107"/>
      <c r="R141" s="107"/>
      <c r="S141" s="107"/>
      <c r="T141" s="10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ht="18.0" customHeight="1">
      <c r="A142" s="103"/>
      <c r="Q142" s="107"/>
      <c r="R142" s="107"/>
      <c r="S142" s="107"/>
      <c r="T142" s="10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ht="18.0" customHeight="1">
      <c r="A143" s="103"/>
      <c r="Q143" s="107"/>
      <c r="R143" s="107"/>
      <c r="S143" s="107"/>
      <c r="T143" s="10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ht="18.0" customHeight="1">
      <c r="A144" s="103"/>
      <c r="Q144" s="107"/>
      <c r="R144" s="107"/>
      <c r="S144" s="107"/>
      <c r="T144" s="10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ht="18.0" customHeight="1">
      <c r="A145" s="103"/>
      <c r="Q145" s="107"/>
      <c r="R145" s="107"/>
      <c r="S145" s="107"/>
      <c r="T145" s="10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ht="18.0" customHeight="1">
      <c r="A146" s="103"/>
      <c r="Q146" s="107"/>
      <c r="R146" s="107"/>
      <c r="S146" s="107"/>
      <c r="T146" s="10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ht="18.0" customHeight="1">
      <c r="A147" s="103"/>
      <c r="Q147" s="107"/>
      <c r="R147" s="107"/>
      <c r="S147" s="107"/>
      <c r="T147" s="10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ht="18.0" customHeight="1">
      <c r="A148" s="103"/>
      <c r="Q148" s="107"/>
      <c r="R148" s="107"/>
      <c r="S148" s="107"/>
      <c r="T148" s="10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ht="18.0" customHeight="1">
      <c r="A149" s="103"/>
      <c r="Q149" s="107"/>
      <c r="R149" s="107"/>
      <c r="S149" s="107"/>
      <c r="T149" s="10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ht="18.0" customHeight="1">
      <c r="A150" s="103"/>
      <c r="Q150" s="107"/>
      <c r="R150" s="107"/>
      <c r="S150" s="107"/>
      <c r="T150" s="10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ht="18.0" customHeight="1">
      <c r="A151" s="103"/>
      <c r="Q151" s="107"/>
      <c r="R151" s="107"/>
      <c r="S151" s="107"/>
      <c r="T151" s="10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ht="18.0" customHeight="1">
      <c r="A152" s="103"/>
      <c r="Q152" s="107"/>
      <c r="R152" s="107"/>
      <c r="S152" s="107"/>
      <c r="T152" s="10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ht="18.0" customHeight="1">
      <c r="A153" s="103"/>
      <c r="Q153" s="107"/>
      <c r="R153" s="107"/>
      <c r="S153" s="107"/>
      <c r="T153" s="10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ht="18.0" customHeight="1">
      <c r="A154" s="103"/>
      <c r="Q154" s="107"/>
      <c r="R154" s="107"/>
      <c r="S154" s="107"/>
      <c r="T154" s="10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ht="18.0" customHeight="1">
      <c r="A155" s="103"/>
      <c r="Q155" s="107"/>
      <c r="R155" s="107"/>
      <c r="S155" s="107"/>
      <c r="T155" s="10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ht="18.0" customHeight="1">
      <c r="A156" s="103"/>
      <c r="Q156" s="107"/>
      <c r="R156" s="107"/>
      <c r="S156" s="107"/>
      <c r="T156" s="10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ht="18.0" customHeight="1">
      <c r="A157" s="103"/>
      <c r="Q157" s="107"/>
      <c r="R157" s="107"/>
      <c r="S157" s="107"/>
      <c r="T157" s="10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ht="18.0" customHeight="1">
      <c r="A158" s="103"/>
      <c r="Q158" s="107"/>
      <c r="R158" s="107"/>
      <c r="S158" s="107"/>
      <c r="T158" s="10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ht="18.0" customHeight="1">
      <c r="A159" s="103"/>
      <c r="Q159" s="107"/>
      <c r="R159" s="107"/>
      <c r="S159" s="107"/>
      <c r="T159" s="10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ht="18.0" customHeight="1">
      <c r="A160" s="103"/>
      <c r="Q160" s="107"/>
      <c r="R160" s="107"/>
      <c r="S160" s="107"/>
      <c r="T160" s="10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ht="18.0" customHeight="1">
      <c r="A161" s="103"/>
      <c r="Q161" s="107"/>
      <c r="R161" s="107"/>
      <c r="S161" s="107"/>
      <c r="T161" s="10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ht="18.0" customHeight="1">
      <c r="A162" s="103"/>
      <c r="Q162" s="107"/>
      <c r="R162" s="107"/>
      <c r="S162" s="107"/>
      <c r="T162" s="10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ht="18.0" customHeight="1">
      <c r="A163" s="103"/>
      <c r="Q163" s="107"/>
      <c r="R163" s="107"/>
      <c r="S163" s="107"/>
      <c r="T163" s="10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ht="18.0" customHeight="1">
      <c r="A164" s="103"/>
      <c r="Q164" s="107"/>
      <c r="R164" s="107"/>
      <c r="S164" s="107"/>
      <c r="T164" s="10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ht="18.0" customHeight="1">
      <c r="A165" s="103"/>
      <c r="Q165" s="107"/>
      <c r="R165" s="107"/>
      <c r="S165" s="107"/>
      <c r="T165" s="10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ht="18.0" customHeight="1">
      <c r="A166" s="103"/>
      <c r="Q166" s="107"/>
      <c r="R166" s="107"/>
      <c r="S166" s="107"/>
      <c r="T166" s="10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ht="18.0" customHeight="1">
      <c r="A167" s="103"/>
      <c r="Q167" s="107"/>
      <c r="R167" s="107"/>
      <c r="S167" s="107"/>
      <c r="T167" s="10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ht="18.0" customHeight="1">
      <c r="A168" s="103"/>
      <c r="Q168" s="107"/>
      <c r="R168" s="107"/>
      <c r="S168" s="107"/>
      <c r="T168" s="10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ht="18.0" customHeight="1">
      <c r="A169" s="103"/>
      <c r="Q169" s="107"/>
      <c r="R169" s="107"/>
      <c r="S169" s="107"/>
      <c r="T169" s="10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ht="18.0" customHeight="1">
      <c r="A170" s="103"/>
      <c r="Q170" s="107"/>
      <c r="R170" s="107"/>
      <c r="S170" s="107"/>
      <c r="T170" s="10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ht="18.0" customHeight="1">
      <c r="A171" s="103"/>
      <c r="Q171" s="107"/>
      <c r="R171" s="107"/>
      <c r="S171" s="107"/>
      <c r="T171" s="10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ht="18.0" customHeight="1">
      <c r="A172" s="103"/>
      <c r="Q172" s="107"/>
      <c r="R172" s="107"/>
      <c r="S172" s="107"/>
      <c r="T172" s="10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ht="18.0" customHeight="1">
      <c r="A173" s="103"/>
      <c r="Q173" s="107"/>
      <c r="R173" s="107"/>
      <c r="S173" s="107"/>
      <c r="T173" s="10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ht="18.0" customHeight="1">
      <c r="A174" s="103"/>
      <c r="Q174" s="107"/>
      <c r="R174" s="107"/>
      <c r="S174" s="107"/>
      <c r="T174" s="10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ht="18.0" customHeight="1">
      <c r="A175" s="103"/>
      <c r="Q175" s="107"/>
      <c r="R175" s="107"/>
      <c r="S175" s="107"/>
      <c r="T175" s="10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ht="18.0" customHeight="1">
      <c r="A176" s="103"/>
      <c r="Q176" s="107"/>
      <c r="R176" s="107"/>
      <c r="S176" s="107"/>
      <c r="T176" s="10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ht="18.0" customHeight="1">
      <c r="A177" s="103"/>
      <c r="Q177" s="107"/>
      <c r="R177" s="107"/>
      <c r="S177" s="107"/>
      <c r="T177" s="10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ht="18.0" customHeight="1">
      <c r="A178" s="103"/>
      <c r="Q178" s="107"/>
      <c r="R178" s="107"/>
      <c r="S178" s="107"/>
      <c r="T178" s="10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ht="18.0" customHeight="1">
      <c r="A179" s="103"/>
      <c r="Q179" s="107"/>
      <c r="R179" s="107"/>
      <c r="S179" s="107"/>
      <c r="T179" s="10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ht="18.0" customHeight="1">
      <c r="A180" s="103"/>
      <c r="Q180" s="107"/>
      <c r="R180" s="107"/>
      <c r="S180" s="107"/>
      <c r="T180" s="10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ht="18.0" customHeight="1">
      <c r="A181" s="103"/>
      <c r="Q181" s="107"/>
      <c r="R181" s="107"/>
      <c r="S181" s="107"/>
      <c r="T181" s="10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ht="18.0" customHeight="1">
      <c r="A182" s="103"/>
      <c r="Q182" s="107"/>
      <c r="R182" s="107"/>
      <c r="S182" s="107"/>
      <c r="T182" s="10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ht="18.0" customHeight="1">
      <c r="A183" s="103"/>
      <c r="Q183" s="107"/>
      <c r="R183" s="107"/>
      <c r="S183" s="107"/>
      <c r="T183" s="10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ht="18.0" customHeight="1">
      <c r="A184" s="103"/>
      <c r="Q184" s="107"/>
      <c r="R184" s="107"/>
      <c r="S184" s="107"/>
      <c r="T184" s="10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ht="18.0" customHeight="1">
      <c r="A185" s="103"/>
      <c r="Q185" s="107"/>
      <c r="R185" s="107"/>
      <c r="S185" s="107"/>
      <c r="T185" s="10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ht="18.0" customHeight="1">
      <c r="A186" s="103"/>
      <c r="Q186" s="107"/>
      <c r="R186" s="107"/>
      <c r="S186" s="107"/>
      <c r="T186" s="10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ht="18.0" customHeight="1">
      <c r="A187" s="103"/>
      <c r="Q187" s="107"/>
      <c r="R187" s="107"/>
      <c r="S187" s="107"/>
      <c r="T187" s="10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ht="18.0" customHeight="1">
      <c r="A188" s="103"/>
      <c r="Q188" s="107"/>
      <c r="R188" s="107"/>
      <c r="S188" s="107"/>
      <c r="T188" s="10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ht="18.0" customHeight="1">
      <c r="A189" s="103"/>
      <c r="Q189" s="107"/>
      <c r="R189" s="107"/>
      <c r="S189" s="107"/>
      <c r="T189" s="10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ht="18.0" customHeight="1">
      <c r="A190" s="103"/>
      <c r="Q190" s="107"/>
      <c r="R190" s="107"/>
      <c r="S190" s="107"/>
      <c r="T190" s="10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ht="18.0" customHeight="1">
      <c r="A191" s="103"/>
      <c r="Q191" s="107"/>
      <c r="R191" s="107"/>
      <c r="S191" s="107"/>
      <c r="T191" s="10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ht="18.0" customHeight="1">
      <c r="A192" s="103"/>
      <c r="Q192" s="107"/>
      <c r="R192" s="107"/>
      <c r="S192" s="107"/>
      <c r="T192" s="10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ht="18.0" customHeight="1">
      <c r="A193" s="103"/>
      <c r="Q193" s="107"/>
      <c r="R193" s="107"/>
      <c r="S193" s="107"/>
      <c r="T193" s="10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ht="18.0" customHeight="1">
      <c r="A194" s="103"/>
      <c r="Q194" s="107"/>
      <c r="R194" s="107"/>
      <c r="S194" s="107"/>
      <c r="T194" s="10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ht="18.0" customHeight="1">
      <c r="A195" s="103"/>
      <c r="Q195" s="107"/>
      <c r="R195" s="107"/>
      <c r="S195" s="107"/>
      <c r="T195" s="10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ht="18.0" customHeight="1">
      <c r="A196" s="103"/>
      <c r="Q196" s="107"/>
      <c r="R196" s="107"/>
      <c r="S196" s="107"/>
      <c r="T196" s="10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ht="18.0" customHeight="1">
      <c r="A197" s="103"/>
      <c r="Q197" s="107"/>
      <c r="R197" s="107"/>
      <c r="S197" s="107"/>
      <c r="T197" s="10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ht="18.0" customHeight="1">
      <c r="A198" s="103"/>
      <c r="Q198" s="107"/>
      <c r="R198" s="107"/>
      <c r="S198" s="107"/>
      <c r="T198" s="10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ht="18.0" customHeight="1">
      <c r="A199" s="103"/>
      <c r="Q199" s="107"/>
      <c r="R199" s="107"/>
      <c r="S199" s="107"/>
      <c r="T199" s="10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ht="18.0" customHeight="1">
      <c r="A200" s="103"/>
      <c r="Q200" s="107"/>
      <c r="R200" s="107"/>
      <c r="S200" s="107"/>
      <c r="T200" s="10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ht="18.0" customHeight="1">
      <c r="A201" s="103"/>
      <c r="Q201" s="107"/>
      <c r="R201" s="107"/>
      <c r="S201" s="107"/>
      <c r="T201" s="10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ht="18.0" customHeight="1">
      <c r="A202" s="103"/>
      <c r="Q202" s="107"/>
      <c r="R202" s="107"/>
      <c r="S202" s="107"/>
      <c r="T202" s="10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ht="18.0" customHeight="1">
      <c r="A203" s="103"/>
      <c r="Q203" s="107"/>
      <c r="R203" s="107"/>
      <c r="S203" s="107"/>
      <c r="T203" s="10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ht="18.0" customHeight="1">
      <c r="A204" s="103"/>
      <c r="Q204" s="107"/>
      <c r="R204" s="107"/>
      <c r="S204" s="107"/>
      <c r="T204" s="10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ht="18.0" customHeight="1">
      <c r="A205" s="103"/>
      <c r="Q205" s="107"/>
      <c r="R205" s="107"/>
      <c r="S205" s="107"/>
      <c r="T205" s="10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ht="18.0" customHeight="1">
      <c r="A206" s="103"/>
      <c r="Q206" s="107"/>
      <c r="R206" s="107"/>
      <c r="S206" s="107"/>
      <c r="T206" s="10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ht="18.0" customHeight="1">
      <c r="A207" s="103"/>
      <c r="Q207" s="107"/>
      <c r="R207" s="107"/>
      <c r="S207" s="107"/>
      <c r="T207" s="10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ht="18.0" customHeight="1">
      <c r="A208" s="103"/>
      <c r="Q208" s="107"/>
      <c r="R208" s="107"/>
      <c r="S208" s="107"/>
      <c r="T208" s="10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ht="18.0" customHeight="1">
      <c r="A209" s="103"/>
      <c r="Q209" s="107"/>
      <c r="R209" s="107"/>
      <c r="S209" s="107"/>
      <c r="T209" s="10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ht="18.0" customHeight="1">
      <c r="A210" s="103"/>
      <c r="Q210" s="107"/>
      <c r="R210" s="107"/>
      <c r="S210" s="107"/>
      <c r="T210" s="10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ht="18.0" customHeight="1">
      <c r="A211" s="103"/>
      <c r="Q211" s="107"/>
      <c r="R211" s="107"/>
      <c r="S211" s="107"/>
      <c r="T211" s="10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ht="18.0" customHeight="1">
      <c r="A212" s="103"/>
      <c r="Q212" s="107"/>
      <c r="R212" s="107"/>
      <c r="S212" s="107"/>
      <c r="T212" s="10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ht="18.0" customHeight="1">
      <c r="A213" s="103"/>
      <c r="Q213" s="107"/>
      <c r="R213" s="107"/>
      <c r="S213" s="107"/>
      <c r="T213" s="10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ht="18.0" customHeight="1">
      <c r="A214" s="103"/>
      <c r="Q214" s="107"/>
      <c r="R214" s="107"/>
      <c r="S214" s="107"/>
      <c r="T214" s="10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ht="18.0" customHeight="1">
      <c r="A215" s="103"/>
      <c r="Q215" s="107"/>
      <c r="R215" s="107"/>
      <c r="S215" s="107"/>
      <c r="T215" s="10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ht="18.0" customHeight="1">
      <c r="A216" s="103"/>
      <c r="Q216" s="107"/>
      <c r="R216" s="107"/>
      <c r="S216" s="107"/>
      <c r="T216" s="10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ht="18.0" customHeight="1">
      <c r="A217" s="103"/>
      <c r="Q217" s="107"/>
      <c r="R217" s="107"/>
      <c r="S217" s="107"/>
      <c r="T217" s="10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ht="18.0" customHeight="1">
      <c r="A218" s="103"/>
      <c r="Q218" s="107"/>
      <c r="R218" s="107"/>
      <c r="S218" s="107"/>
      <c r="T218" s="10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ht="18.0" customHeight="1">
      <c r="A219" s="103"/>
      <c r="Q219" s="107"/>
      <c r="R219" s="107"/>
      <c r="S219" s="107"/>
      <c r="T219" s="10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8.0" customHeight="1">
      <c r="A220" s="103"/>
      <c r="Q220" s="107"/>
      <c r="R220" s="107"/>
      <c r="S220" s="107"/>
      <c r="T220" s="10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ht="18.0" customHeight="1">
      <c r="A221" s="103"/>
      <c r="Q221" s="107"/>
      <c r="R221" s="107"/>
      <c r="S221" s="107"/>
      <c r="T221" s="107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ht="18.0" customHeight="1">
      <c r="A222" s="103"/>
      <c r="Q222" s="107"/>
      <c r="R222" s="107"/>
      <c r="S222" s="107"/>
      <c r="T222" s="107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ht="18.0" customHeight="1">
      <c r="A223" s="103"/>
      <c r="Q223" s="107"/>
      <c r="R223" s="107"/>
      <c r="S223" s="107"/>
      <c r="T223" s="107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ht="18.0" customHeight="1">
      <c r="A224" s="103"/>
      <c r="Q224" s="107"/>
      <c r="R224" s="107"/>
      <c r="S224" s="107"/>
      <c r="T224" s="107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ht="18.0" customHeight="1">
      <c r="A225" s="103"/>
      <c r="Q225" s="107"/>
      <c r="R225" s="107"/>
      <c r="S225" s="107"/>
      <c r="T225" s="107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ht="18.0" customHeight="1">
      <c r="A226" s="103"/>
      <c r="Q226" s="107"/>
      <c r="R226" s="107"/>
      <c r="S226" s="107"/>
      <c r="T226" s="107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ht="18.0" customHeight="1">
      <c r="A227" s="103"/>
      <c r="Q227" s="107"/>
      <c r="R227" s="107"/>
      <c r="S227" s="107"/>
      <c r="T227" s="107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ht="18.0" customHeight="1">
      <c r="A228" s="103"/>
      <c r="Q228" s="107"/>
      <c r="R228" s="107"/>
      <c r="S228" s="107"/>
      <c r="T228" s="107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ht="18.0" customHeight="1">
      <c r="A229" s="103"/>
      <c r="Q229" s="107"/>
      <c r="R229" s="107"/>
      <c r="S229" s="107"/>
      <c r="T229" s="107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ht="18.0" customHeight="1">
      <c r="A230" s="103"/>
      <c r="Q230" s="107"/>
      <c r="R230" s="107"/>
      <c r="S230" s="107"/>
      <c r="T230" s="107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ht="18.0" customHeight="1">
      <c r="A231" s="103"/>
      <c r="Q231" s="107"/>
      <c r="R231" s="107"/>
      <c r="S231" s="107"/>
      <c r="T231" s="107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ht="18.0" customHeight="1">
      <c r="A232" s="103"/>
      <c r="Q232" s="107"/>
      <c r="R232" s="107"/>
      <c r="S232" s="107"/>
      <c r="T232" s="107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ht="18.0" customHeight="1">
      <c r="A233" s="103"/>
      <c r="Q233" s="107"/>
      <c r="R233" s="107"/>
      <c r="S233" s="107"/>
      <c r="T233" s="107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ht="18.0" customHeight="1">
      <c r="A234" s="103"/>
      <c r="Q234" s="107"/>
      <c r="R234" s="107"/>
      <c r="S234" s="107"/>
      <c r="T234" s="107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ht="18.0" customHeight="1">
      <c r="A235" s="103"/>
      <c r="Q235" s="107"/>
      <c r="R235" s="107"/>
      <c r="S235" s="107"/>
      <c r="T235" s="107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ht="18.0" customHeight="1">
      <c r="A236" s="103"/>
      <c r="Q236" s="107"/>
      <c r="R236" s="107"/>
      <c r="S236" s="107"/>
      <c r="T236" s="107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ht="18.0" customHeight="1">
      <c r="A237" s="103"/>
      <c r="Q237" s="107"/>
      <c r="R237" s="107"/>
      <c r="S237" s="107"/>
      <c r="T237" s="107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ht="18.0" customHeight="1">
      <c r="A238" s="103"/>
      <c r="Q238" s="107"/>
      <c r="R238" s="107"/>
      <c r="S238" s="107"/>
      <c r="T238" s="107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ht="18.0" customHeight="1">
      <c r="A239" s="103"/>
      <c r="Q239" s="107"/>
      <c r="R239" s="107"/>
      <c r="S239" s="107"/>
      <c r="T239" s="107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ht="18.0" customHeight="1">
      <c r="A240" s="103"/>
      <c r="Q240" s="107"/>
      <c r="R240" s="107"/>
      <c r="S240" s="107"/>
      <c r="T240" s="107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ht="18.0" customHeight="1">
      <c r="A241" s="103"/>
      <c r="Q241" s="107"/>
      <c r="R241" s="107"/>
      <c r="S241" s="107"/>
      <c r="T241" s="10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ht="18.0" customHeight="1">
      <c r="A242" s="103"/>
      <c r="Q242" s="107"/>
      <c r="R242" s="107"/>
      <c r="S242" s="107"/>
      <c r="T242" s="107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ht="18.0" customHeight="1">
      <c r="A243" s="103"/>
      <c r="Q243" s="107"/>
      <c r="R243" s="107"/>
      <c r="S243" s="107"/>
      <c r="T243" s="107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ht="18.0" customHeight="1">
      <c r="A244" s="103"/>
      <c r="Q244" s="107"/>
      <c r="R244" s="107"/>
      <c r="S244" s="107"/>
      <c r="T244" s="107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ht="15.75" customHeight="1">
      <c r="A245" s="103"/>
      <c r="Q245" s="107"/>
      <c r="R245" s="107"/>
      <c r="S245" s="107"/>
      <c r="T245" s="107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ht="15.75" customHeight="1">
      <c r="A246" s="103"/>
      <c r="Q246" s="107"/>
      <c r="R246" s="107"/>
      <c r="S246" s="107"/>
      <c r="T246" s="107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ht="15.75" customHeight="1">
      <c r="A247" s="103"/>
      <c r="Q247" s="107"/>
      <c r="R247" s="107"/>
      <c r="S247" s="107"/>
      <c r="T247" s="107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ht="15.75" customHeight="1">
      <c r="A248" s="103"/>
      <c r="Q248" s="107"/>
      <c r="R248" s="107"/>
      <c r="S248" s="107"/>
      <c r="T248" s="107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ht="15.75" customHeight="1">
      <c r="A249" s="103"/>
      <c r="Q249" s="107"/>
      <c r="R249" s="107"/>
      <c r="S249" s="107"/>
      <c r="T249" s="107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ht="15.75" customHeight="1">
      <c r="A250" s="103"/>
      <c r="Q250" s="107"/>
      <c r="R250" s="107"/>
      <c r="S250" s="107"/>
      <c r="T250" s="107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ht="15.75" customHeight="1">
      <c r="A251" s="103"/>
      <c r="Q251" s="107"/>
      <c r="R251" s="107"/>
      <c r="S251" s="107"/>
      <c r="T251" s="107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ht="15.75" customHeight="1">
      <c r="A252" s="103"/>
      <c r="Q252" s="107"/>
      <c r="R252" s="107"/>
      <c r="S252" s="107"/>
      <c r="T252" s="107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ht="15.75" customHeight="1">
      <c r="A253" s="103"/>
      <c r="Q253" s="107"/>
      <c r="R253" s="107"/>
      <c r="S253" s="107"/>
      <c r="T253" s="107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ht="15.75" customHeight="1">
      <c r="A254" s="103"/>
      <c r="Q254" s="107"/>
      <c r="R254" s="107"/>
      <c r="S254" s="107"/>
      <c r="T254" s="107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ht="15.75" customHeight="1">
      <c r="A255" s="103"/>
      <c r="Q255" s="107"/>
      <c r="R255" s="107"/>
      <c r="S255" s="107"/>
      <c r="T255" s="107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ht="15.75" customHeight="1">
      <c r="A256" s="103"/>
      <c r="Q256" s="107"/>
      <c r="R256" s="107"/>
      <c r="S256" s="107"/>
      <c r="T256" s="107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ht="15.75" customHeight="1">
      <c r="A257" s="103"/>
      <c r="Q257" s="107"/>
      <c r="R257" s="107"/>
      <c r="S257" s="107"/>
      <c r="T257" s="107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ht="15.75" customHeight="1">
      <c r="A258" s="103"/>
      <c r="Q258" s="107"/>
      <c r="R258" s="107"/>
      <c r="S258" s="107"/>
      <c r="T258" s="107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ht="15.75" customHeight="1">
      <c r="A259" s="103"/>
      <c r="Q259" s="107"/>
      <c r="R259" s="107"/>
      <c r="S259" s="107"/>
      <c r="T259" s="107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ht="15.75" customHeight="1">
      <c r="A260" s="103"/>
      <c r="Q260" s="107"/>
      <c r="R260" s="107"/>
      <c r="S260" s="107"/>
      <c r="T260" s="107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ht="15.75" customHeight="1">
      <c r="A261" s="103"/>
      <c r="Q261" s="107"/>
      <c r="R261" s="107"/>
      <c r="S261" s="107"/>
      <c r="T261" s="107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ht="15.75" customHeight="1">
      <c r="A262" s="103"/>
      <c r="Q262" s="107"/>
      <c r="R262" s="107"/>
      <c r="S262" s="107"/>
      <c r="T262" s="107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ht="15.75" customHeight="1">
      <c r="A263" s="103"/>
      <c r="Q263" s="107"/>
      <c r="R263" s="107"/>
      <c r="S263" s="107"/>
      <c r="T263" s="107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ht="15.75" customHeight="1">
      <c r="A264" s="103"/>
      <c r="Q264" s="107"/>
      <c r="R264" s="107"/>
      <c r="S264" s="107"/>
      <c r="T264" s="107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ht="15.75" customHeight="1">
      <c r="A265" s="103"/>
      <c r="Q265" s="107"/>
      <c r="R265" s="107"/>
      <c r="S265" s="107"/>
      <c r="T265" s="107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ht="15.75" customHeight="1">
      <c r="A266" s="103"/>
      <c r="Q266" s="107"/>
      <c r="R266" s="107"/>
      <c r="S266" s="107"/>
      <c r="T266" s="107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ht="15.75" customHeight="1">
      <c r="A267" s="103"/>
      <c r="Q267" s="107"/>
      <c r="R267" s="107"/>
      <c r="S267" s="107"/>
      <c r="T267" s="107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ht="15.75" customHeight="1">
      <c r="A268" s="103"/>
      <c r="Q268" s="107"/>
      <c r="R268" s="107"/>
      <c r="S268" s="107"/>
      <c r="T268" s="107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ht="15.75" customHeight="1">
      <c r="A269" s="103"/>
      <c r="Q269" s="107"/>
      <c r="R269" s="107"/>
      <c r="S269" s="107"/>
      <c r="T269" s="107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ht="15.75" customHeight="1">
      <c r="A270" s="103"/>
      <c r="Q270" s="107"/>
      <c r="R270" s="107"/>
      <c r="S270" s="107"/>
      <c r="T270" s="107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ht="15.75" customHeight="1">
      <c r="A271" s="103"/>
      <c r="Q271" s="107"/>
      <c r="R271" s="107"/>
      <c r="S271" s="107"/>
      <c r="T271" s="107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ht="15.75" customHeight="1">
      <c r="A272" s="103"/>
      <c r="Q272" s="107"/>
      <c r="R272" s="107"/>
      <c r="S272" s="107"/>
      <c r="T272" s="107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ht="15.75" customHeight="1"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ht="15.75" customHeight="1"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ht="15.75" customHeight="1"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ht="15.75" customHeight="1"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ht="15.75" customHeight="1"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ht="15.75" customHeight="1"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ht="15.75" customHeight="1"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ht="15.75" customHeight="1"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ht="15.75" customHeight="1"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ht="15.75" customHeight="1"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ht="15.75" customHeight="1"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ht="15.75" customHeight="1"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ht="15.75" customHeight="1"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ht="15.75" customHeight="1"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ht="15.75" customHeight="1"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ht="15.75" customHeight="1"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ht="15.75" customHeight="1"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ht="15.75" customHeight="1"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ht="15.75" customHeight="1"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ht="15.75" customHeight="1"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ht="15.75" customHeight="1"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ht="15.75" customHeight="1"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ht="15.75" customHeight="1"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ht="15.75" customHeight="1"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ht="15.75" customHeight="1"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ht="15.75" customHeight="1"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ht="15.75" customHeight="1"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ht="15.75" customHeight="1"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ht="15.75" customHeight="1"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ht="15.75" customHeight="1"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ht="15.75" customHeight="1"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ht="15.75" customHeight="1"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ht="15.75" customHeight="1"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ht="15.75" customHeight="1"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ht="15.75" customHeight="1"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ht="15.75" customHeight="1"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ht="15.75" customHeight="1"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ht="15.75" customHeight="1"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ht="15.75" customHeight="1"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ht="15.75" customHeight="1"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ht="15.75" customHeight="1"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ht="15.75" customHeight="1"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ht="15.75" customHeight="1"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ht="15.75" customHeight="1"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ht="15.75" customHeight="1"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ht="15.75" customHeight="1"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ht="15.75" customHeight="1"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ht="15.75" customHeight="1"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ht="15.75" customHeight="1"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ht="15.75" customHeight="1"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ht="15.75" customHeight="1"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ht="15.75" customHeight="1"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ht="15.75" customHeight="1"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ht="15.75" customHeight="1"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ht="15.75" customHeight="1"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ht="15.75" customHeight="1"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ht="15.75" customHeight="1"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ht="15.75" customHeight="1"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ht="15.75" customHeight="1"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ht="15.75" customHeight="1"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ht="15.75" customHeight="1"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ht="15.75" customHeight="1"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ht="15.75" customHeight="1"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ht="15.75" customHeight="1"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ht="15.75" customHeight="1"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ht="15.75" customHeight="1"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ht="15.75" customHeight="1"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ht="15.75" customHeight="1"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ht="15.75" customHeight="1"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ht="15.75" customHeight="1"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ht="15.75" customHeight="1"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ht="15.75" customHeight="1"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ht="15.75" customHeight="1"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ht="15.75" customHeight="1"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ht="15.75" customHeight="1"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ht="15.75" customHeight="1"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ht="15.75" customHeight="1"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ht="15.75" customHeight="1"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ht="15.75" customHeight="1"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ht="15.75" customHeight="1"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ht="15.75" customHeight="1"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ht="15.75" customHeight="1"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ht="15.75" customHeight="1"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ht="15.75" customHeight="1"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ht="15.75" customHeight="1"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ht="15.75" customHeight="1"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ht="15.75" customHeight="1"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ht="15.75" customHeight="1"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ht="15.75" customHeight="1"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ht="15.75" customHeight="1"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ht="15.75" customHeight="1"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ht="15.75" customHeight="1"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ht="15.75" customHeight="1"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ht="15.75" customHeight="1"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ht="15.75" customHeight="1"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ht="15.75" customHeight="1"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ht="15.75" customHeight="1"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ht="15.75" customHeight="1"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ht="15.75" customHeight="1"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ht="15.75" customHeight="1">
      <c r="H372" s="172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ht="15.75" customHeight="1">
      <c r="H373" s="172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ht="15.75" customHeight="1">
      <c r="H374" s="172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ht="15.75" customHeight="1">
      <c r="H375" s="172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ht="15.75" customHeight="1">
      <c r="H376" s="172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ht="15.75" customHeight="1">
      <c r="H377" s="172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ht="15.75" customHeight="1">
      <c r="H378" s="172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ht="15.75" customHeight="1">
      <c r="H379" s="172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ht="15.75" customHeight="1">
      <c r="H380" s="172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ht="15.75" customHeight="1">
      <c r="H381" s="172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ht="15.75" customHeight="1">
      <c r="H382" s="172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ht="15.75" customHeight="1">
      <c r="H383" s="172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ht="15.75" customHeight="1">
      <c r="H384" s="172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ht="15.75" customHeight="1">
      <c r="H385" s="172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ht="15.75" customHeight="1">
      <c r="H386" s="172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ht="15.75" customHeight="1">
      <c r="H387" s="172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ht="15.75" customHeight="1">
      <c r="H388" s="172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ht="15.75" customHeight="1">
      <c r="H389" s="172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ht="15.75" customHeight="1">
      <c r="H390" s="172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ht="15.75" customHeight="1">
      <c r="H391" s="172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ht="15.75" customHeight="1">
      <c r="H392" s="172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ht="15.75" customHeight="1">
      <c r="H393" s="172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ht="15.75" customHeight="1">
      <c r="H394" s="172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ht="15.75" customHeight="1">
      <c r="H395" s="172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ht="15.75" customHeight="1">
      <c r="H396" s="172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ht="15.75" customHeight="1">
      <c r="H397" s="172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ht="15.75" customHeight="1">
      <c r="H398" s="172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ht="15.75" customHeight="1">
      <c r="H399" s="172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ht="15.75" customHeight="1">
      <c r="H400" s="172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ht="15.75" customHeight="1">
      <c r="H401" s="172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ht="15.75" customHeight="1">
      <c r="H402" s="172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ht="15.75" customHeight="1">
      <c r="H403" s="172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ht="15.75" customHeight="1">
      <c r="H404" s="172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ht="15.75" customHeight="1">
      <c r="H405" s="172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ht="15.75" customHeight="1">
      <c r="H406" s="172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ht="15.75" customHeight="1">
      <c r="H407" s="172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ht="15.75" customHeight="1">
      <c r="H408" s="172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ht="15.75" customHeight="1">
      <c r="H409" s="172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ht="15.75" customHeight="1">
      <c r="H410" s="172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ht="15.75" customHeight="1">
      <c r="H411" s="172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ht="15.75" customHeight="1">
      <c r="H412" s="172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ht="15.75" customHeight="1">
      <c r="H413" s="172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ht="15.75" customHeight="1">
      <c r="H414" s="172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ht="15.75" customHeight="1">
      <c r="H415" s="172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ht="15.75" customHeight="1">
      <c r="H416" s="172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ht="15.75" customHeight="1">
      <c r="H417" s="172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ht="15.75" customHeight="1">
      <c r="H418" s="172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ht="15.75" customHeight="1">
      <c r="H419" s="172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ht="15.75" customHeight="1">
      <c r="H420" s="172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ht="15.75" customHeight="1">
      <c r="H421" s="172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ht="15.75" customHeight="1">
      <c r="H422" s="172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ht="15.75" customHeight="1">
      <c r="H423" s="172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ht="15.75" customHeight="1">
      <c r="H424" s="172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ht="15.75" customHeight="1">
      <c r="H425" s="172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ht="15.75" customHeight="1">
      <c r="H426" s="172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ht="15.75" customHeight="1">
      <c r="H427" s="172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ht="15.75" customHeight="1">
      <c r="H428" s="172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ht="15.75" customHeight="1">
      <c r="H429" s="172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ht="15.75" customHeight="1">
      <c r="H430" s="172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ht="15.75" customHeight="1">
      <c r="H431" s="172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ht="15.75" customHeight="1">
      <c r="H432" s="172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ht="15.75" customHeight="1">
      <c r="H433" s="172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ht="15.75" customHeight="1">
      <c r="H434" s="172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ht="15.75" customHeight="1">
      <c r="H435" s="172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ht="15.75" customHeight="1">
      <c r="H436" s="172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ht="15.75" customHeight="1">
      <c r="H437" s="172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ht="15.75" customHeight="1">
      <c r="H438" s="172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ht="15.75" customHeight="1">
      <c r="H439" s="172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ht="15.75" customHeight="1">
      <c r="H440" s="172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ht="15.75" customHeight="1">
      <c r="H441" s="172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ht="15.75" customHeight="1">
      <c r="H442" s="172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ht="15.75" customHeight="1">
      <c r="H443" s="172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ht="15.75" customHeight="1">
      <c r="H444" s="172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ht="15.75" customHeight="1">
      <c r="H445" s="172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ht="15.75" customHeight="1">
      <c r="H446" s="172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ht="15.75" customHeight="1">
      <c r="H447" s="172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ht="15.75" customHeight="1">
      <c r="H448" s="172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ht="15.75" customHeight="1">
      <c r="H449" s="172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ht="15.75" customHeight="1">
      <c r="H450" s="172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ht="15.75" customHeight="1">
      <c r="H451" s="172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ht="15.75" customHeight="1">
      <c r="H452" s="172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ht="15.75" customHeight="1">
      <c r="H453" s="172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ht="15.75" customHeight="1">
      <c r="H454" s="172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ht="15.75" customHeight="1">
      <c r="H455" s="172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ht="15.75" customHeight="1">
      <c r="H456" s="172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ht="15.75" customHeight="1">
      <c r="H457" s="172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ht="15.75" customHeight="1">
      <c r="H458" s="172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ht="15.75" customHeight="1">
      <c r="H459" s="172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ht="15.75" customHeight="1">
      <c r="H460" s="172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ht="15.75" customHeight="1">
      <c r="H461" s="172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ht="15.75" customHeight="1">
      <c r="H462" s="172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ht="15.75" customHeight="1">
      <c r="H463" s="172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ht="15.75" customHeight="1">
      <c r="H464" s="172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ht="15.75" customHeight="1">
      <c r="H465" s="172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ht="15.75" customHeight="1">
      <c r="H466" s="172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ht="15.75" customHeight="1">
      <c r="H467" s="172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ht="15.75" customHeight="1">
      <c r="H468" s="172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ht="15.75" customHeight="1">
      <c r="H469" s="172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ht="15.75" customHeight="1">
      <c r="H470" s="172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ht="15.75" customHeight="1">
      <c r="H471" s="172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ht="15.75" customHeight="1">
      <c r="H472" s="172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ht="15.75" customHeight="1">
      <c r="H473" s="172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ht="15.75" customHeight="1">
      <c r="H474" s="172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ht="15.75" customHeight="1">
      <c r="H475" s="172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ht="15.75" customHeight="1">
      <c r="H476" s="172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ht="15.75" customHeight="1">
      <c r="H477" s="172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ht="15.75" customHeight="1">
      <c r="H478" s="172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ht="15.75" customHeight="1">
      <c r="H479" s="172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ht="15.75" customHeight="1">
      <c r="H480" s="172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ht="15.75" customHeight="1">
      <c r="H481" s="172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ht="15.75" customHeight="1">
      <c r="H482" s="172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ht="15.75" customHeight="1">
      <c r="H483" s="172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ht="15.75" customHeight="1">
      <c r="H484" s="172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ht="15.75" customHeight="1">
      <c r="H485" s="172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ht="15.75" customHeight="1">
      <c r="H486" s="172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ht="15.75" customHeight="1">
      <c r="H487" s="172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ht="15.75" customHeight="1">
      <c r="H488" s="172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ht="15.75" customHeight="1">
      <c r="H489" s="172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ht="15.75" customHeight="1">
      <c r="H490" s="172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ht="15.75" customHeight="1">
      <c r="H491" s="172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ht="15.75" customHeight="1">
      <c r="H492" s="172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ht="15.75" customHeight="1">
      <c r="H493" s="172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ht="15.75" customHeight="1">
      <c r="H494" s="172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ht="15.75" customHeight="1">
      <c r="H495" s="172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ht="15.75" customHeight="1">
      <c r="H496" s="172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ht="15.75" customHeight="1">
      <c r="H497" s="172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ht="15.75" customHeight="1">
      <c r="H498" s="172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ht="15.75" customHeight="1">
      <c r="H499" s="172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ht="15.75" customHeight="1">
      <c r="H500" s="172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ht="15.75" customHeight="1">
      <c r="H501" s="172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ht="15.75" customHeight="1">
      <c r="H502" s="172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ht="15.75" customHeight="1">
      <c r="H503" s="172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ht="15.75" customHeight="1">
      <c r="H504" s="172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ht="15.75" customHeight="1">
      <c r="H505" s="172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ht="15.75" customHeight="1">
      <c r="H506" s="172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ht="15.75" customHeight="1">
      <c r="H507" s="172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ht="15.75" customHeight="1">
      <c r="H508" s="172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ht="15.75" customHeight="1">
      <c r="H509" s="172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ht="15.75" customHeight="1">
      <c r="H510" s="172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ht="15.75" customHeight="1">
      <c r="H511" s="172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ht="15.75" customHeight="1">
      <c r="H512" s="172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ht="15.75" customHeight="1">
      <c r="H513" s="172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ht="15.75" customHeight="1">
      <c r="H514" s="172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ht="15.75" customHeight="1">
      <c r="H515" s="172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ht="15.75" customHeight="1">
      <c r="H516" s="172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ht="15.75" customHeight="1">
      <c r="H517" s="172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ht="15.75" customHeight="1">
      <c r="H518" s="172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>
      <c r="H519" s="172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ht="15.75" customHeight="1">
      <c r="H520" s="172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ht="15.75" customHeight="1">
      <c r="H521" s="172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ht="15.75" customHeight="1">
      <c r="H522" s="172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ht="15.75" customHeight="1">
      <c r="H523" s="172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ht="15.75" customHeight="1">
      <c r="H524" s="172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ht="15.75" customHeight="1">
      <c r="H525" s="172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ht="15.75" customHeight="1">
      <c r="H526" s="172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ht="15.75" customHeight="1">
      <c r="H527" s="172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ht="15.75" customHeight="1">
      <c r="H528" s="172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ht="15.75" customHeight="1">
      <c r="H529" s="172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ht="15.75" customHeight="1">
      <c r="H530" s="172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ht="15.75" customHeight="1">
      <c r="H531" s="172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ht="15.75" customHeight="1">
      <c r="H532" s="172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ht="15.75" customHeight="1">
      <c r="H533" s="172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ht="15.75" customHeight="1">
      <c r="H534" s="172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ht="15.75" customHeight="1">
      <c r="H535" s="172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ht="15.75" customHeight="1">
      <c r="H536" s="172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ht="15.75" customHeight="1">
      <c r="H537" s="172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ht="15.75" customHeight="1">
      <c r="H538" s="172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ht="15.75" customHeight="1">
      <c r="H539" s="172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ht="15.75" customHeight="1">
      <c r="H540" s="172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ht="15.75" customHeight="1">
      <c r="H541" s="172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ht="15.75" customHeight="1">
      <c r="H542" s="172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ht="15.75" customHeight="1">
      <c r="H543" s="172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ht="15.75" customHeight="1">
      <c r="H544" s="172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ht="15.75" customHeight="1">
      <c r="H545" s="172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ht="15.75" customHeight="1">
      <c r="H546" s="172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ht="15.75" customHeight="1">
      <c r="H547" s="172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ht="15.75" customHeight="1">
      <c r="H548" s="172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ht="15.75" customHeight="1">
      <c r="H549" s="172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ht="15.75" customHeight="1">
      <c r="H550" s="172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ht="15.75" customHeight="1">
      <c r="H551" s="172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ht="15.75" customHeight="1">
      <c r="H552" s="172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ht="15.75" customHeight="1">
      <c r="H553" s="172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ht="15.75" customHeight="1">
      <c r="H554" s="172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ht="15.75" customHeight="1">
      <c r="H555" s="172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ht="15.75" customHeight="1">
      <c r="H556" s="172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ht="15.75" customHeight="1">
      <c r="H557" s="172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ht="15.75" customHeight="1">
      <c r="H558" s="172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ht="15.75" customHeight="1">
      <c r="H559" s="172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ht="15.75" customHeight="1">
      <c r="H560" s="172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ht="15.75" customHeight="1">
      <c r="H561" s="172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ht="15.75" customHeight="1">
      <c r="H562" s="172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ht="15.75" customHeight="1">
      <c r="H563" s="172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ht="15.75" customHeight="1">
      <c r="H564" s="172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ht="15.75" customHeight="1">
      <c r="H565" s="172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ht="15.75" customHeight="1">
      <c r="H566" s="172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ht="15.75" customHeight="1">
      <c r="H567" s="172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ht="15.75" customHeight="1">
      <c r="H568" s="172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ht="15.75" customHeight="1">
      <c r="H569" s="172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ht="15.75" customHeight="1">
      <c r="H570" s="172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ht="15.75" customHeight="1">
      <c r="H571" s="172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ht="15.75" customHeight="1">
      <c r="H572" s="172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ht="15.75" customHeight="1">
      <c r="H573" s="172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ht="15.75" customHeight="1">
      <c r="H574" s="172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ht="15.75" customHeight="1">
      <c r="H575" s="172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ht="15.75" customHeight="1">
      <c r="H576" s="172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ht="15.75" customHeight="1">
      <c r="H577" s="172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ht="15.75" customHeight="1">
      <c r="H578" s="172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ht="15.75" customHeight="1">
      <c r="H579" s="172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ht="15.75" customHeight="1">
      <c r="H580" s="172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ht="15.75" customHeight="1">
      <c r="H581" s="172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ht="15.75" customHeight="1">
      <c r="H582" s="172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ht="15.75" customHeight="1">
      <c r="H583" s="172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ht="15.75" customHeight="1">
      <c r="H584" s="172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ht="15.75" customHeight="1">
      <c r="H585" s="172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ht="15.75" customHeight="1">
      <c r="H586" s="172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ht="15.75" customHeight="1">
      <c r="H587" s="172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ht="15.75" customHeight="1">
      <c r="H588" s="172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ht="15.75" customHeight="1">
      <c r="H589" s="172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ht="15.75" customHeight="1">
      <c r="H590" s="172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ht="15.75" customHeight="1">
      <c r="H591" s="172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ht="15.75" customHeight="1">
      <c r="H592" s="172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ht="15.75" customHeight="1">
      <c r="H593" s="172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ht="15.75" customHeight="1">
      <c r="H594" s="172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ht="15.75" customHeight="1">
      <c r="H595" s="172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ht="15.75" customHeight="1">
      <c r="H596" s="172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ht="15.75" customHeight="1">
      <c r="H597" s="172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ht="15.75" customHeight="1">
      <c r="H598" s="172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ht="15.75" customHeight="1">
      <c r="H599" s="172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ht="15.75" customHeight="1">
      <c r="H600" s="172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ht="15.75" customHeight="1">
      <c r="H601" s="172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ht="15.75" customHeight="1">
      <c r="H602" s="172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ht="15.75" customHeight="1">
      <c r="H603" s="172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ht="15.75" customHeight="1">
      <c r="H604" s="172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ht="15.75" customHeight="1">
      <c r="H605" s="172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ht="15.75" customHeight="1">
      <c r="H606" s="172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ht="15.75" customHeight="1">
      <c r="H607" s="172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ht="15.75" customHeight="1">
      <c r="H608" s="172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ht="15.75" customHeight="1">
      <c r="H609" s="172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ht="15.75" customHeight="1">
      <c r="H610" s="172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ht="15.75" customHeight="1">
      <c r="H611" s="172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ht="15.75" customHeight="1">
      <c r="H612" s="172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ht="15.75" customHeight="1">
      <c r="H613" s="172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ht="15.75" customHeight="1">
      <c r="H614" s="172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ht="15.75" customHeight="1">
      <c r="H615" s="172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ht="15.75" customHeight="1">
      <c r="H616" s="172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ht="15.75" customHeight="1">
      <c r="H617" s="172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ht="15.75" customHeight="1">
      <c r="H618" s="172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ht="15.75" customHeight="1">
      <c r="H619" s="172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ht="15.75" customHeight="1">
      <c r="H620" s="172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ht="15.75" customHeight="1">
      <c r="H621" s="172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ht="15.75" customHeight="1">
      <c r="H622" s="172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ht="15.75" customHeight="1">
      <c r="H623" s="172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ht="15.75" customHeight="1">
      <c r="H624" s="172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ht="15.75" customHeight="1">
      <c r="H625" s="172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ht="15.75" customHeight="1">
      <c r="H626" s="172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ht="15.75" customHeight="1">
      <c r="H627" s="172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ht="15.75" customHeight="1">
      <c r="H628" s="172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ht="15.75" customHeight="1">
      <c r="H629" s="172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ht="15.75" customHeight="1">
      <c r="H630" s="172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ht="15.75" customHeight="1">
      <c r="H631" s="172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ht="15.75" customHeight="1">
      <c r="H632" s="172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ht="15.75" customHeight="1">
      <c r="H633" s="172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ht="15.75" customHeight="1">
      <c r="H634" s="172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ht="15.75" customHeight="1">
      <c r="H635" s="172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ht="15.75" customHeight="1">
      <c r="H636" s="172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ht="15.75" customHeight="1">
      <c r="H637" s="172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ht="15.75" customHeight="1">
      <c r="H638" s="172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ht="15.75" customHeight="1">
      <c r="H639" s="172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ht="15.75" customHeight="1">
      <c r="H640" s="172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ht="15.75" customHeight="1">
      <c r="H641" s="172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ht="15.75" customHeight="1">
      <c r="H642" s="172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ht="15.75" customHeight="1">
      <c r="H643" s="172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ht="15.75" customHeight="1">
      <c r="H644" s="172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ht="15.75" customHeight="1">
      <c r="H645" s="172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ht="15.75" customHeight="1">
      <c r="H646" s="172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ht="15.75" customHeight="1">
      <c r="H647" s="172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ht="15.75" customHeight="1">
      <c r="H648" s="172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ht="15.75" customHeight="1">
      <c r="H649" s="172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ht="15.75" customHeight="1">
      <c r="H650" s="172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ht="15.75" customHeight="1">
      <c r="H651" s="172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ht="15.75" customHeight="1">
      <c r="H652" s="172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ht="15.75" customHeight="1">
      <c r="H653" s="172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ht="15.75" customHeight="1">
      <c r="H654" s="172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ht="15.75" customHeight="1">
      <c r="H655" s="172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ht="15.75" customHeight="1">
      <c r="H656" s="172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ht="15.75" customHeight="1">
      <c r="H657" s="172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ht="15.75" customHeight="1">
      <c r="H658" s="172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ht="15.75" customHeight="1">
      <c r="H659" s="172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ht="15.75" customHeight="1">
      <c r="H660" s="172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ht="15.75" customHeight="1">
      <c r="H661" s="172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ht="15.75" customHeight="1">
      <c r="H662" s="172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ht="15.75" customHeight="1">
      <c r="H663" s="172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ht="15.75" customHeight="1">
      <c r="H664" s="172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ht="15.75" customHeight="1">
      <c r="H665" s="172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ht="15.75" customHeight="1">
      <c r="H666" s="172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ht="15.75" customHeight="1">
      <c r="H667" s="172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ht="15.75" customHeight="1">
      <c r="H668" s="172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ht="15.75" customHeight="1">
      <c r="H669" s="172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ht="15.75" customHeight="1">
      <c r="H670" s="172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ht="15.75" customHeight="1">
      <c r="H671" s="172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ht="15.75" customHeight="1">
      <c r="H672" s="172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ht="15.75" customHeight="1">
      <c r="H673" s="172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ht="15.75" customHeight="1">
      <c r="H674" s="172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ht="15.75" customHeight="1">
      <c r="H675" s="172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ht="15.75" customHeight="1">
      <c r="H676" s="172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ht="15.75" customHeight="1">
      <c r="H677" s="172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ht="15.75" customHeight="1">
      <c r="H678" s="172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ht="15.75" customHeight="1">
      <c r="H679" s="172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ht="15.75" customHeight="1">
      <c r="H680" s="172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ht="15.75" customHeight="1">
      <c r="H681" s="172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ht="15.75" customHeight="1">
      <c r="H682" s="172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ht="15.75" customHeight="1">
      <c r="H683" s="172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ht="15.75" customHeight="1">
      <c r="H684" s="172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ht="15.75" customHeight="1">
      <c r="H685" s="172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ht="15.75" customHeight="1">
      <c r="H686" s="172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ht="15.75" customHeight="1">
      <c r="H687" s="172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ht="15.75" customHeight="1">
      <c r="H688" s="172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ht="15.75" customHeight="1">
      <c r="H689" s="172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ht="15.75" customHeight="1">
      <c r="H690" s="172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ht="15.75" customHeight="1">
      <c r="H691" s="172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ht="15.75" customHeight="1">
      <c r="H692" s="172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ht="15.75" customHeight="1">
      <c r="H693" s="172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ht="15.75" customHeight="1">
      <c r="H694" s="172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ht="15.75" customHeight="1">
      <c r="H695" s="172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ht="15.75" customHeight="1">
      <c r="H696" s="172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ht="15.75" customHeight="1">
      <c r="H697" s="172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ht="15.75" customHeight="1">
      <c r="H698" s="172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ht="15.75" customHeight="1">
      <c r="H699" s="172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ht="15.75" customHeight="1">
      <c r="H700" s="172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ht="15.75" customHeight="1">
      <c r="H701" s="172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ht="15.75" customHeight="1">
      <c r="H702" s="172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ht="15.75" customHeight="1">
      <c r="H703" s="172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ht="15.75" customHeight="1">
      <c r="H704" s="172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ht="15.75" customHeight="1">
      <c r="H705" s="172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ht="15.75" customHeight="1">
      <c r="H706" s="172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ht="15.75" customHeight="1">
      <c r="H707" s="172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ht="15.75" customHeight="1">
      <c r="H708" s="172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ht="15.75" customHeight="1">
      <c r="H709" s="172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ht="15.75" customHeight="1">
      <c r="H710" s="172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ht="15.75" customHeight="1">
      <c r="H711" s="172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ht="15.75" customHeight="1">
      <c r="H712" s="172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ht="15.75" customHeight="1">
      <c r="H713" s="172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ht="15.75" customHeight="1">
      <c r="H714" s="172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ht="15.75" customHeight="1">
      <c r="H715" s="172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ht="15.75" customHeight="1">
      <c r="H716" s="172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ht="15.75" customHeight="1">
      <c r="H717" s="172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ht="15.75" customHeight="1">
      <c r="H718" s="172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ht="15.75" customHeight="1">
      <c r="H719" s="172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ht="15.75" customHeight="1">
      <c r="H720" s="172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ht="15.75" customHeight="1">
      <c r="H721" s="172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ht="15.75" customHeight="1">
      <c r="H722" s="172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ht="15.75" customHeight="1">
      <c r="H723" s="172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ht="15.75" customHeight="1">
      <c r="H724" s="172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ht="15.75" customHeight="1">
      <c r="H725" s="172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ht="15.75" customHeight="1">
      <c r="H726" s="172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ht="15.75" customHeight="1">
      <c r="H727" s="172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ht="15.75" customHeight="1">
      <c r="H728" s="172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ht="15.75" customHeight="1">
      <c r="H729" s="172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ht="15.75" customHeight="1">
      <c r="H730" s="172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ht="15.75" customHeight="1">
      <c r="H731" s="172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ht="15.75" customHeight="1">
      <c r="H732" s="172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ht="15.75" customHeight="1">
      <c r="H733" s="172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ht="15.75" customHeight="1">
      <c r="H734" s="172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ht="15.75" customHeight="1">
      <c r="H735" s="172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ht="15.75" customHeight="1">
      <c r="H736" s="172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ht="15.75" customHeight="1">
      <c r="H737" s="172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ht="15.75" customHeight="1">
      <c r="H738" s="172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ht="15.75" customHeight="1">
      <c r="H739" s="172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ht="15.75" customHeight="1">
      <c r="H740" s="172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ht="15.75" customHeight="1">
      <c r="H741" s="172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ht="15.75" customHeight="1">
      <c r="H742" s="172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ht="15.75" customHeight="1">
      <c r="H743" s="172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ht="15.75" customHeight="1">
      <c r="H744" s="172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ht="15.75" customHeight="1">
      <c r="H745" s="172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ht="15.75" customHeight="1">
      <c r="H746" s="172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ht="15.75" customHeight="1">
      <c r="H747" s="172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ht="15.75" customHeight="1">
      <c r="H748" s="172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ht="15.75" customHeight="1">
      <c r="H749" s="172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ht="15.75" customHeight="1">
      <c r="H750" s="172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ht="15.75" customHeight="1">
      <c r="H751" s="172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ht="15.75" customHeight="1">
      <c r="H752" s="172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ht="15.75" customHeight="1">
      <c r="H753" s="172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ht="15.75" customHeight="1">
      <c r="H754" s="172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ht="15.75" customHeight="1">
      <c r="H755" s="172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ht="15.75" customHeight="1">
      <c r="H756" s="172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ht="15.75" customHeight="1">
      <c r="H757" s="172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ht="15.75" customHeight="1">
      <c r="H758" s="172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ht="15.75" customHeight="1">
      <c r="H759" s="172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ht="15.75" customHeight="1">
      <c r="H760" s="172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ht="15.75" customHeight="1">
      <c r="H761" s="172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ht="15.75" customHeight="1">
      <c r="H762" s="172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ht="15.75" customHeight="1">
      <c r="H763" s="172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ht="15.75" customHeight="1">
      <c r="H764" s="172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ht="15.75" customHeight="1">
      <c r="H765" s="172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ht="15.75" customHeight="1">
      <c r="H766" s="172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ht="15.75" customHeight="1">
      <c r="H767" s="172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ht="15.75" customHeight="1">
      <c r="H768" s="172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ht="15.75" customHeight="1">
      <c r="H769" s="172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ht="15.75" customHeight="1">
      <c r="H770" s="172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ht="15.75" customHeight="1">
      <c r="H771" s="172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ht="15.75" customHeight="1">
      <c r="H772" s="172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ht="15.75" customHeight="1">
      <c r="H773" s="172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ht="15.75" customHeight="1">
      <c r="H774" s="172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ht="15.75" customHeight="1">
      <c r="H775" s="172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ht="15.75" customHeight="1">
      <c r="H776" s="172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ht="15.75" customHeight="1">
      <c r="H777" s="172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ht="15.75" customHeight="1">
      <c r="H778" s="172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ht="15.75" customHeight="1">
      <c r="H779" s="172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ht="15.75" customHeight="1">
      <c r="H780" s="172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ht="15.75" customHeight="1">
      <c r="H781" s="172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ht="15.75" customHeight="1">
      <c r="H782" s="172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ht="15.75" customHeight="1">
      <c r="H783" s="172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ht="15.75" customHeight="1">
      <c r="H784" s="172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ht="15.75" customHeight="1">
      <c r="H785" s="172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ht="15.75" customHeight="1">
      <c r="H786" s="172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ht="15.75" customHeight="1">
      <c r="H787" s="172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ht="15.75" customHeight="1">
      <c r="H788" s="172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ht="15.75" customHeight="1">
      <c r="H789" s="172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ht="15.75" customHeight="1">
      <c r="H790" s="172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ht="15.75" customHeight="1">
      <c r="H791" s="172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ht="15.75" customHeight="1">
      <c r="H792" s="172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ht="15.75" customHeight="1">
      <c r="H793" s="172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ht="15.75" customHeight="1">
      <c r="H794" s="172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ht="15.75" customHeight="1">
      <c r="H795" s="172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ht="15.75" customHeight="1">
      <c r="H796" s="172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ht="15.75" customHeight="1">
      <c r="H797" s="172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ht="15.75" customHeight="1">
      <c r="H798" s="172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ht="15.75" customHeight="1">
      <c r="H799" s="172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ht="15.75" customHeight="1">
      <c r="H800" s="172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ht="15.75" customHeight="1">
      <c r="H801" s="172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ht="15.75" customHeight="1">
      <c r="H802" s="172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ht="15.75" customHeight="1">
      <c r="H803" s="172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ht="15.75" customHeight="1">
      <c r="H804" s="172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ht="15.75" customHeight="1">
      <c r="H805" s="172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ht="15.75" customHeight="1">
      <c r="H806" s="172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ht="15.75" customHeight="1">
      <c r="H807" s="172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ht="15.75" customHeight="1">
      <c r="H808" s="172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ht="15.75" customHeight="1">
      <c r="H809" s="172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ht="15.75" customHeight="1">
      <c r="H810" s="172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ht="15.75" customHeight="1">
      <c r="H811" s="172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ht="15.75" customHeight="1">
      <c r="H812" s="172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ht="15.75" customHeight="1">
      <c r="H813" s="172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ht="15.75" customHeight="1">
      <c r="H814" s="172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ht="15.75" customHeight="1">
      <c r="H815" s="172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ht="15.75" customHeight="1">
      <c r="H816" s="172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ht="15.75" customHeight="1">
      <c r="H817" s="172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ht="15.75" customHeight="1">
      <c r="H818" s="172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ht="15.75" customHeight="1">
      <c r="H819" s="172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ht="15.75" customHeight="1">
      <c r="H820" s="172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ht="15.75" customHeight="1">
      <c r="H821" s="172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ht="15.75" customHeight="1">
      <c r="H822" s="172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ht="15.75" customHeight="1">
      <c r="H823" s="172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ht="15.75" customHeight="1">
      <c r="H824" s="172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ht="15.75" customHeight="1">
      <c r="H825" s="172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ht="15.75" customHeight="1">
      <c r="H826" s="172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ht="15.75" customHeight="1">
      <c r="H827" s="172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ht="15.75" customHeight="1">
      <c r="H828" s="172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ht="15.75" customHeight="1">
      <c r="H829" s="172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ht="15.75" customHeight="1">
      <c r="H830" s="172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ht="15.75" customHeight="1">
      <c r="H831" s="172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ht="15.75" customHeight="1">
      <c r="H832" s="172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ht="15.75" customHeight="1">
      <c r="H833" s="172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ht="15.75" customHeight="1">
      <c r="H834" s="172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ht="15.75" customHeight="1">
      <c r="H835" s="172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ht="15.75" customHeight="1">
      <c r="H836" s="172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ht="15.75" customHeight="1">
      <c r="H837" s="172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ht="15.75" customHeight="1">
      <c r="H838" s="172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ht="15.75" customHeight="1">
      <c r="H839" s="172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ht="15.75" customHeight="1">
      <c r="H840" s="172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ht="15.75" customHeight="1">
      <c r="H841" s="172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ht="15.75" customHeight="1">
      <c r="H842" s="172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ht="15.75" customHeight="1">
      <c r="H843" s="172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ht="15.75" customHeight="1">
      <c r="H844" s="172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ht="15.75" customHeight="1">
      <c r="H845" s="172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ht="15.75" customHeight="1">
      <c r="H846" s="172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ht="15.75" customHeight="1">
      <c r="H847" s="172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ht="15.75" customHeight="1">
      <c r="H848" s="172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ht="15.75" customHeight="1">
      <c r="H849" s="172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ht="15.75" customHeight="1">
      <c r="H850" s="172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ht="15.75" customHeight="1">
      <c r="H851" s="172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ht="15.75" customHeight="1">
      <c r="H852" s="172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ht="15.75" customHeight="1">
      <c r="H853" s="172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ht="15.75" customHeight="1">
      <c r="H854" s="172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ht="15.75" customHeight="1">
      <c r="H855" s="172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ht="15.75" customHeight="1">
      <c r="H856" s="172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ht="15.75" customHeight="1">
      <c r="H857" s="172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ht="15.75" customHeight="1">
      <c r="H858" s="172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ht="15.75" customHeight="1">
      <c r="H859" s="172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ht="15.75" customHeight="1">
      <c r="H860" s="172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ht="15.75" customHeight="1">
      <c r="H861" s="172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ht="15.75" customHeight="1">
      <c r="H862" s="172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ht="15.75" customHeight="1">
      <c r="H863" s="172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ht="15.75" customHeight="1">
      <c r="H864" s="172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ht="15.75" customHeight="1">
      <c r="H865" s="172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ht="15.75" customHeight="1">
      <c r="H866" s="172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ht="15.75" customHeight="1">
      <c r="H867" s="172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ht="15.75" customHeight="1">
      <c r="H868" s="172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ht="15.75" customHeight="1">
      <c r="H869" s="172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ht="15.75" customHeight="1">
      <c r="H870" s="172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ht="15.75" customHeight="1">
      <c r="H871" s="172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ht="15.75" customHeight="1">
      <c r="H872" s="172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ht="15.75" customHeight="1">
      <c r="H873" s="172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ht="15.75" customHeight="1">
      <c r="H874" s="172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ht="15.75" customHeight="1">
      <c r="H875" s="172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ht="15.75" customHeight="1">
      <c r="H876" s="172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ht="15.75" customHeight="1">
      <c r="H877" s="172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ht="15.75" customHeight="1">
      <c r="H878" s="172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ht="15.75" customHeight="1">
      <c r="H879" s="172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ht="15.75" customHeight="1">
      <c r="H880" s="172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ht="15.75" customHeight="1">
      <c r="H881" s="172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ht="15.75" customHeight="1">
      <c r="H882" s="172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ht="15.75" customHeight="1">
      <c r="H883" s="172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ht="15.75" customHeight="1">
      <c r="H884" s="172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ht="15.75" customHeight="1">
      <c r="H885" s="172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ht="15.75" customHeight="1">
      <c r="H886" s="172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ht="15.75" customHeight="1">
      <c r="H887" s="172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ht="15.75" customHeight="1">
      <c r="H888" s="172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ht="15.75" customHeight="1">
      <c r="H889" s="172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ht="15.75" customHeight="1">
      <c r="H890" s="172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ht="15.75" customHeight="1">
      <c r="H891" s="172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ht="15.75" customHeight="1">
      <c r="H892" s="172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ht="15.75" customHeight="1">
      <c r="H893" s="172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ht="15.75" customHeight="1">
      <c r="H894" s="172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ht="15.75" customHeight="1">
      <c r="H895" s="172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ht="15.75" customHeight="1">
      <c r="H896" s="172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ht="15.75" customHeight="1">
      <c r="H897" s="172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ht="15.75" customHeight="1">
      <c r="H898" s="172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ht="15.75" customHeight="1">
      <c r="H899" s="172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ht="15.75" customHeight="1">
      <c r="H900" s="172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ht="15.75" customHeight="1">
      <c r="H901" s="172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ht="15.75" customHeight="1">
      <c r="H902" s="172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ht="15.75" customHeight="1">
      <c r="H903" s="172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ht="15.75" customHeight="1">
      <c r="H904" s="172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ht="15.75" customHeight="1">
      <c r="H905" s="172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ht="15.75" customHeight="1">
      <c r="H906" s="172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ht="15.75" customHeight="1">
      <c r="H907" s="172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ht="15.75" customHeight="1">
      <c r="H908" s="172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ht="15.75" customHeight="1">
      <c r="H909" s="172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ht="15.75" customHeight="1">
      <c r="H910" s="172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ht="15.75" customHeight="1">
      <c r="H911" s="172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ht="15.75" customHeight="1">
      <c r="H912" s="172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ht="15.75" customHeight="1">
      <c r="H913" s="172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ht="15.75" customHeight="1">
      <c r="H914" s="172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ht="15.75" customHeight="1">
      <c r="H915" s="172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ht="15.75" customHeight="1">
      <c r="H916" s="172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ht="15.75" customHeight="1">
      <c r="H917" s="172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ht="15.75" customHeight="1">
      <c r="H918" s="172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ht="15.75" customHeight="1">
      <c r="H919" s="172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ht="15.75" customHeight="1">
      <c r="H920" s="172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ht="15.75" customHeight="1">
      <c r="H921" s="172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ht="15.75" customHeight="1">
      <c r="H922" s="172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ht="15.75" customHeight="1">
      <c r="H923" s="172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ht="15.75" customHeight="1">
      <c r="H924" s="172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ht="15.75" customHeight="1">
      <c r="H925" s="172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ht="15.75" customHeight="1">
      <c r="H926" s="172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ht="15.75" customHeight="1">
      <c r="H927" s="172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ht="15.75" customHeight="1">
      <c r="H928" s="172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ht="15.75" customHeight="1">
      <c r="H929" s="172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ht="15.75" customHeight="1">
      <c r="H930" s="172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ht="15.75" customHeight="1">
      <c r="H931" s="172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ht="15.75" customHeight="1">
      <c r="H932" s="172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ht="15.75" customHeight="1">
      <c r="H933" s="172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ht="15.75" customHeight="1">
      <c r="H934" s="172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ht="15.75" customHeight="1">
      <c r="H935" s="172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ht="15.75" customHeight="1">
      <c r="H936" s="172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ht="15.75" customHeight="1">
      <c r="H937" s="172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ht="15.75" customHeight="1">
      <c r="H938" s="172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ht="15.75" customHeight="1">
      <c r="H939" s="172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ht="15.75" customHeight="1">
      <c r="H940" s="172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ht="15.75" customHeight="1">
      <c r="H941" s="172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ht="15.75" customHeight="1">
      <c r="H942" s="172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ht="15.75" customHeight="1">
      <c r="H943" s="172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ht="15.75" customHeight="1">
      <c r="H944" s="172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ht="15.75" customHeight="1">
      <c r="H945" s="172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ht="15.75" customHeight="1">
      <c r="H946" s="172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ht="15.75" customHeight="1">
      <c r="H947" s="172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ht="15.75" customHeight="1">
      <c r="H948" s="172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ht="15.75" customHeight="1">
      <c r="H949" s="172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ht="15.75" customHeight="1">
      <c r="H950" s="172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ht="15.75" customHeight="1">
      <c r="H951" s="172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ht="15.75" customHeight="1">
      <c r="H952" s="172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ht="15.75" customHeight="1">
      <c r="H953" s="172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ht="15.75" customHeight="1">
      <c r="H954" s="172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ht="15.75" customHeight="1">
      <c r="H955" s="172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ht="15.75" customHeight="1">
      <c r="H956" s="172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ht="15.75" customHeight="1">
      <c r="H957" s="172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ht="15.75" customHeight="1">
      <c r="H958" s="172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ht="15.75" customHeight="1">
      <c r="H959" s="172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ht="15.75" customHeight="1">
      <c r="H960" s="172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ht="15.75" customHeight="1">
      <c r="H961" s="172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ht="15.75" customHeight="1">
      <c r="H962" s="172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ht="15.75" customHeight="1">
      <c r="H963" s="172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ht="15.75" customHeight="1">
      <c r="H964" s="172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ht="15.75" customHeight="1">
      <c r="H965" s="172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ht="15.75" customHeight="1">
      <c r="H966" s="172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ht="15.75" customHeight="1">
      <c r="H967" s="172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ht="15.75" customHeight="1">
      <c r="H968" s="172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ht="15.75" customHeight="1">
      <c r="H969" s="172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ht="15.75" customHeight="1">
      <c r="H970" s="172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ht="15.75" customHeight="1">
      <c r="H971" s="172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ht="15.75" customHeight="1">
      <c r="H972" s="172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ht="15.75" customHeight="1">
      <c r="H973" s="172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ht="15.75" customHeight="1">
      <c r="H974" s="172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ht="15.75" customHeight="1">
      <c r="H975" s="172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ht="15.75" customHeight="1">
      <c r="H976" s="172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ht="15.75" customHeight="1">
      <c r="H977" s="172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ht="15.75" customHeight="1">
      <c r="H978" s="172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ht="15.75" customHeight="1">
      <c r="H979" s="172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ht="15.75" customHeight="1">
      <c r="H980" s="172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ht="15.75" customHeight="1">
      <c r="H981" s="172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ht="15.75" customHeight="1">
      <c r="H982" s="172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ht="15.75" customHeight="1">
      <c r="H983" s="172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ht="15.75" customHeight="1">
      <c r="H984" s="172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ht="15.75" customHeight="1">
      <c r="H985" s="172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ht="15.75" customHeight="1">
      <c r="H986" s="172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ht="15.75" customHeight="1">
      <c r="H987" s="172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ht="15.75" customHeight="1">
      <c r="H988" s="172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ht="15.75" customHeight="1">
      <c r="H989" s="172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ht="15.75" customHeight="1">
      <c r="H990" s="172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ht="15.75" customHeight="1">
      <c r="H991" s="172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ht="15.75" customHeight="1">
      <c r="H992" s="172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ht="15.75" customHeight="1">
      <c r="H993" s="172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ht="15.75" customHeight="1">
      <c r="H994" s="172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ht="15.75" customHeight="1">
      <c r="H995" s="172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ht="15.75" customHeight="1">
      <c r="H996" s="172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ht="15.75" customHeight="1">
      <c r="H997" s="172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ht="15.75" customHeight="1">
      <c r="H998" s="172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ht="15.75" customHeight="1">
      <c r="H999" s="172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ht="15.75" customHeight="1">
      <c r="H1000" s="172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 ht="15.75" customHeight="1">
      <c r="H1001" s="172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 ht="15.75" customHeight="1">
      <c r="H1002" s="172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 ht="15.75" customHeight="1">
      <c r="H1003" s="172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 ht="15.75" customHeight="1">
      <c r="H1004" s="172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 ht="15.75" customHeight="1">
      <c r="H1005" s="172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 ht="15.75" customHeight="1">
      <c r="H1006" s="172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 ht="15.75" customHeight="1">
      <c r="H1007" s="172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 ht="15.75" customHeight="1">
      <c r="H1008" s="172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 ht="15.75" customHeight="1">
      <c r="H1009" s="172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 ht="15.75" customHeight="1">
      <c r="H1010" s="172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 ht="15.75" customHeight="1">
      <c r="H1011" s="172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 ht="15.75" customHeight="1">
      <c r="H1012" s="172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 ht="15.75" customHeight="1">
      <c r="H1013" s="172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 ht="15.75" customHeight="1">
      <c r="H1014" s="172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 ht="15.75" customHeight="1">
      <c r="H1015" s="172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 ht="15.75" customHeight="1">
      <c r="H1016" s="172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 ht="15.75" customHeight="1">
      <c r="H1017" s="172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 ht="15.75" customHeight="1">
      <c r="H1018" s="172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 ht="15.75" customHeight="1">
      <c r="H1019" s="172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 ht="15.75" customHeight="1">
      <c r="H1020" s="172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 ht="15.75" customHeight="1">
      <c r="H1021" s="172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 ht="15.75" customHeight="1">
      <c r="H1022" s="172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 ht="15.75" customHeight="1">
      <c r="H1023" s="172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 ht="15.75" customHeight="1">
      <c r="H1024" s="172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 ht="15.75" customHeight="1">
      <c r="H1025" s="172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 ht="15.75" customHeight="1">
      <c r="H1026" s="172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 ht="15.75" customHeight="1">
      <c r="H1027" s="172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 ht="15.75" customHeight="1">
      <c r="H1028" s="172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 ht="15.75" customHeight="1">
      <c r="H1029" s="172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 ht="15.75" customHeight="1">
      <c r="H1030" s="172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 ht="15.75" customHeight="1">
      <c r="H1031" s="172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 ht="15.75" customHeight="1">
      <c r="H1032" s="172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 ht="15.75" customHeight="1">
      <c r="H1033" s="172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 ht="15.75" customHeight="1">
      <c r="H1034" s="172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 ht="15.75" customHeight="1">
      <c r="H1035" s="172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 ht="15.75" customHeight="1">
      <c r="H1036" s="172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 ht="15.75" customHeight="1">
      <c r="H1037" s="172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 ht="15.75" customHeight="1">
      <c r="H1038" s="172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 ht="15.75" customHeight="1">
      <c r="H1039" s="172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 ht="15.75" customHeight="1">
      <c r="H1040" s="172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 ht="15.75" customHeight="1">
      <c r="H1041" s="172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 ht="15.75" customHeight="1">
      <c r="H1042" s="172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 ht="15.75" customHeight="1">
      <c r="H1043" s="172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 ht="15.75" customHeight="1">
      <c r="H1044" s="172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 ht="15.75" customHeight="1">
      <c r="H1045" s="172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 ht="15.75" customHeight="1">
      <c r="H1046" s="172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</sheetData>
  <autoFilter ref="$A$3:$AI$67"/>
  <mergeCells count="3">
    <mergeCell ref="A1:AI2"/>
    <mergeCell ref="K126:L126"/>
    <mergeCell ref="E127:F127"/>
  </mergeCells>
  <conditionalFormatting sqref="F71:F88 E84:E101 F90:G90 F92:G92 H100:J103">
    <cfRule type="containsText" dxfId="14" priority="1" operator="containsText" text="RUIM">
      <formula>NOT(ISERROR(SEARCH(("RUIM"),(F71))))</formula>
    </cfRule>
  </conditionalFormatting>
  <conditionalFormatting sqref="F71:F88 E84:E101 F90:G90 F92:G92 H100:J103">
    <cfRule type="containsText" dxfId="15" priority="2" operator="containsText" text="BOM">
      <formula>NOT(ISERROR(SEARCH(("BOM"),(F71))))</formula>
    </cfRule>
  </conditionalFormatting>
  <conditionalFormatting sqref="AG3:AG66 AH3:AI3 AH100:AI103">
    <cfRule type="containsText" dxfId="16" priority="3" operator="containsText" text="ENCERRADO">
      <formula>NOT(ISERROR(SEARCH(("ENCERRADO"),(AG3))))</formula>
    </cfRule>
  </conditionalFormatting>
  <conditionalFormatting sqref="AA4:AA66 AC100:AC103">
    <cfRule type="containsText" dxfId="16" priority="4" operator="containsText" text="SIM">
      <formula>NOT(ISERROR(SEARCH(("SIM"),(AA4))))</formula>
    </cfRule>
  </conditionalFormatting>
  <conditionalFormatting sqref="AG3:AG66 AH3:AI3 AH100:AI103">
    <cfRule type="containsText" dxfId="6" priority="5" operator="containsText" text="ABERTO">
      <formula>NOT(ISERROR(SEARCH(("ABERTO"),(AG3))))</formula>
    </cfRule>
  </conditionalFormatting>
  <conditionalFormatting sqref="AA4:AA66 AC100:AC103">
    <cfRule type="containsText" dxfId="6" priority="6" operator="containsText" text="NÃO">
      <formula>NOT(ISERROR(SEARCH(("NÃO"),(AA4))))</formula>
    </cfRule>
  </conditionalFormatting>
  <conditionalFormatting sqref="G72:G81">
    <cfRule type="cellIs" dxfId="17" priority="7" operator="greaterThanOrEqual">
      <formula>"100%"</formula>
    </cfRule>
  </conditionalFormatting>
  <conditionalFormatting sqref="G72:G81">
    <cfRule type="cellIs" dxfId="18" priority="8" operator="between">
      <formula>"50%"</formula>
      <formula>"99.90%"</formula>
    </cfRule>
  </conditionalFormatting>
  <conditionalFormatting sqref="G72:G81">
    <cfRule type="cellIs" dxfId="19" priority="9" operator="between">
      <formula>"0%"</formula>
      <formula>"30%"</formula>
    </cfRule>
  </conditionalFormatting>
  <conditionalFormatting sqref="G72:G81">
    <cfRule type="cellIs" dxfId="20" priority="10" operator="between">
      <formula>"31%"</formula>
      <formula>"49%"</formula>
    </cfRule>
  </conditionalFormatting>
  <conditionalFormatting sqref="AE4:AE66">
    <cfRule type="cellIs" dxfId="21" priority="11" operator="greaterThanOrEqual">
      <formula>"15%"</formula>
    </cfRule>
  </conditionalFormatting>
  <conditionalFormatting sqref="AE4:AE66">
    <cfRule type="cellIs" dxfId="18" priority="12" operator="greaterThanOrEqual">
      <formula>"11%"</formula>
    </cfRule>
  </conditionalFormatting>
  <conditionalFormatting sqref="AE4:AE66">
    <cfRule type="cellIs" dxfId="22" priority="13" operator="lessThan">
      <formula>"11%"</formula>
    </cfRule>
  </conditionalFormatting>
  <conditionalFormatting sqref="AE4:AE32 AE34 AE37">
    <cfRule type="notContainsBlanks" dxfId="23" priority="14">
      <formula>LEN(TRIM(AE4))&gt;0</formula>
    </cfRule>
  </conditionalFormatting>
  <dataValidations>
    <dataValidation type="list" allowBlank="1" showErrorMessage="1" sqref="H4:H66 H372:H1046">
      <formula1>"CYA RUBBER,QUISVI,TERMOCOLOR,UNIFORT,SCHEMAQ,SATAKE,ACTOS,TOTALFLEX,TRYUMPHO,AÇOS FAVORIT,LABRITS,NEOLIDER,EV COMPRESSORES"</formula1>
    </dataValidation>
    <dataValidation type="list" allowBlank="1" showErrorMessage="1" sqref="J4:J66">
      <formula1>"NÃO,SIM"</formula1>
    </dataValidation>
    <dataValidation type="custom" allowBlank="1" showDropDown="1" sqref="D72:F82">
      <formula1>AND(ISNUMBER(D72),(NOT(OR(NOT(ISERROR(DATEVALUE(D72))), AND(ISNUMBER(D72), LEFT(CELL("format", D72))="D")))))</formula1>
    </dataValidation>
    <dataValidation type="list" allowBlank="1" showErrorMessage="1" sqref="I4:I66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9.86"/>
    <col customWidth="1" min="3" max="3" width="28.57"/>
    <col customWidth="1" min="4" max="4" width="23.57"/>
    <col customWidth="1" min="5" max="5" width="16.14"/>
    <col customWidth="1" min="6" max="6" width="29.57"/>
    <col customWidth="1" min="7" max="7" width="15.71"/>
    <col customWidth="1" min="8" max="8" width="20.29"/>
    <col customWidth="1" min="9" max="10" width="28.43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4.71"/>
    <col customWidth="1" hidden="1" min="27" max="27" width="16.57"/>
    <col customWidth="1" hidden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8.0" hidden="1" customHeight="1">
      <c r="A4" s="81">
        <v>45839.0</v>
      </c>
      <c r="B4" s="58">
        <v>18213.0</v>
      </c>
      <c r="C4" s="58">
        <v>13446.0</v>
      </c>
      <c r="D4" s="59" t="s">
        <v>124</v>
      </c>
      <c r="E4" s="59" t="s">
        <v>125</v>
      </c>
      <c r="F4" s="59" t="s">
        <v>265</v>
      </c>
      <c r="G4" s="59" t="s">
        <v>83</v>
      </c>
      <c r="H4" s="59" t="s">
        <v>85</v>
      </c>
      <c r="I4" s="60" t="s">
        <v>86</v>
      </c>
      <c r="J4" s="60" t="s">
        <v>87</v>
      </c>
      <c r="K4" s="59" t="s">
        <v>652</v>
      </c>
      <c r="L4" s="59" t="s">
        <v>653</v>
      </c>
      <c r="M4" s="314">
        <v>3760.0</v>
      </c>
      <c r="N4" s="315">
        <v>6900.0</v>
      </c>
      <c r="O4" s="60">
        <v>150000.0</v>
      </c>
      <c r="P4" s="68">
        <v>3.6E-4</v>
      </c>
      <c r="Q4" s="69">
        <f t="shared" ref="Q4:Q54" si="1">O4*P4</f>
        <v>54</v>
      </c>
      <c r="R4" s="65">
        <v>0.12</v>
      </c>
      <c r="S4" s="65">
        <v>0.0</v>
      </c>
      <c r="T4" s="66">
        <v>0.065</v>
      </c>
      <c r="U4" s="68">
        <f t="shared" ref="U4:U62" si="2">V4*0.00133</f>
        <v>0.01995</v>
      </c>
      <c r="V4" s="57">
        <v>15.0</v>
      </c>
      <c r="W4" s="316">
        <f t="shared" ref="W4:W62" si="3">R4+S4+T4+U4+AF4</f>
        <v>0.21345</v>
      </c>
      <c r="X4" s="69">
        <f t="shared" ref="X4:X62" si="4">N4*W4</f>
        <v>1472.805</v>
      </c>
      <c r="Y4" s="65">
        <v>0.13</v>
      </c>
      <c r="Z4" s="69">
        <f t="shared" ref="Z4:Z8" si="5">(N4-M4)*Y4</f>
        <v>408.2</v>
      </c>
      <c r="AA4" s="317">
        <v>2.5</v>
      </c>
      <c r="AB4" s="69">
        <f t="shared" ref="AB4:AB62" si="6">N4-M4-Q4-X4-Z4-AA4</f>
        <v>1202.495</v>
      </c>
      <c r="AC4" s="66">
        <f t="shared" ref="AC4:AC62" si="7">AB4/N4</f>
        <v>0.1742746377</v>
      </c>
      <c r="AD4" s="71">
        <f t="shared" ref="AD4:AD9" si="8">N4-X4-AE4</f>
        <v>5289.54</v>
      </c>
      <c r="AE4" s="71">
        <f t="shared" ref="AE4:AE9" si="9">U4*N4</f>
        <v>137.655</v>
      </c>
      <c r="AF4" s="318">
        <v>0.0085</v>
      </c>
      <c r="AG4" s="319">
        <f t="shared" ref="AG4:AG7" si="10">AF4*N4</f>
        <v>58.65</v>
      </c>
    </row>
    <row r="5" ht="18.0" customHeight="1">
      <c r="A5" s="81">
        <v>45839.0</v>
      </c>
      <c r="B5" s="58" t="s">
        <v>654</v>
      </c>
      <c r="C5" s="320">
        <v>13445.0</v>
      </c>
      <c r="D5" s="59" t="s">
        <v>508</v>
      </c>
      <c r="E5" s="59" t="s">
        <v>119</v>
      </c>
      <c r="F5" s="59" t="s">
        <v>138</v>
      </c>
      <c r="G5" s="59" t="s">
        <v>139</v>
      </c>
      <c r="H5" s="59" t="s">
        <v>109</v>
      </c>
      <c r="I5" s="60" t="s">
        <v>86</v>
      </c>
      <c r="J5" s="60" t="s">
        <v>87</v>
      </c>
      <c r="K5" s="59" t="s">
        <v>655</v>
      </c>
      <c r="L5" s="59" t="s">
        <v>656</v>
      </c>
      <c r="M5" s="321">
        <v>2760.0</v>
      </c>
      <c r="N5" s="322">
        <v>5500.0</v>
      </c>
      <c r="O5" s="60">
        <v>100000.0</v>
      </c>
      <c r="P5" s="68">
        <v>3.6E-4</v>
      </c>
      <c r="Q5" s="69">
        <f t="shared" si="1"/>
        <v>36</v>
      </c>
      <c r="R5" s="65">
        <v>0.12</v>
      </c>
      <c r="S5" s="65">
        <v>0.0</v>
      </c>
      <c r="T5" s="66">
        <v>0.065</v>
      </c>
      <c r="U5" s="68">
        <f t="shared" si="2"/>
        <v>0.01995</v>
      </c>
      <c r="V5" s="57">
        <v>15.0</v>
      </c>
      <c r="W5" s="316">
        <f t="shared" si="3"/>
        <v>0.21345</v>
      </c>
      <c r="X5" s="69">
        <f t="shared" si="4"/>
        <v>1173.975</v>
      </c>
      <c r="Y5" s="65">
        <v>0.1</v>
      </c>
      <c r="Z5" s="69">
        <f t="shared" si="5"/>
        <v>274</v>
      </c>
      <c r="AA5" s="317">
        <v>2.5</v>
      </c>
      <c r="AB5" s="69">
        <f t="shared" si="6"/>
        <v>1253.525</v>
      </c>
      <c r="AC5" s="66">
        <f t="shared" si="7"/>
        <v>0.2279136364</v>
      </c>
      <c r="AD5" s="71">
        <f t="shared" si="8"/>
        <v>4216.3</v>
      </c>
      <c r="AE5" s="71">
        <f t="shared" si="9"/>
        <v>109.725</v>
      </c>
      <c r="AF5" s="318">
        <v>0.0085</v>
      </c>
      <c r="AG5" s="319">
        <f t="shared" si="10"/>
        <v>46.75</v>
      </c>
    </row>
    <row r="6" ht="18.0" customHeight="1">
      <c r="A6" s="81">
        <v>45840.0</v>
      </c>
      <c r="B6" s="58" t="s">
        <v>657</v>
      </c>
      <c r="C6" s="320" t="s">
        <v>658</v>
      </c>
      <c r="D6" s="59" t="s">
        <v>257</v>
      </c>
      <c r="E6" s="59" t="s">
        <v>113</v>
      </c>
      <c r="F6" s="59" t="s">
        <v>659</v>
      </c>
      <c r="G6" s="59" t="s">
        <v>108</v>
      </c>
      <c r="H6" s="59" t="s">
        <v>109</v>
      </c>
      <c r="I6" s="60" t="s">
        <v>86</v>
      </c>
      <c r="J6" s="60" t="s">
        <v>87</v>
      </c>
      <c r="K6" s="59" t="s">
        <v>660</v>
      </c>
      <c r="L6" s="59" t="s">
        <v>661</v>
      </c>
      <c r="M6" s="321">
        <v>11500.0</v>
      </c>
      <c r="N6" s="322">
        <v>17800.0</v>
      </c>
      <c r="O6" s="60">
        <v>150000.0</v>
      </c>
      <c r="P6" s="68">
        <v>3.6E-4</v>
      </c>
      <c r="Q6" s="69">
        <f t="shared" si="1"/>
        <v>54</v>
      </c>
      <c r="R6" s="65">
        <v>0.03</v>
      </c>
      <c r="S6" s="65">
        <v>0.035</v>
      </c>
      <c r="T6" s="66">
        <v>0.065</v>
      </c>
      <c r="U6" s="68">
        <f t="shared" si="2"/>
        <v>0.01995</v>
      </c>
      <c r="V6" s="57">
        <v>15.0</v>
      </c>
      <c r="W6" s="316">
        <f t="shared" si="3"/>
        <v>0.15845</v>
      </c>
      <c r="X6" s="69">
        <f t="shared" si="4"/>
        <v>2820.41</v>
      </c>
      <c r="Y6" s="65">
        <v>0.1</v>
      </c>
      <c r="Z6" s="69">
        <f t="shared" si="5"/>
        <v>630</v>
      </c>
      <c r="AA6" s="317">
        <v>2.5</v>
      </c>
      <c r="AB6" s="69">
        <f t="shared" si="6"/>
        <v>2793.09</v>
      </c>
      <c r="AC6" s="66">
        <f t="shared" si="7"/>
        <v>0.1569151685</v>
      </c>
      <c r="AD6" s="71">
        <f t="shared" si="8"/>
        <v>14624.48</v>
      </c>
      <c r="AE6" s="71">
        <f t="shared" si="9"/>
        <v>355.11</v>
      </c>
      <c r="AF6" s="318">
        <v>0.0085</v>
      </c>
      <c r="AG6" s="319">
        <f t="shared" si="10"/>
        <v>151.3</v>
      </c>
    </row>
    <row r="7" ht="18.0" hidden="1" customHeight="1">
      <c r="A7" s="81">
        <v>45840.0</v>
      </c>
      <c r="B7" s="58">
        <v>18269.0</v>
      </c>
      <c r="C7" s="58">
        <v>13485.0</v>
      </c>
      <c r="D7" s="59" t="s">
        <v>90</v>
      </c>
      <c r="E7" s="59" t="s">
        <v>91</v>
      </c>
      <c r="F7" s="59" t="s">
        <v>101</v>
      </c>
      <c r="G7" s="59" t="s">
        <v>91</v>
      </c>
      <c r="H7" s="59" t="s">
        <v>85</v>
      </c>
      <c r="I7" s="60" t="s">
        <v>86</v>
      </c>
      <c r="J7" s="60" t="s">
        <v>87</v>
      </c>
      <c r="K7" s="59" t="s">
        <v>662</v>
      </c>
      <c r="L7" s="59" t="s">
        <v>663</v>
      </c>
      <c r="M7" s="314">
        <v>800.0</v>
      </c>
      <c r="N7" s="315">
        <v>1600.0</v>
      </c>
      <c r="O7" s="60">
        <v>44000.0</v>
      </c>
      <c r="P7" s="68">
        <v>3.6E-4</v>
      </c>
      <c r="Q7" s="69">
        <f t="shared" si="1"/>
        <v>15.84</v>
      </c>
      <c r="R7" s="65">
        <v>0.12</v>
      </c>
      <c r="S7" s="65">
        <v>0.0</v>
      </c>
      <c r="T7" s="66">
        <v>0.065</v>
      </c>
      <c r="U7" s="68">
        <f t="shared" si="2"/>
        <v>0.01995</v>
      </c>
      <c r="V7" s="57">
        <v>15.0</v>
      </c>
      <c r="W7" s="316">
        <f t="shared" si="3"/>
        <v>0.21345</v>
      </c>
      <c r="X7" s="69">
        <f t="shared" si="4"/>
        <v>341.52</v>
      </c>
      <c r="Y7" s="65">
        <v>0.13</v>
      </c>
      <c r="Z7" s="69">
        <f t="shared" si="5"/>
        <v>104</v>
      </c>
      <c r="AA7" s="317">
        <v>2.5</v>
      </c>
      <c r="AB7" s="69">
        <f t="shared" si="6"/>
        <v>336.14</v>
      </c>
      <c r="AC7" s="66">
        <f t="shared" si="7"/>
        <v>0.2100875</v>
      </c>
      <c r="AD7" s="71">
        <f t="shared" si="8"/>
        <v>1226.56</v>
      </c>
      <c r="AE7" s="71">
        <f t="shared" si="9"/>
        <v>31.92</v>
      </c>
      <c r="AF7" s="318">
        <v>0.0085</v>
      </c>
      <c r="AG7" s="319">
        <f t="shared" si="10"/>
        <v>13.6</v>
      </c>
    </row>
    <row r="8" ht="18.0" hidden="1" customHeight="1">
      <c r="A8" s="323">
        <v>45840.0</v>
      </c>
      <c r="B8" s="57">
        <v>18264.0</v>
      </c>
      <c r="C8" s="57">
        <v>13482.0</v>
      </c>
      <c r="D8" s="59" t="s">
        <v>148</v>
      </c>
      <c r="E8" s="59" t="s">
        <v>125</v>
      </c>
      <c r="F8" s="59" t="s">
        <v>664</v>
      </c>
      <c r="G8" s="59" t="s">
        <v>91</v>
      </c>
      <c r="H8" s="59" t="s">
        <v>212</v>
      </c>
      <c r="I8" s="60" t="s">
        <v>86</v>
      </c>
      <c r="J8" s="60" t="s">
        <v>87</v>
      </c>
      <c r="K8" s="59" t="s">
        <v>665</v>
      </c>
      <c r="L8" s="59" t="s">
        <v>666</v>
      </c>
      <c r="M8" s="314">
        <v>1500.0</v>
      </c>
      <c r="N8" s="315">
        <v>2100.0</v>
      </c>
      <c r="O8" s="60">
        <v>50000.0</v>
      </c>
      <c r="P8" s="68">
        <v>3.6E-4</v>
      </c>
      <c r="Q8" s="69">
        <f t="shared" si="1"/>
        <v>18</v>
      </c>
      <c r="R8" s="65">
        <v>0.12</v>
      </c>
      <c r="S8" s="65">
        <v>0.0</v>
      </c>
      <c r="T8" s="66">
        <v>0.065</v>
      </c>
      <c r="U8" s="68">
        <f t="shared" si="2"/>
        <v>0</v>
      </c>
      <c r="V8" s="57">
        <v>0.0</v>
      </c>
      <c r="W8" s="316">
        <f t="shared" si="3"/>
        <v>0.1935</v>
      </c>
      <c r="X8" s="69">
        <f t="shared" si="4"/>
        <v>406.35</v>
      </c>
      <c r="Y8" s="65">
        <v>0.07</v>
      </c>
      <c r="Z8" s="69">
        <f t="shared" si="5"/>
        <v>42</v>
      </c>
      <c r="AA8" s="317">
        <v>2.5</v>
      </c>
      <c r="AB8" s="69">
        <f t="shared" si="6"/>
        <v>131.15</v>
      </c>
      <c r="AC8" s="66">
        <f t="shared" si="7"/>
        <v>0.06245238095</v>
      </c>
      <c r="AD8" s="71">
        <f t="shared" si="8"/>
        <v>1693.65</v>
      </c>
      <c r="AE8" s="71">
        <f t="shared" si="9"/>
        <v>0</v>
      </c>
      <c r="AF8" s="318">
        <v>0.0085</v>
      </c>
      <c r="AG8" s="319" t="str">
        <f>AF8*#REF!</f>
        <v>#REF!</v>
      </c>
    </row>
    <row r="9" ht="18.0" hidden="1" customHeight="1">
      <c r="A9" s="323">
        <v>45840.0</v>
      </c>
      <c r="B9" s="57">
        <v>18261.0</v>
      </c>
      <c r="C9" s="57">
        <v>13481.0</v>
      </c>
      <c r="D9" s="59" t="s">
        <v>401</v>
      </c>
      <c r="E9" s="59" t="s">
        <v>308</v>
      </c>
      <c r="F9" s="59" t="s">
        <v>667</v>
      </c>
      <c r="G9" s="59" t="s">
        <v>125</v>
      </c>
      <c r="H9" s="59" t="s">
        <v>668</v>
      </c>
      <c r="I9" s="60" t="s">
        <v>86</v>
      </c>
      <c r="J9" s="60" t="s">
        <v>87</v>
      </c>
      <c r="K9" s="59" t="s">
        <v>669</v>
      </c>
      <c r="L9" s="59" t="s">
        <v>670</v>
      </c>
      <c r="M9" s="321">
        <v>1150.0</v>
      </c>
      <c r="N9" s="322">
        <v>900.0</v>
      </c>
      <c r="O9" s="60">
        <v>50000.0</v>
      </c>
      <c r="P9" s="68">
        <v>3.6E-4</v>
      </c>
      <c r="Q9" s="69">
        <f t="shared" si="1"/>
        <v>18</v>
      </c>
      <c r="R9" s="65">
        <v>0.12</v>
      </c>
      <c r="S9" s="65">
        <v>0.0</v>
      </c>
      <c r="T9" s="66">
        <v>0.065</v>
      </c>
      <c r="U9" s="68">
        <f t="shared" si="2"/>
        <v>0.01995</v>
      </c>
      <c r="V9" s="57">
        <v>15.0</v>
      </c>
      <c r="W9" s="316">
        <f t="shared" si="3"/>
        <v>0.21345</v>
      </c>
      <c r="X9" s="69">
        <f t="shared" si="4"/>
        <v>192.105</v>
      </c>
      <c r="Y9" s="65">
        <v>0.0</v>
      </c>
      <c r="Z9" s="76">
        <v>0.0</v>
      </c>
      <c r="AA9" s="317">
        <v>2.5</v>
      </c>
      <c r="AB9" s="69">
        <f t="shared" si="6"/>
        <v>-462.605</v>
      </c>
      <c r="AC9" s="66">
        <f t="shared" si="7"/>
        <v>-0.5140055556</v>
      </c>
      <c r="AD9" s="71">
        <f t="shared" si="8"/>
        <v>689.94</v>
      </c>
      <c r="AE9" s="71">
        <f t="shared" si="9"/>
        <v>17.955</v>
      </c>
      <c r="AF9" s="318">
        <v>0.0085</v>
      </c>
      <c r="AG9" s="319">
        <f>AF9*N9</f>
        <v>7.65</v>
      </c>
    </row>
    <row r="10" ht="18.0" customHeight="1">
      <c r="A10" s="81">
        <v>45840.0</v>
      </c>
      <c r="B10" s="58" t="s">
        <v>671</v>
      </c>
      <c r="C10" s="58" t="s">
        <v>672</v>
      </c>
      <c r="D10" s="59" t="s">
        <v>257</v>
      </c>
      <c r="E10" s="59" t="s">
        <v>113</v>
      </c>
      <c r="F10" s="59" t="s">
        <v>508</v>
      </c>
      <c r="G10" s="59" t="s">
        <v>119</v>
      </c>
      <c r="H10" s="59" t="s">
        <v>109</v>
      </c>
      <c r="I10" s="60" t="s">
        <v>86</v>
      </c>
      <c r="J10" s="60" t="s">
        <v>87</v>
      </c>
      <c r="K10" s="59" t="s">
        <v>673</v>
      </c>
      <c r="L10" s="324" t="s">
        <v>674</v>
      </c>
      <c r="M10" s="314">
        <v>4500.0</v>
      </c>
      <c r="N10" s="315">
        <v>7900.0</v>
      </c>
      <c r="O10" s="228">
        <v>150000.0</v>
      </c>
      <c r="P10" s="68">
        <v>3.6E-4</v>
      </c>
      <c r="Q10" s="69">
        <f t="shared" si="1"/>
        <v>54</v>
      </c>
      <c r="R10" s="65">
        <v>0.03</v>
      </c>
      <c r="S10" s="65">
        <v>0.035</v>
      </c>
      <c r="T10" s="66">
        <v>0.065</v>
      </c>
      <c r="U10" s="68">
        <f t="shared" si="2"/>
        <v>0.01995</v>
      </c>
      <c r="V10" s="57">
        <v>15.0</v>
      </c>
      <c r="W10" s="66">
        <f t="shared" si="3"/>
        <v>0.15845</v>
      </c>
      <c r="X10" s="69">
        <f t="shared" si="4"/>
        <v>1251.755</v>
      </c>
      <c r="Y10" s="65">
        <v>0.1</v>
      </c>
      <c r="Z10" s="69">
        <f t="shared" ref="Z10:Z27" si="11">(N10-M10)*Y10</f>
        <v>340</v>
      </c>
      <c r="AA10" s="317">
        <v>2.5</v>
      </c>
      <c r="AB10" s="69">
        <f t="shared" si="6"/>
        <v>1751.745</v>
      </c>
      <c r="AC10" s="66">
        <f t="shared" si="7"/>
        <v>0.2217398734</v>
      </c>
      <c r="AD10" s="71">
        <f>N8-X10-AE10</f>
        <v>806.35</v>
      </c>
      <c r="AE10" s="71">
        <f>U10*N8</f>
        <v>41.895</v>
      </c>
      <c r="AF10" s="318">
        <v>0.0085</v>
      </c>
      <c r="AG10" s="319">
        <f>AF10*N8</f>
        <v>17.85</v>
      </c>
    </row>
    <row r="11" ht="18.0" customHeight="1">
      <c r="A11" s="81">
        <v>45842.0</v>
      </c>
      <c r="B11" s="58" t="s">
        <v>675</v>
      </c>
      <c r="C11" s="325" t="s">
        <v>676</v>
      </c>
      <c r="D11" s="59" t="s">
        <v>257</v>
      </c>
      <c r="E11" s="59" t="s">
        <v>113</v>
      </c>
      <c r="F11" s="57" t="s">
        <v>659</v>
      </c>
      <c r="G11" s="57" t="s">
        <v>108</v>
      </c>
      <c r="H11" s="57" t="s">
        <v>109</v>
      </c>
      <c r="I11" s="60" t="s">
        <v>86</v>
      </c>
      <c r="J11" s="60" t="s">
        <v>87</v>
      </c>
      <c r="K11" s="57" t="s">
        <v>677</v>
      </c>
      <c r="L11" s="57" t="s">
        <v>678</v>
      </c>
      <c r="M11" s="314">
        <v>1500.0</v>
      </c>
      <c r="N11" s="315">
        <v>2800.0</v>
      </c>
      <c r="O11" s="75">
        <v>150000.0</v>
      </c>
      <c r="P11" s="68">
        <v>3.6E-4</v>
      </c>
      <c r="Q11" s="69">
        <f t="shared" si="1"/>
        <v>54</v>
      </c>
      <c r="R11" s="65">
        <v>0.03</v>
      </c>
      <c r="S11" s="65">
        <v>0.035</v>
      </c>
      <c r="T11" s="66">
        <v>0.065</v>
      </c>
      <c r="U11" s="68">
        <f t="shared" si="2"/>
        <v>0.01995</v>
      </c>
      <c r="V11" s="57">
        <v>15.0</v>
      </c>
      <c r="W11" s="316">
        <f t="shared" si="3"/>
        <v>0.15845</v>
      </c>
      <c r="X11" s="69">
        <f t="shared" si="4"/>
        <v>443.66</v>
      </c>
      <c r="Y11" s="65">
        <v>0.1</v>
      </c>
      <c r="Z11" s="69">
        <f t="shared" si="11"/>
        <v>130</v>
      </c>
      <c r="AA11" s="317">
        <v>2.5</v>
      </c>
      <c r="AB11" s="69">
        <f t="shared" si="6"/>
        <v>669.84</v>
      </c>
      <c r="AC11" s="66">
        <f t="shared" si="7"/>
        <v>0.2392285714</v>
      </c>
      <c r="AD11" s="71">
        <f t="shared" ref="AD11:AD47" si="12">N11-X11-AE11</f>
        <v>2300.48</v>
      </c>
      <c r="AE11" s="71">
        <f t="shared" ref="AE11:AE47" si="13">U11*N11</f>
        <v>55.86</v>
      </c>
      <c r="AF11" s="318">
        <v>0.0085</v>
      </c>
      <c r="AG11" s="319">
        <f t="shared" ref="AG11:AG47" si="14">AF11*N11</f>
        <v>23.8</v>
      </c>
    </row>
    <row r="12" ht="18.0" hidden="1" customHeight="1">
      <c r="A12" s="81">
        <v>45842.0</v>
      </c>
      <c r="B12" s="58">
        <v>18405.0</v>
      </c>
      <c r="C12" s="58">
        <v>13573.0</v>
      </c>
      <c r="D12" s="59" t="s">
        <v>90</v>
      </c>
      <c r="E12" s="59" t="s">
        <v>91</v>
      </c>
      <c r="F12" s="59" t="s">
        <v>148</v>
      </c>
      <c r="G12" s="59" t="s">
        <v>125</v>
      </c>
      <c r="H12" s="59" t="s">
        <v>85</v>
      </c>
      <c r="I12" s="60" t="s">
        <v>86</v>
      </c>
      <c r="J12" s="60" t="s">
        <v>87</v>
      </c>
      <c r="K12" s="59" t="s">
        <v>679</v>
      </c>
      <c r="L12" s="59" t="s">
        <v>680</v>
      </c>
      <c r="M12" s="314">
        <v>2300.0</v>
      </c>
      <c r="N12" s="315">
        <v>4200.0</v>
      </c>
      <c r="O12" s="60">
        <v>150000.0</v>
      </c>
      <c r="P12" s="68">
        <v>3.6E-4</v>
      </c>
      <c r="Q12" s="69">
        <f t="shared" si="1"/>
        <v>54</v>
      </c>
      <c r="R12" s="65">
        <v>0.12</v>
      </c>
      <c r="S12" s="65">
        <v>0.0</v>
      </c>
      <c r="T12" s="66">
        <v>0.065</v>
      </c>
      <c r="U12" s="68">
        <f t="shared" si="2"/>
        <v>0.01995</v>
      </c>
      <c r="V12" s="57">
        <v>15.0</v>
      </c>
      <c r="W12" s="316">
        <f t="shared" si="3"/>
        <v>0.21345</v>
      </c>
      <c r="X12" s="69">
        <f t="shared" si="4"/>
        <v>896.49</v>
      </c>
      <c r="Y12" s="65">
        <v>0.13</v>
      </c>
      <c r="Z12" s="69">
        <f t="shared" si="11"/>
        <v>247</v>
      </c>
      <c r="AA12" s="317">
        <v>2.5</v>
      </c>
      <c r="AB12" s="69">
        <f t="shared" si="6"/>
        <v>700.01</v>
      </c>
      <c r="AC12" s="66">
        <f t="shared" si="7"/>
        <v>0.1666690476</v>
      </c>
      <c r="AD12" s="71">
        <f t="shared" si="12"/>
        <v>3219.72</v>
      </c>
      <c r="AE12" s="71">
        <f t="shared" si="13"/>
        <v>83.79</v>
      </c>
      <c r="AF12" s="318">
        <v>0.0085</v>
      </c>
      <c r="AG12" s="319">
        <f t="shared" si="14"/>
        <v>35.7</v>
      </c>
    </row>
    <row r="13" ht="18.0" customHeight="1">
      <c r="A13" s="81">
        <v>45842.0</v>
      </c>
      <c r="B13" s="58" t="s">
        <v>681</v>
      </c>
      <c r="C13" s="325" t="s">
        <v>682</v>
      </c>
      <c r="D13" s="326" t="s">
        <v>105</v>
      </c>
      <c r="E13" s="326" t="s">
        <v>106</v>
      </c>
      <c r="F13" s="326" t="s">
        <v>508</v>
      </c>
      <c r="G13" s="326" t="s">
        <v>119</v>
      </c>
      <c r="H13" s="326" t="s">
        <v>109</v>
      </c>
      <c r="I13" s="60" t="s">
        <v>86</v>
      </c>
      <c r="J13" s="60" t="s">
        <v>87</v>
      </c>
      <c r="K13" s="326" t="s">
        <v>594</v>
      </c>
      <c r="L13" s="326" t="s">
        <v>683</v>
      </c>
      <c r="M13" s="314">
        <v>11300.0</v>
      </c>
      <c r="N13" s="327">
        <v>17500.0</v>
      </c>
      <c r="O13" s="18">
        <v>150000.0</v>
      </c>
      <c r="P13" s="328">
        <v>3.6E-4</v>
      </c>
      <c r="Q13" s="85">
        <f t="shared" si="1"/>
        <v>54</v>
      </c>
      <c r="R13" s="65">
        <v>0.03</v>
      </c>
      <c r="S13" s="86">
        <v>0.035</v>
      </c>
      <c r="T13" s="329">
        <v>0.065</v>
      </c>
      <c r="U13" s="328">
        <f t="shared" si="2"/>
        <v>0.01995</v>
      </c>
      <c r="V13" s="330">
        <v>15.0</v>
      </c>
      <c r="W13" s="331">
        <f t="shared" si="3"/>
        <v>0.15845</v>
      </c>
      <c r="X13" s="85">
        <f t="shared" si="4"/>
        <v>2772.875</v>
      </c>
      <c r="Y13" s="332">
        <v>0.1</v>
      </c>
      <c r="Z13" s="69">
        <f t="shared" si="11"/>
        <v>620</v>
      </c>
      <c r="AA13" s="333">
        <v>2.5</v>
      </c>
      <c r="AB13" s="85">
        <f t="shared" si="6"/>
        <v>2750.625</v>
      </c>
      <c r="AC13" s="331">
        <f t="shared" si="7"/>
        <v>0.1571785714</v>
      </c>
      <c r="AD13" s="71">
        <f t="shared" si="12"/>
        <v>14378</v>
      </c>
      <c r="AE13" s="71">
        <f t="shared" si="13"/>
        <v>349.125</v>
      </c>
      <c r="AF13" s="318">
        <v>0.0085</v>
      </c>
      <c r="AG13" s="319">
        <f t="shared" si="14"/>
        <v>148.75</v>
      </c>
    </row>
    <row r="14" ht="18.0" customHeight="1">
      <c r="A14" s="81">
        <v>45842.0</v>
      </c>
      <c r="B14" s="58" t="s">
        <v>684</v>
      </c>
      <c r="C14" s="334" t="s">
        <v>685</v>
      </c>
      <c r="D14" s="326" t="s">
        <v>257</v>
      </c>
      <c r="E14" s="326" t="s">
        <v>113</v>
      </c>
      <c r="F14" s="326" t="s">
        <v>659</v>
      </c>
      <c r="G14" s="326" t="s">
        <v>108</v>
      </c>
      <c r="H14" s="326" t="s">
        <v>109</v>
      </c>
      <c r="I14" s="60" t="s">
        <v>86</v>
      </c>
      <c r="J14" s="60" t="s">
        <v>87</v>
      </c>
      <c r="K14" s="326" t="s">
        <v>686</v>
      </c>
      <c r="L14" s="326" t="s">
        <v>687</v>
      </c>
      <c r="M14" s="314">
        <v>6000.0</v>
      </c>
      <c r="N14" s="327">
        <v>9500.0</v>
      </c>
      <c r="O14" s="18">
        <v>150000.0</v>
      </c>
      <c r="P14" s="328">
        <v>3.6E-4</v>
      </c>
      <c r="Q14" s="85">
        <f t="shared" si="1"/>
        <v>54</v>
      </c>
      <c r="R14" s="65">
        <v>0.03</v>
      </c>
      <c r="S14" s="86">
        <v>0.035</v>
      </c>
      <c r="T14" s="329">
        <v>0.065</v>
      </c>
      <c r="U14" s="328">
        <f t="shared" si="2"/>
        <v>0.01995</v>
      </c>
      <c r="V14" s="330">
        <v>15.0</v>
      </c>
      <c r="W14" s="331">
        <f t="shared" si="3"/>
        <v>0.15845</v>
      </c>
      <c r="X14" s="85">
        <f t="shared" si="4"/>
        <v>1505.275</v>
      </c>
      <c r="Y14" s="332">
        <v>0.1</v>
      </c>
      <c r="Z14" s="69">
        <f t="shared" si="11"/>
        <v>350</v>
      </c>
      <c r="AA14" s="333">
        <v>2.5</v>
      </c>
      <c r="AB14" s="85">
        <f t="shared" si="6"/>
        <v>1588.225</v>
      </c>
      <c r="AC14" s="331">
        <f t="shared" si="7"/>
        <v>0.1671815789</v>
      </c>
      <c r="AD14" s="71">
        <f t="shared" si="12"/>
        <v>7805.2</v>
      </c>
      <c r="AE14" s="71">
        <f t="shared" si="13"/>
        <v>189.525</v>
      </c>
      <c r="AF14" s="318">
        <v>0.0085</v>
      </c>
      <c r="AG14" s="319">
        <f t="shared" si="14"/>
        <v>80.75</v>
      </c>
    </row>
    <row r="15" ht="18.0" hidden="1" customHeight="1">
      <c r="A15" s="81">
        <v>45845.0</v>
      </c>
      <c r="B15" s="58">
        <v>18462.0</v>
      </c>
      <c r="C15" s="58">
        <v>13625.0</v>
      </c>
      <c r="D15" s="59" t="s">
        <v>90</v>
      </c>
      <c r="E15" s="59" t="s">
        <v>91</v>
      </c>
      <c r="F15" s="59" t="s">
        <v>122</v>
      </c>
      <c r="G15" s="59" t="s">
        <v>91</v>
      </c>
      <c r="H15" s="59" t="s">
        <v>85</v>
      </c>
      <c r="I15" s="60" t="s">
        <v>86</v>
      </c>
      <c r="J15" s="60" t="s">
        <v>87</v>
      </c>
      <c r="K15" s="59" t="s">
        <v>688</v>
      </c>
      <c r="L15" s="59" t="s">
        <v>689</v>
      </c>
      <c r="M15" s="314">
        <v>800.0</v>
      </c>
      <c r="N15" s="315">
        <v>1200.0</v>
      </c>
      <c r="O15" s="60">
        <v>50000.0</v>
      </c>
      <c r="P15" s="68">
        <v>3.6E-4</v>
      </c>
      <c r="Q15" s="69">
        <f t="shared" si="1"/>
        <v>18</v>
      </c>
      <c r="R15" s="65">
        <v>0.12</v>
      </c>
      <c r="S15" s="65">
        <v>0.0</v>
      </c>
      <c r="T15" s="66">
        <v>0.065</v>
      </c>
      <c r="U15" s="68">
        <f t="shared" si="2"/>
        <v>0.01995</v>
      </c>
      <c r="V15" s="57">
        <v>15.0</v>
      </c>
      <c r="W15" s="316">
        <f t="shared" si="3"/>
        <v>0.21345</v>
      </c>
      <c r="X15" s="69">
        <f t="shared" si="4"/>
        <v>256.14</v>
      </c>
      <c r="Y15" s="65">
        <v>0.03</v>
      </c>
      <c r="Z15" s="69">
        <f t="shared" si="11"/>
        <v>12</v>
      </c>
      <c r="AA15" s="317">
        <v>2.5</v>
      </c>
      <c r="AB15" s="69">
        <f t="shared" si="6"/>
        <v>111.36</v>
      </c>
      <c r="AC15" s="66">
        <f t="shared" si="7"/>
        <v>0.0928</v>
      </c>
      <c r="AD15" s="71">
        <f t="shared" si="12"/>
        <v>919.92</v>
      </c>
      <c r="AE15" s="71">
        <f t="shared" si="13"/>
        <v>23.94</v>
      </c>
      <c r="AF15" s="318">
        <v>0.0085</v>
      </c>
      <c r="AG15" s="319">
        <f t="shared" si="14"/>
        <v>10.2</v>
      </c>
    </row>
    <row r="16" ht="16.5" hidden="1" customHeight="1">
      <c r="A16" s="81">
        <v>45845.0</v>
      </c>
      <c r="B16" s="58">
        <v>18458.0</v>
      </c>
      <c r="C16" s="58">
        <v>13622.0</v>
      </c>
      <c r="D16" s="59" t="s">
        <v>90</v>
      </c>
      <c r="E16" s="59" t="s">
        <v>91</v>
      </c>
      <c r="F16" s="59" t="s">
        <v>101</v>
      </c>
      <c r="G16" s="59" t="s">
        <v>91</v>
      </c>
      <c r="H16" s="59" t="s">
        <v>85</v>
      </c>
      <c r="I16" s="60" t="s">
        <v>86</v>
      </c>
      <c r="J16" s="60" t="s">
        <v>87</v>
      </c>
      <c r="K16" s="59" t="s">
        <v>690</v>
      </c>
      <c r="L16" s="59" t="s">
        <v>691</v>
      </c>
      <c r="M16" s="321">
        <v>600.0</v>
      </c>
      <c r="N16" s="322">
        <v>900.0</v>
      </c>
      <c r="O16" s="60">
        <v>15000.0</v>
      </c>
      <c r="P16" s="68">
        <v>3.6E-4</v>
      </c>
      <c r="Q16" s="69">
        <f t="shared" si="1"/>
        <v>5.4</v>
      </c>
      <c r="R16" s="65">
        <v>0.12</v>
      </c>
      <c r="S16" s="65">
        <v>0.0</v>
      </c>
      <c r="T16" s="66">
        <v>0.065</v>
      </c>
      <c r="U16" s="68">
        <f t="shared" si="2"/>
        <v>0.01995</v>
      </c>
      <c r="V16" s="57">
        <v>15.0</v>
      </c>
      <c r="W16" s="316">
        <f t="shared" si="3"/>
        <v>0.21345</v>
      </c>
      <c r="X16" s="69">
        <f t="shared" si="4"/>
        <v>192.105</v>
      </c>
      <c r="Y16" s="65">
        <v>0.05</v>
      </c>
      <c r="Z16" s="69">
        <f t="shared" si="11"/>
        <v>15</v>
      </c>
      <c r="AA16" s="317">
        <v>2.5</v>
      </c>
      <c r="AB16" s="69">
        <f t="shared" si="6"/>
        <v>84.995</v>
      </c>
      <c r="AC16" s="66">
        <f t="shared" si="7"/>
        <v>0.09443888889</v>
      </c>
      <c r="AD16" s="71">
        <f t="shared" si="12"/>
        <v>689.94</v>
      </c>
      <c r="AE16" s="71">
        <f t="shared" si="13"/>
        <v>17.955</v>
      </c>
      <c r="AF16" s="318">
        <v>0.0085</v>
      </c>
      <c r="AG16" s="319">
        <f t="shared" si="14"/>
        <v>7.65</v>
      </c>
    </row>
    <row r="17" ht="18.0" hidden="1" customHeight="1">
      <c r="A17" s="81">
        <v>45845.0</v>
      </c>
      <c r="B17" s="58">
        <v>18471.0</v>
      </c>
      <c r="C17" s="58">
        <v>13633.0</v>
      </c>
      <c r="D17" s="57" t="s">
        <v>82</v>
      </c>
      <c r="E17" s="57" t="s">
        <v>83</v>
      </c>
      <c r="F17" s="57" t="s">
        <v>127</v>
      </c>
      <c r="G17" s="57" t="s">
        <v>83</v>
      </c>
      <c r="H17" s="57" t="s">
        <v>85</v>
      </c>
      <c r="I17" s="60" t="s">
        <v>86</v>
      </c>
      <c r="J17" s="60" t="s">
        <v>87</v>
      </c>
      <c r="K17" s="57" t="s">
        <v>692</v>
      </c>
      <c r="L17" s="57" t="s">
        <v>693</v>
      </c>
      <c r="M17" s="321">
        <v>850.0</v>
      </c>
      <c r="N17" s="322">
        <v>1800.0</v>
      </c>
      <c r="O17" s="75">
        <v>50000.0</v>
      </c>
      <c r="P17" s="68">
        <v>3.6E-4</v>
      </c>
      <c r="Q17" s="69">
        <f t="shared" si="1"/>
        <v>18</v>
      </c>
      <c r="R17" s="65">
        <v>0.12</v>
      </c>
      <c r="S17" s="65">
        <v>0.0</v>
      </c>
      <c r="T17" s="66">
        <v>0.065</v>
      </c>
      <c r="U17" s="68">
        <f t="shared" si="2"/>
        <v>0.01995</v>
      </c>
      <c r="V17" s="57">
        <v>15.0</v>
      </c>
      <c r="W17" s="316">
        <f t="shared" si="3"/>
        <v>0.21345</v>
      </c>
      <c r="X17" s="69">
        <f t="shared" si="4"/>
        <v>384.21</v>
      </c>
      <c r="Y17" s="65">
        <v>0.13</v>
      </c>
      <c r="Z17" s="69">
        <f t="shared" si="11"/>
        <v>123.5</v>
      </c>
      <c r="AA17" s="317">
        <v>2.5</v>
      </c>
      <c r="AB17" s="69">
        <f t="shared" si="6"/>
        <v>421.79</v>
      </c>
      <c r="AC17" s="66">
        <f t="shared" si="7"/>
        <v>0.2343277778</v>
      </c>
      <c r="AD17" s="71">
        <f t="shared" si="12"/>
        <v>1379.88</v>
      </c>
      <c r="AE17" s="71">
        <f t="shared" si="13"/>
        <v>35.91</v>
      </c>
      <c r="AF17" s="318">
        <v>0.0085</v>
      </c>
      <c r="AG17" s="319">
        <f t="shared" si="14"/>
        <v>15.3</v>
      </c>
    </row>
    <row r="18" ht="18.0" hidden="1" customHeight="1">
      <c r="A18" s="81">
        <v>45845.0</v>
      </c>
      <c r="B18" s="58">
        <v>18468.0</v>
      </c>
      <c r="C18" s="325">
        <v>13631.0</v>
      </c>
      <c r="D18" s="59" t="s">
        <v>148</v>
      </c>
      <c r="E18" s="59" t="s">
        <v>125</v>
      </c>
      <c r="F18" s="59" t="s">
        <v>694</v>
      </c>
      <c r="G18" s="59" t="s">
        <v>125</v>
      </c>
      <c r="H18" s="59" t="s">
        <v>212</v>
      </c>
      <c r="I18" s="60" t="s">
        <v>86</v>
      </c>
      <c r="J18" s="60" t="s">
        <v>87</v>
      </c>
      <c r="K18" s="59" t="s">
        <v>695</v>
      </c>
      <c r="L18" s="59" t="s">
        <v>696</v>
      </c>
      <c r="M18" s="321">
        <v>1700.0</v>
      </c>
      <c r="N18" s="322">
        <v>3200.0</v>
      </c>
      <c r="O18" s="60">
        <v>100000.0</v>
      </c>
      <c r="P18" s="68">
        <v>3.6E-4</v>
      </c>
      <c r="Q18" s="69">
        <f t="shared" si="1"/>
        <v>36</v>
      </c>
      <c r="R18" s="65">
        <v>0.156</v>
      </c>
      <c r="S18" s="65">
        <v>0.0</v>
      </c>
      <c r="T18" s="66">
        <v>0.065</v>
      </c>
      <c r="U18" s="68">
        <f t="shared" si="2"/>
        <v>0</v>
      </c>
      <c r="V18" s="57">
        <v>0.0</v>
      </c>
      <c r="W18" s="316">
        <f t="shared" si="3"/>
        <v>0.2295</v>
      </c>
      <c r="X18" s="69">
        <f t="shared" si="4"/>
        <v>734.4</v>
      </c>
      <c r="Y18" s="65">
        <v>0.13</v>
      </c>
      <c r="Z18" s="69">
        <f t="shared" si="11"/>
        <v>195</v>
      </c>
      <c r="AA18" s="317">
        <v>2.5</v>
      </c>
      <c r="AB18" s="69">
        <f t="shared" si="6"/>
        <v>532.1</v>
      </c>
      <c r="AC18" s="66">
        <f t="shared" si="7"/>
        <v>0.16628125</v>
      </c>
      <c r="AD18" s="71">
        <f t="shared" si="12"/>
        <v>2465.6</v>
      </c>
      <c r="AE18" s="71">
        <f t="shared" si="13"/>
        <v>0</v>
      </c>
      <c r="AF18" s="318">
        <v>0.0085</v>
      </c>
      <c r="AG18" s="319">
        <f t="shared" si="14"/>
        <v>27.2</v>
      </c>
    </row>
    <row r="19" ht="18.0" customHeight="1">
      <c r="A19" s="81">
        <v>45846.0</v>
      </c>
      <c r="B19" s="58" t="s">
        <v>697</v>
      </c>
      <c r="C19" s="58">
        <v>13676.0</v>
      </c>
      <c r="D19" s="59" t="s">
        <v>508</v>
      </c>
      <c r="E19" s="59" t="s">
        <v>119</v>
      </c>
      <c r="F19" s="59" t="s">
        <v>138</v>
      </c>
      <c r="G19" s="59" t="s">
        <v>139</v>
      </c>
      <c r="H19" s="59" t="s">
        <v>109</v>
      </c>
      <c r="I19" s="60" t="s">
        <v>86</v>
      </c>
      <c r="J19" s="60" t="s">
        <v>87</v>
      </c>
      <c r="K19" s="326" t="s">
        <v>698</v>
      </c>
      <c r="L19" s="326" t="s">
        <v>699</v>
      </c>
      <c r="M19" s="321">
        <v>3000.0</v>
      </c>
      <c r="N19" s="322">
        <v>5500.0</v>
      </c>
      <c r="O19" s="60">
        <v>50000.0</v>
      </c>
      <c r="P19" s="68">
        <v>3.6E-4</v>
      </c>
      <c r="Q19" s="69">
        <f t="shared" si="1"/>
        <v>18</v>
      </c>
      <c r="R19" s="65">
        <v>0.03</v>
      </c>
      <c r="S19" s="65">
        <v>0.035</v>
      </c>
      <c r="T19" s="66">
        <v>0.065</v>
      </c>
      <c r="U19" s="68">
        <f t="shared" si="2"/>
        <v>0.01995</v>
      </c>
      <c r="V19" s="57">
        <v>15.0</v>
      </c>
      <c r="W19" s="316">
        <f t="shared" si="3"/>
        <v>0.15845</v>
      </c>
      <c r="X19" s="69">
        <f t="shared" si="4"/>
        <v>871.475</v>
      </c>
      <c r="Y19" s="65">
        <v>0.1</v>
      </c>
      <c r="Z19" s="69">
        <f t="shared" si="11"/>
        <v>250</v>
      </c>
      <c r="AA19" s="317">
        <v>2.5</v>
      </c>
      <c r="AB19" s="69">
        <f t="shared" si="6"/>
        <v>1358.025</v>
      </c>
      <c r="AC19" s="66">
        <f t="shared" si="7"/>
        <v>0.2469136364</v>
      </c>
      <c r="AD19" s="71">
        <f t="shared" si="12"/>
        <v>4518.8</v>
      </c>
      <c r="AE19" s="71">
        <f t="shared" si="13"/>
        <v>109.725</v>
      </c>
      <c r="AF19" s="318">
        <v>0.0085</v>
      </c>
      <c r="AG19" s="319">
        <f t="shared" si="14"/>
        <v>46.75</v>
      </c>
    </row>
    <row r="20" ht="18.0" customHeight="1">
      <c r="A20" s="335">
        <v>45847.0</v>
      </c>
      <c r="B20" s="336" t="s">
        <v>700</v>
      </c>
      <c r="C20" s="58" t="s">
        <v>701</v>
      </c>
      <c r="D20" s="59" t="s">
        <v>257</v>
      </c>
      <c r="E20" s="59" t="s">
        <v>113</v>
      </c>
      <c r="F20" s="57" t="s">
        <v>659</v>
      </c>
      <c r="G20" s="57" t="s">
        <v>108</v>
      </c>
      <c r="H20" s="57" t="s">
        <v>109</v>
      </c>
      <c r="I20" s="60" t="s">
        <v>86</v>
      </c>
      <c r="J20" s="60" t="s">
        <v>87</v>
      </c>
      <c r="K20" s="57" t="s">
        <v>702</v>
      </c>
      <c r="L20" s="57" t="s">
        <v>703</v>
      </c>
      <c r="M20" s="314">
        <v>9500.0</v>
      </c>
      <c r="N20" s="315">
        <v>14600.0</v>
      </c>
      <c r="O20" s="75">
        <v>150000.0</v>
      </c>
      <c r="P20" s="68">
        <v>3.6E-4</v>
      </c>
      <c r="Q20" s="69">
        <f t="shared" si="1"/>
        <v>54</v>
      </c>
      <c r="R20" s="65">
        <v>0.03</v>
      </c>
      <c r="S20" s="65">
        <v>0.035</v>
      </c>
      <c r="T20" s="66">
        <v>0.065</v>
      </c>
      <c r="U20" s="68">
        <f t="shared" si="2"/>
        <v>0.01995</v>
      </c>
      <c r="V20" s="57">
        <v>15.0</v>
      </c>
      <c r="W20" s="316">
        <f t="shared" si="3"/>
        <v>0.15845</v>
      </c>
      <c r="X20" s="69">
        <f t="shared" si="4"/>
        <v>2313.37</v>
      </c>
      <c r="Y20" s="65">
        <v>0.1</v>
      </c>
      <c r="Z20" s="69">
        <f t="shared" si="11"/>
        <v>510</v>
      </c>
      <c r="AA20" s="317">
        <v>2.5</v>
      </c>
      <c r="AB20" s="69">
        <f t="shared" si="6"/>
        <v>2220.13</v>
      </c>
      <c r="AC20" s="66">
        <f t="shared" si="7"/>
        <v>0.1520636986</v>
      </c>
      <c r="AD20" s="71">
        <f t="shared" si="12"/>
        <v>11995.36</v>
      </c>
      <c r="AE20" s="71">
        <f t="shared" si="13"/>
        <v>291.27</v>
      </c>
      <c r="AF20" s="318">
        <v>0.0085</v>
      </c>
      <c r="AG20" s="319">
        <f t="shared" si="14"/>
        <v>124.1</v>
      </c>
    </row>
    <row r="21" ht="18.0" hidden="1" customHeight="1">
      <c r="A21" s="335">
        <v>45847.0</v>
      </c>
      <c r="B21" s="58">
        <v>18570.0</v>
      </c>
      <c r="C21" s="58">
        <v>13703.0</v>
      </c>
      <c r="D21" s="57" t="s">
        <v>82</v>
      </c>
      <c r="E21" s="57" t="s">
        <v>83</v>
      </c>
      <c r="F21" s="59" t="s">
        <v>90</v>
      </c>
      <c r="G21" s="83" t="s">
        <v>91</v>
      </c>
      <c r="H21" s="59" t="s">
        <v>85</v>
      </c>
      <c r="I21" s="60" t="s">
        <v>86</v>
      </c>
      <c r="J21" s="60" t="s">
        <v>87</v>
      </c>
      <c r="K21" s="57" t="s">
        <v>704</v>
      </c>
      <c r="L21" s="57" t="s">
        <v>705</v>
      </c>
      <c r="M21" s="321">
        <v>4500.0</v>
      </c>
      <c r="N21" s="322">
        <v>6800.0</v>
      </c>
      <c r="O21" s="337">
        <v>150000.0</v>
      </c>
      <c r="P21" s="68">
        <v>3.6E-4</v>
      </c>
      <c r="Q21" s="69">
        <f t="shared" si="1"/>
        <v>54</v>
      </c>
      <c r="R21" s="65">
        <v>0.12</v>
      </c>
      <c r="S21" s="65">
        <v>0.0</v>
      </c>
      <c r="T21" s="66">
        <v>0.065</v>
      </c>
      <c r="U21" s="68">
        <f t="shared" si="2"/>
        <v>0.01995</v>
      </c>
      <c r="V21" s="57">
        <v>15.0</v>
      </c>
      <c r="W21" s="316">
        <f t="shared" si="3"/>
        <v>0.21345</v>
      </c>
      <c r="X21" s="69">
        <f t="shared" si="4"/>
        <v>1451.46</v>
      </c>
      <c r="Y21" s="65">
        <v>0.05</v>
      </c>
      <c r="Z21" s="69">
        <f t="shared" si="11"/>
        <v>115</v>
      </c>
      <c r="AA21" s="317">
        <v>2.5</v>
      </c>
      <c r="AB21" s="69">
        <f t="shared" si="6"/>
        <v>677.04</v>
      </c>
      <c r="AC21" s="66">
        <f t="shared" si="7"/>
        <v>0.09956470588</v>
      </c>
      <c r="AD21" s="71">
        <f t="shared" si="12"/>
        <v>5212.88</v>
      </c>
      <c r="AE21" s="71">
        <f t="shared" si="13"/>
        <v>135.66</v>
      </c>
      <c r="AF21" s="318">
        <v>0.0085</v>
      </c>
      <c r="AG21" s="319">
        <f t="shared" si="14"/>
        <v>57.8</v>
      </c>
    </row>
    <row r="22" ht="18.0" hidden="1" customHeight="1">
      <c r="A22" s="335">
        <v>45847.0</v>
      </c>
      <c r="B22" s="58">
        <v>18575.0</v>
      </c>
      <c r="C22" s="58">
        <v>13705.0</v>
      </c>
      <c r="D22" s="59" t="s">
        <v>314</v>
      </c>
      <c r="E22" s="59" t="s">
        <v>125</v>
      </c>
      <c r="F22" s="59" t="s">
        <v>706</v>
      </c>
      <c r="G22" s="59" t="s">
        <v>468</v>
      </c>
      <c r="H22" s="59" t="s">
        <v>316</v>
      </c>
      <c r="I22" s="60" t="s">
        <v>86</v>
      </c>
      <c r="J22" s="60" t="s">
        <v>87</v>
      </c>
      <c r="K22" s="59" t="s">
        <v>707</v>
      </c>
      <c r="L22" s="59" t="s">
        <v>708</v>
      </c>
      <c r="M22" s="321">
        <v>4000.0</v>
      </c>
      <c r="N22" s="322">
        <v>4300.0</v>
      </c>
      <c r="O22" s="228">
        <v>100000.0</v>
      </c>
      <c r="P22" s="68">
        <v>3.6E-4</v>
      </c>
      <c r="Q22" s="69">
        <f t="shared" si="1"/>
        <v>36</v>
      </c>
      <c r="R22" s="65">
        <v>0.056</v>
      </c>
      <c r="S22" s="65">
        <v>0.035</v>
      </c>
      <c r="T22" s="66">
        <v>0.065</v>
      </c>
      <c r="U22" s="68">
        <f t="shared" si="2"/>
        <v>0</v>
      </c>
      <c r="V22" s="57">
        <v>0.0</v>
      </c>
      <c r="W22" s="316">
        <f t="shared" si="3"/>
        <v>0.1645</v>
      </c>
      <c r="X22" s="69">
        <f t="shared" si="4"/>
        <v>707.35</v>
      </c>
      <c r="Y22" s="65">
        <v>0.0</v>
      </c>
      <c r="Z22" s="69">
        <f t="shared" si="11"/>
        <v>0</v>
      </c>
      <c r="AA22" s="317">
        <v>2.5</v>
      </c>
      <c r="AB22" s="69">
        <f t="shared" si="6"/>
        <v>-445.85</v>
      </c>
      <c r="AC22" s="66">
        <f t="shared" si="7"/>
        <v>-0.1036860465</v>
      </c>
      <c r="AD22" s="71">
        <f t="shared" si="12"/>
        <v>3592.65</v>
      </c>
      <c r="AE22" s="71">
        <f t="shared" si="13"/>
        <v>0</v>
      </c>
      <c r="AF22" s="318">
        <v>0.0085</v>
      </c>
      <c r="AG22" s="319">
        <f t="shared" si="14"/>
        <v>36.55</v>
      </c>
    </row>
    <row r="23" ht="18.0" customHeight="1">
      <c r="A23" s="335">
        <v>45848.0</v>
      </c>
      <c r="B23" s="336" t="s">
        <v>709</v>
      </c>
      <c r="C23" s="58" t="s">
        <v>710</v>
      </c>
      <c r="D23" s="59" t="s">
        <v>257</v>
      </c>
      <c r="E23" s="59" t="s">
        <v>113</v>
      </c>
      <c r="F23" s="59" t="s">
        <v>508</v>
      </c>
      <c r="G23" s="59" t="s">
        <v>119</v>
      </c>
      <c r="H23" s="59" t="s">
        <v>109</v>
      </c>
      <c r="I23" s="60" t="s">
        <v>86</v>
      </c>
      <c r="J23" s="60" t="s">
        <v>87</v>
      </c>
      <c r="K23" s="59" t="s">
        <v>711</v>
      </c>
      <c r="L23" s="324" t="s">
        <v>712</v>
      </c>
      <c r="M23" s="314">
        <v>4100.0</v>
      </c>
      <c r="N23" s="315">
        <v>7900.0</v>
      </c>
      <c r="O23" s="228">
        <v>150000.0</v>
      </c>
      <c r="P23" s="68">
        <v>3.6E-4</v>
      </c>
      <c r="Q23" s="69">
        <f t="shared" si="1"/>
        <v>54</v>
      </c>
      <c r="R23" s="65">
        <v>0.03</v>
      </c>
      <c r="S23" s="65">
        <v>0.035</v>
      </c>
      <c r="T23" s="66">
        <v>0.065</v>
      </c>
      <c r="U23" s="68">
        <f t="shared" si="2"/>
        <v>0.01995</v>
      </c>
      <c r="V23" s="57">
        <v>15.0</v>
      </c>
      <c r="W23" s="66">
        <f t="shared" si="3"/>
        <v>0.15845</v>
      </c>
      <c r="X23" s="69">
        <f t="shared" si="4"/>
        <v>1251.755</v>
      </c>
      <c r="Y23" s="65">
        <v>0.1</v>
      </c>
      <c r="Z23" s="69">
        <f t="shared" si="11"/>
        <v>380</v>
      </c>
      <c r="AA23" s="317">
        <v>2.5</v>
      </c>
      <c r="AB23" s="69">
        <f t="shared" si="6"/>
        <v>2111.745</v>
      </c>
      <c r="AC23" s="66">
        <f t="shared" si="7"/>
        <v>0.2673094937</v>
      </c>
      <c r="AD23" s="71">
        <f t="shared" si="12"/>
        <v>6490.64</v>
      </c>
      <c r="AE23" s="71">
        <f t="shared" si="13"/>
        <v>157.605</v>
      </c>
      <c r="AF23" s="318">
        <v>0.0085</v>
      </c>
      <c r="AG23" s="319">
        <f t="shared" si="14"/>
        <v>67.15</v>
      </c>
    </row>
    <row r="24" ht="18.0" hidden="1" customHeight="1">
      <c r="A24" s="335">
        <v>45848.0</v>
      </c>
      <c r="B24" s="58">
        <v>18616.0</v>
      </c>
      <c r="C24" s="58">
        <v>13739.0</v>
      </c>
      <c r="D24" s="59" t="s">
        <v>82</v>
      </c>
      <c r="E24" s="59" t="s">
        <v>83</v>
      </c>
      <c r="F24" s="59" t="s">
        <v>84</v>
      </c>
      <c r="G24" s="59" t="s">
        <v>83</v>
      </c>
      <c r="H24" s="59" t="s">
        <v>85</v>
      </c>
      <c r="I24" s="60" t="s">
        <v>86</v>
      </c>
      <c r="J24" s="60" t="s">
        <v>87</v>
      </c>
      <c r="K24" s="59" t="s">
        <v>713</v>
      </c>
      <c r="L24" s="59" t="s">
        <v>714</v>
      </c>
      <c r="M24" s="321">
        <v>1000.0</v>
      </c>
      <c r="N24" s="322">
        <v>1500.0</v>
      </c>
      <c r="O24" s="337">
        <v>50000.0</v>
      </c>
      <c r="P24" s="68">
        <v>3.6E-4</v>
      </c>
      <c r="Q24" s="69">
        <f t="shared" si="1"/>
        <v>18</v>
      </c>
      <c r="R24" s="65">
        <v>0.0</v>
      </c>
      <c r="S24" s="65">
        <v>0.035</v>
      </c>
      <c r="T24" s="66">
        <v>0.065</v>
      </c>
      <c r="U24" s="68">
        <f t="shared" si="2"/>
        <v>0.01995</v>
      </c>
      <c r="V24" s="57">
        <v>15.0</v>
      </c>
      <c r="W24" s="316">
        <f t="shared" si="3"/>
        <v>0.12845</v>
      </c>
      <c r="X24" s="69">
        <f t="shared" si="4"/>
        <v>192.675</v>
      </c>
      <c r="Y24" s="65">
        <v>0.1</v>
      </c>
      <c r="Z24" s="69">
        <f t="shared" si="11"/>
        <v>50</v>
      </c>
      <c r="AA24" s="317">
        <v>2.5</v>
      </c>
      <c r="AB24" s="69">
        <f t="shared" si="6"/>
        <v>236.825</v>
      </c>
      <c r="AC24" s="66">
        <f t="shared" si="7"/>
        <v>0.1578833333</v>
      </c>
      <c r="AD24" s="71">
        <f t="shared" si="12"/>
        <v>1277.4</v>
      </c>
      <c r="AE24" s="71">
        <f t="shared" si="13"/>
        <v>29.925</v>
      </c>
      <c r="AF24" s="318">
        <v>0.0085</v>
      </c>
      <c r="AG24" s="319">
        <f t="shared" si="14"/>
        <v>12.75</v>
      </c>
    </row>
    <row r="25" ht="18.0" hidden="1" customHeight="1">
      <c r="A25" s="335">
        <v>45848.0</v>
      </c>
      <c r="B25" s="58">
        <v>18611.0</v>
      </c>
      <c r="C25" s="58">
        <v>13737.0</v>
      </c>
      <c r="D25" s="57" t="s">
        <v>715</v>
      </c>
      <c r="E25" s="57" t="s">
        <v>91</v>
      </c>
      <c r="F25" s="59" t="s">
        <v>716</v>
      </c>
      <c r="G25" s="59" t="s">
        <v>91</v>
      </c>
      <c r="H25" s="59" t="s">
        <v>85</v>
      </c>
      <c r="I25" s="60" t="s">
        <v>86</v>
      </c>
      <c r="J25" s="60" t="s">
        <v>87</v>
      </c>
      <c r="K25" s="59" t="s">
        <v>662</v>
      </c>
      <c r="L25" s="59" t="s">
        <v>663</v>
      </c>
      <c r="M25" s="321">
        <v>800.0</v>
      </c>
      <c r="N25" s="322">
        <v>1450.0</v>
      </c>
      <c r="O25" s="60">
        <v>50000.0</v>
      </c>
      <c r="P25" s="68">
        <v>3.6E-4</v>
      </c>
      <c r="Q25" s="69">
        <f t="shared" si="1"/>
        <v>18</v>
      </c>
      <c r="R25" s="65">
        <v>0.12</v>
      </c>
      <c r="S25" s="65">
        <v>0.0</v>
      </c>
      <c r="T25" s="66">
        <v>0.065</v>
      </c>
      <c r="U25" s="68">
        <f t="shared" si="2"/>
        <v>0.01995</v>
      </c>
      <c r="V25" s="57">
        <v>15.0</v>
      </c>
      <c r="W25" s="316">
        <f t="shared" si="3"/>
        <v>0.21345</v>
      </c>
      <c r="X25" s="69">
        <f t="shared" si="4"/>
        <v>309.5025</v>
      </c>
      <c r="Y25" s="65">
        <v>0.13</v>
      </c>
      <c r="Z25" s="69">
        <f t="shared" si="11"/>
        <v>84.5</v>
      </c>
      <c r="AA25" s="317">
        <v>2.5</v>
      </c>
      <c r="AB25" s="69">
        <f t="shared" si="6"/>
        <v>235.4975</v>
      </c>
      <c r="AC25" s="66">
        <f t="shared" si="7"/>
        <v>0.162412069</v>
      </c>
      <c r="AD25" s="71">
        <f t="shared" si="12"/>
        <v>1111.57</v>
      </c>
      <c r="AE25" s="71">
        <f t="shared" si="13"/>
        <v>28.9275</v>
      </c>
      <c r="AF25" s="318">
        <v>0.0085</v>
      </c>
      <c r="AG25" s="319">
        <f t="shared" si="14"/>
        <v>12.325</v>
      </c>
    </row>
    <row r="26" ht="18.0" hidden="1" customHeight="1">
      <c r="A26" s="335">
        <v>45848.0</v>
      </c>
      <c r="B26" s="338">
        <v>18654.0</v>
      </c>
      <c r="C26" s="320">
        <v>13772.0</v>
      </c>
      <c r="D26" s="57" t="s">
        <v>715</v>
      </c>
      <c r="E26" s="57" t="s">
        <v>91</v>
      </c>
      <c r="F26" s="59" t="s">
        <v>101</v>
      </c>
      <c r="G26" s="83" t="s">
        <v>91</v>
      </c>
      <c r="H26" s="59" t="s">
        <v>85</v>
      </c>
      <c r="I26" s="60" t="s">
        <v>86</v>
      </c>
      <c r="J26" s="60" t="s">
        <v>87</v>
      </c>
      <c r="K26" s="59" t="s">
        <v>717</v>
      </c>
      <c r="L26" s="59" t="s">
        <v>718</v>
      </c>
      <c r="M26" s="321">
        <v>700.0</v>
      </c>
      <c r="N26" s="322">
        <v>1600.0</v>
      </c>
      <c r="O26" s="75">
        <v>100000.0</v>
      </c>
      <c r="P26" s="68">
        <v>3.6E-4</v>
      </c>
      <c r="Q26" s="69">
        <f t="shared" si="1"/>
        <v>36</v>
      </c>
      <c r="R26" s="65">
        <v>0.12</v>
      </c>
      <c r="S26" s="65">
        <v>0.0</v>
      </c>
      <c r="T26" s="66">
        <v>0.065</v>
      </c>
      <c r="U26" s="68">
        <f t="shared" si="2"/>
        <v>0.01995</v>
      </c>
      <c r="V26" s="57">
        <v>15.0</v>
      </c>
      <c r="W26" s="316">
        <f t="shared" si="3"/>
        <v>0.21345</v>
      </c>
      <c r="X26" s="69">
        <f t="shared" si="4"/>
        <v>341.52</v>
      </c>
      <c r="Y26" s="65">
        <v>0.13</v>
      </c>
      <c r="Z26" s="69">
        <f t="shared" si="11"/>
        <v>117</v>
      </c>
      <c r="AA26" s="317">
        <v>2.5</v>
      </c>
      <c r="AB26" s="69">
        <f t="shared" si="6"/>
        <v>402.98</v>
      </c>
      <c r="AC26" s="66">
        <f t="shared" si="7"/>
        <v>0.2518625</v>
      </c>
      <c r="AD26" s="71">
        <f t="shared" si="12"/>
        <v>1226.56</v>
      </c>
      <c r="AE26" s="71">
        <f t="shared" si="13"/>
        <v>31.92</v>
      </c>
      <c r="AF26" s="318">
        <v>0.0085</v>
      </c>
      <c r="AG26" s="319">
        <f t="shared" si="14"/>
        <v>13.6</v>
      </c>
    </row>
    <row r="27" ht="18.0" hidden="1" customHeight="1">
      <c r="A27" s="335">
        <v>45848.0</v>
      </c>
      <c r="B27" s="58">
        <v>18655.0</v>
      </c>
      <c r="C27" s="58">
        <v>13772.0</v>
      </c>
      <c r="D27" s="57" t="s">
        <v>715</v>
      </c>
      <c r="E27" s="57" t="s">
        <v>91</v>
      </c>
      <c r="F27" s="59" t="s">
        <v>101</v>
      </c>
      <c r="G27" s="83" t="s">
        <v>91</v>
      </c>
      <c r="H27" s="59" t="s">
        <v>85</v>
      </c>
      <c r="I27" s="60" t="s">
        <v>86</v>
      </c>
      <c r="J27" s="60" t="s">
        <v>87</v>
      </c>
      <c r="K27" s="57" t="s">
        <v>717</v>
      </c>
      <c r="L27" s="57" t="s">
        <v>718</v>
      </c>
      <c r="M27" s="321">
        <v>1000.0</v>
      </c>
      <c r="N27" s="322">
        <v>1870.0</v>
      </c>
      <c r="O27" s="84">
        <v>100000.0</v>
      </c>
      <c r="P27" s="68">
        <v>3.6E-4</v>
      </c>
      <c r="Q27" s="339">
        <f t="shared" si="1"/>
        <v>36</v>
      </c>
      <c r="R27" s="65">
        <v>0.12</v>
      </c>
      <c r="S27" s="65">
        <v>0.0</v>
      </c>
      <c r="T27" s="66">
        <v>0.065</v>
      </c>
      <c r="U27" s="68">
        <f t="shared" si="2"/>
        <v>0.01995</v>
      </c>
      <c r="V27" s="57">
        <v>15.0</v>
      </c>
      <c r="W27" s="316">
        <f t="shared" si="3"/>
        <v>0.21345</v>
      </c>
      <c r="X27" s="69">
        <f t="shared" si="4"/>
        <v>399.1515</v>
      </c>
      <c r="Y27" s="65">
        <v>0.13</v>
      </c>
      <c r="Z27" s="69">
        <f t="shared" si="11"/>
        <v>113.1</v>
      </c>
      <c r="AA27" s="317">
        <v>2.5</v>
      </c>
      <c r="AB27" s="69">
        <f t="shared" si="6"/>
        <v>319.2485</v>
      </c>
      <c r="AC27" s="66">
        <f t="shared" si="7"/>
        <v>0.170721123</v>
      </c>
      <c r="AD27" s="71">
        <f t="shared" si="12"/>
        <v>1433.542</v>
      </c>
      <c r="AE27" s="71">
        <f t="shared" si="13"/>
        <v>37.3065</v>
      </c>
      <c r="AF27" s="318">
        <v>0.0085</v>
      </c>
      <c r="AG27" s="319">
        <f t="shared" si="14"/>
        <v>15.895</v>
      </c>
    </row>
    <row r="28" ht="18.0" customHeight="1">
      <c r="A28" s="335">
        <v>45849.0</v>
      </c>
      <c r="B28" s="58">
        <v>18720.0</v>
      </c>
      <c r="C28" s="58">
        <v>13825.0</v>
      </c>
      <c r="D28" s="326" t="s">
        <v>124</v>
      </c>
      <c r="E28" s="326" t="s">
        <v>125</v>
      </c>
      <c r="F28" s="326" t="s">
        <v>105</v>
      </c>
      <c r="G28" s="326" t="s">
        <v>106</v>
      </c>
      <c r="H28" s="326" t="s">
        <v>109</v>
      </c>
      <c r="I28" s="60" t="s">
        <v>86</v>
      </c>
      <c r="J28" s="60" t="s">
        <v>87</v>
      </c>
      <c r="K28" s="326" t="s">
        <v>719</v>
      </c>
      <c r="L28" s="326" t="s">
        <v>720</v>
      </c>
      <c r="M28" s="314">
        <v>9000.0</v>
      </c>
      <c r="N28" s="327">
        <v>11700.0</v>
      </c>
      <c r="O28" s="18">
        <v>350000.0</v>
      </c>
      <c r="P28" s="328">
        <v>3.6E-4</v>
      </c>
      <c r="Q28" s="85">
        <f t="shared" si="1"/>
        <v>126</v>
      </c>
      <c r="R28" s="65">
        <v>0.03</v>
      </c>
      <c r="S28" s="65">
        <v>0.035</v>
      </c>
      <c r="T28" s="329">
        <v>0.065</v>
      </c>
      <c r="U28" s="328">
        <f t="shared" si="2"/>
        <v>0.01995</v>
      </c>
      <c r="V28" s="330">
        <v>15.0</v>
      </c>
      <c r="W28" s="331">
        <f t="shared" si="3"/>
        <v>0.15845</v>
      </c>
      <c r="X28" s="85">
        <f t="shared" si="4"/>
        <v>1853.865</v>
      </c>
      <c r="Y28" s="332">
        <v>0.0</v>
      </c>
      <c r="Z28" s="76">
        <v>250.0</v>
      </c>
      <c r="AA28" s="333">
        <v>2.5</v>
      </c>
      <c r="AB28" s="85">
        <f t="shared" si="6"/>
        <v>467.635</v>
      </c>
      <c r="AC28" s="331">
        <f t="shared" si="7"/>
        <v>0.03996880342</v>
      </c>
      <c r="AD28" s="71">
        <f t="shared" si="12"/>
        <v>9612.72</v>
      </c>
      <c r="AE28" s="71">
        <f t="shared" si="13"/>
        <v>233.415</v>
      </c>
      <c r="AF28" s="318">
        <v>0.0085</v>
      </c>
      <c r="AG28" s="319">
        <f t="shared" si="14"/>
        <v>99.45</v>
      </c>
    </row>
    <row r="29" ht="18.0" customHeight="1">
      <c r="A29" s="81">
        <v>45851.0</v>
      </c>
      <c r="B29" s="58" t="s">
        <v>721</v>
      </c>
      <c r="C29" s="58" t="s">
        <v>722</v>
      </c>
      <c r="D29" s="59" t="s">
        <v>257</v>
      </c>
      <c r="E29" s="59" t="s">
        <v>113</v>
      </c>
      <c r="F29" s="59" t="s">
        <v>508</v>
      </c>
      <c r="G29" s="59" t="s">
        <v>119</v>
      </c>
      <c r="H29" s="59" t="s">
        <v>109</v>
      </c>
      <c r="I29" s="60" t="s">
        <v>86</v>
      </c>
      <c r="J29" s="60" t="s">
        <v>87</v>
      </c>
      <c r="K29" s="59" t="s">
        <v>723</v>
      </c>
      <c r="L29" s="324" t="s">
        <v>724</v>
      </c>
      <c r="M29" s="314">
        <v>4500.0</v>
      </c>
      <c r="N29" s="315">
        <v>7900.0</v>
      </c>
      <c r="O29" s="228">
        <v>150000.0</v>
      </c>
      <c r="P29" s="68">
        <v>3.6E-4</v>
      </c>
      <c r="Q29" s="69">
        <f t="shared" si="1"/>
        <v>54</v>
      </c>
      <c r="R29" s="65">
        <v>0.03</v>
      </c>
      <c r="S29" s="65">
        <v>0.035</v>
      </c>
      <c r="T29" s="66">
        <v>0.065</v>
      </c>
      <c r="U29" s="68">
        <f t="shared" si="2"/>
        <v>0.01995</v>
      </c>
      <c r="V29" s="57">
        <v>15.0</v>
      </c>
      <c r="W29" s="66">
        <f t="shared" si="3"/>
        <v>0.15845</v>
      </c>
      <c r="X29" s="69">
        <f t="shared" si="4"/>
        <v>1251.755</v>
      </c>
      <c r="Y29" s="65">
        <v>0.1</v>
      </c>
      <c r="Z29" s="69">
        <f t="shared" ref="Z29:Z62" si="15">(N29-M29)*Y29</f>
        <v>340</v>
      </c>
      <c r="AA29" s="317">
        <v>2.5</v>
      </c>
      <c r="AB29" s="69">
        <f t="shared" si="6"/>
        <v>1751.745</v>
      </c>
      <c r="AC29" s="66">
        <f t="shared" si="7"/>
        <v>0.2217398734</v>
      </c>
      <c r="AD29" s="71">
        <f t="shared" si="12"/>
        <v>6490.64</v>
      </c>
      <c r="AE29" s="71">
        <f t="shared" si="13"/>
        <v>157.605</v>
      </c>
      <c r="AF29" s="318">
        <v>0.0085</v>
      </c>
      <c r="AG29" s="319">
        <f t="shared" si="14"/>
        <v>67.15</v>
      </c>
    </row>
    <row r="30" ht="18.0" customHeight="1">
      <c r="A30" s="81">
        <v>45851.0</v>
      </c>
      <c r="B30" s="58" t="s">
        <v>725</v>
      </c>
      <c r="C30" s="58" t="s">
        <v>726</v>
      </c>
      <c r="D30" s="59" t="s">
        <v>257</v>
      </c>
      <c r="E30" s="59" t="s">
        <v>113</v>
      </c>
      <c r="F30" s="57" t="s">
        <v>659</v>
      </c>
      <c r="G30" s="57" t="s">
        <v>108</v>
      </c>
      <c r="H30" s="57" t="s">
        <v>109</v>
      </c>
      <c r="I30" s="60" t="s">
        <v>86</v>
      </c>
      <c r="J30" s="60" t="s">
        <v>87</v>
      </c>
      <c r="K30" s="57" t="s">
        <v>727</v>
      </c>
      <c r="L30" s="57" t="s">
        <v>728</v>
      </c>
      <c r="M30" s="314">
        <v>9500.0</v>
      </c>
      <c r="N30" s="315">
        <v>15600.0</v>
      </c>
      <c r="O30" s="75">
        <v>150000.0</v>
      </c>
      <c r="P30" s="68">
        <v>3.6E-4</v>
      </c>
      <c r="Q30" s="69">
        <f t="shared" si="1"/>
        <v>54</v>
      </c>
      <c r="R30" s="65">
        <v>0.03</v>
      </c>
      <c r="S30" s="65">
        <v>0.035</v>
      </c>
      <c r="T30" s="66">
        <v>0.065</v>
      </c>
      <c r="U30" s="68">
        <f t="shared" si="2"/>
        <v>0.01995</v>
      </c>
      <c r="V30" s="57">
        <v>15.0</v>
      </c>
      <c r="W30" s="316">
        <f t="shared" si="3"/>
        <v>0.15845</v>
      </c>
      <c r="X30" s="69">
        <f t="shared" si="4"/>
        <v>2471.82</v>
      </c>
      <c r="Y30" s="65">
        <v>0.1</v>
      </c>
      <c r="Z30" s="69">
        <f t="shared" si="15"/>
        <v>610</v>
      </c>
      <c r="AA30" s="317">
        <v>2.5</v>
      </c>
      <c r="AB30" s="69">
        <f t="shared" si="6"/>
        <v>2961.68</v>
      </c>
      <c r="AC30" s="66">
        <f t="shared" si="7"/>
        <v>0.1898512821</v>
      </c>
      <c r="AD30" s="71">
        <f t="shared" si="12"/>
        <v>12816.96</v>
      </c>
      <c r="AE30" s="71">
        <f t="shared" si="13"/>
        <v>311.22</v>
      </c>
      <c r="AF30" s="318">
        <v>0.0085</v>
      </c>
      <c r="AG30" s="319">
        <f t="shared" si="14"/>
        <v>132.6</v>
      </c>
    </row>
    <row r="31" ht="18.0" hidden="1" customHeight="1">
      <c r="A31" s="81">
        <v>45852.0</v>
      </c>
      <c r="B31" s="58">
        <v>18773.0</v>
      </c>
      <c r="C31" s="58">
        <v>13862.0</v>
      </c>
      <c r="D31" s="59" t="s">
        <v>90</v>
      </c>
      <c r="E31" s="59" t="s">
        <v>91</v>
      </c>
      <c r="F31" s="59" t="s">
        <v>101</v>
      </c>
      <c r="G31" s="59" t="s">
        <v>91</v>
      </c>
      <c r="H31" s="59" t="s">
        <v>85</v>
      </c>
      <c r="I31" s="60" t="s">
        <v>86</v>
      </c>
      <c r="J31" s="60" t="s">
        <v>87</v>
      </c>
      <c r="K31" s="57" t="s">
        <v>729</v>
      </c>
      <c r="L31" s="57" t="s">
        <v>730</v>
      </c>
      <c r="M31" s="321">
        <v>1000.0</v>
      </c>
      <c r="N31" s="322">
        <v>1870.0</v>
      </c>
      <c r="O31" s="60">
        <v>50000.0</v>
      </c>
      <c r="P31" s="68">
        <v>3.6E-4</v>
      </c>
      <c r="Q31" s="69">
        <f t="shared" si="1"/>
        <v>18</v>
      </c>
      <c r="R31" s="65">
        <v>0.12</v>
      </c>
      <c r="S31" s="65">
        <v>0.0</v>
      </c>
      <c r="T31" s="66">
        <v>0.065</v>
      </c>
      <c r="U31" s="68">
        <f t="shared" si="2"/>
        <v>0.01995</v>
      </c>
      <c r="V31" s="57">
        <v>15.0</v>
      </c>
      <c r="W31" s="316">
        <f t="shared" si="3"/>
        <v>0.21345</v>
      </c>
      <c r="X31" s="69">
        <f t="shared" si="4"/>
        <v>399.1515</v>
      </c>
      <c r="Y31" s="65">
        <v>0.13</v>
      </c>
      <c r="Z31" s="69">
        <f t="shared" si="15"/>
        <v>113.1</v>
      </c>
      <c r="AA31" s="317">
        <v>2.5</v>
      </c>
      <c r="AB31" s="69">
        <f t="shared" si="6"/>
        <v>337.2485</v>
      </c>
      <c r="AC31" s="66">
        <f t="shared" si="7"/>
        <v>0.1803467914</v>
      </c>
      <c r="AD31" s="71">
        <f t="shared" si="12"/>
        <v>1433.542</v>
      </c>
      <c r="AE31" s="71">
        <f t="shared" si="13"/>
        <v>37.3065</v>
      </c>
      <c r="AF31" s="318">
        <v>0.0085</v>
      </c>
      <c r="AG31" s="319">
        <f t="shared" si="14"/>
        <v>15.895</v>
      </c>
    </row>
    <row r="32" ht="17.25" customHeight="1">
      <c r="A32" s="81">
        <v>45853.0</v>
      </c>
      <c r="B32" s="58" t="s">
        <v>731</v>
      </c>
      <c r="C32" s="58">
        <v>13896.0</v>
      </c>
      <c r="D32" s="59" t="s">
        <v>508</v>
      </c>
      <c r="E32" s="59" t="s">
        <v>119</v>
      </c>
      <c r="F32" s="59" t="s">
        <v>138</v>
      </c>
      <c r="G32" s="59" t="s">
        <v>139</v>
      </c>
      <c r="H32" s="59" t="s">
        <v>109</v>
      </c>
      <c r="I32" s="60" t="s">
        <v>86</v>
      </c>
      <c r="J32" s="60" t="s">
        <v>87</v>
      </c>
      <c r="K32" s="59" t="s">
        <v>732</v>
      </c>
      <c r="L32" s="59" t="s">
        <v>733</v>
      </c>
      <c r="M32" s="321">
        <v>3200.0</v>
      </c>
      <c r="N32" s="322">
        <v>5500.0</v>
      </c>
      <c r="O32" s="228">
        <v>100000.0</v>
      </c>
      <c r="P32" s="68">
        <v>3.6E-4</v>
      </c>
      <c r="Q32" s="69">
        <f t="shared" si="1"/>
        <v>36</v>
      </c>
      <c r="R32" s="65">
        <v>0.12</v>
      </c>
      <c r="S32" s="65">
        <v>0.0</v>
      </c>
      <c r="T32" s="66">
        <v>0.065</v>
      </c>
      <c r="U32" s="68">
        <f t="shared" si="2"/>
        <v>0.01995</v>
      </c>
      <c r="V32" s="57">
        <v>15.0</v>
      </c>
      <c r="W32" s="66">
        <f t="shared" si="3"/>
        <v>0.21345</v>
      </c>
      <c r="X32" s="69">
        <f t="shared" si="4"/>
        <v>1173.975</v>
      </c>
      <c r="Y32" s="65">
        <v>0.1</v>
      </c>
      <c r="Z32" s="69">
        <f t="shared" si="15"/>
        <v>230</v>
      </c>
      <c r="AA32" s="317">
        <v>2.5</v>
      </c>
      <c r="AB32" s="69">
        <f t="shared" si="6"/>
        <v>857.525</v>
      </c>
      <c r="AC32" s="66">
        <f t="shared" si="7"/>
        <v>0.1559136364</v>
      </c>
      <c r="AD32" s="71">
        <f t="shared" si="12"/>
        <v>4216.3</v>
      </c>
      <c r="AE32" s="71">
        <f t="shared" si="13"/>
        <v>109.725</v>
      </c>
      <c r="AF32" s="318">
        <v>0.0085</v>
      </c>
      <c r="AG32" s="319">
        <f t="shared" si="14"/>
        <v>46.75</v>
      </c>
    </row>
    <row r="33" ht="18.0" customHeight="1">
      <c r="A33" s="81">
        <v>45854.0</v>
      </c>
      <c r="B33" s="79" t="s">
        <v>734</v>
      </c>
      <c r="C33" s="58" t="s">
        <v>735</v>
      </c>
      <c r="D33" s="59" t="s">
        <v>257</v>
      </c>
      <c r="E33" s="59" t="s">
        <v>113</v>
      </c>
      <c r="F33" s="59" t="s">
        <v>508</v>
      </c>
      <c r="G33" s="59" t="s">
        <v>119</v>
      </c>
      <c r="H33" s="59" t="s">
        <v>109</v>
      </c>
      <c r="I33" s="60" t="s">
        <v>86</v>
      </c>
      <c r="J33" s="60" t="s">
        <v>87</v>
      </c>
      <c r="K33" s="59" t="s">
        <v>736</v>
      </c>
      <c r="L33" s="324" t="s">
        <v>737</v>
      </c>
      <c r="M33" s="314">
        <v>4400.0</v>
      </c>
      <c r="N33" s="315">
        <v>7200.0</v>
      </c>
      <c r="O33" s="228">
        <v>150000.0</v>
      </c>
      <c r="P33" s="68">
        <v>3.6E-4</v>
      </c>
      <c r="Q33" s="69">
        <f t="shared" si="1"/>
        <v>54</v>
      </c>
      <c r="R33" s="65">
        <v>0.03</v>
      </c>
      <c r="S33" s="65">
        <v>0.035</v>
      </c>
      <c r="T33" s="66">
        <v>0.065</v>
      </c>
      <c r="U33" s="68">
        <f t="shared" si="2"/>
        <v>0.01995</v>
      </c>
      <c r="V33" s="57">
        <v>15.0</v>
      </c>
      <c r="W33" s="66">
        <f t="shared" si="3"/>
        <v>0.15845</v>
      </c>
      <c r="X33" s="69">
        <f t="shared" si="4"/>
        <v>1140.84</v>
      </c>
      <c r="Y33" s="65">
        <v>0.1</v>
      </c>
      <c r="Z33" s="69">
        <f t="shared" si="15"/>
        <v>280</v>
      </c>
      <c r="AA33" s="317">
        <v>2.5</v>
      </c>
      <c r="AB33" s="69">
        <f t="shared" si="6"/>
        <v>1322.66</v>
      </c>
      <c r="AC33" s="66">
        <f t="shared" si="7"/>
        <v>0.1837027778</v>
      </c>
      <c r="AD33" s="71">
        <f t="shared" si="12"/>
        <v>5915.52</v>
      </c>
      <c r="AE33" s="71">
        <f t="shared" si="13"/>
        <v>143.64</v>
      </c>
      <c r="AF33" s="318">
        <v>0.0085</v>
      </c>
      <c r="AG33" s="319">
        <f t="shared" si="14"/>
        <v>61.2</v>
      </c>
    </row>
    <row r="34" ht="18.0" customHeight="1">
      <c r="A34" s="81">
        <v>45854.0</v>
      </c>
      <c r="B34" s="58" t="s">
        <v>738</v>
      </c>
      <c r="C34" s="58" t="s">
        <v>739</v>
      </c>
      <c r="D34" s="59" t="s">
        <v>257</v>
      </c>
      <c r="E34" s="59" t="s">
        <v>113</v>
      </c>
      <c r="F34" s="57" t="s">
        <v>659</v>
      </c>
      <c r="G34" s="57" t="s">
        <v>108</v>
      </c>
      <c r="H34" s="57" t="s">
        <v>109</v>
      </c>
      <c r="I34" s="60" t="s">
        <v>86</v>
      </c>
      <c r="J34" s="60" t="s">
        <v>87</v>
      </c>
      <c r="K34" s="57" t="s">
        <v>136</v>
      </c>
      <c r="L34" s="57" t="s">
        <v>740</v>
      </c>
      <c r="M34" s="314">
        <v>8000.0</v>
      </c>
      <c r="N34" s="315">
        <v>11700.0</v>
      </c>
      <c r="O34" s="75">
        <v>150000.0</v>
      </c>
      <c r="P34" s="68">
        <v>3.6E-4</v>
      </c>
      <c r="Q34" s="69">
        <f t="shared" si="1"/>
        <v>54</v>
      </c>
      <c r="R34" s="65">
        <v>0.03</v>
      </c>
      <c r="S34" s="65">
        <v>0.035</v>
      </c>
      <c r="T34" s="66">
        <v>0.065</v>
      </c>
      <c r="U34" s="68">
        <f t="shared" si="2"/>
        <v>0.01995</v>
      </c>
      <c r="V34" s="57">
        <v>15.0</v>
      </c>
      <c r="W34" s="316">
        <f t="shared" si="3"/>
        <v>0.15845</v>
      </c>
      <c r="X34" s="69">
        <f t="shared" si="4"/>
        <v>1853.865</v>
      </c>
      <c r="Y34" s="65">
        <v>0.1</v>
      </c>
      <c r="Z34" s="69">
        <f t="shared" si="15"/>
        <v>370</v>
      </c>
      <c r="AA34" s="317">
        <v>2.5</v>
      </c>
      <c r="AB34" s="69">
        <f t="shared" si="6"/>
        <v>1419.635</v>
      </c>
      <c r="AC34" s="66">
        <f t="shared" si="7"/>
        <v>0.1213363248</v>
      </c>
      <c r="AD34" s="71">
        <f t="shared" si="12"/>
        <v>9612.72</v>
      </c>
      <c r="AE34" s="71">
        <f t="shared" si="13"/>
        <v>233.415</v>
      </c>
      <c r="AF34" s="318">
        <v>0.0085</v>
      </c>
      <c r="AG34" s="319">
        <f t="shared" si="14"/>
        <v>99.45</v>
      </c>
    </row>
    <row r="35" ht="18.0" hidden="1" customHeight="1">
      <c r="A35" s="81">
        <v>45854.0</v>
      </c>
      <c r="B35" s="58">
        <v>18881.0</v>
      </c>
      <c r="C35" s="58">
        <v>13952.0</v>
      </c>
      <c r="D35" s="59" t="s">
        <v>90</v>
      </c>
      <c r="E35" s="59" t="s">
        <v>91</v>
      </c>
      <c r="F35" s="59" t="s">
        <v>122</v>
      </c>
      <c r="G35" s="59" t="s">
        <v>91</v>
      </c>
      <c r="H35" s="59" t="s">
        <v>85</v>
      </c>
      <c r="I35" s="60" t="s">
        <v>86</v>
      </c>
      <c r="J35" s="60" t="s">
        <v>87</v>
      </c>
      <c r="K35" s="59" t="s">
        <v>741</v>
      </c>
      <c r="L35" s="59" t="s">
        <v>742</v>
      </c>
      <c r="M35" s="321">
        <v>600.0</v>
      </c>
      <c r="N35" s="322">
        <v>1200.0</v>
      </c>
      <c r="O35" s="228">
        <v>50000.0</v>
      </c>
      <c r="P35" s="68">
        <v>3.6E-4</v>
      </c>
      <c r="Q35" s="69">
        <f t="shared" si="1"/>
        <v>18</v>
      </c>
      <c r="R35" s="65">
        <v>0.12</v>
      </c>
      <c r="S35" s="65">
        <v>0.0</v>
      </c>
      <c r="T35" s="66">
        <v>0.065</v>
      </c>
      <c r="U35" s="68">
        <f t="shared" si="2"/>
        <v>0.01995</v>
      </c>
      <c r="V35" s="57">
        <v>15.0</v>
      </c>
      <c r="W35" s="66">
        <f t="shared" si="3"/>
        <v>0.21345</v>
      </c>
      <c r="X35" s="69">
        <f t="shared" si="4"/>
        <v>256.14</v>
      </c>
      <c r="Y35" s="65">
        <v>0.13</v>
      </c>
      <c r="Z35" s="69">
        <f t="shared" si="15"/>
        <v>78</v>
      </c>
      <c r="AA35" s="317">
        <v>2.5</v>
      </c>
      <c r="AB35" s="69">
        <f t="shared" si="6"/>
        <v>245.36</v>
      </c>
      <c r="AC35" s="66">
        <f t="shared" si="7"/>
        <v>0.2044666667</v>
      </c>
      <c r="AD35" s="71">
        <f t="shared" si="12"/>
        <v>919.92</v>
      </c>
      <c r="AE35" s="71">
        <f t="shared" si="13"/>
        <v>23.94</v>
      </c>
      <c r="AF35" s="318">
        <v>0.0085</v>
      </c>
      <c r="AG35" s="319">
        <f t="shared" si="14"/>
        <v>10.2</v>
      </c>
    </row>
    <row r="36" ht="18.0" hidden="1" customHeight="1">
      <c r="A36" s="81">
        <v>45855.0</v>
      </c>
      <c r="B36" s="336" t="s">
        <v>743</v>
      </c>
      <c r="C36" s="58">
        <v>14039.0</v>
      </c>
      <c r="D36" s="59" t="s">
        <v>90</v>
      </c>
      <c r="E36" s="59" t="s">
        <v>91</v>
      </c>
      <c r="F36" s="59" t="s">
        <v>82</v>
      </c>
      <c r="G36" s="59" t="s">
        <v>83</v>
      </c>
      <c r="H36" s="59" t="s">
        <v>85</v>
      </c>
      <c r="I36" s="60" t="s">
        <v>86</v>
      </c>
      <c r="J36" s="60" t="s">
        <v>87</v>
      </c>
      <c r="K36" s="59" t="s">
        <v>744</v>
      </c>
      <c r="L36" s="59" t="s">
        <v>745</v>
      </c>
      <c r="M36" s="321">
        <v>6500.0</v>
      </c>
      <c r="N36" s="322">
        <v>12900.0</v>
      </c>
      <c r="O36" s="228">
        <v>150000.0</v>
      </c>
      <c r="P36" s="68">
        <v>3.6E-4</v>
      </c>
      <c r="Q36" s="69">
        <f t="shared" si="1"/>
        <v>54</v>
      </c>
      <c r="R36" s="65">
        <v>0.12</v>
      </c>
      <c r="S36" s="65">
        <v>0.0</v>
      </c>
      <c r="T36" s="66">
        <v>0.065</v>
      </c>
      <c r="U36" s="68">
        <f t="shared" si="2"/>
        <v>0.01995</v>
      </c>
      <c r="V36" s="57">
        <v>15.0</v>
      </c>
      <c r="W36" s="66">
        <f t="shared" si="3"/>
        <v>0.21345</v>
      </c>
      <c r="X36" s="69">
        <f t="shared" si="4"/>
        <v>2753.505</v>
      </c>
      <c r="Y36" s="65">
        <v>0.13</v>
      </c>
      <c r="Z36" s="69">
        <f t="shared" si="15"/>
        <v>832</v>
      </c>
      <c r="AA36" s="317">
        <v>2.5</v>
      </c>
      <c r="AB36" s="69">
        <f t="shared" si="6"/>
        <v>2757.995</v>
      </c>
      <c r="AC36" s="66">
        <f t="shared" si="7"/>
        <v>0.213798062</v>
      </c>
      <c r="AD36" s="71">
        <f t="shared" si="12"/>
        <v>9889.14</v>
      </c>
      <c r="AE36" s="71">
        <f t="shared" si="13"/>
        <v>257.355</v>
      </c>
      <c r="AF36" s="318">
        <v>0.0085</v>
      </c>
      <c r="AG36" s="319">
        <f t="shared" si="14"/>
        <v>109.65</v>
      </c>
    </row>
    <row r="37" ht="18.0" customHeight="1">
      <c r="A37" s="81">
        <v>45855.0</v>
      </c>
      <c r="B37" s="58" t="s">
        <v>746</v>
      </c>
      <c r="C37" s="59">
        <v>14008.0</v>
      </c>
      <c r="D37" s="59" t="s">
        <v>118</v>
      </c>
      <c r="E37" s="59" t="s">
        <v>119</v>
      </c>
      <c r="F37" s="59" t="s">
        <v>138</v>
      </c>
      <c r="G37" s="59" t="s">
        <v>139</v>
      </c>
      <c r="H37" s="57" t="s">
        <v>109</v>
      </c>
      <c r="I37" s="75" t="s">
        <v>86</v>
      </c>
      <c r="J37" s="75" t="s">
        <v>87</v>
      </c>
      <c r="K37" s="59" t="s">
        <v>747</v>
      </c>
      <c r="L37" s="59" t="s">
        <v>748</v>
      </c>
      <c r="M37" s="321">
        <v>2500.0</v>
      </c>
      <c r="N37" s="322">
        <v>3900.0</v>
      </c>
      <c r="O37" s="228">
        <v>50000.0</v>
      </c>
      <c r="P37" s="68">
        <v>3.6E-4</v>
      </c>
      <c r="Q37" s="69">
        <f t="shared" si="1"/>
        <v>18</v>
      </c>
      <c r="R37" s="65">
        <v>0.03</v>
      </c>
      <c r="S37" s="65">
        <v>0.035</v>
      </c>
      <c r="T37" s="66">
        <v>0.065</v>
      </c>
      <c r="U37" s="68">
        <f t="shared" si="2"/>
        <v>0.01995</v>
      </c>
      <c r="V37" s="57">
        <v>15.0</v>
      </c>
      <c r="W37" s="66">
        <f t="shared" si="3"/>
        <v>0.15845</v>
      </c>
      <c r="X37" s="69">
        <f t="shared" si="4"/>
        <v>617.955</v>
      </c>
      <c r="Y37" s="65">
        <v>0.1</v>
      </c>
      <c r="Z37" s="69">
        <f t="shared" si="15"/>
        <v>140</v>
      </c>
      <c r="AA37" s="317">
        <v>2.5</v>
      </c>
      <c r="AB37" s="69">
        <f t="shared" si="6"/>
        <v>621.545</v>
      </c>
      <c r="AC37" s="66">
        <f t="shared" si="7"/>
        <v>0.1593705128</v>
      </c>
      <c r="AD37" s="71">
        <f t="shared" si="12"/>
        <v>3204.24</v>
      </c>
      <c r="AE37" s="71">
        <f t="shared" si="13"/>
        <v>77.805</v>
      </c>
      <c r="AF37" s="318">
        <v>0.0085</v>
      </c>
      <c r="AG37" s="319">
        <f t="shared" si="14"/>
        <v>33.15</v>
      </c>
    </row>
    <row r="38" ht="18.0" hidden="1" customHeight="1">
      <c r="A38" s="81">
        <v>45855.0</v>
      </c>
      <c r="B38" s="58">
        <v>18961.0</v>
      </c>
      <c r="C38" s="59">
        <v>14011.0</v>
      </c>
      <c r="D38" s="59" t="s">
        <v>90</v>
      </c>
      <c r="E38" s="59" t="s">
        <v>91</v>
      </c>
      <c r="F38" s="59" t="s">
        <v>101</v>
      </c>
      <c r="G38" s="59" t="s">
        <v>91</v>
      </c>
      <c r="H38" s="59" t="s">
        <v>85</v>
      </c>
      <c r="I38" s="60" t="s">
        <v>86</v>
      </c>
      <c r="J38" s="60" t="s">
        <v>87</v>
      </c>
      <c r="K38" s="336" t="s">
        <v>446</v>
      </c>
      <c r="L38" s="340" t="s">
        <v>749</v>
      </c>
      <c r="M38" s="321">
        <v>1150.0</v>
      </c>
      <c r="N38" s="322">
        <v>1870.0</v>
      </c>
      <c r="O38" s="228">
        <v>100000.0</v>
      </c>
      <c r="P38" s="68">
        <v>3.6E-4</v>
      </c>
      <c r="Q38" s="69">
        <f t="shared" si="1"/>
        <v>36</v>
      </c>
      <c r="R38" s="65">
        <v>0.12</v>
      </c>
      <c r="S38" s="65">
        <v>0.0</v>
      </c>
      <c r="T38" s="66">
        <v>0.065</v>
      </c>
      <c r="U38" s="68">
        <f t="shared" si="2"/>
        <v>0.01995</v>
      </c>
      <c r="V38" s="57">
        <v>15.0</v>
      </c>
      <c r="W38" s="66">
        <f t="shared" si="3"/>
        <v>0.21345</v>
      </c>
      <c r="X38" s="69">
        <f t="shared" si="4"/>
        <v>399.1515</v>
      </c>
      <c r="Y38" s="65">
        <v>0.07</v>
      </c>
      <c r="Z38" s="69">
        <f t="shared" si="15"/>
        <v>50.4</v>
      </c>
      <c r="AA38" s="317">
        <v>2.5</v>
      </c>
      <c r="AB38" s="69">
        <f t="shared" si="6"/>
        <v>231.9485</v>
      </c>
      <c r="AC38" s="66">
        <f t="shared" si="7"/>
        <v>0.124036631</v>
      </c>
      <c r="AD38" s="71">
        <f t="shared" si="12"/>
        <v>1433.542</v>
      </c>
      <c r="AE38" s="71">
        <f t="shared" si="13"/>
        <v>37.3065</v>
      </c>
      <c r="AF38" s="318">
        <v>0.0085</v>
      </c>
      <c r="AG38" s="319">
        <f t="shared" si="14"/>
        <v>15.895</v>
      </c>
    </row>
    <row r="39" ht="18.0" hidden="1" customHeight="1">
      <c r="A39" s="81">
        <v>45856.0</v>
      </c>
      <c r="B39" s="58">
        <v>19007.0</v>
      </c>
      <c r="C39" s="59">
        <v>14050.0</v>
      </c>
      <c r="D39" s="59" t="s">
        <v>127</v>
      </c>
      <c r="E39" s="59" t="s">
        <v>83</v>
      </c>
      <c r="F39" s="59" t="s">
        <v>82</v>
      </c>
      <c r="G39" s="59" t="s">
        <v>83</v>
      </c>
      <c r="H39" s="59" t="s">
        <v>128</v>
      </c>
      <c r="I39" s="60" t="s">
        <v>86</v>
      </c>
      <c r="J39" s="60" t="s">
        <v>87</v>
      </c>
      <c r="K39" s="59" t="s">
        <v>750</v>
      </c>
      <c r="L39" s="59" t="s">
        <v>751</v>
      </c>
      <c r="M39" s="321">
        <v>1000.0</v>
      </c>
      <c r="N39" s="322">
        <v>1950.0</v>
      </c>
      <c r="O39" s="228">
        <v>100002.0</v>
      </c>
      <c r="P39" s="68">
        <v>3.6E-4</v>
      </c>
      <c r="Q39" s="69">
        <f t="shared" si="1"/>
        <v>36.00072</v>
      </c>
      <c r="R39" s="65">
        <v>0.05</v>
      </c>
      <c r="S39" s="65">
        <v>0.035</v>
      </c>
      <c r="T39" s="66">
        <v>0.065</v>
      </c>
      <c r="U39" s="68">
        <f t="shared" si="2"/>
        <v>0.01995</v>
      </c>
      <c r="V39" s="57">
        <v>15.0</v>
      </c>
      <c r="W39" s="66">
        <f t="shared" si="3"/>
        <v>0.17845</v>
      </c>
      <c r="X39" s="69">
        <f t="shared" si="4"/>
        <v>347.9775</v>
      </c>
      <c r="Y39" s="65">
        <v>0.13</v>
      </c>
      <c r="Z39" s="69">
        <f t="shared" si="15"/>
        <v>123.5</v>
      </c>
      <c r="AA39" s="317">
        <v>2.5</v>
      </c>
      <c r="AB39" s="69">
        <f t="shared" si="6"/>
        <v>440.02178</v>
      </c>
      <c r="AC39" s="66">
        <f t="shared" si="7"/>
        <v>0.2256521949</v>
      </c>
      <c r="AD39" s="71">
        <f t="shared" si="12"/>
        <v>1563.12</v>
      </c>
      <c r="AE39" s="71">
        <f t="shared" si="13"/>
        <v>38.9025</v>
      </c>
      <c r="AF39" s="318">
        <v>0.0085</v>
      </c>
      <c r="AG39" s="319">
        <f t="shared" si="14"/>
        <v>16.575</v>
      </c>
    </row>
    <row r="40" ht="18.0" customHeight="1">
      <c r="A40" s="341">
        <v>45857.0</v>
      </c>
      <c r="B40" s="58" t="s">
        <v>752</v>
      </c>
      <c r="C40" s="58" t="s">
        <v>753</v>
      </c>
      <c r="D40" s="59" t="s">
        <v>257</v>
      </c>
      <c r="E40" s="59" t="s">
        <v>113</v>
      </c>
      <c r="F40" s="59" t="s">
        <v>508</v>
      </c>
      <c r="G40" s="59" t="s">
        <v>119</v>
      </c>
      <c r="H40" s="59" t="s">
        <v>109</v>
      </c>
      <c r="I40" s="60" t="s">
        <v>86</v>
      </c>
      <c r="J40" s="60" t="s">
        <v>87</v>
      </c>
      <c r="K40" s="59" t="s">
        <v>754</v>
      </c>
      <c r="L40" s="324" t="s">
        <v>755</v>
      </c>
      <c r="M40" s="314">
        <v>4500.0</v>
      </c>
      <c r="N40" s="315">
        <v>7900.0</v>
      </c>
      <c r="O40" s="228">
        <v>150000.0</v>
      </c>
      <c r="P40" s="68">
        <v>3.6E-4</v>
      </c>
      <c r="Q40" s="69">
        <f t="shared" si="1"/>
        <v>54</v>
      </c>
      <c r="R40" s="65">
        <v>0.03</v>
      </c>
      <c r="S40" s="65">
        <v>0.035</v>
      </c>
      <c r="T40" s="66">
        <v>0.065</v>
      </c>
      <c r="U40" s="68">
        <f t="shared" si="2"/>
        <v>0.01995</v>
      </c>
      <c r="V40" s="57">
        <v>15.0</v>
      </c>
      <c r="W40" s="66">
        <f t="shared" si="3"/>
        <v>0.15845</v>
      </c>
      <c r="X40" s="69">
        <f t="shared" si="4"/>
        <v>1251.755</v>
      </c>
      <c r="Y40" s="65">
        <v>0.1</v>
      </c>
      <c r="Z40" s="69">
        <f t="shared" si="15"/>
        <v>340</v>
      </c>
      <c r="AA40" s="317">
        <v>2.5</v>
      </c>
      <c r="AB40" s="69">
        <f t="shared" si="6"/>
        <v>1751.745</v>
      </c>
      <c r="AC40" s="66">
        <f t="shared" si="7"/>
        <v>0.2217398734</v>
      </c>
      <c r="AD40" s="71">
        <f t="shared" si="12"/>
        <v>6490.64</v>
      </c>
      <c r="AE40" s="71">
        <f t="shared" si="13"/>
        <v>157.605</v>
      </c>
      <c r="AF40" s="318">
        <v>0.0085</v>
      </c>
      <c r="AG40" s="319">
        <f t="shared" si="14"/>
        <v>67.15</v>
      </c>
    </row>
    <row r="41" ht="18.0" customHeight="1">
      <c r="A41" s="341">
        <v>45857.0</v>
      </c>
      <c r="B41" s="79" t="s">
        <v>756</v>
      </c>
      <c r="C41" s="58" t="s">
        <v>757</v>
      </c>
      <c r="D41" s="59" t="s">
        <v>257</v>
      </c>
      <c r="E41" s="59" t="s">
        <v>113</v>
      </c>
      <c r="F41" s="57" t="s">
        <v>659</v>
      </c>
      <c r="G41" s="57" t="s">
        <v>108</v>
      </c>
      <c r="H41" s="57" t="s">
        <v>109</v>
      </c>
      <c r="I41" s="60" t="s">
        <v>86</v>
      </c>
      <c r="J41" s="60" t="s">
        <v>87</v>
      </c>
      <c r="K41" s="57" t="s">
        <v>758</v>
      </c>
      <c r="L41" s="57" t="s">
        <v>759</v>
      </c>
      <c r="M41" s="314">
        <v>8700.0</v>
      </c>
      <c r="N41" s="315">
        <v>13500.0</v>
      </c>
      <c r="O41" s="75">
        <v>150000.0</v>
      </c>
      <c r="P41" s="68">
        <v>3.6E-4</v>
      </c>
      <c r="Q41" s="69">
        <f t="shared" si="1"/>
        <v>54</v>
      </c>
      <c r="R41" s="65">
        <v>0.03</v>
      </c>
      <c r="S41" s="65">
        <v>0.035</v>
      </c>
      <c r="T41" s="66">
        <v>0.065</v>
      </c>
      <c r="U41" s="68">
        <f t="shared" si="2"/>
        <v>0.01995</v>
      </c>
      <c r="V41" s="57">
        <v>15.0</v>
      </c>
      <c r="W41" s="316">
        <f t="shared" si="3"/>
        <v>0.15845</v>
      </c>
      <c r="X41" s="69">
        <f t="shared" si="4"/>
        <v>2139.075</v>
      </c>
      <c r="Y41" s="65">
        <v>0.1</v>
      </c>
      <c r="Z41" s="69">
        <f t="shared" si="15"/>
        <v>480</v>
      </c>
      <c r="AA41" s="317">
        <v>2.5</v>
      </c>
      <c r="AB41" s="69">
        <f t="shared" si="6"/>
        <v>2124.425</v>
      </c>
      <c r="AC41" s="66">
        <f t="shared" si="7"/>
        <v>0.1573648148</v>
      </c>
      <c r="AD41" s="71">
        <f t="shared" si="12"/>
        <v>11091.6</v>
      </c>
      <c r="AE41" s="71">
        <f t="shared" si="13"/>
        <v>269.325</v>
      </c>
      <c r="AF41" s="318">
        <v>0.0085</v>
      </c>
      <c r="AG41" s="319">
        <f t="shared" si="14"/>
        <v>114.75</v>
      </c>
    </row>
    <row r="42" ht="18.0" hidden="1" customHeight="1">
      <c r="A42" s="341">
        <v>45859.0</v>
      </c>
      <c r="B42" s="79">
        <v>19056.0</v>
      </c>
      <c r="C42" s="59">
        <v>14081.0</v>
      </c>
      <c r="D42" s="59" t="s">
        <v>90</v>
      </c>
      <c r="E42" s="59" t="s">
        <v>91</v>
      </c>
      <c r="F42" s="59" t="s">
        <v>94</v>
      </c>
      <c r="G42" s="59" t="s">
        <v>91</v>
      </c>
      <c r="H42" s="59" t="s">
        <v>85</v>
      </c>
      <c r="I42" s="60" t="s">
        <v>86</v>
      </c>
      <c r="J42" s="60" t="s">
        <v>87</v>
      </c>
      <c r="K42" s="59" t="s">
        <v>760</v>
      </c>
      <c r="L42" s="59" t="s">
        <v>761</v>
      </c>
      <c r="M42" s="321">
        <v>750.0</v>
      </c>
      <c r="N42" s="322">
        <v>1350.0</v>
      </c>
      <c r="O42" s="100">
        <v>50000.0</v>
      </c>
      <c r="P42" s="68">
        <v>3.6E-4</v>
      </c>
      <c r="Q42" s="69">
        <f t="shared" si="1"/>
        <v>18</v>
      </c>
      <c r="R42" s="65">
        <v>0.12</v>
      </c>
      <c r="S42" s="65">
        <v>0.0</v>
      </c>
      <c r="T42" s="66">
        <v>0.065</v>
      </c>
      <c r="U42" s="68">
        <f t="shared" si="2"/>
        <v>0.01995</v>
      </c>
      <c r="V42" s="57">
        <v>15.0</v>
      </c>
      <c r="W42" s="316">
        <f t="shared" si="3"/>
        <v>0.21345</v>
      </c>
      <c r="X42" s="69">
        <f t="shared" si="4"/>
        <v>288.1575</v>
      </c>
      <c r="Y42" s="65">
        <v>0.13</v>
      </c>
      <c r="Z42" s="69">
        <f t="shared" si="15"/>
        <v>78</v>
      </c>
      <c r="AA42" s="342">
        <v>2.5</v>
      </c>
      <c r="AB42" s="339">
        <f t="shared" si="6"/>
        <v>213.3425</v>
      </c>
      <c r="AC42" s="316">
        <f t="shared" si="7"/>
        <v>0.1580314815</v>
      </c>
      <c r="AD42" s="71">
        <f t="shared" si="12"/>
        <v>1034.91</v>
      </c>
      <c r="AE42" s="71">
        <f t="shared" si="13"/>
        <v>26.9325</v>
      </c>
      <c r="AF42" s="318">
        <v>0.0085</v>
      </c>
      <c r="AG42" s="319">
        <f t="shared" si="14"/>
        <v>11.475</v>
      </c>
    </row>
    <row r="43" ht="18.0" hidden="1" customHeight="1">
      <c r="A43" s="341">
        <v>45859.0</v>
      </c>
      <c r="B43" s="79" t="s">
        <v>762</v>
      </c>
      <c r="C43" s="58">
        <v>14168.0</v>
      </c>
      <c r="D43" s="59" t="s">
        <v>612</v>
      </c>
      <c r="E43" s="59" t="s">
        <v>308</v>
      </c>
      <c r="F43" s="59" t="s">
        <v>82</v>
      </c>
      <c r="G43" s="59" t="s">
        <v>83</v>
      </c>
      <c r="H43" s="59" t="s">
        <v>85</v>
      </c>
      <c r="I43" s="60" t="s">
        <v>86</v>
      </c>
      <c r="J43" s="60" t="s">
        <v>87</v>
      </c>
      <c r="K43" s="59" t="s">
        <v>763</v>
      </c>
      <c r="L43" s="59" t="s">
        <v>764</v>
      </c>
      <c r="M43" s="321">
        <v>3000.0</v>
      </c>
      <c r="N43" s="322">
        <v>4800.0</v>
      </c>
      <c r="O43" s="100">
        <v>100000.0</v>
      </c>
      <c r="P43" s="68">
        <v>3.6E-4</v>
      </c>
      <c r="Q43" s="69">
        <f t="shared" si="1"/>
        <v>36</v>
      </c>
      <c r="R43" s="65">
        <v>0.12</v>
      </c>
      <c r="S43" s="65">
        <v>0.0</v>
      </c>
      <c r="T43" s="66">
        <v>0.065</v>
      </c>
      <c r="U43" s="68">
        <f t="shared" si="2"/>
        <v>0.01995</v>
      </c>
      <c r="V43" s="57">
        <v>15.0</v>
      </c>
      <c r="W43" s="316">
        <f t="shared" si="3"/>
        <v>0.21345</v>
      </c>
      <c r="X43" s="69">
        <f t="shared" si="4"/>
        <v>1024.56</v>
      </c>
      <c r="Y43" s="65">
        <v>0.07</v>
      </c>
      <c r="Z43" s="69">
        <f t="shared" si="15"/>
        <v>126</v>
      </c>
      <c r="AA43" s="342">
        <v>2.5</v>
      </c>
      <c r="AB43" s="339">
        <f t="shared" si="6"/>
        <v>610.94</v>
      </c>
      <c r="AC43" s="316">
        <f t="shared" si="7"/>
        <v>0.1272791667</v>
      </c>
      <c r="AD43" s="71">
        <f t="shared" si="12"/>
        <v>3679.68</v>
      </c>
      <c r="AE43" s="71">
        <f t="shared" si="13"/>
        <v>95.76</v>
      </c>
      <c r="AF43" s="318">
        <v>0.0085</v>
      </c>
      <c r="AG43" s="319">
        <f t="shared" si="14"/>
        <v>40.8</v>
      </c>
    </row>
    <row r="44" ht="18.0" customHeight="1">
      <c r="A44" s="341">
        <v>45860.0</v>
      </c>
      <c r="B44" s="79">
        <v>19138.0</v>
      </c>
      <c r="C44" s="79">
        <v>14153.0</v>
      </c>
      <c r="D44" s="326" t="s">
        <v>124</v>
      </c>
      <c r="E44" s="326" t="s">
        <v>125</v>
      </c>
      <c r="F44" s="326" t="s">
        <v>105</v>
      </c>
      <c r="G44" s="326" t="s">
        <v>106</v>
      </c>
      <c r="H44" s="326" t="s">
        <v>109</v>
      </c>
      <c r="I44" s="60" t="s">
        <v>86</v>
      </c>
      <c r="J44" s="60" t="s">
        <v>87</v>
      </c>
      <c r="K44" s="326" t="s">
        <v>765</v>
      </c>
      <c r="L44" s="326" t="s">
        <v>766</v>
      </c>
      <c r="M44" s="314">
        <v>8200.0</v>
      </c>
      <c r="N44" s="327">
        <v>11800.0</v>
      </c>
      <c r="O44" s="18">
        <v>300000.0</v>
      </c>
      <c r="P44" s="328">
        <v>3.6E-4</v>
      </c>
      <c r="Q44" s="85">
        <f t="shared" si="1"/>
        <v>108</v>
      </c>
      <c r="R44" s="65">
        <v>0.03</v>
      </c>
      <c r="S44" s="65">
        <v>0.035</v>
      </c>
      <c r="T44" s="329">
        <v>0.065</v>
      </c>
      <c r="U44" s="328">
        <f t="shared" si="2"/>
        <v>0.01995</v>
      </c>
      <c r="V44" s="330">
        <v>15.0</v>
      </c>
      <c r="W44" s="331">
        <f t="shared" si="3"/>
        <v>0.15845</v>
      </c>
      <c r="X44" s="85">
        <f t="shared" si="4"/>
        <v>1869.71</v>
      </c>
      <c r="Y44" s="332">
        <v>0.07</v>
      </c>
      <c r="Z44" s="69">
        <f t="shared" si="15"/>
        <v>252</v>
      </c>
      <c r="AA44" s="333">
        <v>2.5</v>
      </c>
      <c r="AB44" s="85">
        <f t="shared" si="6"/>
        <v>1367.79</v>
      </c>
      <c r="AC44" s="331">
        <f t="shared" si="7"/>
        <v>0.1159144068</v>
      </c>
      <c r="AD44" s="71">
        <f t="shared" si="12"/>
        <v>9694.88</v>
      </c>
      <c r="AE44" s="71">
        <f t="shared" si="13"/>
        <v>235.41</v>
      </c>
      <c r="AF44" s="318">
        <v>0.0085</v>
      </c>
      <c r="AG44" s="319">
        <f t="shared" si="14"/>
        <v>100.3</v>
      </c>
    </row>
    <row r="45" ht="18.0" customHeight="1">
      <c r="A45" s="341">
        <v>45860.0</v>
      </c>
      <c r="B45" s="79" t="s">
        <v>767</v>
      </c>
      <c r="C45" s="79">
        <v>14146.0</v>
      </c>
      <c r="D45" s="59" t="s">
        <v>118</v>
      </c>
      <c r="E45" s="59" t="s">
        <v>119</v>
      </c>
      <c r="F45" s="59" t="s">
        <v>138</v>
      </c>
      <c r="G45" s="59" t="s">
        <v>139</v>
      </c>
      <c r="H45" s="59" t="s">
        <v>109</v>
      </c>
      <c r="I45" s="60" t="s">
        <v>86</v>
      </c>
      <c r="J45" s="60" t="s">
        <v>87</v>
      </c>
      <c r="K45" s="59" t="s">
        <v>655</v>
      </c>
      <c r="L45" s="59" t="s">
        <v>656</v>
      </c>
      <c r="M45" s="321">
        <v>3000.0</v>
      </c>
      <c r="N45" s="322">
        <v>4800.0</v>
      </c>
      <c r="O45" s="228">
        <v>150000.0</v>
      </c>
      <c r="P45" s="68">
        <v>3.6E-4</v>
      </c>
      <c r="Q45" s="69">
        <f t="shared" si="1"/>
        <v>54</v>
      </c>
      <c r="R45" s="65">
        <v>0.03</v>
      </c>
      <c r="S45" s="65">
        <v>0.035</v>
      </c>
      <c r="T45" s="66">
        <v>0.065</v>
      </c>
      <c r="U45" s="68">
        <f t="shared" si="2"/>
        <v>0.01995</v>
      </c>
      <c r="V45" s="57">
        <v>15.0</v>
      </c>
      <c r="W45" s="66">
        <f t="shared" si="3"/>
        <v>0.15845</v>
      </c>
      <c r="X45" s="69">
        <f t="shared" si="4"/>
        <v>760.56</v>
      </c>
      <c r="Y45" s="65">
        <v>0.1</v>
      </c>
      <c r="Z45" s="69">
        <f t="shared" si="15"/>
        <v>180</v>
      </c>
      <c r="AA45" s="317">
        <v>2.5</v>
      </c>
      <c r="AB45" s="69">
        <f t="shared" si="6"/>
        <v>802.94</v>
      </c>
      <c r="AC45" s="66">
        <f t="shared" si="7"/>
        <v>0.1672791667</v>
      </c>
      <c r="AD45" s="71">
        <f t="shared" si="12"/>
        <v>3943.68</v>
      </c>
      <c r="AE45" s="71">
        <f t="shared" si="13"/>
        <v>95.76</v>
      </c>
      <c r="AF45" s="318">
        <v>0.0085</v>
      </c>
      <c r="AG45" s="319">
        <f t="shared" si="14"/>
        <v>40.8</v>
      </c>
    </row>
    <row r="46" ht="18.0" hidden="1" customHeight="1">
      <c r="A46" s="341">
        <v>45860.0</v>
      </c>
      <c r="B46" s="79">
        <v>19096.0</v>
      </c>
      <c r="C46" s="79">
        <v>14115.0</v>
      </c>
      <c r="D46" s="59" t="s">
        <v>203</v>
      </c>
      <c r="E46" s="59" t="s">
        <v>83</v>
      </c>
      <c r="F46" s="59" t="s">
        <v>84</v>
      </c>
      <c r="G46" s="59" t="s">
        <v>83</v>
      </c>
      <c r="H46" s="59" t="s">
        <v>85</v>
      </c>
      <c r="I46" s="60" t="s">
        <v>86</v>
      </c>
      <c r="J46" s="60" t="s">
        <v>87</v>
      </c>
      <c r="K46" s="59" t="s">
        <v>768</v>
      </c>
      <c r="L46" s="59" t="s">
        <v>769</v>
      </c>
      <c r="M46" s="314">
        <v>1000.0</v>
      </c>
      <c r="N46" s="315">
        <v>1500.0</v>
      </c>
      <c r="O46" s="228">
        <v>50000.0</v>
      </c>
      <c r="P46" s="68">
        <v>3.6E-4</v>
      </c>
      <c r="Q46" s="69">
        <f t="shared" si="1"/>
        <v>18</v>
      </c>
      <c r="R46" s="65">
        <v>0.0</v>
      </c>
      <c r="S46" s="65">
        <v>0.035</v>
      </c>
      <c r="T46" s="66">
        <v>0.065</v>
      </c>
      <c r="U46" s="68">
        <f t="shared" si="2"/>
        <v>0.01995</v>
      </c>
      <c r="V46" s="57">
        <v>15.0</v>
      </c>
      <c r="W46" s="66">
        <f t="shared" si="3"/>
        <v>0.12845</v>
      </c>
      <c r="X46" s="69">
        <f t="shared" si="4"/>
        <v>192.675</v>
      </c>
      <c r="Y46" s="65">
        <v>0.1</v>
      </c>
      <c r="Z46" s="69">
        <f t="shared" si="15"/>
        <v>50</v>
      </c>
      <c r="AA46" s="317">
        <v>2.5</v>
      </c>
      <c r="AB46" s="69">
        <f t="shared" si="6"/>
        <v>236.825</v>
      </c>
      <c r="AC46" s="66">
        <f t="shared" si="7"/>
        <v>0.1578833333</v>
      </c>
      <c r="AD46" s="71">
        <f t="shared" si="12"/>
        <v>1277.4</v>
      </c>
      <c r="AE46" s="71">
        <f t="shared" si="13"/>
        <v>29.925</v>
      </c>
      <c r="AF46" s="318">
        <v>0.0085</v>
      </c>
      <c r="AG46" s="319">
        <f t="shared" si="14"/>
        <v>12.75</v>
      </c>
    </row>
    <row r="47" ht="18.0" customHeight="1">
      <c r="A47" s="341">
        <v>45861.0</v>
      </c>
      <c r="B47" s="79" t="s">
        <v>770</v>
      </c>
      <c r="C47" s="58" t="s">
        <v>771</v>
      </c>
      <c r="D47" s="326" t="s">
        <v>112</v>
      </c>
      <c r="E47" s="326" t="s">
        <v>113</v>
      </c>
      <c r="F47" s="326" t="s">
        <v>508</v>
      </c>
      <c r="G47" s="326" t="s">
        <v>119</v>
      </c>
      <c r="H47" s="326" t="s">
        <v>109</v>
      </c>
      <c r="I47" s="60" t="s">
        <v>86</v>
      </c>
      <c r="J47" s="60" t="s">
        <v>87</v>
      </c>
      <c r="K47" s="57" t="s">
        <v>136</v>
      </c>
      <c r="L47" s="57" t="s">
        <v>740</v>
      </c>
      <c r="M47" s="314">
        <v>4500.0</v>
      </c>
      <c r="N47" s="327">
        <v>7500.0</v>
      </c>
      <c r="O47" s="18">
        <v>100000.0</v>
      </c>
      <c r="P47" s="328">
        <v>3.6E-4</v>
      </c>
      <c r="Q47" s="85">
        <f t="shared" si="1"/>
        <v>36</v>
      </c>
      <c r="R47" s="65">
        <v>0.03</v>
      </c>
      <c r="S47" s="65">
        <v>0.035</v>
      </c>
      <c r="T47" s="329">
        <v>0.065</v>
      </c>
      <c r="U47" s="328">
        <f t="shared" si="2"/>
        <v>0.01995</v>
      </c>
      <c r="V47" s="330">
        <v>15.0</v>
      </c>
      <c r="W47" s="331">
        <f t="shared" si="3"/>
        <v>0.15845</v>
      </c>
      <c r="X47" s="85">
        <f t="shared" si="4"/>
        <v>1188.375</v>
      </c>
      <c r="Y47" s="332">
        <v>0.1</v>
      </c>
      <c r="Z47" s="69">
        <f t="shared" si="15"/>
        <v>300</v>
      </c>
      <c r="AA47" s="333">
        <v>2.5</v>
      </c>
      <c r="AB47" s="85">
        <f t="shared" si="6"/>
        <v>1473.125</v>
      </c>
      <c r="AC47" s="331">
        <f t="shared" si="7"/>
        <v>0.1964166667</v>
      </c>
      <c r="AD47" s="71">
        <f t="shared" si="12"/>
        <v>6162</v>
      </c>
      <c r="AE47" s="71">
        <f t="shared" si="13"/>
        <v>149.625</v>
      </c>
      <c r="AF47" s="318">
        <v>0.0085</v>
      </c>
      <c r="AG47" s="319">
        <f t="shared" si="14"/>
        <v>63.75</v>
      </c>
    </row>
    <row r="48" ht="18.0" customHeight="1">
      <c r="A48" s="341">
        <v>45862.0</v>
      </c>
      <c r="B48" s="79" t="s">
        <v>772</v>
      </c>
      <c r="C48" s="58" t="s">
        <v>773</v>
      </c>
      <c r="D48" s="59" t="s">
        <v>257</v>
      </c>
      <c r="E48" s="59" t="s">
        <v>113</v>
      </c>
      <c r="F48" s="59" t="s">
        <v>659</v>
      </c>
      <c r="G48" s="59" t="s">
        <v>108</v>
      </c>
      <c r="H48" s="59" t="s">
        <v>109</v>
      </c>
      <c r="I48" s="60" t="s">
        <v>86</v>
      </c>
      <c r="J48" s="60" t="s">
        <v>87</v>
      </c>
      <c r="K48" s="59" t="s">
        <v>774</v>
      </c>
      <c r="L48" s="59" t="s">
        <v>775</v>
      </c>
      <c r="M48" s="321">
        <v>8000.0</v>
      </c>
      <c r="N48" s="322">
        <v>13900.0</v>
      </c>
      <c r="O48" s="100">
        <v>150000.0</v>
      </c>
      <c r="P48" s="68">
        <v>3.6E-4</v>
      </c>
      <c r="Q48" s="69">
        <f t="shared" si="1"/>
        <v>54</v>
      </c>
      <c r="R48" s="65">
        <v>0.03</v>
      </c>
      <c r="S48" s="65">
        <v>0.03</v>
      </c>
      <c r="T48" s="66">
        <v>0.065</v>
      </c>
      <c r="U48" s="68">
        <f t="shared" si="2"/>
        <v>0.01995</v>
      </c>
      <c r="V48" s="57">
        <v>15.0</v>
      </c>
      <c r="W48" s="316">
        <f t="shared" si="3"/>
        <v>0.14495</v>
      </c>
      <c r="X48" s="69">
        <f t="shared" si="4"/>
        <v>2014.805</v>
      </c>
      <c r="Y48" s="65">
        <v>0.1</v>
      </c>
      <c r="Z48" s="69">
        <f t="shared" si="15"/>
        <v>590</v>
      </c>
      <c r="AA48" s="342">
        <v>2.5</v>
      </c>
      <c r="AB48" s="339">
        <f t="shared" si="6"/>
        <v>3238.695</v>
      </c>
      <c r="AC48" s="316">
        <f t="shared" si="7"/>
        <v>0.2329996403</v>
      </c>
      <c r="AD48" s="343"/>
      <c r="AE48" s="343"/>
      <c r="AF48" s="318"/>
      <c r="AG48" s="319"/>
    </row>
    <row r="49" ht="18.0" hidden="1" customHeight="1">
      <c r="A49" s="341">
        <v>45862.0</v>
      </c>
      <c r="B49" s="79">
        <v>19271.0</v>
      </c>
      <c r="C49" s="59">
        <v>14251.0</v>
      </c>
      <c r="D49" s="59" t="s">
        <v>90</v>
      </c>
      <c r="E49" s="59" t="s">
        <v>91</v>
      </c>
      <c r="F49" s="59" t="s">
        <v>101</v>
      </c>
      <c r="G49" s="59" t="s">
        <v>91</v>
      </c>
      <c r="H49" s="59" t="s">
        <v>85</v>
      </c>
      <c r="I49" s="60" t="s">
        <v>86</v>
      </c>
      <c r="J49" s="60" t="s">
        <v>87</v>
      </c>
      <c r="K49" s="59" t="s">
        <v>776</v>
      </c>
      <c r="L49" s="59" t="s">
        <v>777</v>
      </c>
      <c r="M49" s="321">
        <v>1400.0</v>
      </c>
      <c r="N49" s="322">
        <v>1870.0</v>
      </c>
      <c r="O49" s="100">
        <v>50000.0</v>
      </c>
      <c r="P49" s="68">
        <v>3.6E-4</v>
      </c>
      <c r="Q49" s="69">
        <f t="shared" si="1"/>
        <v>18</v>
      </c>
      <c r="R49" s="65">
        <v>0.12</v>
      </c>
      <c r="S49" s="65">
        <v>0.0</v>
      </c>
      <c r="T49" s="66">
        <v>0.065</v>
      </c>
      <c r="U49" s="68">
        <f t="shared" si="2"/>
        <v>0.01995</v>
      </c>
      <c r="V49" s="57">
        <v>15.0</v>
      </c>
      <c r="W49" s="316">
        <f t="shared" si="3"/>
        <v>0.20495</v>
      </c>
      <c r="X49" s="69">
        <f t="shared" si="4"/>
        <v>383.2565</v>
      </c>
      <c r="Y49" s="65">
        <v>0.0</v>
      </c>
      <c r="Z49" s="69">
        <f t="shared" si="15"/>
        <v>0</v>
      </c>
      <c r="AA49" s="342">
        <v>2.5</v>
      </c>
      <c r="AB49" s="339">
        <f t="shared" si="6"/>
        <v>66.2435</v>
      </c>
      <c r="AC49" s="316">
        <f t="shared" si="7"/>
        <v>0.03542433155</v>
      </c>
      <c r="AD49" s="343"/>
      <c r="AE49" s="343"/>
      <c r="AF49" s="318"/>
      <c r="AG49" s="319"/>
    </row>
    <row r="50" ht="18.0" customHeight="1">
      <c r="A50" s="341">
        <v>45863.0</v>
      </c>
      <c r="B50" s="79">
        <v>19365.0</v>
      </c>
      <c r="C50" s="58">
        <v>14324.0</v>
      </c>
      <c r="D50" s="326" t="s">
        <v>124</v>
      </c>
      <c r="E50" s="326" t="s">
        <v>125</v>
      </c>
      <c r="F50" s="326" t="s">
        <v>105</v>
      </c>
      <c r="G50" s="326" t="s">
        <v>106</v>
      </c>
      <c r="H50" s="326" t="s">
        <v>109</v>
      </c>
      <c r="I50" s="60" t="s">
        <v>86</v>
      </c>
      <c r="J50" s="60" t="s">
        <v>87</v>
      </c>
      <c r="K50" s="326" t="s">
        <v>778</v>
      </c>
      <c r="L50" s="326" t="s">
        <v>779</v>
      </c>
      <c r="M50" s="314">
        <v>7450.0</v>
      </c>
      <c r="N50" s="327">
        <v>11800.0</v>
      </c>
      <c r="O50" s="18">
        <v>300000.0</v>
      </c>
      <c r="P50" s="328">
        <v>3.6E-4</v>
      </c>
      <c r="Q50" s="85">
        <f t="shared" si="1"/>
        <v>108</v>
      </c>
      <c r="R50" s="65">
        <v>0.03</v>
      </c>
      <c r="S50" s="65">
        <v>0.035</v>
      </c>
      <c r="T50" s="329">
        <v>0.065</v>
      </c>
      <c r="U50" s="328">
        <f t="shared" si="2"/>
        <v>0.01995</v>
      </c>
      <c r="V50" s="330">
        <v>15.0</v>
      </c>
      <c r="W50" s="331">
        <f t="shared" si="3"/>
        <v>0.14995</v>
      </c>
      <c r="X50" s="85">
        <f t="shared" si="4"/>
        <v>1769.41</v>
      </c>
      <c r="Y50" s="332">
        <v>0.1</v>
      </c>
      <c r="Z50" s="69">
        <f t="shared" si="15"/>
        <v>435</v>
      </c>
      <c r="AA50" s="333">
        <v>2.5</v>
      </c>
      <c r="AB50" s="85">
        <f t="shared" si="6"/>
        <v>2035.09</v>
      </c>
      <c r="AC50" s="331">
        <f t="shared" si="7"/>
        <v>0.1724652542</v>
      </c>
      <c r="AD50" s="343"/>
      <c r="AE50" s="343"/>
      <c r="AF50" s="318"/>
      <c r="AG50" s="319"/>
    </row>
    <row r="51" ht="18.0" customHeight="1">
      <c r="A51" s="341">
        <v>45863.0</v>
      </c>
      <c r="B51" s="79" t="s">
        <v>780</v>
      </c>
      <c r="C51" s="79">
        <v>14303.0</v>
      </c>
      <c r="D51" s="59" t="s">
        <v>118</v>
      </c>
      <c r="E51" s="59" t="s">
        <v>119</v>
      </c>
      <c r="F51" s="59" t="s">
        <v>138</v>
      </c>
      <c r="G51" s="59" t="s">
        <v>139</v>
      </c>
      <c r="H51" s="57" t="s">
        <v>109</v>
      </c>
      <c r="I51" s="75" t="s">
        <v>86</v>
      </c>
      <c r="J51" s="75" t="s">
        <v>87</v>
      </c>
      <c r="K51" s="59" t="s">
        <v>781</v>
      </c>
      <c r="L51" s="59" t="s">
        <v>782</v>
      </c>
      <c r="M51" s="321">
        <v>2000.0</v>
      </c>
      <c r="N51" s="322">
        <v>3500.0</v>
      </c>
      <c r="O51" s="228">
        <v>50000.0</v>
      </c>
      <c r="P51" s="68">
        <v>3.6E-4</v>
      </c>
      <c r="Q51" s="69">
        <f t="shared" si="1"/>
        <v>18</v>
      </c>
      <c r="R51" s="65">
        <v>0.03</v>
      </c>
      <c r="S51" s="65">
        <v>0.035</v>
      </c>
      <c r="T51" s="66">
        <v>0.065</v>
      </c>
      <c r="U51" s="68">
        <f t="shared" si="2"/>
        <v>0.01995</v>
      </c>
      <c r="V51" s="57">
        <v>15.0</v>
      </c>
      <c r="W51" s="66">
        <f t="shared" si="3"/>
        <v>0.14995</v>
      </c>
      <c r="X51" s="69">
        <f t="shared" si="4"/>
        <v>524.825</v>
      </c>
      <c r="Y51" s="65">
        <v>0.1</v>
      </c>
      <c r="Z51" s="69">
        <f t="shared" si="15"/>
        <v>150</v>
      </c>
      <c r="AA51" s="317">
        <v>2.5</v>
      </c>
      <c r="AB51" s="69">
        <f t="shared" si="6"/>
        <v>804.675</v>
      </c>
      <c r="AC51" s="66">
        <f t="shared" si="7"/>
        <v>0.2299071429</v>
      </c>
      <c r="AD51" s="343"/>
      <c r="AE51" s="343"/>
      <c r="AF51" s="318"/>
      <c r="AG51" s="319"/>
    </row>
    <row r="52" ht="18.0" customHeight="1">
      <c r="A52" s="341">
        <v>45864.0</v>
      </c>
      <c r="B52" s="79" t="s">
        <v>783</v>
      </c>
      <c r="C52" s="79" t="s">
        <v>784</v>
      </c>
      <c r="D52" s="59" t="s">
        <v>257</v>
      </c>
      <c r="E52" s="59" t="s">
        <v>113</v>
      </c>
      <c r="F52" s="59" t="s">
        <v>508</v>
      </c>
      <c r="G52" s="59" t="s">
        <v>119</v>
      </c>
      <c r="H52" s="59" t="s">
        <v>109</v>
      </c>
      <c r="I52" s="60" t="s">
        <v>86</v>
      </c>
      <c r="J52" s="60" t="s">
        <v>87</v>
      </c>
      <c r="K52" s="57" t="s">
        <v>136</v>
      </c>
      <c r="L52" s="57" t="s">
        <v>740</v>
      </c>
      <c r="M52" s="314">
        <v>4500.0</v>
      </c>
      <c r="N52" s="315">
        <v>7500.0</v>
      </c>
      <c r="O52" s="228">
        <v>150000.0</v>
      </c>
      <c r="P52" s="68">
        <v>3.6E-4</v>
      </c>
      <c r="Q52" s="69">
        <f t="shared" si="1"/>
        <v>54</v>
      </c>
      <c r="R52" s="65">
        <v>0.03</v>
      </c>
      <c r="S52" s="65">
        <v>0.035</v>
      </c>
      <c r="T52" s="66">
        <v>0.065</v>
      </c>
      <c r="U52" s="68">
        <f t="shared" si="2"/>
        <v>0.01995</v>
      </c>
      <c r="V52" s="57">
        <v>15.0</v>
      </c>
      <c r="W52" s="66">
        <f t="shared" si="3"/>
        <v>0.14995</v>
      </c>
      <c r="X52" s="69">
        <f t="shared" si="4"/>
        <v>1124.625</v>
      </c>
      <c r="Y52" s="65">
        <v>0.1</v>
      </c>
      <c r="Z52" s="69">
        <f t="shared" si="15"/>
        <v>300</v>
      </c>
      <c r="AA52" s="317">
        <v>2.5</v>
      </c>
      <c r="AB52" s="69">
        <f t="shared" si="6"/>
        <v>1518.875</v>
      </c>
      <c r="AC52" s="66">
        <f t="shared" si="7"/>
        <v>0.2025166667</v>
      </c>
      <c r="AD52" s="343"/>
      <c r="AE52" s="343"/>
      <c r="AF52" s="318"/>
      <c r="AG52" s="319"/>
    </row>
    <row r="53" ht="18.0" customHeight="1">
      <c r="A53" s="341">
        <v>45864.0</v>
      </c>
      <c r="B53" s="79" t="s">
        <v>785</v>
      </c>
      <c r="C53" s="79" t="s">
        <v>786</v>
      </c>
      <c r="D53" s="59" t="s">
        <v>257</v>
      </c>
      <c r="E53" s="59" t="s">
        <v>113</v>
      </c>
      <c r="F53" s="57" t="s">
        <v>659</v>
      </c>
      <c r="G53" s="57" t="s">
        <v>108</v>
      </c>
      <c r="H53" s="57" t="s">
        <v>109</v>
      </c>
      <c r="I53" s="60" t="s">
        <v>86</v>
      </c>
      <c r="J53" s="60" t="s">
        <v>87</v>
      </c>
      <c r="K53" s="57" t="s">
        <v>787</v>
      </c>
      <c r="L53" s="57" t="s">
        <v>788</v>
      </c>
      <c r="M53" s="314">
        <v>10000.0</v>
      </c>
      <c r="N53" s="315">
        <v>14900.0</v>
      </c>
      <c r="O53" s="75">
        <v>150000.0</v>
      </c>
      <c r="P53" s="68">
        <v>3.6E-4</v>
      </c>
      <c r="Q53" s="69">
        <f t="shared" si="1"/>
        <v>54</v>
      </c>
      <c r="R53" s="65">
        <v>0.03</v>
      </c>
      <c r="S53" s="65">
        <v>0.035</v>
      </c>
      <c r="T53" s="66">
        <v>0.065</v>
      </c>
      <c r="U53" s="68">
        <f t="shared" si="2"/>
        <v>0.01995</v>
      </c>
      <c r="V53" s="57">
        <v>15.0</v>
      </c>
      <c r="W53" s="316">
        <f t="shared" si="3"/>
        <v>0.14995</v>
      </c>
      <c r="X53" s="69">
        <f t="shared" si="4"/>
        <v>2234.255</v>
      </c>
      <c r="Y53" s="65">
        <v>0.07</v>
      </c>
      <c r="Z53" s="69">
        <f t="shared" si="15"/>
        <v>343</v>
      </c>
      <c r="AA53" s="317">
        <v>2.5</v>
      </c>
      <c r="AB53" s="69">
        <f t="shared" si="6"/>
        <v>2266.245</v>
      </c>
      <c r="AC53" s="66">
        <f t="shared" si="7"/>
        <v>0.1520969799</v>
      </c>
      <c r="AD53" s="343"/>
      <c r="AE53" s="343"/>
      <c r="AF53" s="318"/>
      <c r="AG53" s="319"/>
    </row>
    <row r="54" ht="18.0" hidden="1" customHeight="1">
      <c r="A54" s="341">
        <v>45866.0</v>
      </c>
      <c r="B54" s="79">
        <v>19401.0</v>
      </c>
      <c r="C54" s="79">
        <v>14348.0</v>
      </c>
      <c r="D54" s="59" t="s">
        <v>90</v>
      </c>
      <c r="E54" s="59" t="s">
        <v>91</v>
      </c>
      <c r="F54" s="59" t="s">
        <v>101</v>
      </c>
      <c r="G54" s="59" t="s">
        <v>91</v>
      </c>
      <c r="H54" s="59" t="s">
        <v>85</v>
      </c>
      <c r="I54" s="60" t="s">
        <v>86</v>
      </c>
      <c r="J54" s="60" t="s">
        <v>87</v>
      </c>
      <c r="K54" s="59" t="s">
        <v>789</v>
      </c>
      <c r="L54" s="59" t="s">
        <v>790</v>
      </c>
      <c r="M54" s="321">
        <v>1000.0</v>
      </c>
      <c r="N54" s="322">
        <v>1870.0</v>
      </c>
      <c r="O54" s="228">
        <v>50000.0</v>
      </c>
      <c r="P54" s="68">
        <v>3.6E-4</v>
      </c>
      <c r="Q54" s="69">
        <f t="shared" si="1"/>
        <v>18</v>
      </c>
      <c r="R54" s="65">
        <v>0.12</v>
      </c>
      <c r="S54" s="65">
        <v>0.0</v>
      </c>
      <c r="T54" s="66">
        <v>0.065</v>
      </c>
      <c r="U54" s="68">
        <f t="shared" si="2"/>
        <v>0.01995</v>
      </c>
      <c r="V54" s="57">
        <v>15.0</v>
      </c>
      <c r="W54" s="66">
        <f t="shared" si="3"/>
        <v>0.20495</v>
      </c>
      <c r="X54" s="69">
        <f t="shared" si="4"/>
        <v>383.2565</v>
      </c>
      <c r="Y54" s="65">
        <v>0.1</v>
      </c>
      <c r="Z54" s="69">
        <f t="shared" si="15"/>
        <v>87</v>
      </c>
      <c r="AA54" s="317">
        <v>2.5</v>
      </c>
      <c r="AB54" s="69">
        <f t="shared" si="6"/>
        <v>379.2435</v>
      </c>
      <c r="AC54" s="66">
        <f t="shared" si="7"/>
        <v>0.2028040107</v>
      </c>
      <c r="AD54" s="343"/>
      <c r="AE54" s="343"/>
      <c r="AF54" s="318"/>
      <c r="AG54" s="319"/>
    </row>
    <row r="55" ht="18.0" customHeight="1">
      <c r="A55" s="341">
        <v>45866.0</v>
      </c>
      <c r="B55" s="79" t="s">
        <v>791</v>
      </c>
      <c r="C55" s="79">
        <v>14501.0</v>
      </c>
      <c r="D55" s="59" t="s">
        <v>508</v>
      </c>
      <c r="E55" s="59" t="s">
        <v>119</v>
      </c>
      <c r="F55" s="59" t="s">
        <v>138</v>
      </c>
      <c r="G55" s="59" t="s">
        <v>119</v>
      </c>
      <c r="H55" s="59" t="s">
        <v>109</v>
      </c>
      <c r="I55" s="60" t="s">
        <v>86</v>
      </c>
      <c r="J55" s="60" t="s">
        <v>87</v>
      </c>
      <c r="K55" s="59" t="s">
        <v>792</v>
      </c>
      <c r="L55" s="59" t="s">
        <v>793</v>
      </c>
      <c r="M55" s="314">
        <v>2200.0</v>
      </c>
      <c r="N55" s="315">
        <v>3800.0</v>
      </c>
      <c r="O55" s="228">
        <v>20000.0</v>
      </c>
      <c r="P55" s="68"/>
      <c r="Q55" s="69"/>
      <c r="R55" s="65">
        <v>0.12</v>
      </c>
      <c r="S55" s="65">
        <v>0.0</v>
      </c>
      <c r="T55" s="66">
        <v>0.065</v>
      </c>
      <c r="U55" s="68">
        <f t="shared" si="2"/>
        <v>0.01995</v>
      </c>
      <c r="V55" s="57">
        <v>15.0</v>
      </c>
      <c r="W55" s="66">
        <f t="shared" si="3"/>
        <v>0.20495</v>
      </c>
      <c r="X55" s="69">
        <f t="shared" si="4"/>
        <v>778.81</v>
      </c>
      <c r="Y55" s="65">
        <v>0.1</v>
      </c>
      <c r="Z55" s="69">
        <f t="shared" si="15"/>
        <v>160</v>
      </c>
      <c r="AA55" s="317">
        <v>2.5</v>
      </c>
      <c r="AB55" s="69">
        <f t="shared" si="6"/>
        <v>658.69</v>
      </c>
      <c r="AC55" s="66">
        <f t="shared" si="7"/>
        <v>0.1733394737</v>
      </c>
      <c r="AD55" s="343"/>
      <c r="AE55" s="343"/>
      <c r="AF55" s="318"/>
      <c r="AG55" s="319"/>
    </row>
    <row r="56" ht="18.0" hidden="1" customHeight="1">
      <c r="A56" s="341">
        <v>45867.0</v>
      </c>
      <c r="B56" s="79">
        <v>19462.0</v>
      </c>
      <c r="C56" s="79">
        <v>14392.0</v>
      </c>
      <c r="D56" s="59" t="s">
        <v>90</v>
      </c>
      <c r="E56" s="59" t="s">
        <v>91</v>
      </c>
      <c r="F56" s="59" t="s">
        <v>562</v>
      </c>
      <c r="G56" s="59" t="s">
        <v>91</v>
      </c>
      <c r="H56" s="59" t="s">
        <v>85</v>
      </c>
      <c r="I56" s="60" t="s">
        <v>86</v>
      </c>
      <c r="J56" s="60" t="s">
        <v>87</v>
      </c>
      <c r="K56" s="59" t="s">
        <v>794</v>
      </c>
      <c r="L56" s="59" t="s">
        <v>795</v>
      </c>
      <c r="M56" s="314">
        <v>1325.0</v>
      </c>
      <c r="N56" s="315">
        <v>2200.0</v>
      </c>
      <c r="O56" s="228">
        <v>50000.0</v>
      </c>
      <c r="P56" s="68">
        <v>3.6E-4</v>
      </c>
      <c r="Q56" s="69">
        <f t="shared" ref="Q56:Q58" si="16">O56*P56</f>
        <v>18</v>
      </c>
      <c r="R56" s="65">
        <v>0.12</v>
      </c>
      <c r="S56" s="65">
        <v>0.0</v>
      </c>
      <c r="T56" s="66">
        <v>0.065</v>
      </c>
      <c r="U56" s="68">
        <f t="shared" si="2"/>
        <v>0.01995</v>
      </c>
      <c r="V56" s="57">
        <v>15.0</v>
      </c>
      <c r="W56" s="66">
        <f t="shared" si="3"/>
        <v>0.20495</v>
      </c>
      <c r="X56" s="69">
        <f t="shared" si="4"/>
        <v>450.89</v>
      </c>
      <c r="Y56" s="65">
        <v>0.07</v>
      </c>
      <c r="Z56" s="69">
        <f t="shared" si="15"/>
        <v>61.25</v>
      </c>
      <c r="AA56" s="317">
        <v>2.5</v>
      </c>
      <c r="AB56" s="69">
        <f t="shared" si="6"/>
        <v>342.36</v>
      </c>
      <c r="AC56" s="66">
        <f t="shared" si="7"/>
        <v>0.1556181818</v>
      </c>
      <c r="AD56" s="343"/>
      <c r="AE56" s="343"/>
      <c r="AF56" s="318"/>
      <c r="AG56" s="319"/>
    </row>
    <row r="57" ht="18.0" customHeight="1">
      <c r="A57" s="341">
        <v>45868.0</v>
      </c>
      <c r="B57" s="15" t="s">
        <v>796</v>
      </c>
      <c r="C57" s="15" t="s">
        <v>797</v>
      </c>
      <c r="D57" s="59" t="s">
        <v>257</v>
      </c>
      <c r="E57" s="59" t="s">
        <v>113</v>
      </c>
      <c r="F57" s="59" t="s">
        <v>508</v>
      </c>
      <c r="G57" s="59" t="s">
        <v>119</v>
      </c>
      <c r="H57" s="59" t="s">
        <v>109</v>
      </c>
      <c r="I57" s="60" t="s">
        <v>86</v>
      </c>
      <c r="J57" s="60" t="s">
        <v>87</v>
      </c>
      <c r="K57" s="57" t="s">
        <v>798</v>
      </c>
      <c r="L57" s="57" t="s">
        <v>799</v>
      </c>
      <c r="M57" s="314">
        <v>3800.0</v>
      </c>
      <c r="N57" s="315">
        <v>6900.0</v>
      </c>
      <c r="O57" s="228">
        <v>150000.0</v>
      </c>
      <c r="P57" s="68">
        <v>3.6E-4</v>
      </c>
      <c r="Q57" s="69">
        <f t="shared" si="16"/>
        <v>54</v>
      </c>
      <c r="R57" s="65">
        <v>0.03</v>
      </c>
      <c r="S57" s="65">
        <v>0.035</v>
      </c>
      <c r="T57" s="66">
        <v>0.065</v>
      </c>
      <c r="U57" s="68">
        <f t="shared" si="2"/>
        <v>0.01995</v>
      </c>
      <c r="V57" s="57">
        <v>15.0</v>
      </c>
      <c r="W57" s="66">
        <f t="shared" si="3"/>
        <v>0.14995</v>
      </c>
      <c r="X57" s="69">
        <f t="shared" si="4"/>
        <v>1034.655</v>
      </c>
      <c r="Y57" s="65">
        <v>0.1</v>
      </c>
      <c r="Z57" s="69">
        <f t="shared" si="15"/>
        <v>310</v>
      </c>
      <c r="AA57" s="317">
        <v>2.5</v>
      </c>
      <c r="AB57" s="69">
        <f t="shared" si="6"/>
        <v>1698.845</v>
      </c>
      <c r="AC57" s="66">
        <f t="shared" si="7"/>
        <v>0.2462094203</v>
      </c>
      <c r="AD57" s="343"/>
      <c r="AE57" s="343"/>
      <c r="AF57" s="318"/>
      <c r="AG57" s="319"/>
    </row>
    <row r="58" ht="18.0" customHeight="1">
      <c r="A58" s="341">
        <v>45868.0</v>
      </c>
      <c r="B58" s="15" t="s">
        <v>800</v>
      </c>
      <c r="C58" s="15" t="s">
        <v>801</v>
      </c>
      <c r="D58" s="59" t="s">
        <v>257</v>
      </c>
      <c r="E58" s="59" t="s">
        <v>113</v>
      </c>
      <c r="F58" s="57" t="s">
        <v>659</v>
      </c>
      <c r="G58" s="57" t="s">
        <v>108</v>
      </c>
      <c r="H58" s="57" t="s">
        <v>109</v>
      </c>
      <c r="I58" s="60" t="s">
        <v>86</v>
      </c>
      <c r="J58" s="60" t="s">
        <v>87</v>
      </c>
      <c r="K58" s="57" t="s">
        <v>136</v>
      </c>
      <c r="L58" s="57" t="s">
        <v>740</v>
      </c>
      <c r="M58" s="314">
        <v>8000.0</v>
      </c>
      <c r="N58" s="315">
        <v>12600.0</v>
      </c>
      <c r="O58" s="75">
        <v>150000.0</v>
      </c>
      <c r="P58" s="68">
        <v>3.6E-4</v>
      </c>
      <c r="Q58" s="69">
        <f t="shared" si="16"/>
        <v>54</v>
      </c>
      <c r="R58" s="65">
        <v>0.03</v>
      </c>
      <c r="S58" s="65">
        <v>0.035</v>
      </c>
      <c r="T58" s="66">
        <v>0.065</v>
      </c>
      <c r="U58" s="68">
        <f t="shared" si="2"/>
        <v>0.01995</v>
      </c>
      <c r="V58" s="57">
        <v>15.0</v>
      </c>
      <c r="W58" s="316">
        <f t="shared" si="3"/>
        <v>0.14995</v>
      </c>
      <c r="X58" s="69">
        <f t="shared" si="4"/>
        <v>1889.37</v>
      </c>
      <c r="Y58" s="65">
        <v>0.07</v>
      </c>
      <c r="Z58" s="69">
        <f t="shared" si="15"/>
        <v>322</v>
      </c>
      <c r="AA58" s="317">
        <v>2.5</v>
      </c>
      <c r="AB58" s="69">
        <f t="shared" si="6"/>
        <v>2332.13</v>
      </c>
      <c r="AC58" s="66">
        <f t="shared" si="7"/>
        <v>0.1850896825</v>
      </c>
      <c r="AD58" s="343"/>
      <c r="AE58" s="343"/>
      <c r="AF58" s="318"/>
      <c r="AG58" s="319"/>
    </row>
    <row r="59" ht="18.0" customHeight="1">
      <c r="A59" s="344">
        <v>45869.0</v>
      </c>
      <c r="B59" s="15"/>
      <c r="C59" s="15"/>
      <c r="D59" s="15" t="s">
        <v>105</v>
      </c>
      <c r="E59" s="15" t="s">
        <v>106</v>
      </c>
      <c r="F59" s="15" t="s">
        <v>173</v>
      </c>
      <c r="G59" s="15" t="s">
        <v>174</v>
      </c>
      <c r="H59" s="15" t="s">
        <v>109</v>
      </c>
      <c r="I59" s="226" t="s">
        <v>86</v>
      </c>
      <c r="J59" s="226" t="s">
        <v>87</v>
      </c>
      <c r="K59" s="15" t="s">
        <v>802</v>
      </c>
      <c r="L59" s="15" t="s">
        <v>803</v>
      </c>
      <c r="M59" s="314">
        <v>5000.0</v>
      </c>
      <c r="N59" s="315">
        <v>6800.0</v>
      </c>
      <c r="O59" s="10">
        <v>100000.0</v>
      </c>
      <c r="P59" s="345"/>
      <c r="Q59" s="71"/>
      <c r="R59" s="65">
        <v>0.03</v>
      </c>
      <c r="S59" s="65">
        <v>0.035</v>
      </c>
      <c r="T59" s="66">
        <v>0.065</v>
      </c>
      <c r="U59" s="68">
        <f t="shared" si="2"/>
        <v>0.01995</v>
      </c>
      <c r="V59" s="346">
        <v>15.0</v>
      </c>
      <c r="W59" s="329">
        <f t="shared" si="3"/>
        <v>0.14995</v>
      </c>
      <c r="X59" s="85">
        <f t="shared" si="4"/>
        <v>1019.66</v>
      </c>
      <c r="Y59" s="332">
        <v>0.05</v>
      </c>
      <c r="Z59" s="69">
        <f t="shared" si="15"/>
        <v>90</v>
      </c>
      <c r="AA59" s="347">
        <v>2.5</v>
      </c>
      <c r="AB59" s="85">
        <f t="shared" si="6"/>
        <v>687.84</v>
      </c>
      <c r="AC59" s="329">
        <f t="shared" si="7"/>
        <v>0.1011529412</v>
      </c>
      <c r="AD59" s="343"/>
      <c r="AE59" s="343"/>
      <c r="AF59" s="318"/>
      <c r="AG59" s="319"/>
    </row>
    <row r="60" ht="18.0" hidden="1" customHeight="1">
      <c r="A60" s="344"/>
      <c r="B60" s="15"/>
      <c r="C60" s="15"/>
      <c r="D60" s="59"/>
      <c r="E60" s="59"/>
      <c r="F60" s="59"/>
      <c r="G60" s="59"/>
      <c r="H60" s="59"/>
      <c r="I60" s="60"/>
      <c r="J60" s="60"/>
      <c r="K60" s="59"/>
      <c r="L60" s="59"/>
      <c r="M60" s="314"/>
      <c r="N60" s="315"/>
      <c r="O60" s="228"/>
      <c r="P60" s="68">
        <v>3.6E-4</v>
      </c>
      <c r="Q60" s="69">
        <f>O60*P60</f>
        <v>0</v>
      </c>
      <c r="R60" s="65">
        <v>0.0</v>
      </c>
      <c r="S60" s="65">
        <v>0.0</v>
      </c>
      <c r="T60" s="66">
        <v>0.065</v>
      </c>
      <c r="U60" s="68">
        <f t="shared" si="2"/>
        <v>0.01995</v>
      </c>
      <c r="V60" s="57">
        <v>15.0</v>
      </c>
      <c r="W60" s="66">
        <f t="shared" si="3"/>
        <v>0.08495</v>
      </c>
      <c r="X60" s="69">
        <f t="shared" si="4"/>
        <v>0</v>
      </c>
      <c r="Y60" s="65">
        <v>0.1</v>
      </c>
      <c r="Z60" s="69">
        <f t="shared" si="15"/>
        <v>0</v>
      </c>
      <c r="AA60" s="317">
        <v>2.5</v>
      </c>
      <c r="AB60" s="69">
        <f t="shared" si="6"/>
        <v>-2.5</v>
      </c>
      <c r="AC60" s="66" t="str">
        <f t="shared" si="7"/>
        <v>#DIV/0!</v>
      </c>
      <c r="AD60" s="343"/>
      <c r="AE60" s="343"/>
      <c r="AF60" s="318"/>
      <c r="AG60" s="319"/>
    </row>
    <row r="61" ht="18.0" hidden="1" customHeight="1">
      <c r="A61" s="344"/>
      <c r="B61" s="15"/>
      <c r="C61" s="15"/>
      <c r="D61" s="15"/>
      <c r="E61" s="15"/>
      <c r="F61" s="15"/>
      <c r="G61" s="15"/>
      <c r="H61" s="15"/>
      <c r="I61" s="226"/>
      <c r="J61" s="226"/>
      <c r="K61" s="15"/>
      <c r="L61" s="15"/>
      <c r="M61" s="314"/>
      <c r="N61" s="315"/>
      <c r="O61" s="10"/>
      <c r="P61" s="345"/>
      <c r="Q61" s="71"/>
      <c r="R61" s="65">
        <v>0.0</v>
      </c>
      <c r="S61" s="65">
        <v>0.0</v>
      </c>
      <c r="T61" s="66">
        <v>0.065</v>
      </c>
      <c r="U61" s="68">
        <f t="shared" si="2"/>
        <v>0.01995</v>
      </c>
      <c r="V61" s="346">
        <v>15.0</v>
      </c>
      <c r="W61" s="329">
        <f t="shared" si="3"/>
        <v>0.08495</v>
      </c>
      <c r="X61" s="85">
        <f t="shared" si="4"/>
        <v>0</v>
      </c>
      <c r="Y61" s="329">
        <v>0.13</v>
      </c>
      <c r="Z61" s="69">
        <f t="shared" si="15"/>
        <v>0</v>
      </c>
      <c r="AA61" s="347">
        <v>2.5</v>
      </c>
      <c r="AB61" s="85">
        <f t="shared" si="6"/>
        <v>-2.5</v>
      </c>
      <c r="AC61" s="329" t="str">
        <f t="shared" si="7"/>
        <v>#DIV/0!</v>
      </c>
      <c r="AD61" s="343"/>
      <c r="AE61" s="343"/>
      <c r="AF61" s="318"/>
      <c r="AG61" s="319"/>
    </row>
    <row r="62" ht="18.0" hidden="1" customHeight="1">
      <c r="A62" s="341"/>
      <c r="B62" s="79"/>
      <c r="C62" s="79"/>
      <c r="D62" s="59"/>
      <c r="E62" s="59"/>
      <c r="F62" s="59"/>
      <c r="G62" s="59"/>
      <c r="H62" s="59"/>
      <c r="I62" s="60"/>
      <c r="J62" s="60"/>
      <c r="K62" s="59"/>
      <c r="L62" s="59"/>
      <c r="M62" s="314"/>
      <c r="N62" s="315"/>
      <c r="O62" s="228"/>
      <c r="P62" s="68">
        <v>3.6E-4</v>
      </c>
      <c r="Q62" s="69">
        <f>O62*P62</f>
        <v>0</v>
      </c>
      <c r="R62" s="65">
        <v>0.0</v>
      </c>
      <c r="S62" s="65">
        <v>0.0</v>
      </c>
      <c r="T62" s="66">
        <v>0.065</v>
      </c>
      <c r="U62" s="68">
        <f t="shared" si="2"/>
        <v>0.01995</v>
      </c>
      <c r="V62" s="57">
        <v>15.0</v>
      </c>
      <c r="W62" s="66">
        <f t="shared" si="3"/>
        <v>0.08495</v>
      </c>
      <c r="X62" s="69">
        <f t="shared" si="4"/>
        <v>0</v>
      </c>
      <c r="Y62" s="65">
        <v>0.13</v>
      </c>
      <c r="Z62" s="69">
        <f t="shared" si="15"/>
        <v>0</v>
      </c>
      <c r="AA62" s="317">
        <v>2.5</v>
      </c>
      <c r="AB62" s="69">
        <f t="shared" si="6"/>
        <v>-2.5</v>
      </c>
      <c r="AC62" s="66" t="str">
        <f t="shared" si="7"/>
        <v>#DIV/0!</v>
      </c>
      <c r="AD62" s="343"/>
      <c r="AE62" s="343"/>
      <c r="AF62" s="318"/>
      <c r="AG62" s="319"/>
    </row>
    <row r="63" ht="18.0" hidden="1" customHeight="1">
      <c r="A63" s="348"/>
      <c r="B63" s="349"/>
      <c r="C63" s="350"/>
      <c r="D63" s="350"/>
      <c r="E63" s="350"/>
      <c r="F63" s="350"/>
      <c r="G63" s="350"/>
      <c r="H63" s="324"/>
      <c r="I63" s="106"/>
      <c r="J63" s="106"/>
      <c r="K63" s="350"/>
      <c r="L63" s="351"/>
      <c r="M63" s="352"/>
      <c r="N63" s="353"/>
      <c r="O63" s="354"/>
      <c r="P63" s="355"/>
      <c r="Q63" s="355"/>
      <c r="R63" s="356"/>
      <c r="S63" s="356"/>
      <c r="T63" s="355"/>
      <c r="U63" s="355"/>
      <c r="V63" s="355"/>
      <c r="W63" s="357">
        <f t="shared" ref="W63:X63" si="17">SUM(W13:W46)</f>
        <v>6.1944</v>
      </c>
      <c r="X63" s="358">
        <f t="shared" si="17"/>
        <v>35729.757</v>
      </c>
      <c r="Y63" s="355"/>
      <c r="Z63" s="359">
        <f>SUM(Z4:Z55)</f>
        <v>12398.3</v>
      </c>
      <c r="AA63" s="360" t="str">
        <f>Z63/N63</f>
        <v>#DIV/0!</v>
      </c>
      <c r="AB63" s="361">
        <f>SUM(AB4:AB62)</f>
        <v>58997.68928</v>
      </c>
      <c r="AC63" s="362">
        <f>C90</f>
        <v>0.1669430936</v>
      </c>
    </row>
    <row r="64" ht="18.0" customHeight="1">
      <c r="A64" s="103"/>
      <c r="B64" s="104"/>
      <c r="H64" s="105"/>
      <c r="I64" s="106"/>
      <c r="J64" s="106"/>
      <c r="M64" s="6"/>
      <c r="N64" s="6"/>
      <c r="R64" s="363"/>
      <c r="S64" s="363"/>
    </row>
    <row r="65" ht="18.0" customHeight="1">
      <c r="A65" s="103"/>
      <c r="B65" s="104"/>
      <c r="H65" s="105"/>
      <c r="I65" s="106"/>
      <c r="J65" s="106"/>
      <c r="M65" s="6"/>
      <c r="N65" s="6"/>
      <c r="R65" s="363"/>
      <c r="S65" s="363"/>
    </row>
    <row r="66" ht="18.0" customHeight="1">
      <c r="A66" s="103"/>
      <c r="B66" s="104"/>
      <c r="H66" s="105"/>
      <c r="I66" s="106"/>
      <c r="J66" s="106"/>
      <c r="N66" s="109"/>
      <c r="R66" s="363"/>
      <c r="S66" s="363"/>
    </row>
    <row r="67" ht="18.0" customHeight="1">
      <c r="A67" s="103"/>
      <c r="B67" s="104"/>
      <c r="H67" s="105"/>
      <c r="I67" s="106"/>
      <c r="J67" s="106"/>
      <c r="N67" s="110"/>
      <c r="R67" s="363"/>
      <c r="S67" s="363"/>
    </row>
    <row r="68" ht="18.0" customHeight="1">
      <c r="B68" s="104"/>
      <c r="C68" s="364" t="s">
        <v>209</v>
      </c>
      <c r="D68" s="364" t="s">
        <v>1</v>
      </c>
      <c r="E68" s="364" t="s">
        <v>2</v>
      </c>
      <c r="F68" s="365" t="s">
        <v>13</v>
      </c>
      <c r="G68" s="366" t="s">
        <v>3</v>
      </c>
      <c r="H68" s="105"/>
      <c r="I68" s="106"/>
      <c r="J68" s="106"/>
      <c r="L68" s="115" t="str">
        <f>M6116</f>
        <v/>
      </c>
      <c r="N68" s="116"/>
      <c r="O68" s="115"/>
      <c r="R68" s="363"/>
      <c r="S68" s="363"/>
    </row>
    <row r="69" ht="21.75" customHeight="1">
      <c r="B69" s="104"/>
      <c r="C69" s="367" t="s">
        <v>109</v>
      </c>
      <c r="D69" s="368">
        <v>200000.0</v>
      </c>
      <c r="E69" s="369">
        <f t="shared" ref="E69:E75" si="18">SUMIF(H:H,C69,N:N)</f>
        <v>279700</v>
      </c>
      <c r="F69" s="369">
        <f t="shared" ref="F69:F75" si="19">SUMIF(H:H,C69,Z:Z)</f>
        <v>9956</v>
      </c>
      <c r="G69" s="11">
        <f t="shared" ref="G69:G75" si="20">E69/D69</f>
        <v>1.3985</v>
      </c>
      <c r="H69" s="105"/>
      <c r="I69" s="106"/>
      <c r="J69" s="106"/>
      <c r="L69" s="115"/>
      <c r="O69" s="115"/>
      <c r="R69" s="363"/>
      <c r="S69" s="363"/>
    </row>
    <row r="70" ht="21.0" customHeight="1">
      <c r="B70" s="122" t="s">
        <v>210</v>
      </c>
      <c r="C70" s="367" t="s">
        <v>804</v>
      </c>
      <c r="D70" s="368">
        <v>20000.0</v>
      </c>
      <c r="E70" s="369">
        <f t="shared" si="18"/>
        <v>0</v>
      </c>
      <c r="F70" s="369">
        <f t="shared" si="19"/>
        <v>0</v>
      </c>
      <c r="G70" s="11">
        <f t="shared" si="20"/>
        <v>0</v>
      </c>
      <c r="H70" s="105"/>
      <c r="I70" s="106"/>
      <c r="J70" s="106"/>
      <c r="L70" s="115"/>
      <c r="O70" s="115"/>
      <c r="R70" s="363"/>
      <c r="S70" s="363"/>
    </row>
    <row r="71" ht="21.75" customHeight="1">
      <c r="B71" s="104"/>
      <c r="C71" s="367" t="s">
        <v>316</v>
      </c>
      <c r="D71" s="368">
        <v>10000.0</v>
      </c>
      <c r="E71" s="369">
        <f t="shared" si="18"/>
        <v>4300</v>
      </c>
      <c r="F71" s="369">
        <f t="shared" si="19"/>
        <v>0</v>
      </c>
      <c r="G71" s="11">
        <f t="shared" si="20"/>
        <v>0.43</v>
      </c>
      <c r="H71" s="105"/>
      <c r="I71" s="106"/>
      <c r="J71" s="106"/>
      <c r="O71" s="115"/>
      <c r="R71" s="363"/>
      <c r="S71" s="363"/>
    </row>
    <row r="72" ht="22.5" customHeight="1">
      <c r="B72" s="104"/>
      <c r="C72" s="367" t="s">
        <v>668</v>
      </c>
      <c r="D72" s="368">
        <v>20000.0</v>
      </c>
      <c r="E72" s="369">
        <f t="shared" si="18"/>
        <v>900</v>
      </c>
      <c r="F72" s="369">
        <f t="shared" si="19"/>
        <v>0</v>
      </c>
      <c r="G72" s="11">
        <f t="shared" si="20"/>
        <v>0.045</v>
      </c>
      <c r="H72" s="105"/>
      <c r="I72" s="123"/>
      <c r="J72" s="123"/>
      <c r="O72" s="115"/>
      <c r="R72" s="363"/>
      <c r="S72" s="363"/>
    </row>
    <row r="73" ht="21.0" customHeight="1">
      <c r="B73" s="104"/>
      <c r="C73" s="367" t="s">
        <v>212</v>
      </c>
      <c r="D73" s="368">
        <v>20000.0</v>
      </c>
      <c r="E73" s="369">
        <f t="shared" si="18"/>
        <v>5300</v>
      </c>
      <c r="F73" s="369">
        <f t="shared" si="19"/>
        <v>237</v>
      </c>
      <c r="G73" s="11">
        <f t="shared" si="20"/>
        <v>0.265</v>
      </c>
      <c r="H73" s="105"/>
      <c r="I73" s="123"/>
      <c r="J73" s="123"/>
      <c r="O73" s="115"/>
      <c r="R73" s="363"/>
      <c r="S73" s="363"/>
    </row>
    <row r="74" ht="20.25" customHeight="1">
      <c r="B74" s="104"/>
      <c r="C74" s="367" t="s">
        <v>85</v>
      </c>
      <c r="D74" s="368">
        <v>50000.0</v>
      </c>
      <c r="E74" s="369">
        <f t="shared" si="18"/>
        <v>61250</v>
      </c>
      <c r="F74" s="369">
        <f t="shared" si="19"/>
        <v>2865.05</v>
      </c>
      <c r="G74" s="11">
        <f t="shared" si="20"/>
        <v>1.225</v>
      </c>
      <c r="L74" s="128"/>
      <c r="O74" s="115"/>
      <c r="R74" s="363"/>
      <c r="S74" s="363"/>
    </row>
    <row r="75" ht="21.75" customHeight="1">
      <c r="B75" s="104"/>
      <c r="C75" s="367" t="s">
        <v>128</v>
      </c>
      <c r="D75" s="368">
        <v>30000.0</v>
      </c>
      <c r="E75" s="369">
        <f t="shared" si="18"/>
        <v>1950</v>
      </c>
      <c r="F75" s="369">
        <f t="shared" si="19"/>
        <v>123.5</v>
      </c>
      <c r="G75" s="370">
        <f t="shared" si="20"/>
        <v>0.065</v>
      </c>
      <c r="R75" s="363"/>
      <c r="S75" s="363"/>
    </row>
    <row r="76" ht="18.0" customHeight="1">
      <c r="B76" s="104"/>
      <c r="C76" s="371" t="s">
        <v>805</v>
      </c>
      <c r="D76" s="372">
        <f t="shared" ref="D76:E76" si="21">SUM(D69:D75)</f>
        <v>350000</v>
      </c>
      <c r="E76" s="372">
        <f t="shared" si="21"/>
        <v>353400</v>
      </c>
      <c r="F76" s="373">
        <f>SUM(F65:F75)+(D137)</f>
        <v>13181.55</v>
      </c>
      <c r="G76" s="374"/>
      <c r="L76" s="134"/>
      <c r="S76" s="363"/>
    </row>
    <row r="77" ht="18.0" customHeight="1">
      <c r="B77" s="104"/>
      <c r="C77" s="117"/>
      <c r="D77" s="135"/>
      <c r="E77" s="136"/>
      <c r="F77" s="136"/>
      <c r="G77" s="137"/>
      <c r="L77" s="138"/>
      <c r="R77" s="363"/>
      <c r="S77" s="363"/>
    </row>
    <row r="78" ht="18.0" customHeight="1">
      <c r="B78" s="104"/>
      <c r="C78" s="375" t="s">
        <v>806</v>
      </c>
      <c r="D78" s="47"/>
      <c r="E78" s="47"/>
      <c r="F78" s="47"/>
      <c r="G78" s="376"/>
      <c r="O78" s="139"/>
      <c r="R78" s="363"/>
      <c r="S78" s="363"/>
    </row>
    <row r="79" ht="18.0" customHeight="1">
      <c r="B79" s="104"/>
      <c r="C79" s="377"/>
      <c r="G79" s="378"/>
      <c r="O79" s="110"/>
      <c r="R79" s="363"/>
      <c r="S79" s="363"/>
    </row>
    <row r="80" ht="18.0" customHeight="1">
      <c r="B80" s="104"/>
      <c r="C80" s="379"/>
      <c r="D80" s="48"/>
      <c r="E80" s="48"/>
      <c r="F80" s="48"/>
      <c r="G80" s="380"/>
      <c r="R80" s="363"/>
      <c r="S80" s="363"/>
    </row>
    <row r="81" ht="18.0" customHeight="1">
      <c r="B81" s="104"/>
      <c r="C81" s="117"/>
      <c r="D81" s="135"/>
      <c r="E81" s="136"/>
      <c r="F81" s="136"/>
      <c r="G81" s="137"/>
      <c r="R81" s="363"/>
      <c r="S81" s="363"/>
    </row>
    <row r="82" ht="18.0" hidden="1" customHeight="1">
      <c r="A82" s="103"/>
      <c r="B82" s="104"/>
      <c r="C82" s="117"/>
      <c r="D82" s="135"/>
      <c r="E82" s="136"/>
      <c r="F82" s="136"/>
      <c r="G82" s="137"/>
      <c r="R82" s="363"/>
      <c r="S82" s="363"/>
    </row>
    <row r="83" ht="18.0" customHeight="1">
      <c r="A83" s="103"/>
      <c r="B83" s="104"/>
      <c r="C83" s="129"/>
      <c r="D83" s="381"/>
      <c r="E83" s="382"/>
      <c r="F83" s="381"/>
      <c r="G83" s="383"/>
      <c r="L83" s="146"/>
      <c r="R83" s="363"/>
      <c r="S83" s="363"/>
    </row>
    <row r="84" ht="18.0" customHeight="1">
      <c r="A84" s="103"/>
      <c r="B84" s="104"/>
      <c r="L84" s="148"/>
      <c r="R84" s="363"/>
      <c r="S84" s="363"/>
    </row>
    <row r="85" ht="18.0" customHeight="1">
      <c r="A85" s="103"/>
      <c r="B85" s="104"/>
      <c r="L85" s="148"/>
      <c r="R85" s="363"/>
      <c r="S85" s="363"/>
    </row>
    <row r="86" ht="18.0" customHeight="1">
      <c r="A86" s="103"/>
      <c r="B86" s="104"/>
      <c r="C86" s="384" t="s">
        <v>218</v>
      </c>
      <c r="D86" s="384" t="s">
        <v>5</v>
      </c>
      <c r="F86" s="385" t="s">
        <v>214</v>
      </c>
      <c r="G86" s="386">
        <v>15.0</v>
      </c>
      <c r="J86" s="104"/>
      <c r="L86" s="148"/>
      <c r="R86" s="363"/>
      <c r="S86" s="363"/>
    </row>
    <row r="87" ht="18.0" customHeight="1">
      <c r="A87" s="103"/>
      <c r="B87" s="104"/>
      <c r="C87" s="387">
        <f>SUM(M4:M46)</f>
        <v>160120</v>
      </c>
      <c r="D87" s="388">
        <f>E76</f>
        <v>353400</v>
      </c>
      <c r="F87" s="389" t="s">
        <v>215</v>
      </c>
      <c r="G87" s="390">
        <f>(G88-G90)/G86</f>
        <v>4440</v>
      </c>
      <c r="R87" s="363"/>
      <c r="S87" s="363"/>
    </row>
    <row r="88" ht="18.0" customHeight="1">
      <c r="A88" s="103"/>
      <c r="B88" s="104"/>
      <c r="F88" s="389" t="s">
        <v>1</v>
      </c>
      <c r="G88" s="391">
        <v>420000.0</v>
      </c>
      <c r="R88" s="363"/>
      <c r="S88" s="363"/>
    </row>
    <row r="89" ht="18.0" customHeight="1">
      <c r="A89" s="103"/>
      <c r="B89" s="104"/>
      <c r="C89" s="392" t="s">
        <v>219</v>
      </c>
      <c r="D89" s="392" t="s">
        <v>220</v>
      </c>
      <c r="F89" s="389" t="s">
        <v>216</v>
      </c>
      <c r="G89" s="393">
        <f>G88-G90</f>
        <v>66600</v>
      </c>
      <c r="R89" s="363"/>
      <c r="S89" s="363"/>
    </row>
    <row r="90" ht="18.0" customHeight="1">
      <c r="A90" s="155"/>
      <c r="B90" s="104"/>
      <c r="C90" s="394">
        <f>AB63/D87</f>
        <v>0.1669430936</v>
      </c>
      <c r="D90" s="395">
        <f>D87*C90</f>
        <v>58997.68928</v>
      </c>
      <c r="F90" s="396" t="s">
        <v>217</v>
      </c>
      <c r="G90" s="397">
        <f>E76</f>
        <v>353400</v>
      </c>
      <c r="R90" s="363"/>
      <c r="S90" s="363"/>
    </row>
    <row r="91" ht="18.0" customHeight="1">
      <c r="A91" s="103"/>
      <c r="B91" s="104"/>
      <c r="R91" s="363"/>
      <c r="S91" s="363"/>
    </row>
    <row r="92" ht="18.0" customHeight="1">
      <c r="A92" s="103"/>
      <c r="B92" s="104"/>
      <c r="R92" s="363"/>
      <c r="S92" s="363"/>
    </row>
    <row r="93" ht="18.0" customHeight="1">
      <c r="A93" s="103"/>
      <c r="B93" s="104"/>
      <c r="R93" s="363"/>
      <c r="S93" s="363"/>
    </row>
    <row r="94" ht="18.0" customHeight="1">
      <c r="A94" s="103"/>
      <c r="B94" s="104"/>
      <c r="K94" s="4" t="s">
        <v>210</v>
      </c>
      <c r="R94" s="363"/>
      <c r="S94" s="363"/>
    </row>
    <row r="95" ht="18.0" customHeight="1">
      <c r="A95" s="103"/>
      <c r="B95" s="104"/>
      <c r="R95" s="363"/>
      <c r="S95" s="363"/>
    </row>
    <row r="96" ht="18.0" customHeight="1">
      <c r="A96" s="103"/>
      <c r="B96" s="104"/>
      <c r="G96" s="146"/>
      <c r="H96" s="146"/>
      <c r="I96" s="146"/>
      <c r="J96" s="146"/>
      <c r="K96" s="146"/>
      <c r="P96" s="156"/>
      <c r="Q96" s="156"/>
      <c r="R96" s="398"/>
      <c r="S96" s="399"/>
      <c r="T96" s="400"/>
      <c r="U96" s="401"/>
      <c r="V96" s="401"/>
      <c r="W96" s="164"/>
      <c r="X96" s="162"/>
      <c r="Y96" s="164"/>
      <c r="Z96" s="400"/>
      <c r="AA96" s="401"/>
      <c r="AB96" s="159"/>
      <c r="AC96" s="402"/>
      <c r="AD96" s="164"/>
      <c r="AE96" s="165"/>
      <c r="AF96" s="165"/>
      <c r="AG96" s="165"/>
    </row>
    <row r="97" ht="18.0" customHeight="1">
      <c r="A97" s="103"/>
      <c r="B97" s="104"/>
      <c r="G97" s="148"/>
      <c r="H97" s="148"/>
      <c r="I97" s="148"/>
      <c r="J97" s="148"/>
      <c r="K97" s="148"/>
      <c r="P97" s="166"/>
      <c r="Q97" s="167"/>
      <c r="R97" s="123"/>
      <c r="S97" s="399"/>
      <c r="T97" s="400"/>
      <c r="U97" s="401"/>
      <c r="V97" s="401"/>
      <c r="W97" s="164"/>
      <c r="X97" s="162"/>
      <c r="Y97" s="164"/>
      <c r="Z97" s="400"/>
      <c r="AA97" s="401"/>
      <c r="AB97" s="159"/>
      <c r="AC97" s="402"/>
      <c r="AD97" s="164"/>
      <c r="AE97" s="168"/>
      <c r="AF97" s="168"/>
      <c r="AG97" s="168"/>
    </row>
    <row r="98" ht="18.0" customHeight="1">
      <c r="A98" s="103"/>
      <c r="B98" s="104"/>
      <c r="C98" s="169"/>
      <c r="D98" s="170"/>
      <c r="E98" s="170"/>
      <c r="F98" s="148"/>
      <c r="G98" s="148"/>
      <c r="H98" s="148"/>
      <c r="I98" s="148"/>
      <c r="J98" s="148"/>
      <c r="K98" s="148"/>
      <c r="P98" s="166"/>
      <c r="Q98" s="167"/>
      <c r="R98" s="123"/>
      <c r="S98" s="399"/>
      <c r="T98" s="400"/>
      <c r="U98" s="401"/>
      <c r="V98" s="164"/>
      <c r="W98" s="164"/>
      <c r="X98" s="162"/>
      <c r="Y98" s="164"/>
      <c r="Z98" s="400"/>
      <c r="AA98" s="401"/>
      <c r="AB98" s="159"/>
      <c r="AC98" s="402"/>
      <c r="AD98" s="164"/>
      <c r="AE98" s="165"/>
      <c r="AF98" s="165"/>
      <c r="AG98" s="165"/>
    </row>
    <row r="99" ht="18.0" customHeight="1">
      <c r="A99" s="103"/>
      <c r="B99" s="104"/>
      <c r="C99" s="169"/>
      <c r="D99" s="170"/>
      <c r="E99" s="170"/>
      <c r="G99" s="148"/>
      <c r="H99" s="148"/>
      <c r="I99" s="148"/>
      <c r="J99" s="148"/>
      <c r="K99" s="148"/>
      <c r="P99" s="166"/>
      <c r="Q99" s="167"/>
      <c r="R99" s="166"/>
      <c r="S99" s="399"/>
      <c r="T99" s="400"/>
      <c r="U99" s="401"/>
      <c r="V99" s="401"/>
      <c r="W99" s="164"/>
      <c r="X99" s="162"/>
      <c r="Y99" s="164"/>
      <c r="Z99" s="400"/>
      <c r="AA99" s="401"/>
      <c r="AB99" s="159"/>
      <c r="AC99" s="402"/>
      <c r="AD99" s="164"/>
      <c r="AE99" s="165"/>
      <c r="AF99" s="165"/>
      <c r="AG99" s="165"/>
    </row>
    <row r="100" ht="18.0" customHeight="1">
      <c r="A100" s="103"/>
      <c r="B100" s="104"/>
      <c r="C100" s="6"/>
      <c r="R100" s="363"/>
      <c r="S100" s="363"/>
    </row>
    <row r="101" ht="18.0" customHeight="1">
      <c r="A101" s="103"/>
      <c r="B101" s="104"/>
      <c r="R101" s="363"/>
      <c r="S101" s="363"/>
    </row>
    <row r="102" ht="18.0" customHeight="1">
      <c r="A102" s="103"/>
      <c r="B102" s="104"/>
      <c r="R102" s="363"/>
      <c r="S102" s="363"/>
    </row>
    <row r="103" ht="18.0" customHeight="1">
      <c r="A103" s="103"/>
      <c r="B103" s="104"/>
      <c r="R103" s="363"/>
      <c r="S103" s="363"/>
    </row>
    <row r="104" ht="18.0" customHeight="1">
      <c r="A104" s="103"/>
      <c r="B104" s="104"/>
      <c r="R104" s="363"/>
      <c r="S104" s="363"/>
    </row>
    <row r="105" ht="18.0" customHeight="1">
      <c r="A105" s="103"/>
      <c r="B105" s="104"/>
      <c r="R105" s="363"/>
      <c r="S105" s="363"/>
    </row>
    <row r="106" ht="18.0" customHeight="1">
      <c r="A106" s="103"/>
      <c r="B106" s="104"/>
      <c r="R106" s="363"/>
      <c r="S106" s="363"/>
    </row>
    <row r="107" ht="18.0" customHeight="1">
      <c r="A107" s="103"/>
      <c r="R107" s="363"/>
      <c r="S107" s="363"/>
    </row>
    <row r="108" ht="18.0" customHeight="1">
      <c r="A108" s="103"/>
      <c r="R108" s="363"/>
      <c r="S108" s="363"/>
    </row>
    <row r="109" ht="18.0" customHeight="1">
      <c r="A109" s="103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R133" s="363"/>
      <c r="S133" s="363"/>
    </row>
    <row r="134" ht="18.0" customHeight="1">
      <c r="A134" s="103"/>
      <c r="R134" s="363"/>
      <c r="S134" s="363"/>
    </row>
    <row r="135" ht="18.0" customHeight="1">
      <c r="A135" s="103"/>
      <c r="R135" s="363"/>
      <c r="S135" s="363"/>
    </row>
    <row r="136" ht="18.0" customHeight="1">
      <c r="A136" s="103"/>
      <c r="R136" s="363"/>
      <c r="S136" s="363"/>
    </row>
    <row r="137" ht="18.0" customHeight="1">
      <c r="A137" s="103"/>
      <c r="R137" s="363"/>
      <c r="S137" s="363"/>
    </row>
    <row r="138" ht="18.0" customHeight="1">
      <c r="A138" s="103"/>
      <c r="R138" s="363"/>
      <c r="S138" s="363"/>
    </row>
    <row r="139" ht="18.0" customHeight="1">
      <c r="A139" s="103"/>
      <c r="R139" s="363"/>
      <c r="S139" s="363"/>
    </row>
    <row r="140" ht="18.0" customHeight="1">
      <c r="A140" s="103"/>
      <c r="R140" s="363"/>
      <c r="S140" s="363"/>
    </row>
    <row r="141" ht="18.0" customHeight="1">
      <c r="A141" s="103"/>
      <c r="R141" s="363"/>
      <c r="S141" s="363"/>
    </row>
    <row r="142" ht="18.0" customHeight="1">
      <c r="A142" s="103"/>
      <c r="R142" s="363"/>
      <c r="S142" s="363"/>
    </row>
    <row r="143" ht="18.0" customHeight="1">
      <c r="A143" s="103"/>
      <c r="R143" s="363"/>
      <c r="S143" s="363"/>
    </row>
    <row r="144" ht="18.0" customHeight="1">
      <c r="A144" s="103"/>
      <c r="R144" s="363"/>
      <c r="S144" s="363"/>
    </row>
    <row r="145" ht="18.0" customHeight="1">
      <c r="A145" s="103"/>
      <c r="R145" s="363"/>
      <c r="S145" s="363"/>
    </row>
    <row r="146" ht="18.0" customHeight="1">
      <c r="A146" s="103"/>
      <c r="R146" s="363"/>
      <c r="S146" s="363"/>
    </row>
    <row r="147" ht="18.0" customHeight="1">
      <c r="A147" s="103"/>
      <c r="R147" s="363"/>
      <c r="S147" s="363"/>
    </row>
    <row r="148" ht="18.0" customHeight="1">
      <c r="A148" s="103"/>
      <c r="R148" s="363"/>
      <c r="S148" s="363"/>
    </row>
    <row r="149" ht="18.0" customHeight="1">
      <c r="A149" s="103"/>
      <c r="R149" s="363"/>
      <c r="S149" s="363"/>
    </row>
    <row r="150" ht="18.0" customHeight="1">
      <c r="A150" s="103"/>
      <c r="R150" s="363"/>
      <c r="S150" s="363"/>
    </row>
    <row r="151" ht="18.0" customHeight="1">
      <c r="A151" s="103"/>
      <c r="R151" s="363"/>
      <c r="S151" s="363"/>
    </row>
    <row r="152" ht="18.0" customHeight="1">
      <c r="A152" s="103"/>
      <c r="R152" s="363"/>
      <c r="S152" s="363"/>
    </row>
    <row r="153" ht="18.0" customHeight="1">
      <c r="A153" s="103"/>
      <c r="R153" s="363"/>
      <c r="S153" s="363"/>
    </row>
    <row r="154" ht="18.0" customHeight="1">
      <c r="A154" s="103"/>
      <c r="R154" s="363"/>
      <c r="S154" s="363"/>
    </row>
    <row r="155" ht="18.0" customHeight="1">
      <c r="A155" s="103"/>
      <c r="R155" s="363"/>
      <c r="S155" s="363"/>
    </row>
    <row r="156" ht="18.0" customHeight="1">
      <c r="A156" s="103"/>
      <c r="R156" s="363"/>
      <c r="S156" s="363"/>
    </row>
    <row r="157" ht="18.0" customHeight="1">
      <c r="A157" s="103"/>
      <c r="R157" s="363"/>
      <c r="S157" s="363"/>
    </row>
    <row r="158" ht="18.0" customHeight="1">
      <c r="A158" s="103"/>
      <c r="R158" s="363"/>
      <c r="S158" s="363"/>
    </row>
    <row r="159" ht="18.0" customHeight="1">
      <c r="A159" s="103"/>
      <c r="R159" s="363"/>
      <c r="S159" s="363"/>
    </row>
    <row r="160" ht="18.0" customHeight="1">
      <c r="A160" s="103"/>
      <c r="R160" s="363"/>
      <c r="S160" s="363"/>
    </row>
    <row r="161" ht="18.0" customHeight="1">
      <c r="A161" s="103"/>
      <c r="R161" s="363"/>
      <c r="S161" s="363"/>
    </row>
    <row r="162" ht="18.0" customHeight="1">
      <c r="A162" s="103"/>
      <c r="R162" s="363"/>
      <c r="S162" s="363"/>
    </row>
    <row r="163" ht="18.0" customHeight="1">
      <c r="A163" s="103"/>
      <c r="R163" s="363"/>
      <c r="S163" s="363"/>
    </row>
    <row r="164" ht="18.0" customHeight="1">
      <c r="A164" s="103"/>
      <c r="R164" s="363"/>
      <c r="S164" s="363"/>
    </row>
    <row r="165" ht="18.0" customHeight="1">
      <c r="A165" s="103"/>
      <c r="R165" s="363"/>
      <c r="S165" s="363"/>
    </row>
    <row r="166" ht="18.0" customHeight="1">
      <c r="A166" s="103"/>
      <c r="R166" s="363"/>
      <c r="S166" s="363"/>
    </row>
    <row r="167" ht="18.0" customHeight="1">
      <c r="A167" s="103"/>
      <c r="J167" s="172"/>
      <c r="R167" s="363"/>
      <c r="S167" s="363"/>
    </row>
    <row r="168" ht="18.0" customHeight="1">
      <c r="A168" s="103"/>
      <c r="J168" s="172"/>
      <c r="R168" s="363"/>
      <c r="S168" s="363"/>
    </row>
    <row r="169" ht="18.0" customHeight="1">
      <c r="A169" s="103"/>
      <c r="J169" s="172"/>
      <c r="R169" s="363"/>
      <c r="S169" s="363"/>
    </row>
    <row r="170" ht="18.0" customHeight="1">
      <c r="A170" s="103"/>
      <c r="J170" s="172"/>
      <c r="R170" s="363"/>
      <c r="S170" s="363"/>
    </row>
    <row r="171" ht="18.0" customHeight="1">
      <c r="A171" s="103"/>
      <c r="J171" s="172"/>
      <c r="R171" s="363"/>
      <c r="S171" s="363"/>
    </row>
    <row r="172" ht="18.0" customHeight="1">
      <c r="A172" s="103"/>
      <c r="J172" s="172"/>
      <c r="R172" s="363"/>
      <c r="S172" s="363"/>
    </row>
    <row r="173" ht="18.0" customHeight="1">
      <c r="A173" s="103"/>
      <c r="J173" s="172"/>
      <c r="R173" s="363"/>
      <c r="S173" s="363"/>
    </row>
    <row r="174" ht="18.0" customHeight="1">
      <c r="A174" s="103"/>
      <c r="J174" s="172"/>
      <c r="R174" s="363"/>
      <c r="S174" s="363"/>
    </row>
    <row r="175" ht="18.0" customHeight="1">
      <c r="A175" s="103"/>
      <c r="J175" s="172"/>
      <c r="R175" s="363"/>
      <c r="S175" s="363"/>
    </row>
    <row r="176" ht="18.0" customHeight="1">
      <c r="A176" s="103"/>
      <c r="J176" s="172"/>
      <c r="R176" s="363"/>
      <c r="S176" s="363"/>
    </row>
    <row r="177" ht="18.0" customHeight="1">
      <c r="A177" s="103"/>
      <c r="J177" s="172"/>
      <c r="R177" s="363"/>
      <c r="S177" s="363"/>
    </row>
    <row r="178" ht="18.0" customHeight="1">
      <c r="A178" s="103"/>
      <c r="J178" s="172"/>
      <c r="R178" s="363"/>
      <c r="S178" s="363"/>
    </row>
    <row r="179" ht="18.0" customHeight="1">
      <c r="A179" s="103"/>
      <c r="J179" s="172"/>
      <c r="R179" s="363"/>
      <c r="S179" s="363"/>
    </row>
    <row r="180" ht="18.0" customHeight="1">
      <c r="A180" s="103"/>
      <c r="J180" s="172"/>
      <c r="R180" s="363"/>
      <c r="S180" s="363"/>
    </row>
    <row r="181" ht="18.0" customHeight="1">
      <c r="A181" s="103"/>
      <c r="J181" s="172"/>
      <c r="R181" s="363"/>
      <c r="S181" s="363"/>
    </row>
    <row r="182" ht="18.0" customHeight="1">
      <c r="A182" s="103"/>
      <c r="J182" s="172"/>
      <c r="R182" s="363"/>
      <c r="S182" s="363"/>
    </row>
    <row r="183" ht="18.0" customHeight="1">
      <c r="A183" s="103"/>
      <c r="J183" s="172"/>
      <c r="R183" s="363"/>
      <c r="S183" s="363"/>
    </row>
    <row r="184" ht="18.0" customHeight="1">
      <c r="A184" s="103"/>
      <c r="J184" s="172"/>
      <c r="R184" s="363"/>
      <c r="S184" s="363"/>
    </row>
    <row r="185" ht="18.0" customHeight="1">
      <c r="A185" s="103"/>
      <c r="J185" s="172"/>
      <c r="R185" s="363"/>
      <c r="S185" s="363"/>
    </row>
    <row r="186" ht="18.0" customHeight="1">
      <c r="A186" s="103"/>
      <c r="J186" s="172"/>
      <c r="R186" s="363"/>
      <c r="S186" s="363"/>
    </row>
    <row r="187" ht="18.0" customHeight="1">
      <c r="A187" s="103"/>
      <c r="J187" s="172"/>
      <c r="R187" s="363"/>
      <c r="S187" s="363"/>
    </row>
    <row r="188" ht="18.0" customHeight="1">
      <c r="A188" s="103"/>
      <c r="J188" s="172"/>
      <c r="R188" s="363"/>
      <c r="S188" s="363"/>
    </row>
    <row r="189" ht="18.0" customHeight="1">
      <c r="A189" s="103"/>
      <c r="J189" s="172"/>
      <c r="R189" s="363"/>
      <c r="S189" s="363"/>
    </row>
    <row r="190" ht="18.0" customHeight="1">
      <c r="A190" s="103"/>
      <c r="J190" s="172"/>
      <c r="R190" s="363"/>
      <c r="S190" s="363"/>
    </row>
    <row r="191" ht="18.0" customHeight="1">
      <c r="A191" s="103"/>
      <c r="J191" s="172"/>
      <c r="R191" s="363"/>
      <c r="S191" s="363"/>
    </row>
    <row r="192" ht="18.0" customHeight="1">
      <c r="A192" s="103"/>
      <c r="J192" s="172"/>
      <c r="R192" s="363"/>
      <c r="S192" s="363"/>
    </row>
    <row r="193" ht="18.0" customHeight="1">
      <c r="A193" s="103"/>
      <c r="J193" s="172"/>
      <c r="R193" s="363"/>
      <c r="S193" s="363"/>
    </row>
    <row r="194" ht="18.0" customHeight="1">
      <c r="A194" s="103"/>
      <c r="J194" s="172"/>
      <c r="R194" s="363"/>
      <c r="S194" s="363"/>
    </row>
    <row r="195" ht="18.0" customHeight="1">
      <c r="A195" s="103"/>
      <c r="J195" s="172"/>
      <c r="R195" s="363"/>
      <c r="S195" s="363"/>
    </row>
    <row r="196" ht="18.0" customHeight="1">
      <c r="A196" s="103"/>
      <c r="J196" s="172"/>
      <c r="R196" s="363"/>
      <c r="S196" s="363"/>
    </row>
    <row r="197" ht="18.0" customHeight="1">
      <c r="A197" s="103"/>
      <c r="J197" s="172"/>
      <c r="R197" s="363"/>
      <c r="S197" s="363"/>
    </row>
    <row r="198" ht="18.0" customHeight="1">
      <c r="A198" s="103"/>
      <c r="J198" s="172"/>
      <c r="R198" s="363"/>
      <c r="S198" s="363"/>
    </row>
    <row r="199" ht="18.0" customHeight="1">
      <c r="A199" s="103"/>
      <c r="J199" s="172"/>
      <c r="R199" s="363"/>
      <c r="S199" s="363"/>
    </row>
    <row r="200" ht="18.0" customHeight="1">
      <c r="A200" s="103"/>
      <c r="J200" s="172"/>
      <c r="R200" s="363"/>
      <c r="S200" s="363"/>
    </row>
    <row r="201" ht="18.0" customHeight="1">
      <c r="A201" s="103"/>
      <c r="J201" s="172"/>
      <c r="R201" s="363"/>
      <c r="S201" s="363"/>
    </row>
    <row r="202" ht="18.0" customHeight="1">
      <c r="A202" s="103"/>
      <c r="J202" s="172"/>
      <c r="R202" s="363"/>
      <c r="S202" s="363"/>
    </row>
    <row r="203" ht="18.0" customHeight="1">
      <c r="A203" s="103"/>
      <c r="J203" s="172"/>
      <c r="R203" s="363"/>
      <c r="S203" s="363"/>
    </row>
    <row r="204" ht="18.0" customHeight="1">
      <c r="A204" s="103"/>
      <c r="J204" s="172"/>
      <c r="R204" s="363"/>
      <c r="S204" s="363"/>
    </row>
    <row r="205" ht="18.0" customHeight="1">
      <c r="A205" s="103"/>
      <c r="J205" s="172"/>
      <c r="R205" s="363"/>
      <c r="S205" s="363"/>
    </row>
    <row r="206" ht="18.0" customHeight="1">
      <c r="A206" s="103"/>
      <c r="J206" s="172"/>
      <c r="R206" s="363"/>
      <c r="S206" s="363"/>
    </row>
    <row r="207" ht="18.0" customHeight="1">
      <c r="A207" s="103"/>
      <c r="J207" s="172"/>
      <c r="R207" s="363"/>
      <c r="S207" s="363"/>
    </row>
    <row r="208" ht="18.0" customHeight="1">
      <c r="A208" s="103"/>
      <c r="J208" s="172"/>
      <c r="R208" s="363"/>
      <c r="S208" s="363"/>
    </row>
    <row r="209" ht="18.0" customHeight="1">
      <c r="A209" s="103"/>
      <c r="J209" s="172"/>
      <c r="R209" s="363"/>
      <c r="S209" s="363"/>
    </row>
    <row r="210" ht="18.0" customHeight="1">
      <c r="A210" s="103"/>
      <c r="J210" s="172"/>
      <c r="R210" s="363"/>
      <c r="S210" s="363"/>
    </row>
    <row r="211" ht="18.0" customHeight="1">
      <c r="A211" s="103"/>
      <c r="J211" s="172"/>
      <c r="R211" s="363"/>
      <c r="S211" s="363"/>
    </row>
    <row r="212" ht="18.0" customHeight="1">
      <c r="A212" s="103"/>
      <c r="J212" s="172"/>
      <c r="R212" s="363"/>
      <c r="S212" s="363"/>
    </row>
    <row r="213" ht="18.0" customHeight="1">
      <c r="A213" s="103"/>
      <c r="J213" s="172"/>
      <c r="R213" s="363"/>
      <c r="S213" s="363"/>
    </row>
    <row r="214" ht="18.0" customHeight="1">
      <c r="A214" s="103"/>
      <c r="J214" s="172"/>
      <c r="R214" s="363"/>
      <c r="S214" s="363"/>
    </row>
    <row r="215" ht="18.0" customHeight="1">
      <c r="A215" s="103"/>
      <c r="J215" s="172"/>
      <c r="R215" s="363"/>
      <c r="S215" s="363"/>
    </row>
    <row r="216" ht="18.0" customHeight="1">
      <c r="A216" s="103"/>
      <c r="J216" s="172"/>
      <c r="R216" s="363"/>
      <c r="S216" s="363"/>
    </row>
    <row r="217" ht="18.0" customHeight="1">
      <c r="A217" s="103"/>
      <c r="J217" s="172"/>
      <c r="R217" s="363"/>
      <c r="S217" s="363"/>
    </row>
    <row r="218" ht="18.0" customHeight="1">
      <c r="A218" s="103"/>
      <c r="J218" s="172"/>
      <c r="R218" s="363"/>
      <c r="S218" s="363"/>
    </row>
    <row r="219" ht="18.0" customHeight="1">
      <c r="A219" s="103"/>
      <c r="J219" s="172"/>
      <c r="R219" s="363"/>
      <c r="S219" s="363"/>
    </row>
    <row r="220" ht="18.0" customHeight="1">
      <c r="A220" s="103"/>
      <c r="J220" s="172"/>
      <c r="R220" s="363"/>
      <c r="S220" s="363"/>
    </row>
    <row r="221" ht="18.0" customHeight="1">
      <c r="A221" s="103"/>
      <c r="J221" s="172"/>
      <c r="R221" s="363"/>
      <c r="S221" s="363"/>
    </row>
    <row r="222" ht="18.0" customHeight="1">
      <c r="A222" s="103"/>
      <c r="J222" s="172"/>
      <c r="R222" s="363"/>
      <c r="S222" s="363"/>
    </row>
    <row r="223" ht="18.0" customHeight="1">
      <c r="A223" s="103"/>
      <c r="J223" s="172"/>
      <c r="R223" s="363"/>
      <c r="S223" s="363"/>
    </row>
    <row r="224" ht="18.0" customHeight="1">
      <c r="A224" s="103"/>
      <c r="J224" s="172"/>
      <c r="R224" s="363"/>
      <c r="S224" s="363"/>
    </row>
    <row r="225" ht="18.0" customHeight="1">
      <c r="A225" s="103"/>
      <c r="J225" s="172"/>
      <c r="R225" s="363"/>
      <c r="S225" s="363"/>
    </row>
    <row r="226" ht="18.0" customHeight="1">
      <c r="A226" s="103"/>
      <c r="J226" s="172"/>
      <c r="R226" s="363"/>
      <c r="S226" s="363"/>
    </row>
    <row r="227" ht="18.0" customHeight="1">
      <c r="A227" s="103"/>
      <c r="J227" s="172"/>
      <c r="R227" s="363"/>
      <c r="S227" s="363"/>
    </row>
    <row r="228" ht="18.0" customHeight="1">
      <c r="A228" s="103"/>
      <c r="J228" s="172"/>
      <c r="R228" s="363"/>
      <c r="S228" s="363"/>
    </row>
    <row r="229" ht="18.0" customHeight="1">
      <c r="A229" s="103"/>
      <c r="J229" s="172"/>
      <c r="R229" s="363"/>
      <c r="S229" s="363"/>
    </row>
    <row r="230" ht="18.0" customHeight="1">
      <c r="A230" s="103"/>
      <c r="J230" s="172"/>
      <c r="R230" s="363"/>
      <c r="S230" s="363"/>
    </row>
    <row r="231" ht="18.0" customHeight="1">
      <c r="A231" s="103"/>
      <c r="J231" s="172"/>
      <c r="R231" s="363"/>
      <c r="S231" s="363"/>
    </row>
    <row r="232" ht="18.0" customHeight="1">
      <c r="A232" s="103"/>
      <c r="J232" s="172"/>
      <c r="R232" s="363"/>
      <c r="S232" s="363"/>
    </row>
    <row r="233" ht="18.0" customHeight="1">
      <c r="A233" s="103"/>
      <c r="J233" s="172"/>
      <c r="R233" s="363"/>
      <c r="S233" s="363"/>
    </row>
    <row r="234" ht="18.0" customHeight="1">
      <c r="A234" s="103"/>
      <c r="J234" s="172"/>
      <c r="R234" s="363"/>
      <c r="S234" s="363"/>
    </row>
    <row r="235" ht="18.0" customHeight="1">
      <c r="A235" s="103"/>
      <c r="J235" s="172"/>
      <c r="R235" s="363"/>
      <c r="S235" s="363"/>
    </row>
    <row r="236" ht="18.0" customHeight="1">
      <c r="A236" s="103"/>
      <c r="J236" s="172"/>
      <c r="R236" s="363"/>
      <c r="S236" s="363"/>
    </row>
    <row r="237" ht="18.0" customHeight="1">
      <c r="A237" s="103"/>
      <c r="J237" s="172"/>
      <c r="R237" s="363"/>
      <c r="S237" s="363"/>
    </row>
    <row r="238" ht="18.0" customHeight="1">
      <c r="A238" s="103"/>
      <c r="J238" s="172"/>
      <c r="R238" s="363"/>
      <c r="S238" s="363"/>
    </row>
    <row r="239" ht="18.0" customHeight="1">
      <c r="A239" s="103"/>
      <c r="J239" s="172"/>
      <c r="R239" s="363"/>
      <c r="S239" s="363"/>
    </row>
    <row r="240" ht="18.0" customHeight="1">
      <c r="A240" s="103"/>
      <c r="J240" s="172"/>
      <c r="R240" s="363"/>
      <c r="S240" s="363"/>
    </row>
    <row r="241" ht="15.75" customHeight="1">
      <c r="A241" s="103"/>
      <c r="J241" s="172"/>
      <c r="R241" s="363"/>
      <c r="S241" s="363"/>
    </row>
    <row r="242" ht="15.75" customHeight="1">
      <c r="A242" s="103"/>
      <c r="J242" s="172"/>
      <c r="R242" s="363"/>
      <c r="S242" s="363"/>
    </row>
    <row r="243" ht="15.75" customHeight="1">
      <c r="A243" s="103"/>
      <c r="J243" s="172"/>
      <c r="R243" s="363"/>
      <c r="S243" s="363"/>
    </row>
    <row r="244" ht="15.75" customHeight="1">
      <c r="A244" s="103"/>
      <c r="J244" s="172"/>
      <c r="R244" s="363"/>
      <c r="S244" s="363"/>
    </row>
    <row r="245" ht="15.75" customHeight="1">
      <c r="A245" s="103"/>
      <c r="J245" s="172"/>
      <c r="R245" s="363"/>
      <c r="S245" s="363"/>
    </row>
    <row r="246" ht="15.75" customHeight="1">
      <c r="A246" s="103"/>
      <c r="J246" s="172"/>
      <c r="R246" s="363"/>
      <c r="S246" s="363"/>
    </row>
    <row r="247" ht="15.75" customHeight="1">
      <c r="A247" s="103"/>
      <c r="J247" s="172"/>
      <c r="R247" s="363"/>
      <c r="S247" s="363"/>
    </row>
    <row r="248" ht="15.75" customHeight="1">
      <c r="A248" s="103"/>
      <c r="J248" s="172"/>
      <c r="R248" s="363"/>
      <c r="S248" s="363"/>
    </row>
    <row r="249" ht="15.75" customHeight="1">
      <c r="A249" s="103"/>
      <c r="J249" s="172"/>
      <c r="R249" s="363"/>
      <c r="S249" s="363"/>
    </row>
    <row r="250" ht="15.75" customHeight="1">
      <c r="A250" s="103"/>
      <c r="J250" s="172"/>
      <c r="R250" s="363"/>
      <c r="S250" s="363"/>
    </row>
    <row r="251" ht="15.75" customHeight="1">
      <c r="A251" s="103"/>
      <c r="J251" s="172"/>
      <c r="R251" s="363"/>
      <c r="S251" s="363"/>
    </row>
    <row r="252" ht="15.75" customHeight="1">
      <c r="A252" s="103"/>
      <c r="J252" s="172"/>
      <c r="R252" s="363"/>
      <c r="S252" s="363"/>
    </row>
    <row r="253" ht="15.75" customHeight="1">
      <c r="A253" s="103"/>
      <c r="J253" s="172"/>
      <c r="R253" s="363"/>
      <c r="S253" s="363"/>
    </row>
    <row r="254" ht="15.75" customHeight="1">
      <c r="A254" s="103"/>
      <c r="J254" s="172"/>
      <c r="R254" s="363"/>
      <c r="S254" s="363"/>
    </row>
    <row r="255" ht="15.75" customHeight="1">
      <c r="A255" s="103"/>
      <c r="J255" s="172"/>
      <c r="R255" s="363"/>
      <c r="S255" s="363"/>
    </row>
    <row r="256" ht="15.75" customHeight="1">
      <c r="A256" s="103"/>
      <c r="J256" s="172"/>
      <c r="R256" s="363"/>
      <c r="S256" s="363"/>
    </row>
    <row r="257" ht="15.75" customHeight="1">
      <c r="A257" s="103"/>
      <c r="J257" s="172"/>
      <c r="R257" s="363"/>
      <c r="S257" s="363"/>
    </row>
    <row r="258" ht="15.75" customHeight="1">
      <c r="A258" s="103"/>
      <c r="J258" s="172"/>
      <c r="R258" s="363"/>
      <c r="S258" s="363"/>
    </row>
    <row r="259" ht="15.75" customHeight="1">
      <c r="A259" s="103"/>
      <c r="J259" s="172"/>
      <c r="R259" s="363"/>
      <c r="S259" s="363"/>
    </row>
    <row r="260" ht="15.75" customHeight="1">
      <c r="A260" s="103"/>
      <c r="J260" s="172"/>
      <c r="R260" s="363"/>
      <c r="S260" s="363"/>
    </row>
    <row r="261" ht="15.75" customHeight="1">
      <c r="A261" s="103"/>
      <c r="J261" s="172"/>
      <c r="R261" s="363"/>
      <c r="S261" s="363"/>
    </row>
    <row r="262" ht="15.75" customHeight="1">
      <c r="A262" s="103"/>
      <c r="J262" s="172"/>
      <c r="R262" s="363"/>
      <c r="S262" s="363"/>
    </row>
    <row r="263" ht="15.75" customHeight="1">
      <c r="A263" s="103"/>
      <c r="J263" s="172"/>
      <c r="R263" s="363"/>
      <c r="S263" s="363"/>
    </row>
    <row r="264" ht="15.75" customHeight="1">
      <c r="A264" s="103"/>
      <c r="J264" s="172"/>
      <c r="R264" s="363"/>
      <c r="S264" s="363"/>
    </row>
    <row r="265" ht="15.75" customHeight="1">
      <c r="A265" s="103"/>
      <c r="J265" s="172"/>
      <c r="R265" s="363"/>
      <c r="S265" s="363"/>
    </row>
    <row r="266" ht="15.75" customHeight="1">
      <c r="A266" s="103"/>
      <c r="J266" s="172"/>
      <c r="R266" s="363"/>
      <c r="S266" s="363"/>
    </row>
    <row r="267" ht="15.75" customHeight="1">
      <c r="A267" s="103"/>
      <c r="J267" s="172"/>
      <c r="R267" s="363"/>
      <c r="S267" s="363"/>
    </row>
    <row r="268" ht="15.75" customHeight="1">
      <c r="A268" s="103"/>
      <c r="J268" s="172"/>
      <c r="R268" s="363"/>
      <c r="S268" s="363"/>
    </row>
    <row r="269" ht="15.75" customHeight="1">
      <c r="J269" s="172"/>
    </row>
    <row r="270" ht="15.75" customHeight="1">
      <c r="J270" s="172"/>
    </row>
    <row r="271" ht="15.75" customHeight="1">
      <c r="J271" s="172"/>
    </row>
    <row r="272" ht="15.75" customHeight="1">
      <c r="J272" s="172"/>
    </row>
    <row r="273" ht="15.75" customHeight="1">
      <c r="J273" s="172"/>
    </row>
    <row r="274" ht="15.75" customHeight="1">
      <c r="J274" s="172"/>
    </row>
    <row r="275" ht="15.75" customHeight="1">
      <c r="J275" s="172"/>
    </row>
    <row r="276" ht="15.75" customHeight="1">
      <c r="J276" s="172"/>
    </row>
    <row r="277" ht="15.75" customHeight="1">
      <c r="J277" s="172"/>
    </row>
    <row r="278" ht="15.75" customHeight="1">
      <c r="J278" s="172"/>
    </row>
    <row r="279" ht="15.75" customHeight="1">
      <c r="J279" s="172"/>
    </row>
    <row r="280" ht="15.75" customHeight="1">
      <c r="J280" s="172"/>
    </row>
    <row r="281" ht="15.75" customHeight="1">
      <c r="J281" s="172"/>
    </row>
    <row r="282" ht="15.75" customHeight="1">
      <c r="J282" s="172"/>
    </row>
    <row r="283" ht="15.75" customHeight="1">
      <c r="J283" s="172"/>
    </row>
    <row r="284" ht="15.75" customHeight="1">
      <c r="J284" s="172"/>
    </row>
    <row r="285" ht="15.75" customHeight="1">
      <c r="J285" s="172"/>
    </row>
    <row r="286" ht="15.75" customHeight="1">
      <c r="J286" s="172"/>
    </row>
    <row r="287" ht="15.75" customHeight="1">
      <c r="J287" s="172"/>
    </row>
    <row r="288" ht="15.75" customHeight="1">
      <c r="J288" s="172"/>
    </row>
    <row r="289" ht="15.75" customHeight="1">
      <c r="J289" s="172"/>
    </row>
    <row r="290" ht="15.75" customHeight="1">
      <c r="J290" s="172"/>
    </row>
    <row r="291" ht="15.75" customHeight="1">
      <c r="J291" s="172"/>
    </row>
    <row r="292" ht="15.75" customHeight="1">
      <c r="J292" s="172"/>
    </row>
    <row r="293" ht="15.75" customHeight="1">
      <c r="J293" s="172"/>
    </row>
    <row r="294" ht="15.75" customHeight="1">
      <c r="J294" s="172"/>
    </row>
    <row r="295" ht="15.75" customHeight="1">
      <c r="J295" s="172"/>
    </row>
    <row r="296" ht="15.75" customHeight="1">
      <c r="J296" s="172"/>
    </row>
    <row r="297" ht="15.75" customHeight="1">
      <c r="J297" s="172"/>
    </row>
    <row r="298" ht="15.75" customHeight="1">
      <c r="J298" s="172"/>
    </row>
    <row r="299" ht="15.75" customHeight="1">
      <c r="J299" s="172"/>
    </row>
    <row r="300" ht="15.75" customHeight="1">
      <c r="J300" s="172"/>
    </row>
    <row r="301" ht="15.75" customHeight="1">
      <c r="J301" s="172"/>
    </row>
    <row r="302" ht="15.75" customHeight="1">
      <c r="J302" s="172"/>
    </row>
    <row r="303" ht="15.75" customHeight="1">
      <c r="J303" s="172"/>
    </row>
    <row r="304" ht="15.75" customHeight="1">
      <c r="J304" s="172"/>
    </row>
    <row r="305" ht="15.75" customHeight="1">
      <c r="J305" s="172"/>
    </row>
    <row r="306" ht="15.75" customHeight="1">
      <c r="J306" s="172"/>
    </row>
    <row r="307" ht="15.75" customHeight="1">
      <c r="J307" s="172"/>
    </row>
    <row r="308" ht="15.75" customHeight="1">
      <c r="J308" s="172"/>
    </row>
    <row r="309" ht="15.75" customHeight="1">
      <c r="J309" s="172"/>
    </row>
    <row r="310" ht="15.75" customHeight="1">
      <c r="J310" s="172"/>
    </row>
    <row r="311" ht="15.75" customHeight="1">
      <c r="J311" s="172"/>
    </row>
    <row r="312" ht="15.75" customHeight="1">
      <c r="J312" s="172"/>
    </row>
    <row r="313" ht="15.75" customHeight="1">
      <c r="J313" s="172"/>
    </row>
    <row r="314" ht="15.75" customHeight="1">
      <c r="J314" s="172"/>
    </row>
    <row r="315" ht="15.75" customHeight="1">
      <c r="J315" s="172"/>
    </row>
    <row r="316" ht="15.75" customHeight="1">
      <c r="J316" s="172"/>
    </row>
    <row r="317" ht="15.75" customHeight="1">
      <c r="J317" s="172"/>
    </row>
    <row r="318" ht="15.75" customHeight="1">
      <c r="J318" s="172"/>
    </row>
    <row r="319" ht="15.75" customHeight="1">
      <c r="J319" s="172"/>
    </row>
    <row r="320" ht="15.75" customHeight="1">
      <c r="J320" s="172"/>
    </row>
    <row r="321" ht="15.75" customHeight="1">
      <c r="J321" s="172"/>
    </row>
    <row r="322" ht="15.75" customHeight="1">
      <c r="J322" s="172"/>
    </row>
    <row r="323" ht="15.75" customHeight="1">
      <c r="J323" s="172"/>
    </row>
    <row r="324" ht="15.75" customHeight="1">
      <c r="J324" s="172"/>
    </row>
    <row r="325" ht="15.75" customHeight="1">
      <c r="J325" s="172"/>
    </row>
    <row r="326" ht="15.75" customHeight="1">
      <c r="J326" s="172"/>
    </row>
    <row r="327" ht="15.75" customHeight="1">
      <c r="J327" s="172"/>
    </row>
    <row r="328" ht="15.75" customHeight="1">
      <c r="J328" s="172"/>
    </row>
    <row r="329" ht="15.75" customHeight="1">
      <c r="J329" s="172"/>
    </row>
    <row r="330" ht="15.75" customHeight="1">
      <c r="J330" s="172"/>
    </row>
    <row r="331" ht="15.75" customHeight="1">
      <c r="J331" s="172"/>
    </row>
    <row r="332" ht="15.75" customHeight="1">
      <c r="J332" s="172"/>
    </row>
    <row r="333" ht="15.75" customHeight="1">
      <c r="J333" s="172"/>
    </row>
    <row r="334" ht="15.75" customHeight="1">
      <c r="J334" s="172"/>
    </row>
    <row r="335" ht="15.75" customHeight="1">
      <c r="J335" s="172"/>
    </row>
    <row r="336" ht="15.75" customHeight="1">
      <c r="J336" s="172"/>
    </row>
    <row r="337" ht="15.75" customHeight="1">
      <c r="J337" s="172"/>
    </row>
    <row r="338" ht="15.75" customHeight="1">
      <c r="J338" s="172"/>
    </row>
    <row r="339" ht="15.75" customHeight="1">
      <c r="J339" s="172"/>
    </row>
    <row r="340" ht="15.75" customHeight="1">
      <c r="J340" s="172"/>
    </row>
    <row r="341" ht="15.75" customHeight="1">
      <c r="J341" s="172"/>
    </row>
    <row r="342" ht="15.75" customHeight="1">
      <c r="J342" s="172"/>
    </row>
    <row r="343" ht="15.75" customHeight="1">
      <c r="J343" s="172"/>
    </row>
    <row r="344" ht="15.75" customHeight="1">
      <c r="J344" s="172"/>
    </row>
    <row r="345" ht="15.75" customHeight="1">
      <c r="J345" s="172"/>
    </row>
    <row r="346" ht="15.75" customHeight="1">
      <c r="J346" s="172"/>
    </row>
    <row r="347" ht="15.75" customHeight="1">
      <c r="J347" s="172"/>
    </row>
    <row r="348" ht="15.75" customHeight="1">
      <c r="J348" s="172"/>
    </row>
    <row r="349" ht="15.75" customHeight="1">
      <c r="J349" s="172"/>
    </row>
    <row r="350" ht="15.75" customHeight="1">
      <c r="J350" s="172"/>
    </row>
    <row r="351" ht="15.75" customHeight="1">
      <c r="J351" s="172"/>
    </row>
    <row r="352" ht="15.75" customHeight="1">
      <c r="J352" s="172"/>
    </row>
    <row r="353" ht="15.75" customHeight="1">
      <c r="J353" s="172"/>
    </row>
    <row r="354" ht="15.75" customHeight="1">
      <c r="J354" s="172"/>
    </row>
    <row r="355" ht="15.75" customHeight="1">
      <c r="J355" s="172"/>
    </row>
    <row r="356" ht="15.75" customHeight="1">
      <c r="J356" s="172"/>
    </row>
    <row r="357" ht="15.75" customHeight="1">
      <c r="J357" s="172"/>
    </row>
    <row r="358" ht="15.75" customHeight="1">
      <c r="J358" s="172"/>
    </row>
    <row r="359" ht="15.75" customHeight="1">
      <c r="J359" s="172"/>
    </row>
    <row r="360" ht="15.75" customHeight="1">
      <c r="J360" s="172"/>
    </row>
    <row r="361" ht="15.75" customHeight="1">
      <c r="J361" s="172"/>
    </row>
    <row r="362" ht="15.75" customHeight="1">
      <c r="J362" s="172"/>
    </row>
    <row r="363" ht="15.75" customHeight="1">
      <c r="J363" s="172"/>
    </row>
    <row r="364" ht="15.75" customHeight="1">
      <c r="J364" s="172"/>
    </row>
    <row r="365" ht="15.75" customHeight="1">
      <c r="J365" s="172"/>
    </row>
    <row r="366" ht="15.75" customHeight="1">
      <c r="J366" s="172"/>
    </row>
    <row r="367" ht="15.75" customHeight="1">
      <c r="J367" s="172"/>
    </row>
    <row r="368" ht="15.75" customHeight="1">
      <c r="H368" s="172"/>
      <c r="J368" s="172"/>
    </row>
    <row r="369" ht="15.75" customHeight="1">
      <c r="H369" s="172"/>
      <c r="J369" s="172"/>
    </row>
    <row r="370" ht="15.75" customHeight="1">
      <c r="H370" s="172"/>
      <c r="J370" s="172"/>
    </row>
    <row r="371" ht="15.75" customHeight="1">
      <c r="H371" s="172"/>
      <c r="J371" s="172"/>
    </row>
    <row r="372" ht="15.75" customHeight="1">
      <c r="H372" s="172"/>
      <c r="J372" s="172"/>
    </row>
    <row r="373" ht="15.75" customHeight="1">
      <c r="H373" s="172"/>
      <c r="J373" s="172"/>
    </row>
    <row r="374" ht="15.75" customHeight="1">
      <c r="H374" s="172"/>
      <c r="J374" s="172"/>
    </row>
    <row r="375" ht="15.75" customHeight="1">
      <c r="H375" s="172"/>
      <c r="J375" s="172"/>
    </row>
    <row r="376" ht="15.75" customHeight="1">
      <c r="H376" s="172"/>
      <c r="J376" s="172"/>
    </row>
    <row r="377" ht="15.75" customHeight="1">
      <c r="H377" s="172"/>
      <c r="J377" s="172"/>
    </row>
    <row r="378" ht="15.75" customHeight="1">
      <c r="H378" s="172"/>
      <c r="J378" s="172"/>
    </row>
    <row r="379" ht="15.75" customHeight="1">
      <c r="H379" s="172"/>
      <c r="J379" s="172"/>
    </row>
    <row r="380" ht="15.75" customHeight="1">
      <c r="H380" s="172"/>
      <c r="J380" s="172"/>
    </row>
    <row r="381" ht="15.75" customHeight="1">
      <c r="H381" s="172"/>
      <c r="J381" s="172"/>
    </row>
    <row r="382" ht="15.75" customHeight="1">
      <c r="H382" s="172"/>
      <c r="J382" s="172"/>
    </row>
    <row r="383" ht="15.75" customHeight="1">
      <c r="H383" s="172"/>
      <c r="J383" s="172"/>
    </row>
    <row r="384" ht="15.75" customHeight="1">
      <c r="H384" s="172"/>
      <c r="J384" s="172"/>
    </row>
    <row r="385" ht="15.75" customHeight="1">
      <c r="H385" s="172"/>
      <c r="J385" s="172"/>
    </row>
    <row r="386" ht="15.75" customHeight="1">
      <c r="H386" s="172"/>
      <c r="J386" s="172"/>
    </row>
    <row r="387" ht="15.75" customHeight="1">
      <c r="H387" s="172"/>
      <c r="J387" s="172"/>
    </row>
    <row r="388" ht="15.75" customHeight="1">
      <c r="H388" s="172"/>
      <c r="J388" s="172"/>
    </row>
    <row r="389" ht="15.75" customHeight="1">
      <c r="H389" s="172"/>
      <c r="J389" s="172"/>
    </row>
    <row r="390" ht="15.75" customHeight="1">
      <c r="H390" s="172"/>
      <c r="J390" s="172"/>
    </row>
    <row r="391" ht="15.75" customHeight="1">
      <c r="H391" s="172"/>
      <c r="J391" s="172"/>
    </row>
    <row r="392" ht="15.75" customHeight="1">
      <c r="H392" s="172"/>
      <c r="J392" s="172"/>
    </row>
    <row r="393" ht="15.75" customHeight="1">
      <c r="H393" s="172"/>
      <c r="J393" s="172"/>
    </row>
    <row r="394" ht="15.75" customHeight="1">
      <c r="H394" s="172"/>
      <c r="J394" s="172"/>
    </row>
    <row r="395" ht="15.75" customHeight="1">
      <c r="H395" s="172"/>
      <c r="J395" s="172"/>
    </row>
    <row r="396" ht="15.75" customHeight="1">
      <c r="H396" s="172"/>
      <c r="J396" s="172"/>
    </row>
    <row r="397" ht="15.75" customHeight="1">
      <c r="H397" s="172"/>
      <c r="J397" s="172"/>
    </row>
    <row r="398" ht="15.75" customHeight="1">
      <c r="H398" s="172"/>
      <c r="J398" s="172"/>
    </row>
    <row r="399" ht="15.75" customHeight="1">
      <c r="H399" s="172"/>
      <c r="J399" s="172"/>
    </row>
    <row r="400" ht="15.75" customHeight="1">
      <c r="H400" s="172"/>
      <c r="J400" s="172"/>
    </row>
    <row r="401" ht="15.75" customHeight="1">
      <c r="H401" s="172"/>
      <c r="J401" s="172"/>
    </row>
    <row r="402" ht="15.75" customHeight="1">
      <c r="H402" s="172"/>
      <c r="J402" s="172"/>
    </row>
    <row r="403" ht="15.75" customHeight="1">
      <c r="H403" s="172"/>
      <c r="J403" s="172"/>
    </row>
    <row r="404" ht="15.75" customHeight="1">
      <c r="H404" s="172"/>
      <c r="J404" s="172"/>
    </row>
    <row r="405" ht="15.75" customHeight="1">
      <c r="H405" s="172"/>
      <c r="J405" s="172"/>
    </row>
    <row r="406" ht="15.75" customHeight="1">
      <c r="H406" s="172"/>
      <c r="J406" s="172"/>
    </row>
    <row r="407" ht="15.75" customHeight="1">
      <c r="H407" s="172"/>
      <c r="J407" s="172"/>
    </row>
    <row r="408" ht="15.75" customHeight="1">
      <c r="H408" s="172"/>
      <c r="J408" s="172"/>
    </row>
    <row r="409" ht="15.75" customHeight="1">
      <c r="H409" s="172"/>
      <c r="J409" s="172"/>
    </row>
    <row r="410" ht="15.75" customHeight="1">
      <c r="H410" s="172"/>
      <c r="J410" s="172"/>
    </row>
    <row r="411" ht="15.75" customHeight="1">
      <c r="H411" s="172"/>
      <c r="J411" s="172"/>
    </row>
    <row r="412" ht="15.75" customHeight="1">
      <c r="H412" s="172"/>
      <c r="J412" s="172"/>
    </row>
    <row r="413" ht="15.75" customHeight="1">
      <c r="H413" s="172"/>
      <c r="J413" s="172"/>
    </row>
    <row r="414" ht="15.75" customHeight="1">
      <c r="H414" s="172"/>
      <c r="J414" s="172"/>
    </row>
    <row r="415" ht="15.75" customHeight="1">
      <c r="H415" s="172"/>
      <c r="J415" s="172"/>
    </row>
    <row r="416" ht="15.75" customHeight="1">
      <c r="H416" s="172"/>
      <c r="J416" s="172"/>
    </row>
    <row r="417" ht="15.75" customHeight="1">
      <c r="H417" s="172"/>
      <c r="J417" s="172"/>
    </row>
    <row r="418" ht="15.75" customHeight="1">
      <c r="H418" s="172"/>
      <c r="J418" s="172"/>
    </row>
    <row r="419" ht="15.75" customHeight="1">
      <c r="H419" s="172"/>
      <c r="J419" s="172"/>
    </row>
    <row r="420" ht="15.75" customHeight="1">
      <c r="H420" s="172"/>
      <c r="J420" s="172"/>
    </row>
    <row r="421" ht="15.75" customHeight="1">
      <c r="H421" s="172"/>
      <c r="J421" s="172"/>
    </row>
    <row r="422" ht="15.75" customHeight="1">
      <c r="H422" s="172"/>
      <c r="J422" s="172"/>
    </row>
    <row r="423" ht="15.75" customHeight="1">
      <c r="H423" s="172"/>
      <c r="J423" s="172"/>
    </row>
    <row r="424" ht="15.75" customHeight="1">
      <c r="H424" s="172"/>
      <c r="J424" s="172"/>
    </row>
    <row r="425" ht="15.75" customHeight="1">
      <c r="H425" s="172"/>
      <c r="J425" s="172"/>
    </row>
    <row r="426" ht="15.75" customHeight="1">
      <c r="H426" s="172"/>
      <c r="J426" s="172"/>
    </row>
    <row r="427" ht="15.75" customHeight="1">
      <c r="H427" s="172"/>
      <c r="J427" s="172"/>
    </row>
    <row r="428" ht="15.75" customHeight="1">
      <c r="H428" s="172"/>
      <c r="J428" s="172"/>
    </row>
    <row r="429" ht="15.75" customHeight="1">
      <c r="H429" s="172"/>
      <c r="J429" s="172"/>
    </row>
    <row r="430" ht="15.75" customHeight="1">
      <c r="H430" s="172"/>
      <c r="J430" s="172"/>
    </row>
    <row r="431" ht="15.75" customHeight="1">
      <c r="H431" s="172"/>
      <c r="J431" s="172"/>
    </row>
    <row r="432" ht="15.75" customHeight="1">
      <c r="H432" s="172"/>
      <c r="J432" s="172"/>
    </row>
    <row r="433" ht="15.75" customHeight="1">
      <c r="H433" s="172"/>
      <c r="J433" s="172"/>
    </row>
    <row r="434" ht="15.75" customHeight="1">
      <c r="H434" s="172"/>
      <c r="J434" s="172"/>
    </row>
    <row r="435" ht="15.75" customHeight="1">
      <c r="H435" s="172"/>
      <c r="J435" s="172"/>
    </row>
    <row r="436" ht="15.75" customHeight="1">
      <c r="H436" s="172"/>
      <c r="J436" s="172"/>
    </row>
    <row r="437" ht="15.75" customHeight="1">
      <c r="H437" s="172"/>
      <c r="J437" s="172"/>
    </row>
    <row r="438" ht="15.75" customHeight="1">
      <c r="H438" s="172"/>
      <c r="J438" s="172"/>
    </row>
    <row r="439" ht="15.75" customHeight="1">
      <c r="H439" s="172"/>
      <c r="J439" s="172"/>
    </row>
    <row r="440" ht="15.75" customHeight="1">
      <c r="H440" s="172"/>
      <c r="J440" s="172"/>
    </row>
    <row r="441" ht="15.75" customHeight="1">
      <c r="H441" s="172"/>
      <c r="J441" s="172"/>
    </row>
    <row r="442" ht="15.75" customHeight="1">
      <c r="H442" s="172"/>
      <c r="J442" s="172"/>
    </row>
    <row r="443" ht="15.75" customHeight="1">
      <c r="H443" s="172"/>
      <c r="J443" s="172"/>
    </row>
    <row r="444" ht="15.75" customHeight="1">
      <c r="H444" s="172"/>
      <c r="J444" s="172"/>
    </row>
    <row r="445" ht="15.75" customHeight="1">
      <c r="H445" s="172"/>
      <c r="J445" s="172"/>
    </row>
    <row r="446" ht="15.75" customHeight="1">
      <c r="H446" s="172"/>
      <c r="J446" s="172"/>
    </row>
    <row r="447" ht="15.75" customHeight="1">
      <c r="H447" s="172"/>
      <c r="J447" s="172"/>
    </row>
    <row r="448" ht="15.75" customHeight="1">
      <c r="H448" s="172"/>
      <c r="J448" s="172"/>
    </row>
    <row r="449" ht="15.75" customHeight="1">
      <c r="H449" s="172"/>
      <c r="J449" s="172"/>
    </row>
    <row r="450" ht="15.75" customHeight="1">
      <c r="H450" s="172"/>
      <c r="J450" s="172"/>
    </row>
    <row r="451" ht="15.75" customHeight="1">
      <c r="H451" s="172"/>
      <c r="J451" s="172"/>
    </row>
    <row r="452" ht="15.75" customHeight="1">
      <c r="H452" s="172"/>
      <c r="J452" s="172"/>
    </row>
    <row r="453" ht="15.75" customHeight="1">
      <c r="H453" s="172"/>
      <c r="J453" s="172"/>
    </row>
    <row r="454" ht="15.75" customHeight="1">
      <c r="H454" s="172"/>
      <c r="J454" s="172"/>
    </row>
    <row r="455" ht="15.75" customHeight="1">
      <c r="H455" s="172"/>
      <c r="J455" s="172"/>
    </row>
    <row r="456" ht="15.75" customHeight="1">
      <c r="H456" s="172"/>
      <c r="J456" s="172"/>
    </row>
    <row r="457" ht="15.75" customHeight="1">
      <c r="H457" s="172"/>
      <c r="J457" s="172"/>
    </row>
    <row r="458" ht="15.75" customHeight="1">
      <c r="H458" s="172"/>
      <c r="J458" s="172"/>
    </row>
    <row r="459" ht="15.75" customHeight="1">
      <c r="H459" s="172"/>
      <c r="J459" s="172"/>
    </row>
    <row r="460" ht="15.75" customHeight="1">
      <c r="H460" s="172"/>
      <c r="J460" s="172"/>
    </row>
    <row r="461" ht="15.75" customHeight="1">
      <c r="H461" s="172"/>
      <c r="J461" s="172"/>
    </row>
    <row r="462" ht="15.75" customHeight="1">
      <c r="H462" s="172"/>
      <c r="J462" s="172"/>
    </row>
    <row r="463" ht="15.75" customHeight="1">
      <c r="H463" s="172"/>
      <c r="J463" s="172"/>
    </row>
    <row r="464" ht="15.75" customHeight="1">
      <c r="H464" s="172"/>
      <c r="J464" s="172"/>
    </row>
    <row r="465" ht="15.75" customHeight="1">
      <c r="H465" s="172"/>
      <c r="J465" s="172"/>
    </row>
    <row r="466" ht="15.75" customHeight="1">
      <c r="H466" s="172"/>
      <c r="J466" s="172"/>
    </row>
    <row r="467" ht="15.75" customHeight="1">
      <c r="H467" s="172"/>
      <c r="J467" s="172"/>
    </row>
    <row r="468" ht="15.75" customHeight="1">
      <c r="H468" s="172"/>
      <c r="J468" s="172"/>
    </row>
    <row r="469" ht="15.75" customHeight="1">
      <c r="H469" s="172"/>
      <c r="J469" s="172"/>
    </row>
    <row r="470" ht="15.75" customHeight="1">
      <c r="H470" s="172"/>
      <c r="J470" s="172"/>
    </row>
    <row r="471" ht="15.75" customHeight="1">
      <c r="H471" s="172"/>
      <c r="J471" s="172"/>
    </row>
    <row r="472" ht="15.75" customHeight="1">
      <c r="H472" s="172"/>
      <c r="J472" s="172"/>
    </row>
    <row r="473" ht="15.75" customHeight="1">
      <c r="H473" s="172"/>
      <c r="J473" s="172"/>
    </row>
    <row r="474" ht="15.75" customHeight="1">
      <c r="H474" s="172"/>
      <c r="J474" s="172"/>
    </row>
    <row r="475" ht="15.75" customHeight="1">
      <c r="H475" s="172"/>
      <c r="J475" s="172"/>
    </row>
    <row r="476" ht="15.75" customHeight="1">
      <c r="H476" s="172"/>
      <c r="J476" s="172"/>
    </row>
    <row r="477" ht="15.75" customHeight="1">
      <c r="H477" s="172"/>
      <c r="J477" s="172"/>
    </row>
    <row r="478" ht="15.75" customHeight="1">
      <c r="H478" s="172"/>
      <c r="J478" s="172"/>
    </row>
    <row r="479" ht="15.75" customHeight="1">
      <c r="H479" s="172"/>
      <c r="J479" s="172"/>
    </row>
    <row r="480" ht="15.75" customHeight="1">
      <c r="H480" s="172"/>
      <c r="J480" s="172"/>
    </row>
    <row r="481" ht="15.75" customHeight="1">
      <c r="H481" s="172"/>
      <c r="J481" s="172"/>
    </row>
    <row r="482" ht="15.75" customHeight="1">
      <c r="H482" s="172"/>
      <c r="J482" s="172"/>
    </row>
    <row r="483" ht="15.75" customHeight="1">
      <c r="H483" s="172"/>
      <c r="J483" s="172"/>
    </row>
    <row r="484" ht="15.75" customHeight="1">
      <c r="H484" s="172"/>
      <c r="J484" s="172"/>
    </row>
    <row r="485" ht="15.75" customHeight="1">
      <c r="H485" s="172"/>
      <c r="J485" s="172"/>
    </row>
    <row r="486" ht="15.75" customHeight="1">
      <c r="H486" s="172"/>
      <c r="J486" s="172"/>
    </row>
    <row r="487" ht="15.75" customHeight="1">
      <c r="H487" s="172"/>
      <c r="J487" s="172"/>
    </row>
    <row r="488" ht="15.75" customHeight="1">
      <c r="H488" s="172"/>
      <c r="J488" s="172"/>
    </row>
    <row r="489" ht="15.75" customHeight="1">
      <c r="H489" s="172"/>
      <c r="J489" s="172"/>
    </row>
    <row r="490" ht="15.75" customHeight="1">
      <c r="H490" s="172"/>
      <c r="J490" s="172"/>
    </row>
    <row r="491" ht="15.75" customHeight="1">
      <c r="H491" s="172"/>
      <c r="J491" s="172"/>
    </row>
    <row r="492" ht="15.75" customHeight="1">
      <c r="H492" s="172"/>
      <c r="J492" s="172"/>
    </row>
    <row r="493" ht="15.75" customHeight="1">
      <c r="H493" s="172"/>
      <c r="J493" s="172"/>
    </row>
    <row r="494" ht="15.75" customHeight="1">
      <c r="H494" s="172"/>
      <c r="J494" s="172"/>
    </row>
    <row r="495" ht="15.75" customHeight="1">
      <c r="H495" s="172"/>
      <c r="J495" s="172"/>
    </row>
    <row r="496" ht="15.75" customHeight="1">
      <c r="H496" s="172"/>
      <c r="J496" s="172"/>
    </row>
    <row r="497" ht="15.75" customHeight="1">
      <c r="H497" s="172"/>
      <c r="J497" s="172"/>
    </row>
    <row r="498" ht="15.75" customHeight="1">
      <c r="H498" s="172"/>
      <c r="J498" s="172"/>
    </row>
    <row r="499" ht="15.75" customHeight="1">
      <c r="H499" s="172"/>
      <c r="J499" s="172"/>
    </row>
    <row r="500" ht="15.75" customHeight="1">
      <c r="H500" s="172"/>
      <c r="J500" s="172"/>
    </row>
    <row r="501" ht="15.75" customHeight="1">
      <c r="H501" s="172"/>
      <c r="J501" s="172"/>
    </row>
    <row r="502" ht="15.75" customHeight="1">
      <c r="H502" s="172"/>
      <c r="J502" s="172"/>
    </row>
    <row r="503" ht="15.75" customHeight="1">
      <c r="H503" s="172"/>
      <c r="J503" s="172"/>
    </row>
    <row r="504" ht="15.75" customHeight="1">
      <c r="H504" s="172"/>
      <c r="J504" s="172"/>
    </row>
    <row r="505" ht="15.75" customHeight="1">
      <c r="H505" s="172"/>
      <c r="J505" s="172"/>
    </row>
    <row r="506" ht="15.75" customHeight="1">
      <c r="H506" s="172"/>
      <c r="J506" s="172"/>
    </row>
    <row r="507" ht="15.75" customHeight="1">
      <c r="H507" s="172"/>
      <c r="J507" s="172"/>
    </row>
    <row r="508" ht="15.75" customHeight="1">
      <c r="H508" s="172"/>
      <c r="J508" s="172"/>
    </row>
    <row r="509" ht="15.75" customHeight="1">
      <c r="H509" s="172"/>
      <c r="J509" s="172"/>
    </row>
    <row r="510" ht="15.75" customHeight="1">
      <c r="H510" s="172"/>
      <c r="J510" s="172"/>
    </row>
    <row r="511" ht="15.75" customHeight="1">
      <c r="H511" s="172"/>
      <c r="J511" s="172"/>
    </row>
    <row r="512" ht="15.75" customHeight="1">
      <c r="H512" s="172"/>
      <c r="J512" s="172"/>
    </row>
    <row r="513" ht="15.75" customHeight="1">
      <c r="H513" s="172"/>
      <c r="J513" s="172"/>
    </row>
    <row r="514" ht="15.75" customHeight="1">
      <c r="H514" s="172"/>
      <c r="J514" s="172"/>
    </row>
    <row r="515" ht="15.75" customHeight="1">
      <c r="H515" s="172"/>
      <c r="J515" s="172"/>
    </row>
    <row r="516" ht="15.75" customHeight="1">
      <c r="H516" s="172"/>
      <c r="J516" s="172"/>
    </row>
    <row r="517" ht="15.75" customHeight="1">
      <c r="H517" s="172"/>
      <c r="J517" s="172"/>
    </row>
    <row r="518" ht="15.75" customHeight="1">
      <c r="H518" s="172"/>
      <c r="J518" s="172"/>
    </row>
    <row r="519" ht="15.75" customHeight="1">
      <c r="H519" s="172"/>
      <c r="J519" s="172"/>
    </row>
    <row r="520" ht="15.75" customHeight="1">
      <c r="H520" s="172"/>
      <c r="J520" s="172"/>
    </row>
    <row r="521" ht="15.75" customHeight="1">
      <c r="H521" s="172"/>
      <c r="J521" s="172"/>
    </row>
    <row r="522" ht="15.75" customHeight="1">
      <c r="H522" s="172"/>
      <c r="J522" s="172"/>
    </row>
    <row r="523" ht="15.75" customHeight="1">
      <c r="H523" s="172"/>
      <c r="J523" s="172"/>
    </row>
    <row r="524" ht="15.75" customHeight="1">
      <c r="H524" s="172"/>
      <c r="J524" s="172"/>
    </row>
    <row r="525" ht="15.75" customHeight="1">
      <c r="H525" s="172"/>
      <c r="J525" s="172"/>
    </row>
    <row r="526" ht="15.75" customHeight="1">
      <c r="H526" s="172"/>
      <c r="J526" s="172"/>
    </row>
    <row r="527" ht="15.75" customHeight="1">
      <c r="H527" s="172"/>
      <c r="J527" s="172"/>
    </row>
    <row r="528" ht="15.75" customHeight="1">
      <c r="H528" s="172"/>
      <c r="J528" s="172"/>
    </row>
    <row r="529" ht="15.75" customHeight="1">
      <c r="H529" s="172"/>
      <c r="J529" s="172"/>
    </row>
    <row r="530" ht="15.75" customHeight="1">
      <c r="H530" s="172"/>
      <c r="J530" s="172"/>
    </row>
    <row r="531" ht="15.75" customHeight="1">
      <c r="H531" s="172"/>
      <c r="J531" s="172"/>
    </row>
    <row r="532" ht="15.75" customHeight="1">
      <c r="H532" s="172"/>
      <c r="J532" s="172"/>
    </row>
    <row r="533" ht="15.75" customHeight="1">
      <c r="H533" s="172"/>
      <c r="J533" s="172"/>
    </row>
    <row r="534" ht="15.75" customHeight="1">
      <c r="H534" s="172"/>
      <c r="J534" s="172"/>
    </row>
    <row r="535" ht="15.75" customHeight="1">
      <c r="H535" s="172"/>
      <c r="J535" s="172"/>
    </row>
    <row r="536" ht="15.75" customHeight="1">
      <c r="H536" s="172"/>
      <c r="J536" s="172"/>
    </row>
    <row r="537" ht="15.75" customHeight="1">
      <c r="H537" s="172"/>
      <c r="J537" s="172"/>
    </row>
    <row r="538" ht="15.75" customHeight="1">
      <c r="H538" s="172"/>
      <c r="J538" s="172"/>
    </row>
    <row r="539" ht="15.75" customHeight="1">
      <c r="H539" s="172"/>
      <c r="J539" s="172"/>
    </row>
    <row r="540" ht="15.75" customHeight="1">
      <c r="H540" s="172"/>
      <c r="J540" s="172"/>
    </row>
    <row r="541" ht="15.75" customHeight="1">
      <c r="H541" s="172"/>
      <c r="J541" s="172"/>
    </row>
    <row r="542" ht="15.75" customHeight="1">
      <c r="H542" s="172"/>
      <c r="J542" s="172"/>
    </row>
    <row r="543" ht="15.75" customHeight="1">
      <c r="H543" s="172"/>
      <c r="J543" s="172"/>
    </row>
    <row r="544" ht="15.75" customHeight="1">
      <c r="H544" s="172"/>
      <c r="J544" s="172"/>
    </row>
    <row r="545" ht="15.75" customHeight="1">
      <c r="H545" s="172"/>
      <c r="J545" s="172"/>
    </row>
    <row r="546" ht="15.75" customHeight="1">
      <c r="H546" s="172"/>
      <c r="J546" s="172"/>
    </row>
    <row r="547" ht="15.75" customHeight="1">
      <c r="H547" s="172"/>
      <c r="J547" s="172"/>
    </row>
    <row r="548" ht="15.75" customHeight="1">
      <c r="H548" s="172"/>
      <c r="J548" s="172"/>
    </row>
    <row r="549" ht="15.75" customHeight="1">
      <c r="H549" s="172"/>
      <c r="J549" s="172"/>
    </row>
    <row r="550" ht="15.75" customHeight="1">
      <c r="H550" s="172"/>
      <c r="J550" s="172"/>
    </row>
    <row r="551" ht="15.75" customHeight="1">
      <c r="H551" s="172"/>
      <c r="J551" s="172"/>
    </row>
    <row r="552" ht="15.75" customHeight="1">
      <c r="H552" s="172"/>
      <c r="J552" s="172"/>
    </row>
    <row r="553" ht="15.75" customHeight="1">
      <c r="H553" s="172"/>
      <c r="J553" s="172"/>
    </row>
    <row r="554" ht="15.75" customHeight="1">
      <c r="H554" s="172"/>
      <c r="J554" s="172"/>
    </row>
    <row r="555" ht="15.75" customHeight="1">
      <c r="H555" s="172"/>
      <c r="J555" s="172"/>
    </row>
    <row r="556" ht="15.75" customHeight="1">
      <c r="H556" s="172"/>
      <c r="J556" s="172"/>
    </row>
    <row r="557" ht="15.75" customHeight="1">
      <c r="H557" s="172"/>
      <c r="J557" s="172"/>
    </row>
    <row r="558" ht="15.75" customHeight="1">
      <c r="H558" s="172"/>
      <c r="J558" s="172"/>
    </row>
    <row r="559" ht="15.75" customHeight="1">
      <c r="H559" s="172"/>
      <c r="J559" s="172"/>
    </row>
    <row r="560" ht="15.75" customHeight="1">
      <c r="H560" s="172"/>
      <c r="J560" s="172"/>
    </row>
    <row r="561" ht="15.75" customHeight="1">
      <c r="H561" s="172"/>
      <c r="J561" s="172"/>
    </row>
    <row r="562" ht="15.75" customHeight="1">
      <c r="H562" s="172"/>
      <c r="J562" s="172"/>
    </row>
    <row r="563" ht="15.75" customHeight="1">
      <c r="H563" s="172"/>
      <c r="J563" s="172"/>
    </row>
    <row r="564" ht="15.75" customHeight="1">
      <c r="H564" s="172"/>
      <c r="J564" s="172"/>
    </row>
    <row r="565" ht="15.75" customHeight="1">
      <c r="H565" s="172"/>
      <c r="J565" s="172"/>
    </row>
    <row r="566" ht="15.75" customHeight="1">
      <c r="H566" s="172"/>
      <c r="J566" s="172"/>
    </row>
    <row r="567" ht="15.75" customHeight="1">
      <c r="H567" s="172"/>
      <c r="J567" s="172"/>
    </row>
    <row r="568" ht="15.75" customHeight="1">
      <c r="H568" s="172"/>
      <c r="J568" s="172"/>
    </row>
    <row r="569" ht="15.75" customHeight="1">
      <c r="H569" s="172"/>
      <c r="J569" s="172"/>
    </row>
    <row r="570" ht="15.75" customHeight="1">
      <c r="H570" s="172"/>
      <c r="J570" s="172"/>
    </row>
    <row r="571" ht="15.75" customHeight="1">
      <c r="H571" s="172"/>
      <c r="J571" s="172"/>
    </row>
    <row r="572" ht="15.75" customHeight="1">
      <c r="H572" s="172"/>
      <c r="J572" s="172"/>
    </row>
    <row r="573" ht="15.75" customHeight="1">
      <c r="H573" s="172"/>
      <c r="J573" s="172"/>
    </row>
    <row r="574" ht="15.75" customHeight="1">
      <c r="H574" s="172"/>
      <c r="J574" s="172"/>
    </row>
    <row r="575" ht="15.75" customHeight="1">
      <c r="H575" s="172"/>
      <c r="J575" s="172"/>
    </row>
    <row r="576" ht="15.75" customHeight="1">
      <c r="H576" s="172"/>
      <c r="J576" s="172"/>
    </row>
    <row r="577" ht="15.75" customHeight="1">
      <c r="H577" s="172"/>
      <c r="J577" s="172"/>
    </row>
    <row r="578" ht="15.75" customHeight="1">
      <c r="H578" s="172"/>
      <c r="J578" s="172"/>
    </row>
    <row r="579" ht="15.75" customHeight="1">
      <c r="H579" s="172"/>
      <c r="J579" s="172"/>
    </row>
    <row r="580" ht="15.75" customHeight="1">
      <c r="H580" s="172"/>
      <c r="J580" s="172"/>
    </row>
    <row r="581" ht="15.75" customHeight="1">
      <c r="H581" s="172"/>
      <c r="J581" s="172"/>
    </row>
    <row r="582" ht="15.75" customHeight="1">
      <c r="H582" s="172"/>
      <c r="J582" s="172"/>
    </row>
    <row r="583" ht="15.75" customHeight="1">
      <c r="H583" s="172"/>
      <c r="J583" s="172"/>
    </row>
    <row r="584" ht="15.75" customHeight="1">
      <c r="H584" s="172"/>
      <c r="J584" s="172"/>
    </row>
    <row r="585" ht="15.75" customHeight="1">
      <c r="H585" s="172"/>
      <c r="J585" s="172"/>
    </row>
    <row r="586" ht="15.75" customHeight="1">
      <c r="H586" s="172"/>
      <c r="J586" s="172"/>
    </row>
    <row r="587" ht="15.75" customHeight="1">
      <c r="H587" s="172"/>
      <c r="J587" s="172"/>
    </row>
    <row r="588" ht="15.75" customHeight="1">
      <c r="H588" s="172"/>
      <c r="J588" s="172"/>
    </row>
    <row r="589" ht="15.75" customHeight="1">
      <c r="H589" s="172"/>
      <c r="J589" s="172"/>
    </row>
    <row r="590" ht="15.75" customHeight="1">
      <c r="H590" s="172"/>
      <c r="J590" s="172"/>
    </row>
    <row r="591" ht="15.75" customHeight="1">
      <c r="H591" s="172"/>
      <c r="J591" s="172"/>
    </row>
    <row r="592" ht="15.75" customHeight="1">
      <c r="H592" s="172"/>
      <c r="J592" s="172"/>
    </row>
    <row r="593" ht="15.75" customHeight="1">
      <c r="H593" s="172"/>
      <c r="J593" s="172"/>
    </row>
    <row r="594" ht="15.75" customHeight="1">
      <c r="H594" s="172"/>
      <c r="J594" s="172"/>
    </row>
    <row r="595" ht="15.75" customHeight="1">
      <c r="H595" s="172"/>
      <c r="J595" s="172"/>
    </row>
    <row r="596" ht="15.75" customHeight="1">
      <c r="H596" s="172"/>
      <c r="J596" s="172"/>
    </row>
    <row r="597" ht="15.75" customHeight="1">
      <c r="H597" s="172"/>
      <c r="J597" s="172"/>
    </row>
    <row r="598" ht="15.75" customHeight="1">
      <c r="H598" s="172"/>
      <c r="J598" s="172"/>
    </row>
    <row r="599" ht="15.75" customHeight="1">
      <c r="H599" s="172"/>
      <c r="J599" s="172"/>
    </row>
    <row r="600" ht="15.75" customHeight="1">
      <c r="H600" s="172"/>
      <c r="J600" s="172"/>
    </row>
    <row r="601" ht="15.75" customHeight="1">
      <c r="H601" s="172"/>
      <c r="J601" s="172"/>
    </row>
    <row r="602" ht="15.75" customHeight="1">
      <c r="H602" s="172"/>
      <c r="J602" s="172"/>
    </row>
    <row r="603" ht="15.75" customHeight="1">
      <c r="H603" s="172"/>
      <c r="J603" s="172"/>
    </row>
    <row r="604" ht="15.75" customHeight="1">
      <c r="H604" s="172"/>
      <c r="J604" s="172"/>
    </row>
    <row r="605" ht="15.75" customHeight="1">
      <c r="H605" s="172"/>
      <c r="J605" s="172"/>
    </row>
    <row r="606" ht="15.75" customHeight="1">
      <c r="H606" s="172"/>
      <c r="J606" s="172"/>
    </row>
    <row r="607" ht="15.75" customHeight="1">
      <c r="H607" s="172"/>
      <c r="J607" s="172"/>
    </row>
    <row r="608" ht="15.75" customHeight="1">
      <c r="H608" s="172"/>
      <c r="J608" s="172"/>
    </row>
    <row r="609" ht="15.75" customHeight="1">
      <c r="H609" s="172"/>
      <c r="J609" s="172"/>
    </row>
    <row r="610" ht="15.75" customHeight="1">
      <c r="H610" s="172"/>
      <c r="J610" s="172"/>
    </row>
    <row r="611" ht="15.75" customHeight="1">
      <c r="H611" s="172"/>
      <c r="J611" s="172"/>
    </row>
    <row r="612" ht="15.75" customHeight="1">
      <c r="H612" s="172"/>
      <c r="J612" s="172"/>
    </row>
    <row r="613" ht="15.75" customHeight="1">
      <c r="H613" s="172"/>
      <c r="J613" s="172"/>
    </row>
    <row r="614" ht="15.75" customHeight="1">
      <c r="H614" s="172"/>
      <c r="J614" s="172"/>
    </row>
    <row r="615" ht="15.75" customHeight="1">
      <c r="H615" s="172"/>
      <c r="J615" s="172"/>
    </row>
    <row r="616" ht="15.75" customHeight="1">
      <c r="H616" s="172"/>
      <c r="J616" s="172"/>
    </row>
    <row r="617" ht="15.75" customHeight="1">
      <c r="H617" s="172"/>
      <c r="J617" s="172"/>
    </row>
    <row r="618" ht="15.75" customHeight="1">
      <c r="H618" s="172"/>
      <c r="J618" s="172"/>
    </row>
    <row r="619" ht="15.75" customHeight="1">
      <c r="H619" s="172"/>
      <c r="J619" s="172"/>
    </row>
    <row r="620" ht="15.75" customHeight="1">
      <c r="H620" s="172"/>
      <c r="J620" s="172"/>
    </row>
    <row r="621" ht="15.75" customHeight="1">
      <c r="H621" s="172"/>
      <c r="J621" s="172"/>
    </row>
    <row r="622" ht="15.75" customHeight="1">
      <c r="H622" s="172"/>
      <c r="J622" s="172"/>
    </row>
    <row r="623" ht="15.75" customHeight="1">
      <c r="H623" s="172"/>
      <c r="J623" s="172"/>
    </row>
    <row r="624" ht="15.75" customHeight="1">
      <c r="H624" s="172"/>
      <c r="J624" s="172"/>
    </row>
    <row r="625" ht="15.75" customHeight="1">
      <c r="H625" s="172"/>
      <c r="J625" s="172"/>
    </row>
    <row r="626" ht="15.75" customHeight="1">
      <c r="H626" s="172"/>
      <c r="J626" s="172"/>
    </row>
    <row r="627" ht="15.75" customHeight="1">
      <c r="H627" s="172"/>
      <c r="J627" s="172"/>
    </row>
    <row r="628" ht="15.75" customHeight="1">
      <c r="H628" s="172"/>
      <c r="J628" s="172"/>
    </row>
    <row r="629" ht="15.75" customHeight="1">
      <c r="H629" s="172"/>
      <c r="J629" s="172"/>
    </row>
    <row r="630" ht="15.75" customHeight="1">
      <c r="H630" s="172"/>
      <c r="J630" s="172"/>
    </row>
    <row r="631" ht="15.75" customHeight="1">
      <c r="H631" s="172"/>
      <c r="J631" s="172"/>
    </row>
    <row r="632" ht="15.75" customHeight="1">
      <c r="H632" s="172"/>
      <c r="J632" s="172"/>
    </row>
    <row r="633" ht="15.75" customHeight="1">
      <c r="H633" s="172"/>
      <c r="J633" s="172"/>
    </row>
    <row r="634" ht="15.75" customHeight="1">
      <c r="H634" s="172"/>
      <c r="J634" s="172"/>
    </row>
    <row r="635" ht="15.75" customHeight="1">
      <c r="H635" s="172"/>
      <c r="J635" s="172"/>
    </row>
    <row r="636" ht="15.75" customHeight="1">
      <c r="H636" s="172"/>
      <c r="J636" s="172"/>
    </row>
    <row r="637" ht="15.75" customHeight="1">
      <c r="H637" s="172"/>
      <c r="J637" s="172"/>
    </row>
    <row r="638" ht="15.75" customHeight="1">
      <c r="H638" s="172"/>
      <c r="J638" s="172"/>
    </row>
    <row r="639" ht="15.75" customHeight="1">
      <c r="H639" s="172"/>
      <c r="J639" s="172"/>
    </row>
    <row r="640" ht="15.75" customHeight="1">
      <c r="H640" s="172"/>
      <c r="J640" s="172"/>
    </row>
    <row r="641" ht="15.75" customHeight="1">
      <c r="H641" s="172"/>
      <c r="J641" s="172"/>
    </row>
    <row r="642" ht="15.75" customHeight="1">
      <c r="H642" s="172"/>
      <c r="J642" s="172"/>
    </row>
    <row r="643" ht="15.75" customHeight="1">
      <c r="H643" s="172"/>
      <c r="J643" s="172"/>
    </row>
    <row r="644" ht="15.75" customHeight="1">
      <c r="H644" s="172"/>
      <c r="J644" s="172"/>
    </row>
    <row r="645" ht="15.75" customHeight="1">
      <c r="H645" s="172"/>
      <c r="J645" s="172"/>
    </row>
    <row r="646" ht="15.75" customHeight="1">
      <c r="H646" s="172"/>
      <c r="J646" s="172"/>
    </row>
    <row r="647" ht="15.75" customHeight="1">
      <c r="H647" s="172"/>
      <c r="J647" s="172"/>
    </row>
    <row r="648" ht="15.75" customHeight="1">
      <c r="H648" s="172"/>
      <c r="J648" s="172"/>
    </row>
    <row r="649" ht="15.75" customHeight="1">
      <c r="H649" s="172"/>
      <c r="J649" s="172"/>
    </row>
    <row r="650" ht="15.75" customHeight="1">
      <c r="H650" s="172"/>
      <c r="J650" s="172"/>
    </row>
    <row r="651" ht="15.75" customHeight="1">
      <c r="H651" s="172"/>
      <c r="J651" s="172"/>
    </row>
    <row r="652" ht="15.75" customHeight="1">
      <c r="H652" s="172"/>
      <c r="J652" s="172"/>
    </row>
    <row r="653" ht="15.75" customHeight="1">
      <c r="H653" s="172"/>
      <c r="J653" s="172"/>
    </row>
    <row r="654" ht="15.75" customHeight="1">
      <c r="H654" s="172"/>
      <c r="J654" s="172"/>
    </row>
    <row r="655" ht="15.75" customHeight="1">
      <c r="H655" s="172"/>
      <c r="J655" s="172"/>
    </row>
    <row r="656" ht="15.75" customHeight="1">
      <c r="H656" s="172"/>
      <c r="J656" s="172"/>
    </row>
    <row r="657" ht="15.75" customHeight="1">
      <c r="H657" s="172"/>
      <c r="J657" s="172"/>
    </row>
    <row r="658" ht="15.75" customHeight="1">
      <c r="H658" s="172"/>
      <c r="J658" s="172"/>
    </row>
    <row r="659" ht="15.75" customHeight="1">
      <c r="H659" s="172"/>
      <c r="J659" s="172"/>
    </row>
    <row r="660" ht="15.75" customHeight="1">
      <c r="H660" s="172"/>
      <c r="J660" s="172"/>
    </row>
    <row r="661" ht="15.75" customHeight="1">
      <c r="H661" s="172"/>
      <c r="J661" s="172"/>
    </row>
    <row r="662" ht="15.75" customHeight="1">
      <c r="H662" s="172"/>
      <c r="J662" s="172"/>
    </row>
    <row r="663" ht="15.75" customHeight="1">
      <c r="H663" s="172"/>
      <c r="J663" s="172"/>
    </row>
    <row r="664" ht="15.75" customHeight="1">
      <c r="H664" s="172"/>
      <c r="J664" s="172"/>
    </row>
    <row r="665" ht="15.75" customHeight="1">
      <c r="H665" s="172"/>
      <c r="J665" s="172"/>
    </row>
    <row r="666" ht="15.75" customHeight="1">
      <c r="H666" s="172"/>
      <c r="J666" s="172"/>
    </row>
    <row r="667" ht="15.75" customHeight="1">
      <c r="H667" s="172"/>
      <c r="J667" s="172"/>
    </row>
    <row r="668" ht="15.75" customHeight="1">
      <c r="H668" s="172"/>
      <c r="J668" s="172"/>
    </row>
    <row r="669" ht="15.75" customHeight="1">
      <c r="H669" s="172"/>
      <c r="J669" s="172"/>
    </row>
    <row r="670" ht="15.75" customHeight="1">
      <c r="H670" s="172"/>
      <c r="J670" s="172"/>
    </row>
    <row r="671" ht="15.75" customHeight="1">
      <c r="H671" s="172"/>
      <c r="J671" s="172"/>
    </row>
    <row r="672" ht="15.75" customHeight="1">
      <c r="H672" s="172"/>
      <c r="J672" s="172"/>
    </row>
    <row r="673" ht="15.75" customHeight="1">
      <c r="H673" s="172"/>
      <c r="J673" s="172"/>
    </row>
    <row r="674" ht="15.75" customHeight="1">
      <c r="H674" s="172"/>
      <c r="J674" s="172"/>
    </row>
    <row r="675" ht="15.75" customHeight="1">
      <c r="H675" s="172"/>
      <c r="J675" s="172"/>
    </row>
    <row r="676" ht="15.75" customHeight="1">
      <c r="H676" s="172"/>
      <c r="J676" s="172"/>
    </row>
    <row r="677" ht="15.75" customHeight="1">
      <c r="H677" s="172"/>
      <c r="J677" s="172"/>
    </row>
    <row r="678" ht="15.75" customHeight="1">
      <c r="H678" s="172"/>
      <c r="J678" s="172"/>
    </row>
    <row r="679" ht="15.75" customHeight="1">
      <c r="H679" s="172"/>
      <c r="J679" s="172"/>
    </row>
    <row r="680" ht="15.75" customHeight="1">
      <c r="H680" s="172"/>
      <c r="J680" s="172"/>
    </row>
    <row r="681" ht="15.75" customHeight="1">
      <c r="H681" s="172"/>
      <c r="J681" s="172"/>
    </row>
    <row r="682" ht="15.75" customHeight="1">
      <c r="H682" s="172"/>
      <c r="J682" s="172"/>
    </row>
    <row r="683" ht="15.75" customHeight="1">
      <c r="H683" s="172"/>
      <c r="J683" s="172"/>
    </row>
    <row r="684" ht="15.75" customHeight="1">
      <c r="H684" s="172"/>
      <c r="J684" s="172"/>
    </row>
    <row r="685" ht="15.75" customHeight="1">
      <c r="H685" s="172"/>
      <c r="J685" s="172"/>
    </row>
    <row r="686" ht="15.75" customHeight="1">
      <c r="H686" s="172"/>
      <c r="J686" s="172"/>
    </row>
    <row r="687" ht="15.75" customHeight="1">
      <c r="H687" s="172"/>
      <c r="J687" s="172"/>
    </row>
    <row r="688" ht="15.75" customHeight="1">
      <c r="H688" s="172"/>
      <c r="J688" s="172"/>
    </row>
    <row r="689" ht="15.75" customHeight="1">
      <c r="H689" s="172"/>
      <c r="J689" s="172"/>
    </row>
    <row r="690" ht="15.75" customHeight="1">
      <c r="H690" s="172"/>
      <c r="J690" s="172"/>
    </row>
    <row r="691" ht="15.75" customHeight="1">
      <c r="H691" s="172"/>
      <c r="J691" s="172"/>
    </row>
    <row r="692" ht="15.75" customHeight="1">
      <c r="H692" s="172"/>
      <c r="J692" s="172"/>
    </row>
    <row r="693" ht="15.75" customHeight="1">
      <c r="H693" s="172"/>
      <c r="J693" s="172"/>
    </row>
    <row r="694" ht="15.75" customHeight="1">
      <c r="H694" s="172"/>
      <c r="J694" s="172"/>
    </row>
    <row r="695" ht="15.75" customHeight="1">
      <c r="H695" s="172"/>
      <c r="J695" s="172"/>
    </row>
    <row r="696" ht="15.75" customHeight="1">
      <c r="H696" s="172"/>
      <c r="J696" s="172"/>
    </row>
    <row r="697" ht="15.75" customHeight="1">
      <c r="H697" s="172"/>
      <c r="J697" s="172"/>
    </row>
    <row r="698" ht="15.75" customHeight="1">
      <c r="H698" s="172"/>
      <c r="J698" s="172"/>
    </row>
    <row r="699" ht="15.75" customHeight="1">
      <c r="H699" s="172"/>
      <c r="J699" s="172"/>
    </row>
    <row r="700" ht="15.75" customHeight="1">
      <c r="H700" s="172"/>
      <c r="J700" s="172"/>
    </row>
    <row r="701" ht="15.75" customHeight="1">
      <c r="H701" s="172"/>
      <c r="J701" s="172"/>
    </row>
    <row r="702" ht="15.75" customHeight="1">
      <c r="H702" s="172"/>
      <c r="J702" s="172"/>
    </row>
    <row r="703" ht="15.75" customHeight="1">
      <c r="H703" s="172"/>
      <c r="J703" s="172"/>
    </row>
    <row r="704" ht="15.75" customHeight="1">
      <c r="H704" s="172"/>
      <c r="J704" s="172"/>
    </row>
    <row r="705" ht="15.75" customHeight="1">
      <c r="H705" s="172"/>
      <c r="J705" s="172"/>
    </row>
    <row r="706" ht="15.75" customHeight="1">
      <c r="H706" s="172"/>
      <c r="J706" s="172"/>
    </row>
    <row r="707" ht="15.75" customHeight="1">
      <c r="H707" s="172"/>
      <c r="J707" s="172"/>
    </row>
    <row r="708" ht="15.75" customHeight="1">
      <c r="H708" s="172"/>
      <c r="J708" s="172"/>
    </row>
    <row r="709" ht="15.75" customHeight="1">
      <c r="H709" s="172"/>
      <c r="J709" s="172"/>
    </row>
    <row r="710" ht="15.75" customHeight="1">
      <c r="H710" s="172"/>
      <c r="J710" s="172"/>
    </row>
    <row r="711" ht="15.75" customHeight="1">
      <c r="H711" s="172"/>
      <c r="J711" s="172"/>
    </row>
    <row r="712" ht="15.75" customHeight="1">
      <c r="H712" s="172"/>
      <c r="J712" s="172"/>
    </row>
    <row r="713" ht="15.75" customHeight="1">
      <c r="H713" s="172"/>
      <c r="J713" s="172"/>
    </row>
    <row r="714" ht="15.75" customHeight="1">
      <c r="H714" s="172"/>
      <c r="J714" s="172"/>
    </row>
    <row r="715" ht="15.75" customHeight="1">
      <c r="H715" s="172"/>
      <c r="J715" s="172"/>
    </row>
    <row r="716" ht="15.75" customHeight="1">
      <c r="H716" s="172"/>
      <c r="J716" s="172"/>
    </row>
    <row r="717" ht="15.75" customHeight="1">
      <c r="H717" s="172"/>
      <c r="J717" s="172"/>
    </row>
    <row r="718" ht="15.75" customHeight="1">
      <c r="H718" s="172"/>
      <c r="J718" s="172"/>
    </row>
    <row r="719" ht="15.75" customHeight="1">
      <c r="H719" s="172"/>
      <c r="J719" s="172"/>
    </row>
    <row r="720" ht="15.75" customHeight="1">
      <c r="H720" s="172"/>
      <c r="J720" s="172"/>
    </row>
    <row r="721" ht="15.75" customHeight="1">
      <c r="H721" s="172"/>
      <c r="J721" s="172"/>
    </row>
    <row r="722" ht="15.75" customHeight="1">
      <c r="H722" s="172"/>
      <c r="J722" s="172"/>
    </row>
    <row r="723" ht="15.75" customHeight="1">
      <c r="H723" s="172"/>
      <c r="J723" s="172"/>
    </row>
    <row r="724" ht="15.75" customHeight="1">
      <c r="H724" s="172"/>
      <c r="J724" s="172"/>
    </row>
    <row r="725" ht="15.75" customHeight="1">
      <c r="H725" s="172"/>
      <c r="J725" s="172"/>
    </row>
    <row r="726" ht="15.75" customHeight="1">
      <c r="H726" s="172"/>
      <c r="J726" s="172"/>
    </row>
    <row r="727" ht="15.75" customHeight="1">
      <c r="H727" s="172"/>
      <c r="J727" s="172"/>
    </row>
    <row r="728" ht="15.75" customHeight="1">
      <c r="H728" s="172"/>
      <c r="J728" s="172"/>
    </row>
    <row r="729" ht="15.75" customHeight="1">
      <c r="H729" s="172"/>
      <c r="J729" s="172"/>
    </row>
    <row r="730" ht="15.75" customHeight="1">
      <c r="H730" s="172"/>
      <c r="J730" s="172"/>
    </row>
    <row r="731" ht="15.75" customHeight="1">
      <c r="H731" s="172"/>
      <c r="J731" s="172"/>
    </row>
    <row r="732" ht="15.75" customHeight="1">
      <c r="H732" s="172"/>
      <c r="J732" s="172"/>
    </row>
    <row r="733" ht="15.75" customHeight="1">
      <c r="H733" s="172"/>
      <c r="J733" s="172"/>
    </row>
    <row r="734" ht="15.75" customHeight="1">
      <c r="H734" s="172"/>
      <c r="J734" s="172"/>
    </row>
    <row r="735" ht="15.75" customHeight="1">
      <c r="H735" s="172"/>
      <c r="J735" s="172"/>
    </row>
    <row r="736" ht="15.75" customHeight="1">
      <c r="H736" s="172"/>
      <c r="J736" s="172"/>
    </row>
    <row r="737" ht="15.75" customHeight="1">
      <c r="H737" s="172"/>
      <c r="J737" s="172"/>
    </row>
    <row r="738" ht="15.75" customHeight="1">
      <c r="H738" s="172"/>
      <c r="J738" s="172"/>
    </row>
    <row r="739" ht="15.75" customHeight="1">
      <c r="H739" s="172"/>
      <c r="J739" s="172"/>
    </row>
    <row r="740" ht="15.75" customHeight="1">
      <c r="H740" s="172"/>
      <c r="J740" s="172"/>
    </row>
    <row r="741" ht="15.75" customHeight="1">
      <c r="H741" s="172"/>
      <c r="J741" s="172"/>
    </row>
    <row r="742" ht="15.75" customHeight="1">
      <c r="H742" s="172"/>
      <c r="J742" s="172"/>
    </row>
    <row r="743" ht="15.75" customHeight="1">
      <c r="H743" s="172"/>
      <c r="J743" s="172"/>
    </row>
    <row r="744" ht="15.75" customHeight="1">
      <c r="H744" s="172"/>
      <c r="J744" s="172"/>
    </row>
    <row r="745" ht="15.75" customHeight="1">
      <c r="H745" s="172"/>
      <c r="J745" s="172"/>
    </row>
    <row r="746" ht="15.75" customHeight="1">
      <c r="H746" s="172"/>
      <c r="J746" s="172"/>
    </row>
    <row r="747" ht="15.75" customHeight="1">
      <c r="H747" s="172"/>
      <c r="J747" s="172"/>
    </row>
    <row r="748" ht="15.75" customHeight="1">
      <c r="H748" s="172"/>
      <c r="J748" s="172"/>
    </row>
    <row r="749" ht="15.75" customHeight="1">
      <c r="H749" s="172"/>
      <c r="J749" s="172"/>
    </row>
    <row r="750" ht="15.75" customHeight="1">
      <c r="H750" s="172"/>
      <c r="J750" s="172"/>
    </row>
    <row r="751" ht="15.75" customHeight="1">
      <c r="H751" s="172"/>
      <c r="J751" s="172"/>
    </row>
    <row r="752" ht="15.75" customHeight="1">
      <c r="H752" s="172"/>
      <c r="J752" s="172"/>
    </row>
    <row r="753" ht="15.75" customHeight="1">
      <c r="H753" s="172"/>
      <c r="J753" s="172"/>
    </row>
    <row r="754" ht="15.75" customHeight="1">
      <c r="H754" s="172"/>
      <c r="J754" s="172"/>
    </row>
    <row r="755" ht="15.75" customHeight="1">
      <c r="H755" s="172"/>
      <c r="J755" s="172"/>
    </row>
    <row r="756" ht="15.75" customHeight="1">
      <c r="H756" s="172"/>
      <c r="J756" s="172"/>
    </row>
    <row r="757" ht="15.75" customHeight="1">
      <c r="H757" s="172"/>
      <c r="J757" s="172"/>
    </row>
    <row r="758" ht="15.75" customHeight="1">
      <c r="H758" s="172"/>
      <c r="J758" s="172"/>
    </row>
    <row r="759" ht="15.75" customHeight="1">
      <c r="H759" s="172"/>
      <c r="J759" s="172"/>
    </row>
    <row r="760" ht="15.75" customHeight="1">
      <c r="H760" s="172"/>
      <c r="J760" s="172"/>
    </row>
    <row r="761" ht="15.75" customHeight="1">
      <c r="H761" s="172"/>
      <c r="J761" s="172"/>
    </row>
    <row r="762" ht="15.75" customHeight="1">
      <c r="H762" s="172"/>
      <c r="J762" s="172"/>
    </row>
    <row r="763" ht="15.75" customHeight="1">
      <c r="H763" s="172"/>
      <c r="J763" s="172"/>
    </row>
    <row r="764" ht="15.75" customHeight="1">
      <c r="H764" s="172"/>
      <c r="J764" s="172"/>
    </row>
    <row r="765" ht="15.75" customHeight="1">
      <c r="H765" s="172"/>
      <c r="J765" s="172"/>
    </row>
    <row r="766" ht="15.75" customHeight="1">
      <c r="H766" s="172"/>
      <c r="J766" s="172"/>
    </row>
    <row r="767" ht="15.75" customHeight="1">
      <c r="H767" s="172"/>
      <c r="J767" s="172"/>
    </row>
    <row r="768" ht="15.75" customHeight="1">
      <c r="H768" s="172"/>
      <c r="J768" s="172"/>
    </row>
    <row r="769" ht="15.75" customHeight="1">
      <c r="H769" s="172"/>
      <c r="J769" s="172"/>
    </row>
    <row r="770" ht="15.75" customHeight="1">
      <c r="H770" s="172"/>
      <c r="J770" s="172"/>
    </row>
    <row r="771" ht="15.75" customHeight="1">
      <c r="H771" s="172"/>
      <c r="J771" s="172"/>
    </row>
    <row r="772" ht="15.75" customHeight="1">
      <c r="H772" s="172"/>
      <c r="J772" s="172"/>
    </row>
    <row r="773" ht="15.75" customHeight="1">
      <c r="H773" s="172"/>
      <c r="J773" s="172"/>
    </row>
    <row r="774" ht="15.75" customHeight="1">
      <c r="H774" s="172"/>
      <c r="J774" s="172"/>
    </row>
    <row r="775" ht="15.75" customHeight="1">
      <c r="H775" s="172"/>
      <c r="J775" s="172"/>
    </row>
    <row r="776" ht="15.75" customHeight="1">
      <c r="H776" s="172"/>
      <c r="J776" s="172"/>
    </row>
    <row r="777" ht="15.75" customHeight="1">
      <c r="H777" s="172"/>
      <c r="J777" s="172"/>
    </row>
    <row r="778" ht="15.75" customHeight="1">
      <c r="H778" s="172"/>
      <c r="J778" s="172"/>
    </row>
    <row r="779" ht="15.75" customHeight="1">
      <c r="H779" s="172"/>
      <c r="J779" s="172"/>
    </row>
    <row r="780" ht="15.75" customHeight="1">
      <c r="H780" s="172"/>
      <c r="J780" s="172"/>
    </row>
    <row r="781" ht="15.75" customHeight="1">
      <c r="H781" s="172"/>
      <c r="J781" s="172"/>
    </row>
    <row r="782" ht="15.75" customHeight="1">
      <c r="H782" s="172"/>
      <c r="J782" s="172"/>
    </row>
    <row r="783" ht="15.75" customHeight="1">
      <c r="H783" s="172"/>
      <c r="J783" s="172"/>
    </row>
    <row r="784" ht="15.75" customHeight="1">
      <c r="H784" s="172"/>
      <c r="J784" s="172"/>
    </row>
    <row r="785" ht="15.75" customHeight="1">
      <c r="H785" s="172"/>
      <c r="J785" s="172"/>
    </row>
    <row r="786" ht="15.75" customHeight="1">
      <c r="H786" s="172"/>
      <c r="J786" s="172"/>
    </row>
    <row r="787" ht="15.75" customHeight="1">
      <c r="H787" s="172"/>
      <c r="J787" s="172"/>
    </row>
    <row r="788" ht="15.75" customHeight="1">
      <c r="H788" s="172"/>
      <c r="J788" s="172"/>
    </row>
    <row r="789" ht="15.75" customHeight="1">
      <c r="H789" s="172"/>
      <c r="J789" s="172"/>
    </row>
    <row r="790" ht="15.75" customHeight="1">
      <c r="H790" s="172"/>
      <c r="J790" s="172"/>
    </row>
    <row r="791" ht="15.75" customHeight="1">
      <c r="H791" s="172"/>
      <c r="J791" s="172"/>
    </row>
    <row r="792" ht="15.75" customHeight="1">
      <c r="H792" s="172"/>
      <c r="J792" s="172"/>
    </row>
    <row r="793" ht="15.75" customHeight="1">
      <c r="H793" s="172"/>
      <c r="J793" s="172"/>
    </row>
    <row r="794" ht="15.75" customHeight="1">
      <c r="H794" s="172"/>
      <c r="J794" s="172"/>
    </row>
    <row r="795" ht="15.75" customHeight="1">
      <c r="H795" s="172"/>
      <c r="J795" s="172"/>
    </row>
    <row r="796" ht="15.75" customHeight="1">
      <c r="H796" s="172"/>
      <c r="J796" s="172"/>
    </row>
    <row r="797" ht="15.75" customHeight="1">
      <c r="H797" s="172"/>
      <c r="J797" s="172"/>
    </row>
    <row r="798" ht="15.75" customHeight="1">
      <c r="H798" s="172"/>
      <c r="J798" s="172"/>
    </row>
    <row r="799" ht="15.75" customHeight="1">
      <c r="H799" s="172"/>
      <c r="J799" s="172"/>
    </row>
    <row r="800" ht="15.75" customHeight="1">
      <c r="H800" s="172"/>
      <c r="J800" s="172"/>
    </row>
    <row r="801" ht="15.75" customHeight="1">
      <c r="H801" s="172"/>
      <c r="J801" s="172"/>
    </row>
    <row r="802" ht="15.75" customHeight="1">
      <c r="H802" s="172"/>
      <c r="J802" s="172"/>
    </row>
    <row r="803" ht="15.75" customHeight="1">
      <c r="H803" s="172"/>
      <c r="J803" s="172"/>
    </row>
    <row r="804" ht="15.75" customHeight="1">
      <c r="H804" s="172"/>
      <c r="J804" s="172"/>
    </row>
    <row r="805" ht="15.75" customHeight="1">
      <c r="H805" s="172"/>
      <c r="J805" s="172"/>
    </row>
    <row r="806" ht="15.75" customHeight="1">
      <c r="H806" s="172"/>
      <c r="J806" s="172"/>
    </row>
    <row r="807" ht="15.75" customHeight="1">
      <c r="H807" s="172"/>
      <c r="J807" s="172"/>
    </row>
    <row r="808" ht="15.75" customHeight="1">
      <c r="H808" s="172"/>
      <c r="J808" s="172"/>
    </row>
    <row r="809" ht="15.75" customHeight="1">
      <c r="H809" s="172"/>
      <c r="J809" s="172"/>
    </row>
    <row r="810" ht="15.75" customHeight="1">
      <c r="H810" s="172"/>
      <c r="J810" s="172"/>
    </row>
    <row r="811" ht="15.75" customHeight="1">
      <c r="H811" s="172"/>
      <c r="J811" s="172"/>
    </row>
    <row r="812" ht="15.75" customHeight="1">
      <c r="H812" s="172"/>
      <c r="J812" s="172"/>
    </row>
    <row r="813" ht="15.75" customHeight="1">
      <c r="H813" s="172"/>
      <c r="J813" s="172"/>
    </row>
    <row r="814" ht="15.75" customHeight="1">
      <c r="H814" s="172"/>
      <c r="J814" s="172"/>
    </row>
    <row r="815" ht="15.75" customHeight="1">
      <c r="H815" s="172"/>
      <c r="J815" s="172"/>
    </row>
    <row r="816" ht="15.75" customHeight="1">
      <c r="H816" s="172"/>
      <c r="J816" s="172"/>
    </row>
    <row r="817" ht="15.75" customHeight="1">
      <c r="H817" s="172"/>
      <c r="J817" s="172"/>
    </row>
    <row r="818" ht="15.75" customHeight="1">
      <c r="H818" s="172"/>
      <c r="J818" s="172"/>
    </row>
    <row r="819" ht="15.75" customHeight="1">
      <c r="H819" s="172"/>
      <c r="J819" s="172"/>
    </row>
    <row r="820" ht="15.75" customHeight="1">
      <c r="H820" s="172"/>
      <c r="J820" s="172"/>
    </row>
    <row r="821" ht="15.75" customHeight="1">
      <c r="H821" s="172"/>
      <c r="J821" s="172"/>
    </row>
    <row r="822" ht="15.75" customHeight="1">
      <c r="H822" s="172"/>
      <c r="J822" s="172"/>
    </row>
    <row r="823" ht="15.75" customHeight="1">
      <c r="H823" s="172"/>
      <c r="J823" s="172"/>
    </row>
    <row r="824" ht="15.75" customHeight="1">
      <c r="H824" s="172"/>
      <c r="J824" s="172"/>
    </row>
    <row r="825" ht="15.75" customHeight="1">
      <c r="H825" s="172"/>
      <c r="J825" s="172"/>
    </row>
    <row r="826" ht="15.75" customHeight="1">
      <c r="H826" s="172"/>
      <c r="J826" s="172"/>
    </row>
    <row r="827" ht="15.75" customHeight="1">
      <c r="H827" s="172"/>
      <c r="J827" s="172"/>
    </row>
    <row r="828" ht="15.75" customHeight="1">
      <c r="H828" s="172"/>
      <c r="J828" s="172"/>
    </row>
    <row r="829" ht="15.75" customHeight="1">
      <c r="H829" s="172"/>
      <c r="J829" s="172"/>
    </row>
    <row r="830" ht="15.75" customHeight="1">
      <c r="H830" s="172"/>
      <c r="J830" s="172"/>
    </row>
    <row r="831" ht="15.75" customHeight="1">
      <c r="H831" s="172"/>
      <c r="J831" s="172"/>
    </row>
    <row r="832" ht="15.75" customHeight="1">
      <c r="H832" s="172"/>
      <c r="J832" s="172"/>
    </row>
    <row r="833" ht="15.75" customHeight="1">
      <c r="H833" s="172"/>
      <c r="J833" s="172"/>
    </row>
    <row r="834" ht="15.75" customHeight="1">
      <c r="H834" s="172"/>
      <c r="J834" s="172"/>
    </row>
    <row r="835" ht="15.75" customHeight="1">
      <c r="H835" s="172"/>
      <c r="J835" s="172"/>
    </row>
    <row r="836" ht="15.75" customHeight="1">
      <c r="H836" s="172"/>
      <c r="J836" s="172"/>
    </row>
    <row r="837" ht="15.75" customHeight="1">
      <c r="H837" s="172"/>
      <c r="J837" s="172"/>
    </row>
    <row r="838" ht="15.75" customHeight="1">
      <c r="H838" s="172"/>
      <c r="J838" s="172"/>
    </row>
    <row r="839" ht="15.75" customHeight="1">
      <c r="H839" s="172"/>
      <c r="J839" s="172"/>
    </row>
    <row r="840" ht="15.75" customHeight="1">
      <c r="H840" s="172"/>
      <c r="J840" s="172"/>
    </row>
    <row r="841" ht="15.75" customHeight="1">
      <c r="H841" s="172"/>
      <c r="J841" s="172"/>
    </row>
    <row r="842" ht="15.75" customHeight="1">
      <c r="H842" s="172"/>
      <c r="J842" s="172"/>
    </row>
    <row r="843" ht="15.75" customHeight="1">
      <c r="H843" s="172"/>
      <c r="J843" s="172"/>
    </row>
    <row r="844" ht="15.75" customHeight="1">
      <c r="H844" s="172"/>
      <c r="J844" s="172"/>
    </row>
    <row r="845" ht="15.75" customHeight="1">
      <c r="H845" s="172"/>
      <c r="J845" s="172"/>
    </row>
    <row r="846" ht="15.75" customHeight="1">
      <c r="H846" s="172"/>
      <c r="J846" s="172"/>
    </row>
    <row r="847" ht="15.75" customHeight="1">
      <c r="H847" s="172"/>
      <c r="J847" s="172"/>
    </row>
    <row r="848" ht="15.75" customHeight="1">
      <c r="H848" s="172"/>
      <c r="J848" s="172"/>
    </row>
    <row r="849" ht="15.75" customHeight="1">
      <c r="H849" s="172"/>
      <c r="J849" s="172"/>
    </row>
    <row r="850" ht="15.75" customHeight="1">
      <c r="H850" s="172"/>
      <c r="J850" s="172"/>
    </row>
    <row r="851" ht="15.75" customHeight="1">
      <c r="H851" s="172"/>
      <c r="J851" s="172"/>
    </row>
    <row r="852" ht="15.75" customHeight="1">
      <c r="H852" s="172"/>
      <c r="J852" s="172"/>
    </row>
    <row r="853" ht="15.75" customHeight="1">
      <c r="H853" s="172"/>
      <c r="J853" s="172"/>
    </row>
    <row r="854" ht="15.75" customHeight="1">
      <c r="H854" s="172"/>
      <c r="J854" s="172"/>
    </row>
    <row r="855" ht="15.75" customHeight="1">
      <c r="H855" s="172"/>
      <c r="J855" s="172"/>
    </row>
    <row r="856" ht="15.75" customHeight="1">
      <c r="H856" s="172"/>
      <c r="J856" s="172"/>
    </row>
    <row r="857" ht="15.75" customHeight="1">
      <c r="H857" s="172"/>
      <c r="J857" s="172"/>
    </row>
    <row r="858" ht="15.75" customHeight="1">
      <c r="H858" s="172"/>
      <c r="J858" s="172"/>
    </row>
    <row r="859" ht="15.75" customHeight="1">
      <c r="H859" s="172"/>
      <c r="J859" s="172"/>
    </row>
    <row r="860" ht="15.75" customHeight="1">
      <c r="H860" s="172"/>
      <c r="J860" s="172"/>
    </row>
    <row r="861" ht="15.75" customHeight="1">
      <c r="H861" s="172"/>
      <c r="J861" s="172"/>
    </row>
    <row r="862" ht="15.75" customHeight="1">
      <c r="H862" s="172"/>
      <c r="J862" s="172"/>
    </row>
    <row r="863" ht="15.75" customHeight="1">
      <c r="H863" s="172"/>
      <c r="J863" s="172"/>
    </row>
    <row r="864" ht="15.75" customHeight="1">
      <c r="H864" s="172"/>
      <c r="J864" s="172"/>
    </row>
    <row r="865" ht="15.75" customHeight="1">
      <c r="H865" s="172"/>
      <c r="J865" s="172"/>
    </row>
    <row r="866" ht="15.75" customHeight="1">
      <c r="H866" s="172"/>
      <c r="J866" s="172"/>
    </row>
    <row r="867" ht="15.75" customHeight="1">
      <c r="H867" s="172"/>
      <c r="J867" s="172"/>
    </row>
    <row r="868" ht="15.75" customHeight="1">
      <c r="H868" s="172"/>
      <c r="J868" s="172"/>
    </row>
    <row r="869" ht="15.75" customHeight="1">
      <c r="H869" s="172"/>
      <c r="J869" s="172"/>
    </row>
    <row r="870" ht="15.75" customHeight="1">
      <c r="H870" s="172"/>
      <c r="J870" s="172"/>
    </row>
    <row r="871" ht="15.75" customHeight="1">
      <c r="H871" s="172"/>
      <c r="J871" s="172"/>
    </row>
    <row r="872" ht="15.75" customHeight="1">
      <c r="H872" s="172"/>
      <c r="J872" s="172"/>
    </row>
    <row r="873" ht="15.75" customHeight="1">
      <c r="H873" s="172"/>
      <c r="J873" s="172"/>
    </row>
    <row r="874" ht="15.75" customHeight="1">
      <c r="H874" s="172"/>
      <c r="J874" s="172"/>
    </row>
    <row r="875" ht="15.75" customHeight="1">
      <c r="H875" s="172"/>
      <c r="J875" s="172"/>
    </row>
    <row r="876" ht="15.75" customHeight="1">
      <c r="H876" s="172"/>
      <c r="J876" s="172"/>
    </row>
    <row r="877" ht="15.75" customHeight="1">
      <c r="H877" s="172"/>
      <c r="J877" s="172"/>
    </row>
    <row r="878" ht="15.75" customHeight="1">
      <c r="H878" s="172"/>
      <c r="J878" s="172"/>
    </row>
    <row r="879" ht="15.75" customHeight="1">
      <c r="H879" s="172"/>
      <c r="J879" s="172"/>
    </row>
    <row r="880" ht="15.75" customHeight="1">
      <c r="H880" s="172"/>
      <c r="J880" s="172"/>
    </row>
    <row r="881" ht="15.75" customHeight="1">
      <c r="H881" s="172"/>
      <c r="J881" s="172"/>
    </row>
    <row r="882" ht="15.75" customHeight="1">
      <c r="H882" s="172"/>
      <c r="J882" s="172"/>
    </row>
    <row r="883" ht="15.75" customHeight="1">
      <c r="H883" s="172"/>
      <c r="J883" s="172"/>
    </row>
    <row r="884" ht="15.75" customHeight="1">
      <c r="H884" s="172"/>
      <c r="J884" s="172"/>
    </row>
    <row r="885" ht="15.75" customHeight="1">
      <c r="H885" s="172"/>
      <c r="J885" s="172"/>
    </row>
    <row r="886" ht="15.75" customHeight="1">
      <c r="H886" s="172"/>
      <c r="J886" s="172"/>
    </row>
    <row r="887" ht="15.75" customHeight="1">
      <c r="H887" s="172"/>
      <c r="J887" s="172"/>
    </row>
    <row r="888" ht="15.75" customHeight="1">
      <c r="H888" s="172"/>
      <c r="J888" s="172"/>
    </row>
    <row r="889" ht="15.75" customHeight="1">
      <c r="H889" s="172"/>
      <c r="J889" s="172"/>
    </row>
    <row r="890" ht="15.75" customHeight="1">
      <c r="H890" s="172"/>
      <c r="J890" s="172"/>
    </row>
    <row r="891" ht="15.75" customHeight="1">
      <c r="H891" s="172"/>
      <c r="J891" s="172"/>
    </row>
    <row r="892" ht="15.75" customHeight="1">
      <c r="H892" s="172"/>
      <c r="J892" s="172"/>
    </row>
    <row r="893" ht="15.75" customHeight="1">
      <c r="H893" s="172"/>
      <c r="J893" s="172"/>
    </row>
    <row r="894" ht="15.75" customHeight="1">
      <c r="H894" s="172"/>
      <c r="J894" s="172"/>
    </row>
    <row r="895" ht="15.75" customHeight="1">
      <c r="H895" s="172"/>
      <c r="J895" s="172"/>
    </row>
    <row r="896" ht="15.75" customHeight="1">
      <c r="H896" s="172"/>
      <c r="J896" s="172"/>
    </row>
    <row r="897" ht="15.75" customHeight="1">
      <c r="H897" s="172"/>
      <c r="J897" s="172"/>
    </row>
    <row r="898" ht="15.75" customHeight="1">
      <c r="H898" s="172"/>
      <c r="J898" s="172"/>
    </row>
    <row r="899" ht="15.75" customHeight="1">
      <c r="H899" s="172"/>
      <c r="J899" s="172"/>
    </row>
    <row r="900" ht="15.75" customHeight="1">
      <c r="H900" s="172"/>
      <c r="J900" s="172"/>
    </row>
    <row r="901" ht="15.75" customHeight="1">
      <c r="H901" s="172"/>
      <c r="J901" s="172"/>
    </row>
    <row r="902" ht="15.75" customHeight="1">
      <c r="H902" s="172"/>
      <c r="J902" s="172"/>
    </row>
    <row r="903" ht="15.75" customHeight="1">
      <c r="H903" s="172"/>
      <c r="J903" s="172"/>
    </row>
    <row r="904" ht="15.75" customHeight="1">
      <c r="H904" s="172"/>
      <c r="J904" s="172"/>
    </row>
    <row r="905" ht="15.75" customHeight="1">
      <c r="H905" s="172"/>
      <c r="J905" s="172"/>
    </row>
    <row r="906" ht="15.75" customHeight="1">
      <c r="H906" s="172"/>
      <c r="J906" s="172"/>
    </row>
    <row r="907" ht="15.75" customHeight="1">
      <c r="H907" s="172"/>
      <c r="J907" s="172"/>
    </row>
    <row r="908" ht="15.75" customHeight="1">
      <c r="H908" s="172"/>
      <c r="J908" s="172"/>
    </row>
    <row r="909" ht="15.75" customHeight="1">
      <c r="H909" s="172"/>
      <c r="J909" s="172"/>
    </row>
    <row r="910" ht="15.75" customHeight="1">
      <c r="H910" s="172"/>
      <c r="J910" s="172"/>
    </row>
    <row r="911" ht="15.75" customHeight="1">
      <c r="H911" s="172"/>
      <c r="J911" s="172"/>
    </row>
    <row r="912" ht="15.75" customHeight="1">
      <c r="H912" s="172"/>
      <c r="J912" s="172"/>
    </row>
    <row r="913" ht="15.75" customHeight="1">
      <c r="H913" s="172"/>
      <c r="J913" s="172"/>
    </row>
    <row r="914" ht="15.75" customHeight="1">
      <c r="H914" s="172"/>
      <c r="J914" s="172"/>
    </row>
    <row r="915" ht="15.75" customHeight="1">
      <c r="H915" s="172"/>
      <c r="J915" s="172"/>
    </row>
    <row r="916" ht="15.75" customHeight="1">
      <c r="H916" s="172"/>
      <c r="J916" s="172"/>
    </row>
    <row r="917" ht="15.75" customHeight="1">
      <c r="H917" s="172"/>
      <c r="J917" s="172"/>
    </row>
    <row r="918" ht="15.75" customHeight="1">
      <c r="H918" s="172"/>
      <c r="J918" s="172"/>
    </row>
    <row r="919" ht="15.75" customHeight="1">
      <c r="H919" s="172"/>
      <c r="J919" s="172"/>
    </row>
    <row r="920" ht="15.75" customHeight="1">
      <c r="H920" s="172"/>
      <c r="J920" s="172"/>
    </row>
    <row r="921" ht="15.75" customHeight="1">
      <c r="H921" s="172"/>
      <c r="J921" s="172"/>
    </row>
    <row r="922" ht="15.75" customHeight="1">
      <c r="H922" s="172"/>
      <c r="J922" s="172"/>
    </row>
    <row r="923" ht="15.75" customHeight="1">
      <c r="H923" s="172"/>
      <c r="J923" s="172"/>
    </row>
    <row r="924" ht="15.75" customHeight="1">
      <c r="H924" s="172"/>
      <c r="J924" s="172"/>
    </row>
    <row r="925" ht="15.75" customHeight="1">
      <c r="H925" s="172"/>
      <c r="J925" s="172"/>
    </row>
    <row r="926" ht="15.75" customHeight="1">
      <c r="H926" s="172"/>
      <c r="J926" s="172"/>
    </row>
    <row r="927" ht="15.75" customHeight="1">
      <c r="H927" s="172"/>
      <c r="J927" s="172"/>
    </row>
    <row r="928" ht="15.75" customHeight="1">
      <c r="H928" s="172"/>
      <c r="J928" s="172"/>
    </row>
    <row r="929" ht="15.75" customHeight="1">
      <c r="H929" s="172"/>
      <c r="J929" s="172"/>
    </row>
    <row r="930" ht="15.75" customHeight="1">
      <c r="H930" s="172"/>
      <c r="J930" s="172"/>
    </row>
    <row r="931" ht="15.75" customHeight="1">
      <c r="H931" s="172"/>
      <c r="J931" s="172"/>
    </row>
    <row r="932" ht="15.75" customHeight="1">
      <c r="H932" s="172"/>
      <c r="J932" s="172"/>
    </row>
    <row r="933" ht="15.75" customHeight="1">
      <c r="H933" s="172"/>
      <c r="J933" s="172"/>
    </row>
    <row r="934" ht="15.75" customHeight="1">
      <c r="H934" s="172"/>
      <c r="J934" s="172"/>
    </row>
    <row r="935" ht="15.75" customHeight="1">
      <c r="H935" s="172"/>
      <c r="J935" s="172"/>
    </row>
    <row r="936" ht="15.75" customHeight="1">
      <c r="H936" s="172"/>
      <c r="J936" s="172"/>
    </row>
    <row r="937" ht="15.75" customHeight="1">
      <c r="H937" s="172"/>
      <c r="J937" s="172"/>
    </row>
    <row r="938" ht="15.75" customHeight="1">
      <c r="H938" s="172"/>
      <c r="J938" s="172"/>
    </row>
    <row r="939" ht="15.75" customHeight="1">
      <c r="H939" s="172"/>
      <c r="J939" s="172"/>
    </row>
    <row r="940" ht="15.75" customHeight="1">
      <c r="H940" s="172"/>
      <c r="J940" s="172"/>
    </row>
    <row r="941" ht="15.75" customHeight="1">
      <c r="H941" s="172"/>
      <c r="J941" s="172"/>
    </row>
    <row r="942" ht="15.75" customHeight="1">
      <c r="H942" s="172"/>
      <c r="J942" s="172"/>
    </row>
    <row r="943" ht="15.75" customHeight="1">
      <c r="H943" s="172"/>
      <c r="J943" s="172"/>
    </row>
    <row r="944" ht="15.75" customHeight="1">
      <c r="H944" s="172"/>
      <c r="J944" s="172"/>
    </row>
    <row r="945" ht="15.75" customHeight="1">
      <c r="H945" s="172"/>
      <c r="J945" s="172"/>
    </row>
    <row r="946" ht="15.75" customHeight="1">
      <c r="H946" s="172"/>
      <c r="J946" s="172"/>
    </row>
    <row r="947" ht="15.75" customHeight="1">
      <c r="H947" s="172"/>
      <c r="J947" s="172"/>
    </row>
    <row r="948" ht="15.75" customHeight="1">
      <c r="H948" s="172"/>
      <c r="J948" s="172"/>
    </row>
    <row r="949" ht="15.75" customHeight="1">
      <c r="H949" s="172"/>
      <c r="J949" s="172"/>
    </row>
    <row r="950" ht="15.75" customHeight="1">
      <c r="H950" s="172"/>
      <c r="J950" s="172"/>
    </row>
    <row r="951" ht="15.75" customHeight="1">
      <c r="H951" s="172"/>
      <c r="J951" s="172"/>
    </row>
    <row r="952" ht="15.75" customHeight="1">
      <c r="H952" s="172"/>
      <c r="J952" s="172"/>
    </row>
    <row r="953" ht="15.75" customHeight="1">
      <c r="H953" s="172"/>
      <c r="J953" s="172"/>
    </row>
    <row r="954" ht="15.75" customHeight="1">
      <c r="H954" s="172"/>
      <c r="J954" s="172"/>
    </row>
    <row r="955" ht="15.75" customHeight="1">
      <c r="H955" s="172"/>
      <c r="J955" s="172"/>
    </row>
    <row r="956" ht="15.75" customHeight="1">
      <c r="H956" s="172"/>
      <c r="J956" s="172"/>
    </row>
    <row r="957" ht="15.75" customHeight="1">
      <c r="H957" s="172"/>
      <c r="J957" s="172"/>
    </row>
    <row r="958" ht="15.75" customHeight="1">
      <c r="H958" s="172"/>
      <c r="J958" s="172"/>
    </row>
    <row r="959" ht="15.75" customHeight="1">
      <c r="H959" s="172"/>
      <c r="J959" s="172"/>
    </row>
    <row r="960" ht="15.75" customHeight="1">
      <c r="H960" s="172"/>
      <c r="J960" s="172"/>
    </row>
    <row r="961" ht="15.75" customHeight="1">
      <c r="H961" s="172"/>
      <c r="J961" s="172"/>
    </row>
    <row r="962" ht="15.75" customHeight="1">
      <c r="H962" s="172"/>
      <c r="J962" s="172"/>
    </row>
    <row r="963" ht="15.75" customHeight="1">
      <c r="H963" s="172"/>
      <c r="J963" s="172"/>
    </row>
    <row r="964" ht="15.75" customHeight="1">
      <c r="H964" s="172"/>
      <c r="J964" s="172"/>
    </row>
    <row r="965" ht="15.75" customHeight="1">
      <c r="H965" s="172"/>
      <c r="J965" s="172"/>
    </row>
    <row r="966" ht="15.75" customHeight="1">
      <c r="H966" s="172"/>
      <c r="J966" s="172"/>
    </row>
    <row r="967" ht="15.75" customHeight="1">
      <c r="H967" s="172"/>
      <c r="J967" s="172"/>
    </row>
    <row r="968" ht="15.75" customHeight="1">
      <c r="H968" s="172"/>
      <c r="J968" s="172"/>
    </row>
    <row r="969" ht="15.75" customHeight="1">
      <c r="H969" s="172"/>
      <c r="J969" s="172"/>
    </row>
    <row r="970" ht="15.75" customHeight="1">
      <c r="H970" s="172"/>
      <c r="J970" s="172"/>
    </row>
    <row r="971" ht="15.75" customHeight="1">
      <c r="H971" s="172"/>
      <c r="J971" s="172"/>
    </row>
    <row r="972" ht="15.75" customHeight="1">
      <c r="H972" s="172"/>
      <c r="J972" s="172"/>
    </row>
    <row r="973" ht="15.75" customHeight="1">
      <c r="H973" s="172"/>
      <c r="J973" s="172"/>
    </row>
    <row r="974" ht="15.75" customHeight="1">
      <c r="H974" s="172"/>
      <c r="J974" s="172"/>
    </row>
    <row r="975" ht="15.75" customHeight="1">
      <c r="H975" s="172"/>
      <c r="J975" s="172"/>
    </row>
    <row r="976" ht="15.75" customHeight="1">
      <c r="H976" s="172"/>
      <c r="J976" s="172"/>
    </row>
    <row r="977" ht="15.75" customHeight="1">
      <c r="H977" s="172"/>
      <c r="J977" s="172"/>
    </row>
    <row r="978" ht="15.75" customHeight="1">
      <c r="H978" s="172"/>
      <c r="J978" s="172"/>
    </row>
    <row r="979" ht="15.75" customHeight="1">
      <c r="H979" s="172"/>
      <c r="J979" s="172"/>
    </row>
    <row r="980" ht="15.75" customHeight="1">
      <c r="H980" s="172"/>
      <c r="J980" s="172"/>
    </row>
    <row r="981" ht="15.75" customHeight="1">
      <c r="H981" s="172"/>
      <c r="J981" s="172"/>
    </row>
    <row r="982" ht="15.75" customHeight="1">
      <c r="H982" s="172"/>
      <c r="J982" s="172"/>
    </row>
    <row r="983" ht="15.75" customHeight="1">
      <c r="H983" s="172"/>
      <c r="J983" s="172"/>
    </row>
    <row r="984" ht="15.75" customHeight="1">
      <c r="H984" s="172"/>
      <c r="J984" s="172"/>
    </row>
    <row r="985" ht="15.75" customHeight="1">
      <c r="H985" s="172"/>
      <c r="J985" s="172"/>
    </row>
    <row r="986" ht="15.75" customHeight="1">
      <c r="H986" s="172"/>
      <c r="J986" s="172"/>
    </row>
    <row r="987" ht="15.75" customHeight="1">
      <c r="H987" s="172"/>
      <c r="J987" s="172"/>
    </row>
    <row r="988" ht="15.75" customHeight="1">
      <c r="H988" s="172"/>
      <c r="J988" s="172"/>
    </row>
    <row r="989" ht="15.75" customHeight="1">
      <c r="H989" s="172"/>
      <c r="J989" s="172"/>
    </row>
    <row r="990" ht="15.75" customHeight="1">
      <c r="H990" s="172"/>
      <c r="J990" s="172"/>
    </row>
    <row r="991" ht="15.75" customHeight="1">
      <c r="H991" s="172"/>
      <c r="J991" s="172"/>
    </row>
    <row r="992" ht="15.75" customHeight="1">
      <c r="H992" s="172"/>
      <c r="J992" s="172"/>
    </row>
    <row r="993" ht="15.75" customHeight="1">
      <c r="H993" s="172"/>
      <c r="J993" s="172"/>
    </row>
    <row r="994" ht="15.75" customHeight="1">
      <c r="H994" s="172"/>
      <c r="J994" s="172"/>
    </row>
    <row r="995" ht="15.75" customHeight="1">
      <c r="H995" s="172"/>
      <c r="J995" s="172"/>
    </row>
    <row r="996" ht="15.75" customHeight="1">
      <c r="H996" s="172"/>
      <c r="J996" s="172"/>
    </row>
    <row r="997" ht="15.75" customHeight="1">
      <c r="H997" s="172"/>
      <c r="J997" s="172"/>
    </row>
    <row r="998" ht="15.75" customHeight="1">
      <c r="H998" s="172"/>
      <c r="J998" s="172"/>
    </row>
    <row r="999" ht="15.75" customHeight="1">
      <c r="H999" s="172"/>
      <c r="J999" s="172"/>
    </row>
    <row r="1000" ht="15.75" customHeight="1">
      <c r="H1000" s="172"/>
      <c r="J1000" s="172"/>
    </row>
    <row r="1001" ht="15.75" customHeight="1">
      <c r="H1001" s="172"/>
      <c r="J1001" s="172"/>
    </row>
    <row r="1002" ht="15.75" customHeight="1">
      <c r="H1002" s="172"/>
      <c r="J1002" s="172"/>
    </row>
    <row r="1003" ht="15.75" customHeight="1">
      <c r="H1003" s="172"/>
      <c r="J1003" s="172"/>
    </row>
    <row r="1004" ht="15.75" customHeight="1">
      <c r="H1004" s="172"/>
      <c r="J1004" s="172"/>
    </row>
    <row r="1005" ht="15.75" customHeight="1">
      <c r="H1005" s="172"/>
      <c r="J1005" s="172"/>
    </row>
    <row r="1006" ht="15.75" customHeight="1">
      <c r="H1006" s="172"/>
      <c r="J1006" s="172"/>
    </row>
    <row r="1007" ht="15.75" customHeight="1">
      <c r="H1007" s="172"/>
      <c r="J1007" s="172"/>
    </row>
    <row r="1008" ht="15.75" customHeight="1">
      <c r="H1008" s="172"/>
      <c r="J1008" s="172"/>
    </row>
    <row r="1009" ht="15.75" customHeight="1">
      <c r="H1009" s="172"/>
      <c r="J1009" s="172"/>
    </row>
    <row r="1010" ht="15.75" customHeight="1">
      <c r="H1010" s="172"/>
      <c r="J1010" s="172"/>
    </row>
    <row r="1011" ht="15.75" customHeight="1">
      <c r="H1011" s="172"/>
      <c r="J1011" s="172"/>
    </row>
    <row r="1012" ht="15.75" customHeight="1">
      <c r="H1012" s="172"/>
      <c r="J1012" s="172"/>
    </row>
    <row r="1013" ht="15.75" customHeight="1">
      <c r="H1013" s="172"/>
      <c r="J1013" s="172"/>
    </row>
    <row r="1014" ht="15.75" customHeight="1">
      <c r="H1014" s="172"/>
      <c r="J1014" s="172"/>
    </row>
    <row r="1015" ht="15.75" customHeight="1">
      <c r="H1015" s="172"/>
      <c r="J1015" s="172"/>
    </row>
    <row r="1016" ht="15.75" customHeight="1">
      <c r="H1016" s="172"/>
      <c r="J1016" s="172"/>
    </row>
    <row r="1017" ht="15.75" customHeight="1">
      <c r="H1017" s="172"/>
      <c r="J1017" s="172"/>
    </row>
    <row r="1018" ht="15.75" customHeight="1">
      <c r="H1018" s="172"/>
      <c r="J1018" s="172"/>
    </row>
    <row r="1019" ht="15.75" customHeight="1">
      <c r="H1019" s="172"/>
      <c r="J1019" s="172"/>
    </row>
    <row r="1020" ht="15.75" customHeight="1">
      <c r="H1020" s="172"/>
      <c r="J1020" s="172"/>
    </row>
    <row r="1021" ht="15.75" customHeight="1">
      <c r="H1021" s="172"/>
      <c r="J1021" s="172"/>
    </row>
    <row r="1022" ht="15.75" customHeight="1">
      <c r="H1022" s="172"/>
      <c r="J1022" s="172"/>
    </row>
    <row r="1023" ht="15.75" customHeight="1">
      <c r="H1023" s="172"/>
      <c r="J1023" s="172"/>
    </row>
    <row r="1024" ht="15.75" customHeight="1">
      <c r="H1024" s="172"/>
      <c r="J1024" s="172"/>
    </row>
    <row r="1025" ht="15.75" customHeight="1">
      <c r="H1025" s="172"/>
      <c r="J1025" s="172"/>
    </row>
    <row r="1026" ht="15.75" customHeight="1">
      <c r="H1026" s="172"/>
      <c r="J1026" s="172"/>
    </row>
    <row r="1027" ht="15.75" customHeight="1">
      <c r="H1027" s="172"/>
      <c r="J1027" s="172"/>
    </row>
    <row r="1028" ht="15.75" customHeight="1">
      <c r="H1028" s="172"/>
      <c r="J1028" s="172"/>
    </row>
    <row r="1029" ht="15.75" customHeight="1">
      <c r="H1029" s="172"/>
      <c r="J1029" s="172"/>
    </row>
    <row r="1030" ht="15.75" customHeight="1">
      <c r="H1030" s="172"/>
      <c r="J1030" s="172"/>
    </row>
    <row r="1031" ht="15.75" customHeight="1">
      <c r="H1031" s="172"/>
      <c r="J1031" s="172"/>
    </row>
    <row r="1032" ht="15.75" customHeight="1">
      <c r="H1032" s="172"/>
      <c r="J1032" s="172"/>
    </row>
    <row r="1033" ht="15.75" customHeight="1">
      <c r="H1033" s="172"/>
      <c r="J1033" s="172"/>
    </row>
    <row r="1034" ht="15.75" customHeight="1">
      <c r="H1034" s="172"/>
      <c r="J1034" s="172"/>
    </row>
    <row r="1035" ht="15.75" customHeight="1">
      <c r="H1035" s="172"/>
      <c r="J1035" s="172"/>
    </row>
    <row r="1036" ht="15.75" customHeight="1">
      <c r="H1036" s="172"/>
      <c r="J1036" s="172"/>
    </row>
    <row r="1037" ht="15.75" customHeight="1">
      <c r="H1037" s="172"/>
      <c r="J1037" s="172"/>
    </row>
    <row r="1038" ht="15.75" customHeight="1">
      <c r="H1038" s="172"/>
      <c r="J1038" s="172"/>
    </row>
    <row r="1039" ht="15.75" customHeight="1">
      <c r="H1039" s="172"/>
      <c r="J1039" s="172"/>
    </row>
    <row r="1040" ht="15.75" customHeight="1">
      <c r="H1040" s="172"/>
      <c r="J1040" s="172"/>
    </row>
    <row r="1041" ht="15.75" customHeight="1">
      <c r="H1041" s="172"/>
      <c r="J1041" s="172"/>
    </row>
    <row r="1042" ht="15.75" customHeight="1">
      <c r="H1042" s="172"/>
      <c r="J1042" s="172"/>
    </row>
  </sheetData>
  <autoFilter ref="$A$3:$AG$63">
    <filterColumn colId="7">
      <filters>
        <filter val="UNIFORT"/>
      </filters>
    </filterColumn>
  </autoFilter>
  <mergeCells count="2">
    <mergeCell ref="A1:AC2"/>
    <mergeCell ref="C78:G80"/>
  </mergeCells>
  <conditionalFormatting sqref="F68:F77 F81:F83 E84:E97 H96:J99">
    <cfRule type="containsText" dxfId="14" priority="1" operator="containsText" text="RUIM">
      <formula>NOT(ISERROR(SEARCH(("RUIM"),(F68))))</formula>
    </cfRule>
  </conditionalFormatting>
  <conditionalFormatting sqref="F68:F77 F81:F83 E84:E97 H96:J99">
    <cfRule type="containsText" dxfId="15" priority="2" operator="containsText" text="BOM">
      <formula>NOT(ISERROR(SEARCH(("BOM"),(F68))))</formula>
    </cfRule>
  </conditionalFormatting>
  <conditionalFormatting sqref="AE3:AE62 AF96:AG99">
    <cfRule type="containsText" dxfId="16" priority="3" operator="containsText" text="ENCERRADO">
      <formula>NOT(ISERROR(SEARCH(("ENCERRADO"),(AE3))))</formula>
    </cfRule>
  </conditionalFormatting>
  <conditionalFormatting sqref="Y3:Y62 AA96:AA99">
    <cfRule type="containsText" dxfId="16" priority="4" operator="containsText" text="SIM">
      <formula>NOT(ISERROR(SEARCH(("SIM"),(Y3))))</formula>
    </cfRule>
  </conditionalFormatting>
  <conditionalFormatting sqref="AE3:AE62 AF96:AG99">
    <cfRule type="containsText" dxfId="6" priority="5" operator="containsText" text="ABERTO">
      <formula>NOT(ISERROR(SEARCH(("ABERTO"),(AE3))))</formula>
    </cfRule>
  </conditionalFormatting>
  <conditionalFormatting sqref="Y3:Y62 AA96:AA99">
    <cfRule type="containsText" dxfId="6" priority="6" operator="containsText" text="NÃO">
      <formula>NOT(ISERROR(SEARCH(("NÃO"),(Y3))))</formula>
    </cfRule>
  </conditionalFormatting>
  <conditionalFormatting sqref="I4:J18 I20:J20 I23:J23 I25:J37 I39:J42 I44:J62 I69:J69">
    <cfRule type="notContainsBlanks" dxfId="23" priority="7">
      <formula>LEN(TRIM(I4))&gt;0</formula>
    </cfRule>
  </conditionalFormatting>
  <conditionalFormatting sqref="G69:G77 G81:G82">
    <cfRule type="cellIs" dxfId="24" priority="8" operator="greaterThan">
      <formula>"100%"</formula>
    </cfRule>
  </conditionalFormatting>
  <conditionalFormatting sqref="G69:G77 G81:G82">
    <cfRule type="cellIs" dxfId="25" priority="9" operator="between">
      <formula>"50%"</formula>
      <formula>"99%"</formula>
    </cfRule>
  </conditionalFormatting>
  <conditionalFormatting sqref="G69:G77 G81:G82">
    <cfRule type="cellIs" dxfId="26" priority="10" operator="between">
      <formula>"0%"</formula>
      <formula>"30%"</formula>
    </cfRule>
  </conditionalFormatting>
  <conditionalFormatting sqref="G69:G77 G81:G82">
    <cfRule type="cellIs" dxfId="27" priority="11" operator="between">
      <formula>"31%"</formula>
      <formula>"49%"</formula>
    </cfRule>
  </conditionalFormatting>
  <dataValidations>
    <dataValidation type="list" allowBlank="1" showErrorMessage="1" sqref="H3:H12 H15:H27 H29:H43 H45:H46 H48:H49 H51:H62 H368:H1042">
      <formula1>"CYA RUBBER,STEELMAST,VITALE,MAQPERF,SATAKE,RUDAN AGRO,SOLFERTI,UNIFORT,ISCA TEC,COOPAVEL,RIBERSID,KFSTEEL,TROPICAL SEED,TOPAGRO,3 TENTOS,NEWSURGICAL,MAXCROP,GGD METALS,QUISVI,FG AGRO,CRONOS,CLIENTE,MARISPAN,NEWSURGICAL,PRISMA "</formula1>
    </dataValidation>
    <dataValidation type="list" allowBlank="1" showErrorMessage="1" sqref="H13:H14 H28 H44 H47 H50">
      <formula1>"CYA RUBBER,STEELMAST (FOB),VITALE,MAQPERF,SATAKE,RUDAN AGRO,SOLFERTI,UNIFORT,ISCA TEC,COOPAVEL,RIBERSID,KFSTEEL,TROPICAL SEED,TOPAGRO,3 TENTOS,NEWSURGICAL,MAXCROP,GGD METALS,QUISVI,FG AGRO,CRONOS,CLIENTE,MARISPAN,NEWSURGICAL"</formula1>
    </dataValidation>
    <dataValidation type="list" allowBlank="1" showErrorMessage="1" sqref="I13:I14 I28 I44 I47 I50">
      <formula1>"ORDEM SOLICITADA,CONTRATADO,ANDAMENTO,CARREGADO,SALDO,FINALIZADO,CERTO,SEM VEICULO,CTE ANDAMENTO,PAGAMENTO"</formula1>
    </dataValidation>
    <dataValidation type="list" allowBlank="1" showErrorMessage="1" sqref="I4:I12 I15:I27 I29:I43 I45:I46 I48:I49 I51:I62">
      <formula1>"ORDEM SOLICITADA,CONTRATADO,ANDAMENTO,CARREGANDO,SALDO,FINALIZADO,CERTO,SEM VEICULO,CTE ANDAMENTO"</formula1>
    </dataValidation>
    <dataValidation type="list" allowBlank="1" showErrorMessage="1" sqref="J4:J62 J167:J1042">
      <formula1>"NAO,SIM"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28.57"/>
    <col customWidth="1" min="4" max="4" width="23.57"/>
    <col customWidth="1" min="5" max="5" width="16.14"/>
    <col customWidth="1" min="6" max="6" width="29.57"/>
    <col customWidth="1" min="7" max="7" width="15.71"/>
    <col customWidth="1" min="8" max="8" width="20.29"/>
    <col customWidth="1" min="9" max="10" width="28.43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4.71"/>
    <col customWidth="1" hidden="1" min="27" max="27" width="16.57"/>
    <col customWidth="1" hidden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  <col customWidth="1" min="34" max="34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8.0" customHeight="1">
      <c r="A4" s="81">
        <v>45870.0</v>
      </c>
      <c r="B4" s="58">
        <v>19650.0</v>
      </c>
      <c r="C4" s="58">
        <v>14541.0</v>
      </c>
      <c r="D4" s="59" t="s">
        <v>90</v>
      </c>
      <c r="E4" s="59" t="s">
        <v>91</v>
      </c>
      <c r="F4" s="59" t="s">
        <v>148</v>
      </c>
      <c r="G4" s="59" t="s">
        <v>125</v>
      </c>
      <c r="H4" s="59" t="s">
        <v>85</v>
      </c>
      <c r="I4" s="60" t="s">
        <v>86</v>
      </c>
      <c r="J4" s="60" t="s">
        <v>87</v>
      </c>
      <c r="K4" s="59" t="s">
        <v>807</v>
      </c>
      <c r="L4" s="59" t="s">
        <v>808</v>
      </c>
      <c r="M4" s="314">
        <v>2400.0</v>
      </c>
      <c r="N4" s="315">
        <v>4200.0</v>
      </c>
      <c r="O4" s="60">
        <v>100000.0</v>
      </c>
      <c r="P4" s="68">
        <v>3.6E-4</v>
      </c>
      <c r="Q4" s="69">
        <f t="shared" ref="Q4:Q49" si="1">O4*P4</f>
        <v>36</v>
      </c>
      <c r="R4" s="65">
        <v>0.12</v>
      </c>
      <c r="S4" s="65">
        <v>0.0</v>
      </c>
      <c r="T4" s="66">
        <v>0.065</v>
      </c>
      <c r="U4" s="68">
        <f t="shared" ref="U4:U57" si="2">V4*0.00133</f>
        <v>0.01995</v>
      </c>
      <c r="V4" s="57">
        <v>15.0</v>
      </c>
      <c r="W4" s="316">
        <f t="shared" ref="W4:W57" si="3">R4+S4+T4+U4+AF4</f>
        <v>0.21345</v>
      </c>
      <c r="X4" s="69">
        <f t="shared" ref="X4:X57" si="4">N4*W4</f>
        <v>896.49</v>
      </c>
      <c r="Y4" s="65">
        <v>0.13</v>
      </c>
      <c r="Z4" s="69">
        <f t="shared" ref="Z4:Z31" si="5">(N4-M4)*Y4</f>
        <v>234</v>
      </c>
      <c r="AA4" s="317">
        <v>2.5</v>
      </c>
      <c r="AB4" s="69">
        <f t="shared" ref="AB4:AB57" si="6">N4-M4-Q4-X4-Z4-AA4</f>
        <v>631.01</v>
      </c>
      <c r="AC4" s="66">
        <f t="shared" ref="AC4:AC57" si="7">AB4/N4</f>
        <v>0.1502404762</v>
      </c>
      <c r="AD4" s="71">
        <f t="shared" ref="AD4:AD45" si="8">N4-X4-AE4</f>
        <v>3219.72</v>
      </c>
      <c r="AE4" s="71">
        <f t="shared" ref="AE4:AE45" si="9">U4*N4</f>
        <v>83.79</v>
      </c>
      <c r="AF4" s="318">
        <v>0.0085</v>
      </c>
      <c r="AG4" s="319">
        <f t="shared" ref="AG4:AG7" si="10">AF4*N4</f>
        <v>35.7</v>
      </c>
      <c r="AH4" s="319"/>
    </row>
    <row r="5" ht="18.0" customHeight="1">
      <c r="A5" s="81">
        <v>45871.0</v>
      </c>
      <c r="B5" s="58" t="s">
        <v>809</v>
      </c>
      <c r="C5" s="320" t="s">
        <v>810</v>
      </c>
      <c r="D5" s="59" t="s">
        <v>112</v>
      </c>
      <c r="E5" s="59" t="s">
        <v>113</v>
      </c>
      <c r="F5" s="59" t="s">
        <v>659</v>
      </c>
      <c r="G5" s="59" t="s">
        <v>108</v>
      </c>
      <c r="H5" s="59" t="s">
        <v>109</v>
      </c>
      <c r="I5" s="60" t="s">
        <v>86</v>
      </c>
      <c r="J5" s="60" t="s">
        <v>87</v>
      </c>
      <c r="K5" s="59" t="s">
        <v>811</v>
      </c>
      <c r="L5" s="59" t="s">
        <v>812</v>
      </c>
      <c r="M5" s="321">
        <v>9000.0</v>
      </c>
      <c r="N5" s="322">
        <v>13900.0</v>
      </c>
      <c r="O5" s="60">
        <v>100000.0</v>
      </c>
      <c r="P5" s="68">
        <v>3.6E-4</v>
      </c>
      <c r="Q5" s="69">
        <f t="shared" si="1"/>
        <v>36</v>
      </c>
      <c r="R5" s="65">
        <v>0.03</v>
      </c>
      <c r="S5" s="65">
        <v>0.035</v>
      </c>
      <c r="T5" s="66">
        <v>0.065</v>
      </c>
      <c r="U5" s="68">
        <f t="shared" si="2"/>
        <v>0.01995</v>
      </c>
      <c r="V5" s="57">
        <v>15.0</v>
      </c>
      <c r="W5" s="316">
        <f t="shared" si="3"/>
        <v>0.15845</v>
      </c>
      <c r="X5" s="69">
        <f t="shared" si="4"/>
        <v>2202.455</v>
      </c>
      <c r="Y5" s="65">
        <v>0.1</v>
      </c>
      <c r="Z5" s="69">
        <f t="shared" si="5"/>
        <v>490</v>
      </c>
      <c r="AA5" s="317">
        <v>2.5</v>
      </c>
      <c r="AB5" s="69">
        <f t="shared" si="6"/>
        <v>2169.045</v>
      </c>
      <c r="AC5" s="66">
        <f t="shared" si="7"/>
        <v>0.1560464029</v>
      </c>
      <c r="AD5" s="71">
        <f t="shared" si="8"/>
        <v>11420.24</v>
      </c>
      <c r="AE5" s="71">
        <f t="shared" si="9"/>
        <v>277.305</v>
      </c>
      <c r="AF5" s="318">
        <v>0.0085</v>
      </c>
      <c r="AG5" s="319">
        <f t="shared" si="10"/>
        <v>118.15</v>
      </c>
      <c r="AH5" s="319"/>
    </row>
    <row r="6" ht="18.0" customHeight="1">
      <c r="A6" s="81">
        <v>45871.0</v>
      </c>
      <c r="B6" s="58" t="s">
        <v>813</v>
      </c>
      <c r="C6" s="320" t="s">
        <v>814</v>
      </c>
      <c r="D6" s="59" t="s">
        <v>112</v>
      </c>
      <c r="E6" s="59" t="s">
        <v>113</v>
      </c>
      <c r="F6" s="59" t="s">
        <v>118</v>
      </c>
      <c r="G6" s="59" t="s">
        <v>119</v>
      </c>
      <c r="H6" s="59" t="s">
        <v>109</v>
      </c>
      <c r="I6" s="60" t="s">
        <v>86</v>
      </c>
      <c r="J6" s="60" t="s">
        <v>87</v>
      </c>
      <c r="K6" s="59" t="s">
        <v>815</v>
      </c>
      <c r="L6" s="59" t="s">
        <v>816</v>
      </c>
      <c r="M6" s="321">
        <v>4260.0</v>
      </c>
      <c r="N6" s="322">
        <v>6900.0</v>
      </c>
      <c r="O6" s="60">
        <v>100000.0</v>
      </c>
      <c r="P6" s="68">
        <v>3.6E-4</v>
      </c>
      <c r="Q6" s="69">
        <f t="shared" si="1"/>
        <v>36</v>
      </c>
      <c r="R6" s="65">
        <v>0.03</v>
      </c>
      <c r="S6" s="65">
        <v>0.035</v>
      </c>
      <c r="T6" s="66">
        <v>0.065</v>
      </c>
      <c r="U6" s="68">
        <f t="shared" si="2"/>
        <v>0.01995</v>
      </c>
      <c r="V6" s="57">
        <v>15.0</v>
      </c>
      <c r="W6" s="316">
        <f t="shared" si="3"/>
        <v>0.15845</v>
      </c>
      <c r="X6" s="69">
        <f t="shared" si="4"/>
        <v>1093.305</v>
      </c>
      <c r="Y6" s="65">
        <v>0.1</v>
      </c>
      <c r="Z6" s="69">
        <f t="shared" si="5"/>
        <v>264</v>
      </c>
      <c r="AA6" s="317">
        <v>2.5</v>
      </c>
      <c r="AB6" s="69">
        <f t="shared" si="6"/>
        <v>1244.195</v>
      </c>
      <c r="AC6" s="66">
        <f t="shared" si="7"/>
        <v>0.1803181159</v>
      </c>
      <c r="AD6" s="71">
        <f t="shared" si="8"/>
        <v>5669.04</v>
      </c>
      <c r="AE6" s="71">
        <f t="shared" si="9"/>
        <v>137.655</v>
      </c>
      <c r="AF6" s="318">
        <v>0.0085</v>
      </c>
      <c r="AG6" s="319">
        <f t="shared" si="10"/>
        <v>58.65</v>
      </c>
      <c r="AH6" s="319"/>
    </row>
    <row r="7" ht="18.0" customHeight="1">
      <c r="A7" s="81">
        <v>45873.0</v>
      </c>
      <c r="B7" s="58">
        <v>19706.0</v>
      </c>
      <c r="C7" s="58">
        <v>19706.0</v>
      </c>
      <c r="D7" s="59" t="s">
        <v>90</v>
      </c>
      <c r="E7" s="59" t="s">
        <v>91</v>
      </c>
      <c r="F7" s="59" t="s">
        <v>101</v>
      </c>
      <c r="G7" s="59" t="s">
        <v>91</v>
      </c>
      <c r="H7" s="59" t="s">
        <v>85</v>
      </c>
      <c r="I7" s="60" t="s">
        <v>86</v>
      </c>
      <c r="J7" s="60" t="s">
        <v>87</v>
      </c>
      <c r="K7" s="59" t="s">
        <v>166</v>
      </c>
      <c r="L7" s="59" t="s">
        <v>817</v>
      </c>
      <c r="M7" s="314">
        <v>1200.0</v>
      </c>
      <c r="N7" s="315">
        <v>1870.0</v>
      </c>
      <c r="O7" s="60">
        <v>50000.0</v>
      </c>
      <c r="P7" s="68">
        <v>3.6E-4</v>
      </c>
      <c r="Q7" s="69">
        <f t="shared" si="1"/>
        <v>18</v>
      </c>
      <c r="R7" s="65">
        <v>0.12</v>
      </c>
      <c r="S7" s="65">
        <v>0.0</v>
      </c>
      <c r="T7" s="66">
        <v>0.065</v>
      </c>
      <c r="U7" s="68">
        <f t="shared" si="2"/>
        <v>0.01995</v>
      </c>
      <c r="V7" s="57">
        <v>15.0</v>
      </c>
      <c r="W7" s="316">
        <f t="shared" si="3"/>
        <v>0.21345</v>
      </c>
      <c r="X7" s="69">
        <f t="shared" si="4"/>
        <v>399.1515</v>
      </c>
      <c r="Y7" s="65">
        <v>0.05</v>
      </c>
      <c r="Z7" s="69">
        <f t="shared" si="5"/>
        <v>33.5</v>
      </c>
      <c r="AA7" s="317">
        <v>2.5</v>
      </c>
      <c r="AB7" s="69">
        <f t="shared" si="6"/>
        <v>216.8485</v>
      </c>
      <c r="AC7" s="66">
        <f t="shared" si="7"/>
        <v>0.1159617647</v>
      </c>
      <c r="AD7" s="71">
        <f t="shared" si="8"/>
        <v>1433.542</v>
      </c>
      <c r="AE7" s="71">
        <f t="shared" si="9"/>
        <v>37.3065</v>
      </c>
      <c r="AF7" s="318">
        <v>0.0085</v>
      </c>
      <c r="AG7" s="319">
        <f t="shared" si="10"/>
        <v>15.895</v>
      </c>
      <c r="AH7" s="319"/>
    </row>
    <row r="8" ht="18.0" customHeight="1">
      <c r="A8" s="81">
        <v>45873.0</v>
      </c>
      <c r="B8" s="57">
        <v>19740.0</v>
      </c>
      <c r="C8" s="57">
        <v>14608.0</v>
      </c>
      <c r="D8" s="59" t="s">
        <v>82</v>
      </c>
      <c r="E8" s="59" t="s">
        <v>83</v>
      </c>
      <c r="F8" s="59" t="s">
        <v>84</v>
      </c>
      <c r="G8" s="59" t="s">
        <v>83</v>
      </c>
      <c r="H8" s="59" t="s">
        <v>85</v>
      </c>
      <c r="I8" s="60" t="s">
        <v>86</v>
      </c>
      <c r="J8" s="60" t="s">
        <v>87</v>
      </c>
      <c r="K8" s="59" t="s">
        <v>195</v>
      </c>
      <c r="L8" s="59" t="s">
        <v>818</v>
      </c>
      <c r="M8" s="314">
        <v>1000.0</v>
      </c>
      <c r="N8" s="315">
        <v>1500.0</v>
      </c>
      <c r="O8" s="60">
        <v>50000.0</v>
      </c>
      <c r="P8" s="68">
        <v>3.6E-4</v>
      </c>
      <c r="Q8" s="69">
        <f t="shared" si="1"/>
        <v>18</v>
      </c>
      <c r="R8" s="65">
        <v>0.0</v>
      </c>
      <c r="S8" s="65">
        <v>0.035</v>
      </c>
      <c r="T8" s="66">
        <v>0.065</v>
      </c>
      <c r="U8" s="68">
        <f t="shared" si="2"/>
        <v>0.01995</v>
      </c>
      <c r="V8" s="57">
        <v>15.0</v>
      </c>
      <c r="W8" s="316">
        <f t="shared" si="3"/>
        <v>0.12845</v>
      </c>
      <c r="X8" s="69">
        <f t="shared" si="4"/>
        <v>192.675</v>
      </c>
      <c r="Y8" s="65">
        <v>0.12</v>
      </c>
      <c r="Z8" s="69">
        <f t="shared" si="5"/>
        <v>60</v>
      </c>
      <c r="AA8" s="317">
        <v>2.5</v>
      </c>
      <c r="AB8" s="69">
        <f t="shared" si="6"/>
        <v>226.825</v>
      </c>
      <c r="AC8" s="66">
        <f t="shared" si="7"/>
        <v>0.1512166667</v>
      </c>
      <c r="AD8" s="71">
        <f t="shared" si="8"/>
        <v>1277.4</v>
      </c>
      <c r="AE8" s="71">
        <f t="shared" si="9"/>
        <v>29.925</v>
      </c>
      <c r="AF8" s="318">
        <v>0.0085</v>
      </c>
      <c r="AG8" s="319" t="str">
        <f>AF8*#REF!</f>
        <v>#REF!</v>
      </c>
      <c r="AH8" s="319"/>
    </row>
    <row r="9" ht="18.0" customHeight="1">
      <c r="A9" s="81">
        <v>45874.0</v>
      </c>
      <c r="B9" s="57">
        <v>19746.0</v>
      </c>
      <c r="C9" s="57">
        <v>14614.0</v>
      </c>
      <c r="D9" s="59" t="s">
        <v>619</v>
      </c>
      <c r="E9" s="59" t="s">
        <v>83</v>
      </c>
      <c r="F9" s="59" t="s">
        <v>82</v>
      </c>
      <c r="G9" s="59" t="s">
        <v>83</v>
      </c>
      <c r="H9" s="59" t="s">
        <v>85</v>
      </c>
      <c r="I9" s="60" t="s">
        <v>86</v>
      </c>
      <c r="J9" s="60" t="s">
        <v>87</v>
      </c>
      <c r="K9" s="59" t="s">
        <v>195</v>
      </c>
      <c r="L9" s="59" t="s">
        <v>818</v>
      </c>
      <c r="M9" s="321">
        <v>1050.0</v>
      </c>
      <c r="N9" s="322">
        <v>1000.0</v>
      </c>
      <c r="O9" s="60">
        <v>50000.0</v>
      </c>
      <c r="P9" s="68">
        <v>3.6E-4</v>
      </c>
      <c r="Q9" s="69">
        <f t="shared" si="1"/>
        <v>18</v>
      </c>
      <c r="R9" s="65">
        <v>0.0</v>
      </c>
      <c r="S9" s="65">
        <v>0.035</v>
      </c>
      <c r="T9" s="66">
        <v>0.065</v>
      </c>
      <c r="U9" s="68">
        <f t="shared" si="2"/>
        <v>0.01995</v>
      </c>
      <c r="V9" s="57">
        <v>15.0</v>
      </c>
      <c r="W9" s="316">
        <f t="shared" si="3"/>
        <v>0.12845</v>
      </c>
      <c r="X9" s="69">
        <f t="shared" si="4"/>
        <v>128.45</v>
      </c>
      <c r="Y9" s="65">
        <v>0.13</v>
      </c>
      <c r="Z9" s="69">
        <f t="shared" si="5"/>
        <v>-6.5</v>
      </c>
      <c r="AA9" s="317">
        <v>2.5</v>
      </c>
      <c r="AB9" s="69">
        <f t="shared" si="6"/>
        <v>-192.45</v>
      </c>
      <c r="AC9" s="66">
        <f t="shared" si="7"/>
        <v>-0.19245</v>
      </c>
      <c r="AD9" s="71">
        <f t="shared" si="8"/>
        <v>851.6</v>
      </c>
      <c r="AE9" s="71">
        <f t="shared" si="9"/>
        <v>19.95</v>
      </c>
      <c r="AF9" s="318">
        <v>0.0085</v>
      </c>
      <c r="AG9" s="319">
        <f t="shared" ref="AG9:AG45" si="11">AF9*N9</f>
        <v>8.5</v>
      </c>
      <c r="AH9" s="319"/>
    </row>
    <row r="10" ht="18.0" customHeight="1">
      <c r="A10" s="81">
        <v>45874.0</v>
      </c>
      <c r="B10" s="58" t="s">
        <v>819</v>
      </c>
      <c r="C10" s="325" t="s">
        <v>820</v>
      </c>
      <c r="D10" s="59" t="s">
        <v>112</v>
      </c>
      <c r="E10" s="59" t="s">
        <v>113</v>
      </c>
      <c r="F10" s="59" t="s">
        <v>118</v>
      </c>
      <c r="G10" s="59" t="s">
        <v>119</v>
      </c>
      <c r="H10" s="59" t="s">
        <v>109</v>
      </c>
      <c r="I10" s="60" t="s">
        <v>86</v>
      </c>
      <c r="J10" s="60" t="s">
        <v>87</v>
      </c>
      <c r="K10" s="59" t="s">
        <v>821</v>
      </c>
      <c r="L10" s="59" t="s">
        <v>822</v>
      </c>
      <c r="M10" s="321">
        <v>5000.0</v>
      </c>
      <c r="N10" s="322">
        <v>7900.0</v>
      </c>
      <c r="O10" s="60">
        <v>100000.0</v>
      </c>
      <c r="P10" s="68">
        <v>3.6E-4</v>
      </c>
      <c r="Q10" s="69">
        <f t="shared" si="1"/>
        <v>36</v>
      </c>
      <c r="R10" s="65">
        <v>0.03</v>
      </c>
      <c r="S10" s="65">
        <v>0.035</v>
      </c>
      <c r="T10" s="66">
        <v>0.065</v>
      </c>
      <c r="U10" s="68">
        <f t="shared" si="2"/>
        <v>0.01995</v>
      </c>
      <c r="V10" s="57">
        <v>15.0</v>
      </c>
      <c r="W10" s="316">
        <f t="shared" si="3"/>
        <v>0.15845</v>
      </c>
      <c r="X10" s="69">
        <f t="shared" si="4"/>
        <v>1251.755</v>
      </c>
      <c r="Y10" s="65">
        <v>0.1</v>
      </c>
      <c r="Z10" s="69">
        <f t="shared" si="5"/>
        <v>290</v>
      </c>
      <c r="AA10" s="317">
        <v>2.5</v>
      </c>
      <c r="AB10" s="69">
        <f t="shared" si="6"/>
        <v>1319.745</v>
      </c>
      <c r="AC10" s="66">
        <f t="shared" si="7"/>
        <v>0.1670563291</v>
      </c>
      <c r="AD10" s="71">
        <f t="shared" si="8"/>
        <v>6490.64</v>
      </c>
      <c r="AE10" s="71">
        <f t="shared" si="9"/>
        <v>157.605</v>
      </c>
      <c r="AF10" s="318">
        <v>0.0085</v>
      </c>
      <c r="AG10" s="319">
        <f t="shared" si="11"/>
        <v>67.15</v>
      </c>
      <c r="AH10" s="319"/>
    </row>
    <row r="11" ht="18.0" customHeight="1">
      <c r="A11" s="81">
        <v>45874.0</v>
      </c>
      <c r="B11" s="58" t="s">
        <v>823</v>
      </c>
      <c r="C11" s="58">
        <v>14631.0</v>
      </c>
      <c r="D11" s="59" t="s">
        <v>508</v>
      </c>
      <c r="E11" s="59" t="s">
        <v>119</v>
      </c>
      <c r="F11" s="59" t="s">
        <v>138</v>
      </c>
      <c r="G11" s="59" t="s">
        <v>139</v>
      </c>
      <c r="H11" s="59" t="s">
        <v>109</v>
      </c>
      <c r="I11" s="60" t="s">
        <v>86</v>
      </c>
      <c r="J11" s="60" t="s">
        <v>87</v>
      </c>
      <c r="K11" s="59" t="s">
        <v>655</v>
      </c>
      <c r="L11" s="59" t="s">
        <v>656</v>
      </c>
      <c r="M11" s="314">
        <v>3200.0</v>
      </c>
      <c r="N11" s="315">
        <v>4900.0</v>
      </c>
      <c r="O11" s="60">
        <v>40000.0</v>
      </c>
      <c r="P11" s="68">
        <v>3.6E-4</v>
      </c>
      <c r="Q11" s="69">
        <f t="shared" si="1"/>
        <v>14.4</v>
      </c>
      <c r="R11" s="65">
        <v>0.03</v>
      </c>
      <c r="S11" s="65">
        <v>0.035</v>
      </c>
      <c r="T11" s="66">
        <v>0.065</v>
      </c>
      <c r="U11" s="68">
        <f t="shared" si="2"/>
        <v>0.01995</v>
      </c>
      <c r="V11" s="57">
        <v>15.0</v>
      </c>
      <c r="W11" s="316">
        <f t="shared" si="3"/>
        <v>0.15845</v>
      </c>
      <c r="X11" s="69">
        <f t="shared" si="4"/>
        <v>776.405</v>
      </c>
      <c r="Y11" s="65">
        <v>0.1</v>
      </c>
      <c r="Z11" s="69">
        <f t="shared" si="5"/>
        <v>170</v>
      </c>
      <c r="AA11" s="317">
        <v>2.5</v>
      </c>
      <c r="AB11" s="69">
        <f t="shared" si="6"/>
        <v>736.695</v>
      </c>
      <c r="AC11" s="66">
        <f t="shared" si="7"/>
        <v>0.1503459184</v>
      </c>
      <c r="AD11" s="71">
        <f t="shared" si="8"/>
        <v>4025.84</v>
      </c>
      <c r="AE11" s="71">
        <f t="shared" si="9"/>
        <v>97.755</v>
      </c>
      <c r="AF11" s="318">
        <v>0.0085</v>
      </c>
      <c r="AG11" s="319">
        <f t="shared" si="11"/>
        <v>41.65</v>
      </c>
      <c r="AH11" s="319"/>
    </row>
    <row r="12" ht="18.0" customHeight="1">
      <c r="A12" s="81">
        <v>45875.0</v>
      </c>
      <c r="B12" s="58" t="s">
        <v>824</v>
      </c>
      <c r="C12" s="325">
        <v>14663.0</v>
      </c>
      <c r="D12" s="326" t="s">
        <v>478</v>
      </c>
      <c r="E12" s="326" t="s">
        <v>91</v>
      </c>
      <c r="F12" s="326" t="s">
        <v>90</v>
      </c>
      <c r="G12" s="326" t="s">
        <v>91</v>
      </c>
      <c r="H12" s="326" t="s">
        <v>85</v>
      </c>
      <c r="I12" s="60" t="s">
        <v>86</v>
      </c>
      <c r="J12" s="60" t="s">
        <v>87</v>
      </c>
      <c r="K12" s="326" t="s">
        <v>825</v>
      </c>
      <c r="L12" s="326" t="s">
        <v>826</v>
      </c>
      <c r="M12" s="314">
        <v>1000.0</v>
      </c>
      <c r="N12" s="327">
        <v>1750.0</v>
      </c>
      <c r="O12" s="18">
        <v>50000.0</v>
      </c>
      <c r="P12" s="328">
        <v>3.6E-4</v>
      </c>
      <c r="Q12" s="85">
        <f t="shared" si="1"/>
        <v>18</v>
      </c>
      <c r="R12" s="65">
        <v>0.12</v>
      </c>
      <c r="S12" s="65">
        <v>0.0</v>
      </c>
      <c r="T12" s="329">
        <v>0.065</v>
      </c>
      <c r="U12" s="328">
        <f t="shared" si="2"/>
        <v>0.01995</v>
      </c>
      <c r="V12" s="330">
        <v>15.0</v>
      </c>
      <c r="W12" s="331">
        <f t="shared" si="3"/>
        <v>0.21345</v>
      </c>
      <c r="X12" s="85">
        <f t="shared" si="4"/>
        <v>373.5375</v>
      </c>
      <c r="Y12" s="332">
        <v>0.13</v>
      </c>
      <c r="Z12" s="69">
        <f t="shared" si="5"/>
        <v>97.5</v>
      </c>
      <c r="AA12" s="333">
        <v>2.5</v>
      </c>
      <c r="AB12" s="85">
        <f t="shared" si="6"/>
        <v>258.4625</v>
      </c>
      <c r="AC12" s="331">
        <f t="shared" si="7"/>
        <v>0.1476928571</v>
      </c>
      <c r="AD12" s="71">
        <f t="shared" si="8"/>
        <v>1341.55</v>
      </c>
      <c r="AE12" s="71">
        <f t="shared" si="9"/>
        <v>34.9125</v>
      </c>
      <c r="AF12" s="318">
        <v>0.0085</v>
      </c>
      <c r="AG12" s="319">
        <f t="shared" si="11"/>
        <v>14.875</v>
      </c>
      <c r="AH12" s="319"/>
    </row>
    <row r="13" ht="18.0" customHeight="1">
      <c r="A13" s="81">
        <v>45877.0</v>
      </c>
      <c r="B13" s="58" t="s">
        <v>827</v>
      </c>
      <c r="C13" s="58" t="s">
        <v>828</v>
      </c>
      <c r="D13" s="59" t="s">
        <v>112</v>
      </c>
      <c r="E13" s="59" t="s">
        <v>113</v>
      </c>
      <c r="F13" s="59" t="s">
        <v>118</v>
      </c>
      <c r="G13" s="59" t="s">
        <v>119</v>
      </c>
      <c r="H13" s="59" t="s">
        <v>109</v>
      </c>
      <c r="I13" s="60" t="s">
        <v>86</v>
      </c>
      <c r="J13" s="60" t="s">
        <v>87</v>
      </c>
      <c r="K13" s="59" t="s">
        <v>360</v>
      </c>
      <c r="L13" s="59" t="s">
        <v>829</v>
      </c>
      <c r="M13" s="314">
        <v>4200.0</v>
      </c>
      <c r="N13" s="315">
        <v>6900.0</v>
      </c>
      <c r="O13" s="60">
        <v>100000.0</v>
      </c>
      <c r="P13" s="68">
        <v>3.6E-4</v>
      </c>
      <c r="Q13" s="69">
        <f t="shared" si="1"/>
        <v>36</v>
      </c>
      <c r="R13" s="65">
        <v>0.03</v>
      </c>
      <c r="S13" s="65">
        <v>0.035</v>
      </c>
      <c r="T13" s="66">
        <v>0.065</v>
      </c>
      <c r="U13" s="68">
        <f t="shared" si="2"/>
        <v>0.01995</v>
      </c>
      <c r="V13" s="57">
        <v>15.0</v>
      </c>
      <c r="W13" s="316">
        <f t="shared" si="3"/>
        <v>0.15845</v>
      </c>
      <c r="X13" s="69">
        <f t="shared" si="4"/>
        <v>1093.305</v>
      </c>
      <c r="Y13" s="65">
        <v>0.1</v>
      </c>
      <c r="Z13" s="69">
        <f t="shared" si="5"/>
        <v>270</v>
      </c>
      <c r="AA13" s="317">
        <v>2.5</v>
      </c>
      <c r="AB13" s="69">
        <f t="shared" si="6"/>
        <v>1298.195</v>
      </c>
      <c r="AC13" s="66">
        <f t="shared" si="7"/>
        <v>0.1881442029</v>
      </c>
      <c r="AD13" s="71">
        <f t="shared" si="8"/>
        <v>5669.04</v>
      </c>
      <c r="AE13" s="71">
        <f t="shared" si="9"/>
        <v>137.655</v>
      </c>
      <c r="AF13" s="318">
        <v>0.0085</v>
      </c>
      <c r="AG13" s="319">
        <f t="shared" si="11"/>
        <v>58.65</v>
      </c>
      <c r="AH13" s="319"/>
    </row>
    <row r="14" ht="18.0" customHeight="1">
      <c r="A14" s="81">
        <v>45877.0</v>
      </c>
      <c r="B14" s="58" t="s">
        <v>830</v>
      </c>
      <c r="C14" s="334" t="s">
        <v>831</v>
      </c>
      <c r="D14" s="326" t="s">
        <v>112</v>
      </c>
      <c r="E14" s="326" t="s">
        <v>113</v>
      </c>
      <c r="F14" s="326" t="s">
        <v>659</v>
      </c>
      <c r="G14" s="326" t="s">
        <v>108</v>
      </c>
      <c r="H14" s="326" t="s">
        <v>109</v>
      </c>
      <c r="I14" s="60" t="s">
        <v>86</v>
      </c>
      <c r="J14" s="60" t="s">
        <v>87</v>
      </c>
      <c r="K14" s="326" t="s">
        <v>160</v>
      </c>
      <c r="L14" s="326" t="s">
        <v>832</v>
      </c>
      <c r="M14" s="314">
        <v>8700.0</v>
      </c>
      <c r="N14" s="327">
        <v>13800.0</v>
      </c>
      <c r="O14" s="18">
        <v>50000.0</v>
      </c>
      <c r="P14" s="328">
        <v>3.6E-4</v>
      </c>
      <c r="Q14" s="85">
        <f t="shared" si="1"/>
        <v>18</v>
      </c>
      <c r="R14" s="65">
        <v>0.03</v>
      </c>
      <c r="S14" s="65">
        <v>0.035</v>
      </c>
      <c r="T14" s="329">
        <v>0.065</v>
      </c>
      <c r="U14" s="328">
        <f t="shared" si="2"/>
        <v>0.01995</v>
      </c>
      <c r="V14" s="330">
        <v>15.0</v>
      </c>
      <c r="W14" s="331">
        <f t="shared" si="3"/>
        <v>0.15845</v>
      </c>
      <c r="X14" s="85">
        <f t="shared" si="4"/>
        <v>2186.61</v>
      </c>
      <c r="Y14" s="332">
        <v>0.1</v>
      </c>
      <c r="Z14" s="69">
        <f t="shared" si="5"/>
        <v>510</v>
      </c>
      <c r="AA14" s="333">
        <v>2.5</v>
      </c>
      <c r="AB14" s="85">
        <f t="shared" si="6"/>
        <v>2382.89</v>
      </c>
      <c r="AC14" s="331">
        <f t="shared" si="7"/>
        <v>0.1726731884</v>
      </c>
      <c r="AD14" s="71">
        <f t="shared" si="8"/>
        <v>11338.08</v>
      </c>
      <c r="AE14" s="71">
        <f t="shared" si="9"/>
        <v>275.31</v>
      </c>
      <c r="AF14" s="318">
        <v>0.0085</v>
      </c>
      <c r="AG14" s="319">
        <f t="shared" si="11"/>
        <v>117.3</v>
      </c>
      <c r="AH14" s="319"/>
    </row>
    <row r="15" ht="16.5" customHeight="1">
      <c r="A15" s="81">
        <v>45880.0</v>
      </c>
      <c r="B15" s="58">
        <v>19986.0</v>
      </c>
      <c r="C15" s="58">
        <v>14801.0</v>
      </c>
      <c r="D15" s="59" t="s">
        <v>82</v>
      </c>
      <c r="E15" s="59" t="s">
        <v>83</v>
      </c>
      <c r="F15" s="59" t="s">
        <v>84</v>
      </c>
      <c r="G15" s="59" t="s">
        <v>83</v>
      </c>
      <c r="H15" s="59" t="s">
        <v>85</v>
      </c>
      <c r="I15" s="60" t="s">
        <v>86</v>
      </c>
      <c r="J15" s="60" t="s">
        <v>87</v>
      </c>
      <c r="K15" s="59" t="s">
        <v>438</v>
      </c>
      <c r="L15" s="59" t="s">
        <v>833</v>
      </c>
      <c r="M15" s="321">
        <v>1000.0</v>
      </c>
      <c r="N15" s="322">
        <v>1200.0</v>
      </c>
      <c r="O15" s="60">
        <v>50000.0</v>
      </c>
      <c r="P15" s="68">
        <v>3.6E-4</v>
      </c>
      <c r="Q15" s="69">
        <f t="shared" si="1"/>
        <v>18</v>
      </c>
      <c r="R15" s="65">
        <v>0.0</v>
      </c>
      <c r="S15" s="65">
        <v>0.035</v>
      </c>
      <c r="T15" s="66">
        <v>0.065</v>
      </c>
      <c r="U15" s="68">
        <f t="shared" si="2"/>
        <v>0.01995</v>
      </c>
      <c r="V15" s="57">
        <v>15.0</v>
      </c>
      <c r="W15" s="316">
        <f t="shared" si="3"/>
        <v>0.12845</v>
      </c>
      <c r="X15" s="69">
        <f t="shared" si="4"/>
        <v>154.14</v>
      </c>
      <c r="Y15" s="65">
        <v>0.0</v>
      </c>
      <c r="Z15" s="69">
        <f t="shared" si="5"/>
        <v>0</v>
      </c>
      <c r="AA15" s="317">
        <v>2.5</v>
      </c>
      <c r="AB15" s="69">
        <f t="shared" si="6"/>
        <v>25.36</v>
      </c>
      <c r="AC15" s="66">
        <f t="shared" si="7"/>
        <v>0.02113333333</v>
      </c>
      <c r="AD15" s="71">
        <f t="shared" si="8"/>
        <v>1021.92</v>
      </c>
      <c r="AE15" s="71">
        <f t="shared" si="9"/>
        <v>23.94</v>
      </c>
      <c r="AF15" s="318">
        <v>0.0085</v>
      </c>
      <c r="AG15" s="319">
        <f t="shared" si="11"/>
        <v>10.2</v>
      </c>
      <c r="AH15" s="319"/>
    </row>
    <row r="16" ht="18.0" customHeight="1">
      <c r="A16" s="81">
        <v>45881.0</v>
      </c>
      <c r="B16" s="58">
        <v>20060.0</v>
      </c>
      <c r="C16" s="58">
        <v>14846.0</v>
      </c>
      <c r="D16" s="59" t="s">
        <v>82</v>
      </c>
      <c r="E16" s="59" t="s">
        <v>83</v>
      </c>
      <c r="F16" s="57" t="s">
        <v>127</v>
      </c>
      <c r="G16" s="57" t="s">
        <v>83</v>
      </c>
      <c r="H16" s="57" t="s">
        <v>85</v>
      </c>
      <c r="I16" s="60" t="s">
        <v>86</v>
      </c>
      <c r="J16" s="60" t="s">
        <v>87</v>
      </c>
      <c r="K16" s="57" t="s">
        <v>834</v>
      </c>
      <c r="L16" s="57" t="s">
        <v>835</v>
      </c>
      <c r="M16" s="321">
        <v>1250.0</v>
      </c>
      <c r="N16" s="322">
        <v>1500.0</v>
      </c>
      <c r="O16" s="75">
        <v>100000.0</v>
      </c>
      <c r="P16" s="68">
        <v>3.6E-4</v>
      </c>
      <c r="Q16" s="69">
        <f t="shared" si="1"/>
        <v>36</v>
      </c>
      <c r="R16" s="65">
        <v>0.0</v>
      </c>
      <c r="S16" s="65">
        <v>0.0</v>
      </c>
      <c r="T16" s="66">
        <v>0.065</v>
      </c>
      <c r="U16" s="68">
        <f t="shared" si="2"/>
        <v>0.01995</v>
      </c>
      <c r="V16" s="57">
        <v>15.0</v>
      </c>
      <c r="W16" s="316">
        <f t="shared" si="3"/>
        <v>0.09345</v>
      </c>
      <c r="X16" s="69">
        <f t="shared" si="4"/>
        <v>140.175</v>
      </c>
      <c r="Y16" s="65">
        <v>0.0</v>
      </c>
      <c r="Z16" s="69">
        <f t="shared" si="5"/>
        <v>0</v>
      </c>
      <c r="AA16" s="317">
        <v>2.5</v>
      </c>
      <c r="AB16" s="69">
        <f t="shared" si="6"/>
        <v>71.325</v>
      </c>
      <c r="AC16" s="66">
        <f t="shared" si="7"/>
        <v>0.04755</v>
      </c>
      <c r="AD16" s="71">
        <f t="shared" si="8"/>
        <v>1329.9</v>
      </c>
      <c r="AE16" s="71">
        <f t="shared" si="9"/>
        <v>29.925</v>
      </c>
      <c r="AF16" s="318">
        <v>0.0085</v>
      </c>
      <c r="AG16" s="319">
        <f t="shared" si="11"/>
        <v>12.75</v>
      </c>
      <c r="AH16" s="319"/>
    </row>
    <row r="17" ht="18.0" customHeight="1">
      <c r="A17" s="81">
        <v>45881.0</v>
      </c>
      <c r="B17" s="58" t="s">
        <v>836</v>
      </c>
      <c r="C17" s="325">
        <v>14851.0</v>
      </c>
      <c r="D17" s="59" t="s">
        <v>508</v>
      </c>
      <c r="E17" s="59" t="s">
        <v>119</v>
      </c>
      <c r="F17" s="59" t="s">
        <v>138</v>
      </c>
      <c r="G17" s="59" t="s">
        <v>139</v>
      </c>
      <c r="H17" s="59" t="s">
        <v>109</v>
      </c>
      <c r="I17" s="60" t="s">
        <v>86</v>
      </c>
      <c r="J17" s="60" t="s">
        <v>87</v>
      </c>
      <c r="K17" s="59" t="s">
        <v>837</v>
      </c>
      <c r="L17" s="59" t="s">
        <v>838</v>
      </c>
      <c r="M17" s="314">
        <v>3300.0</v>
      </c>
      <c r="N17" s="315">
        <v>5200.0</v>
      </c>
      <c r="O17" s="60">
        <v>40000.0</v>
      </c>
      <c r="P17" s="68">
        <v>3.6E-4</v>
      </c>
      <c r="Q17" s="69">
        <f t="shared" si="1"/>
        <v>14.4</v>
      </c>
      <c r="R17" s="65">
        <v>0.03</v>
      </c>
      <c r="S17" s="65">
        <v>0.035</v>
      </c>
      <c r="T17" s="66">
        <v>0.065</v>
      </c>
      <c r="U17" s="68">
        <f t="shared" si="2"/>
        <v>0.01995</v>
      </c>
      <c r="V17" s="57">
        <v>15.0</v>
      </c>
      <c r="W17" s="316">
        <f t="shared" si="3"/>
        <v>0.15845</v>
      </c>
      <c r="X17" s="69">
        <f t="shared" si="4"/>
        <v>823.94</v>
      </c>
      <c r="Y17" s="65">
        <v>0.1</v>
      </c>
      <c r="Z17" s="69">
        <f t="shared" si="5"/>
        <v>190</v>
      </c>
      <c r="AA17" s="317">
        <v>2.5</v>
      </c>
      <c r="AB17" s="69">
        <f t="shared" si="6"/>
        <v>869.16</v>
      </c>
      <c r="AC17" s="66">
        <f t="shared" si="7"/>
        <v>0.1671461538</v>
      </c>
      <c r="AD17" s="71">
        <f t="shared" si="8"/>
        <v>4272.32</v>
      </c>
      <c r="AE17" s="71">
        <f t="shared" si="9"/>
        <v>103.74</v>
      </c>
      <c r="AF17" s="318">
        <v>0.0085</v>
      </c>
      <c r="AG17" s="319">
        <f t="shared" si="11"/>
        <v>44.2</v>
      </c>
      <c r="AH17" s="319"/>
    </row>
    <row r="18" ht="18.0" customHeight="1">
      <c r="A18" s="81">
        <v>45882.0</v>
      </c>
      <c r="B18" s="403" t="s">
        <v>839</v>
      </c>
      <c r="C18" s="58" t="s">
        <v>840</v>
      </c>
      <c r="D18" s="326" t="s">
        <v>112</v>
      </c>
      <c r="E18" s="326" t="s">
        <v>113</v>
      </c>
      <c r="F18" s="326" t="s">
        <v>659</v>
      </c>
      <c r="G18" s="326" t="s">
        <v>108</v>
      </c>
      <c r="H18" s="326" t="s">
        <v>109</v>
      </c>
      <c r="I18" s="60" t="s">
        <v>86</v>
      </c>
      <c r="J18" s="60" t="s">
        <v>87</v>
      </c>
      <c r="K18" s="326" t="s">
        <v>841</v>
      </c>
      <c r="L18" s="326" t="s">
        <v>842</v>
      </c>
      <c r="M18" s="314">
        <v>5800.0</v>
      </c>
      <c r="N18" s="327">
        <v>10200.0</v>
      </c>
      <c r="O18" s="18">
        <v>50000.0</v>
      </c>
      <c r="P18" s="328">
        <v>3.6E-4</v>
      </c>
      <c r="Q18" s="85">
        <f t="shared" si="1"/>
        <v>18</v>
      </c>
      <c r="R18" s="65">
        <v>0.03</v>
      </c>
      <c r="S18" s="65">
        <v>0.035</v>
      </c>
      <c r="T18" s="329">
        <v>0.065</v>
      </c>
      <c r="U18" s="328">
        <f t="shared" si="2"/>
        <v>0.01995</v>
      </c>
      <c r="V18" s="330">
        <v>15.0</v>
      </c>
      <c r="W18" s="331">
        <f t="shared" si="3"/>
        <v>0.15845</v>
      </c>
      <c r="X18" s="85">
        <f t="shared" si="4"/>
        <v>1616.19</v>
      </c>
      <c r="Y18" s="332">
        <v>0.1</v>
      </c>
      <c r="Z18" s="69">
        <f t="shared" si="5"/>
        <v>440</v>
      </c>
      <c r="AA18" s="333">
        <v>2.5</v>
      </c>
      <c r="AB18" s="85">
        <f t="shared" si="6"/>
        <v>2323.31</v>
      </c>
      <c r="AC18" s="331">
        <f t="shared" si="7"/>
        <v>0.2277754902</v>
      </c>
      <c r="AD18" s="71">
        <f t="shared" si="8"/>
        <v>8380.32</v>
      </c>
      <c r="AE18" s="71">
        <f t="shared" si="9"/>
        <v>203.49</v>
      </c>
      <c r="AF18" s="318">
        <v>0.0085</v>
      </c>
      <c r="AG18" s="319">
        <f t="shared" si="11"/>
        <v>86.7</v>
      </c>
      <c r="AH18" s="319"/>
    </row>
    <row r="19" ht="18.0" customHeight="1">
      <c r="A19" s="81">
        <v>45882.0</v>
      </c>
      <c r="B19" s="403" t="s">
        <v>843</v>
      </c>
      <c r="C19" s="58" t="s">
        <v>844</v>
      </c>
      <c r="D19" s="326" t="s">
        <v>124</v>
      </c>
      <c r="E19" s="326" t="s">
        <v>125</v>
      </c>
      <c r="F19" s="326" t="s">
        <v>105</v>
      </c>
      <c r="G19" s="326" t="s">
        <v>106</v>
      </c>
      <c r="H19" s="326" t="s">
        <v>109</v>
      </c>
      <c r="I19" s="60" t="s">
        <v>86</v>
      </c>
      <c r="J19" s="60" t="s">
        <v>87</v>
      </c>
      <c r="K19" s="326" t="s">
        <v>845</v>
      </c>
      <c r="L19" s="326" t="s">
        <v>846</v>
      </c>
      <c r="M19" s="314">
        <v>8200.0</v>
      </c>
      <c r="N19" s="327">
        <v>12300.0</v>
      </c>
      <c r="O19" s="18">
        <v>300000.0</v>
      </c>
      <c r="P19" s="328">
        <v>3.6E-4</v>
      </c>
      <c r="Q19" s="85">
        <f t="shared" si="1"/>
        <v>108</v>
      </c>
      <c r="R19" s="65">
        <v>0.03</v>
      </c>
      <c r="S19" s="65">
        <v>0.035</v>
      </c>
      <c r="T19" s="329">
        <v>0.065</v>
      </c>
      <c r="U19" s="328">
        <f t="shared" si="2"/>
        <v>0.01995</v>
      </c>
      <c r="V19" s="330">
        <v>15.0</v>
      </c>
      <c r="W19" s="331">
        <f t="shared" si="3"/>
        <v>0.15845</v>
      </c>
      <c r="X19" s="85">
        <f t="shared" si="4"/>
        <v>1948.935</v>
      </c>
      <c r="Y19" s="332">
        <v>0.07</v>
      </c>
      <c r="Z19" s="69">
        <f t="shared" si="5"/>
        <v>287</v>
      </c>
      <c r="AA19" s="333">
        <v>2.5</v>
      </c>
      <c r="AB19" s="85">
        <f t="shared" si="6"/>
        <v>1753.565</v>
      </c>
      <c r="AC19" s="331">
        <f t="shared" si="7"/>
        <v>0.1425662602</v>
      </c>
      <c r="AD19" s="71">
        <f t="shared" si="8"/>
        <v>10105.68</v>
      </c>
      <c r="AE19" s="71">
        <f t="shared" si="9"/>
        <v>245.385</v>
      </c>
      <c r="AF19" s="318">
        <v>0.0085</v>
      </c>
      <c r="AG19" s="319">
        <f t="shared" si="11"/>
        <v>104.55</v>
      </c>
      <c r="AH19" s="319"/>
    </row>
    <row r="20" ht="18.0" customHeight="1">
      <c r="A20" s="81">
        <v>45883.0</v>
      </c>
      <c r="B20" s="58" t="s">
        <v>847</v>
      </c>
      <c r="C20" s="58" t="s">
        <v>848</v>
      </c>
      <c r="D20" s="59" t="s">
        <v>112</v>
      </c>
      <c r="E20" s="59" t="s">
        <v>113</v>
      </c>
      <c r="F20" s="59" t="s">
        <v>118</v>
      </c>
      <c r="G20" s="59" t="s">
        <v>119</v>
      </c>
      <c r="H20" s="59" t="s">
        <v>109</v>
      </c>
      <c r="I20" s="60" t="s">
        <v>86</v>
      </c>
      <c r="J20" s="60" t="s">
        <v>87</v>
      </c>
      <c r="K20" s="59" t="s">
        <v>360</v>
      </c>
      <c r="L20" s="59" t="s">
        <v>829</v>
      </c>
      <c r="M20" s="314">
        <v>5000.0</v>
      </c>
      <c r="N20" s="315">
        <v>7900.0</v>
      </c>
      <c r="O20" s="60">
        <v>100000.0</v>
      </c>
      <c r="P20" s="68">
        <v>3.6E-4</v>
      </c>
      <c r="Q20" s="69">
        <f t="shared" si="1"/>
        <v>36</v>
      </c>
      <c r="R20" s="65">
        <v>0.03</v>
      </c>
      <c r="S20" s="65">
        <v>0.035</v>
      </c>
      <c r="T20" s="66">
        <v>0.065</v>
      </c>
      <c r="U20" s="68">
        <f t="shared" si="2"/>
        <v>0.01995</v>
      </c>
      <c r="V20" s="57">
        <v>15.0</v>
      </c>
      <c r="W20" s="316">
        <f t="shared" si="3"/>
        <v>0.15845</v>
      </c>
      <c r="X20" s="69">
        <f t="shared" si="4"/>
        <v>1251.755</v>
      </c>
      <c r="Y20" s="65">
        <v>0.1</v>
      </c>
      <c r="Z20" s="69">
        <f t="shared" si="5"/>
        <v>290</v>
      </c>
      <c r="AA20" s="317">
        <v>2.5</v>
      </c>
      <c r="AB20" s="69">
        <f t="shared" si="6"/>
        <v>1319.745</v>
      </c>
      <c r="AC20" s="66">
        <f t="shared" si="7"/>
        <v>0.1670563291</v>
      </c>
      <c r="AD20" s="71">
        <f t="shared" si="8"/>
        <v>6490.64</v>
      </c>
      <c r="AE20" s="71">
        <f t="shared" si="9"/>
        <v>157.605</v>
      </c>
      <c r="AF20" s="318">
        <v>0.0085</v>
      </c>
      <c r="AG20" s="319">
        <f t="shared" si="11"/>
        <v>67.15</v>
      </c>
      <c r="AH20" s="319"/>
    </row>
    <row r="21" ht="18.0" customHeight="1">
      <c r="A21" s="81">
        <v>45883.0</v>
      </c>
      <c r="B21" s="58" t="s">
        <v>849</v>
      </c>
      <c r="C21" s="58" t="s">
        <v>850</v>
      </c>
      <c r="D21" s="326" t="s">
        <v>124</v>
      </c>
      <c r="E21" s="326" t="s">
        <v>125</v>
      </c>
      <c r="F21" s="326" t="s">
        <v>105</v>
      </c>
      <c r="G21" s="326" t="s">
        <v>106</v>
      </c>
      <c r="H21" s="326" t="s">
        <v>109</v>
      </c>
      <c r="I21" s="60" t="s">
        <v>86</v>
      </c>
      <c r="J21" s="60" t="s">
        <v>87</v>
      </c>
      <c r="K21" s="326" t="s">
        <v>851</v>
      </c>
      <c r="L21" s="326" t="s">
        <v>852</v>
      </c>
      <c r="M21" s="314">
        <v>7800.0</v>
      </c>
      <c r="N21" s="327">
        <v>12300.0</v>
      </c>
      <c r="O21" s="18">
        <v>300000.0</v>
      </c>
      <c r="P21" s="328">
        <v>3.6E-4</v>
      </c>
      <c r="Q21" s="85">
        <f t="shared" si="1"/>
        <v>108</v>
      </c>
      <c r="R21" s="65">
        <v>0.03</v>
      </c>
      <c r="S21" s="65">
        <v>0.035</v>
      </c>
      <c r="T21" s="329">
        <v>0.065</v>
      </c>
      <c r="U21" s="328">
        <f t="shared" si="2"/>
        <v>0.01995</v>
      </c>
      <c r="V21" s="330">
        <v>15.0</v>
      </c>
      <c r="W21" s="331">
        <f t="shared" si="3"/>
        <v>0.15845</v>
      </c>
      <c r="X21" s="85">
        <f t="shared" si="4"/>
        <v>1948.935</v>
      </c>
      <c r="Y21" s="332">
        <v>0.07</v>
      </c>
      <c r="Z21" s="69">
        <f t="shared" si="5"/>
        <v>315</v>
      </c>
      <c r="AA21" s="333">
        <v>2.5</v>
      </c>
      <c r="AB21" s="85">
        <f t="shared" si="6"/>
        <v>2125.565</v>
      </c>
      <c r="AC21" s="331">
        <f t="shared" si="7"/>
        <v>0.1728101626</v>
      </c>
      <c r="AD21" s="71">
        <f t="shared" si="8"/>
        <v>10105.68</v>
      </c>
      <c r="AE21" s="71">
        <f t="shared" si="9"/>
        <v>245.385</v>
      </c>
      <c r="AF21" s="318">
        <v>0.0085</v>
      </c>
      <c r="AG21" s="319">
        <f t="shared" si="11"/>
        <v>104.55</v>
      </c>
      <c r="AH21" s="319"/>
    </row>
    <row r="22" ht="18.0" customHeight="1">
      <c r="A22" s="81">
        <v>45883.0</v>
      </c>
      <c r="B22" s="58" t="s">
        <v>853</v>
      </c>
      <c r="C22" s="58" t="s">
        <v>854</v>
      </c>
      <c r="D22" s="326" t="s">
        <v>124</v>
      </c>
      <c r="E22" s="326" t="s">
        <v>125</v>
      </c>
      <c r="F22" s="326" t="s">
        <v>105</v>
      </c>
      <c r="G22" s="326" t="s">
        <v>106</v>
      </c>
      <c r="H22" s="326" t="s">
        <v>109</v>
      </c>
      <c r="I22" s="60" t="s">
        <v>86</v>
      </c>
      <c r="J22" s="60" t="s">
        <v>87</v>
      </c>
      <c r="K22" s="326" t="s">
        <v>855</v>
      </c>
      <c r="L22" s="326" t="s">
        <v>856</v>
      </c>
      <c r="M22" s="314">
        <v>8400.0</v>
      </c>
      <c r="N22" s="327">
        <v>12300.0</v>
      </c>
      <c r="O22" s="18">
        <v>300000.0</v>
      </c>
      <c r="P22" s="328">
        <v>3.6E-4</v>
      </c>
      <c r="Q22" s="85">
        <f t="shared" si="1"/>
        <v>108</v>
      </c>
      <c r="R22" s="65">
        <v>0.03</v>
      </c>
      <c r="S22" s="65">
        <v>0.035</v>
      </c>
      <c r="T22" s="329">
        <v>0.065</v>
      </c>
      <c r="U22" s="328">
        <f t="shared" si="2"/>
        <v>0.01995</v>
      </c>
      <c r="V22" s="330">
        <v>15.0</v>
      </c>
      <c r="W22" s="331">
        <f t="shared" si="3"/>
        <v>0.15845</v>
      </c>
      <c r="X22" s="85">
        <f t="shared" si="4"/>
        <v>1948.935</v>
      </c>
      <c r="Y22" s="332">
        <v>0.07</v>
      </c>
      <c r="Z22" s="69">
        <f t="shared" si="5"/>
        <v>273</v>
      </c>
      <c r="AA22" s="333">
        <v>2.5</v>
      </c>
      <c r="AB22" s="85">
        <f t="shared" si="6"/>
        <v>1567.565</v>
      </c>
      <c r="AC22" s="331">
        <f t="shared" si="7"/>
        <v>0.1274443089</v>
      </c>
      <c r="AD22" s="71">
        <f t="shared" si="8"/>
        <v>10105.68</v>
      </c>
      <c r="AE22" s="71">
        <f t="shared" si="9"/>
        <v>245.385</v>
      </c>
      <c r="AF22" s="318">
        <v>0.0085</v>
      </c>
      <c r="AG22" s="319">
        <f t="shared" si="11"/>
        <v>104.55</v>
      </c>
      <c r="AH22" s="319"/>
    </row>
    <row r="23" ht="18.0" customHeight="1">
      <c r="A23" s="81">
        <v>45884.0</v>
      </c>
      <c r="B23" s="58">
        <v>20221.0</v>
      </c>
      <c r="C23" s="58">
        <v>14967.0</v>
      </c>
      <c r="D23" s="59" t="s">
        <v>84</v>
      </c>
      <c r="E23" s="59" t="s">
        <v>83</v>
      </c>
      <c r="F23" s="59" t="s">
        <v>857</v>
      </c>
      <c r="G23" s="59" t="s">
        <v>174</v>
      </c>
      <c r="H23" s="59" t="s">
        <v>858</v>
      </c>
      <c r="I23" s="60" t="s">
        <v>86</v>
      </c>
      <c r="J23" s="60" t="s">
        <v>87</v>
      </c>
      <c r="K23" s="59" t="s">
        <v>859</v>
      </c>
      <c r="L23" s="59" t="s">
        <v>860</v>
      </c>
      <c r="M23" s="314">
        <v>3000.0</v>
      </c>
      <c r="N23" s="315">
        <v>5900.0</v>
      </c>
      <c r="O23" s="337">
        <v>150000.0</v>
      </c>
      <c r="P23" s="68">
        <v>3.6E-4</v>
      </c>
      <c r="Q23" s="69">
        <f t="shared" si="1"/>
        <v>54</v>
      </c>
      <c r="R23" s="65">
        <v>0.056</v>
      </c>
      <c r="S23" s="65">
        <v>0.035</v>
      </c>
      <c r="T23" s="66">
        <v>0.065</v>
      </c>
      <c r="U23" s="68">
        <f t="shared" si="2"/>
        <v>0.01995</v>
      </c>
      <c r="V23" s="57">
        <v>15.0</v>
      </c>
      <c r="W23" s="316">
        <f t="shared" si="3"/>
        <v>0.18445</v>
      </c>
      <c r="X23" s="69">
        <f t="shared" si="4"/>
        <v>1088.255</v>
      </c>
      <c r="Y23" s="65">
        <v>0.13</v>
      </c>
      <c r="Z23" s="69">
        <f t="shared" si="5"/>
        <v>377</v>
      </c>
      <c r="AA23" s="317">
        <v>2.5</v>
      </c>
      <c r="AB23" s="69">
        <f t="shared" si="6"/>
        <v>1378.245</v>
      </c>
      <c r="AC23" s="66">
        <f t="shared" si="7"/>
        <v>0.2336008475</v>
      </c>
      <c r="AD23" s="71">
        <f t="shared" si="8"/>
        <v>4694.04</v>
      </c>
      <c r="AE23" s="71">
        <f t="shared" si="9"/>
        <v>117.705</v>
      </c>
      <c r="AF23" s="318">
        <v>0.0085</v>
      </c>
      <c r="AG23" s="319">
        <f t="shared" si="11"/>
        <v>50.15</v>
      </c>
      <c r="AH23" s="319"/>
    </row>
    <row r="24" ht="18.0" customHeight="1">
      <c r="A24" s="81">
        <v>45884.0</v>
      </c>
      <c r="B24" s="58" t="s">
        <v>861</v>
      </c>
      <c r="C24" s="58" t="s">
        <v>862</v>
      </c>
      <c r="D24" s="59" t="s">
        <v>112</v>
      </c>
      <c r="E24" s="59" t="s">
        <v>113</v>
      </c>
      <c r="F24" s="59" t="s">
        <v>118</v>
      </c>
      <c r="G24" s="59" t="s">
        <v>119</v>
      </c>
      <c r="H24" s="59" t="s">
        <v>109</v>
      </c>
      <c r="I24" s="60" t="s">
        <v>86</v>
      </c>
      <c r="J24" s="60" t="s">
        <v>87</v>
      </c>
      <c r="K24" s="59" t="s">
        <v>863</v>
      </c>
      <c r="L24" s="59" t="s">
        <v>864</v>
      </c>
      <c r="M24" s="314">
        <v>4000.0</v>
      </c>
      <c r="N24" s="315">
        <v>6900.0</v>
      </c>
      <c r="O24" s="60">
        <v>100000.0</v>
      </c>
      <c r="P24" s="68">
        <v>3.6E-4</v>
      </c>
      <c r="Q24" s="69">
        <f t="shared" si="1"/>
        <v>36</v>
      </c>
      <c r="R24" s="65">
        <v>0.03</v>
      </c>
      <c r="S24" s="65">
        <v>0.035</v>
      </c>
      <c r="T24" s="66">
        <v>0.065</v>
      </c>
      <c r="U24" s="68">
        <f t="shared" si="2"/>
        <v>0.01995</v>
      </c>
      <c r="V24" s="57">
        <v>15.0</v>
      </c>
      <c r="W24" s="316">
        <f t="shared" si="3"/>
        <v>0.15845</v>
      </c>
      <c r="X24" s="69">
        <f t="shared" si="4"/>
        <v>1093.305</v>
      </c>
      <c r="Y24" s="65">
        <v>0.1</v>
      </c>
      <c r="Z24" s="69">
        <f t="shared" si="5"/>
        <v>290</v>
      </c>
      <c r="AA24" s="317">
        <v>2.5</v>
      </c>
      <c r="AB24" s="69">
        <f t="shared" si="6"/>
        <v>1478.195</v>
      </c>
      <c r="AC24" s="66">
        <f t="shared" si="7"/>
        <v>0.2142311594</v>
      </c>
      <c r="AD24" s="71">
        <f t="shared" si="8"/>
        <v>5669.04</v>
      </c>
      <c r="AE24" s="71">
        <f t="shared" si="9"/>
        <v>137.655</v>
      </c>
      <c r="AF24" s="318">
        <v>0.0085</v>
      </c>
      <c r="AG24" s="319">
        <f t="shared" si="11"/>
        <v>58.65</v>
      </c>
      <c r="AH24" s="319"/>
    </row>
    <row r="25" ht="18.0" customHeight="1">
      <c r="A25" s="81">
        <v>45884.0</v>
      </c>
      <c r="B25" s="338" t="s">
        <v>865</v>
      </c>
      <c r="C25" s="320" t="s">
        <v>866</v>
      </c>
      <c r="D25" s="326" t="s">
        <v>112</v>
      </c>
      <c r="E25" s="326" t="s">
        <v>113</v>
      </c>
      <c r="F25" s="326" t="s">
        <v>659</v>
      </c>
      <c r="G25" s="326" t="s">
        <v>108</v>
      </c>
      <c r="H25" s="326" t="s">
        <v>109</v>
      </c>
      <c r="I25" s="60" t="s">
        <v>86</v>
      </c>
      <c r="J25" s="60" t="s">
        <v>87</v>
      </c>
      <c r="K25" s="326" t="s">
        <v>867</v>
      </c>
      <c r="L25" s="326" t="s">
        <v>868</v>
      </c>
      <c r="M25" s="314">
        <v>9000.0</v>
      </c>
      <c r="N25" s="327">
        <v>13900.0</v>
      </c>
      <c r="O25" s="18">
        <v>50000.0</v>
      </c>
      <c r="P25" s="328">
        <v>3.6E-4</v>
      </c>
      <c r="Q25" s="85">
        <f t="shared" si="1"/>
        <v>18</v>
      </c>
      <c r="R25" s="65">
        <v>0.03</v>
      </c>
      <c r="S25" s="65">
        <v>0.035</v>
      </c>
      <c r="T25" s="329">
        <v>0.065</v>
      </c>
      <c r="U25" s="328">
        <f t="shared" si="2"/>
        <v>0.01995</v>
      </c>
      <c r="V25" s="330">
        <v>15.0</v>
      </c>
      <c r="W25" s="331">
        <f t="shared" si="3"/>
        <v>0.15845</v>
      </c>
      <c r="X25" s="85">
        <f t="shared" si="4"/>
        <v>2202.455</v>
      </c>
      <c r="Y25" s="332">
        <v>0.1</v>
      </c>
      <c r="Z25" s="69">
        <f t="shared" si="5"/>
        <v>490</v>
      </c>
      <c r="AA25" s="333">
        <v>2.5</v>
      </c>
      <c r="AB25" s="85">
        <f t="shared" si="6"/>
        <v>2187.045</v>
      </c>
      <c r="AC25" s="331">
        <f t="shared" si="7"/>
        <v>0.1573413669</v>
      </c>
      <c r="AD25" s="71">
        <f t="shared" si="8"/>
        <v>11420.24</v>
      </c>
      <c r="AE25" s="71">
        <f t="shared" si="9"/>
        <v>277.305</v>
      </c>
      <c r="AF25" s="318">
        <v>0.0085</v>
      </c>
      <c r="AG25" s="319">
        <f t="shared" si="11"/>
        <v>118.15</v>
      </c>
      <c r="AH25" s="319"/>
    </row>
    <row r="26" ht="18.0" customHeight="1">
      <c r="A26" s="335">
        <v>45888.0</v>
      </c>
      <c r="B26" s="58" t="s">
        <v>869</v>
      </c>
      <c r="C26" s="58">
        <v>15072.0</v>
      </c>
      <c r="D26" s="59" t="s">
        <v>508</v>
      </c>
      <c r="E26" s="59" t="s">
        <v>119</v>
      </c>
      <c r="F26" s="59" t="s">
        <v>138</v>
      </c>
      <c r="G26" s="59" t="s">
        <v>139</v>
      </c>
      <c r="H26" s="59" t="s">
        <v>109</v>
      </c>
      <c r="I26" s="60" t="s">
        <v>86</v>
      </c>
      <c r="J26" s="60" t="s">
        <v>87</v>
      </c>
      <c r="K26" s="59" t="s">
        <v>870</v>
      </c>
      <c r="L26" s="59" t="s">
        <v>871</v>
      </c>
      <c r="M26" s="314">
        <v>3300.0</v>
      </c>
      <c r="N26" s="315">
        <v>5200.0</v>
      </c>
      <c r="O26" s="60">
        <v>40000.0</v>
      </c>
      <c r="P26" s="68">
        <v>3.6E-4</v>
      </c>
      <c r="Q26" s="69">
        <f t="shared" si="1"/>
        <v>14.4</v>
      </c>
      <c r="R26" s="65">
        <v>0.03</v>
      </c>
      <c r="S26" s="65">
        <v>0.035</v>
      </c>
      <c r="T26" s="66">
        <v>0.065</v>
      </c>
      <c r="U26" s="68">
        <f t="shared" si="2"/>
        <v>0.01995</v>
      </c>
      <c r="V26" s="57">
        <v>15.0</v>
      </c>
      <c r="W26" s="316">
        <f t="shared" si="3"/>
        <v>0.15845</v>
      </c>
      <c r="X26" s="69">
        <f t="shared" si="4"/>
        <v>823.94</v>
      </c>
      <c r="Y26" s="65">
        <v>0.1</v>
      </c>
      <c r="Z26" s="69">
        <f t="shared" si="5"/>
        <v>190</v>
      </c>
      <c r="AA26" s="317">
        <v>2.5</v>
      </c>
      <c r="AB26" s="69">
        <f t="shared" si="6"/>
        <v>869.16</v>
      </c>
      <c r="AC26" s="66">
        <f t="shared" si="7"/>
        <v>0.1671461538</v>
      </c>
      <c r="AD26" s="71">
        <f t="shared" si="8"/>
        <v>4272.32</v>
      </c>
      <c r="AE26" s="71">
        <f t="shared" si="9"/>
        <v>103.74</v>
      </c>
      <c r="AF26" s="318">
        <v>0.0085</v>
      </c>
      <c r="AG26" s="319">
        <f t="shared" si="11"/>
        <v>44.2</v>
      </c>
      <c r="AH26" s="319"/>
    </row>
    <row r="27" ht="18.0" customHeight="1">
      <c r="A27" s="335">
        <v>45888.0</v>
      </c>
      <c r="B27" s="58">
        <v>20359.0</v>
      </c>
      <c r="C27" s="58">
        <v>15059.0</v>
      </c>
      <c r="D27" s="326" t="s">
        <v>484</v>
      </c>
      <c r="E27" s="326" t="s">
        <v>83</v>
      </c>
      <c r="F27" s="326" t="s">
        <v>872</v>
      </c>
      <c r="G27" s="326" t="s">
        <v>83</v>
      </c>
      <c r="H27" s="326" t="s">
        <v>873</v>
      </c>
      <c r="I27" s="60" t="s">
        <v>86</v>
      </c>
      <c r="J27" s="60" t="s">
        <v>87</v>
      </c>
      <c r="K27" s="326" t="s">
        <v>874</v>
      </c>
      <c r="L27" s="326" t="s">
        <v>875</v>
      </c>
      <c r="M27" s="314">
        <v>1600.0</v>
      </c>
      <c r="N27" s="327">
        <v>2350.0</v>
      </c>
      <c r="O27" s="18">
        <v>500000.0</v>
      </c>
      <c r="P27" s="328">
        <v>3.6E-4</v>
      </c>
      <c r="Q27" s="85">
        <f t="shared" si="1"/>
        <v>180</v>
      </c>
      <c r="R27" s="65">
        <v>0.0</v>
      </c>
      <c r="S27" s="65">
        <v>0.0</v>
      </c>
      <c r="T27" s="329">
        <v>0.065</v>
      </c>
      <c r="U27" s="328">
        <f t="shared" si="2"/>
        <v>0.01995</v>
      </c>
      <c r="V27" s="330">
        <v>15.0</v>
      </c>
      <c r="W27" s="331">
        <f t="shared" si="3"/>
        <v>0.09345</v>
      </c>
      <c r="X27" s="85">
        <f t="shared" si="4"/>
        <v>219.6075</v>
      </c>
      <c r="Y27" s="65">
        <v>0.07</v>
      </c>
      <c r="Z27" s="69">
        <f t="shared" si="5"/>
        <v>52.5</v>
      </c>
      <c r="AA27" s="333">
        <v>2.5</v>
      </c>
      <c r="AB27" s="85">
        <f t="shared" si="6"/>
        <v>295.3925</v>
      </c>
      <c r="AC27" s="331">
        <f t="shared" si="7"/>
        <v>0.1256989362</v>
      </c>
      <c r="AD27" s="71">
        <f t="shared" si="8"/>
        <v>2083.51</v>
      </c>
      <c r="AE27" s="71">
        <f t="shared" si="9"/>
        <v>46.8825</v>
      </c>
      <c r="AF27" s="318">
        <v>0.0085</v>
      </c>
      <c r="AG27" s="319">
        <f t="shared" si="11"/>
        <v>19.975</v>
      </c>
      <c r="AH27" s="319"/>
    </row>
    <row r="28" ht="18.0" customHeight="1">
      <c r="A28" s="335">
        <v>45888.0</v>
      </c>
      <c r="B28" s="58">
        <v>20378.0</v>
      </c>
      <c r="C28" s="58">
        <v>15071.0</v>
      </c>
      <c r="D28" s="59" t="s">
        <v>82</v>
      </c>
      <c r="E28" s="59" t="s">
        <v>83</v>
      </c>
      <c r="F28" s="59" t="s">
        <v>84</v>
      </c>
      <c r="G28" s="59" t="s">
        <v>83</v>
      </c>
      <c r="H28" s="59" t="s">
        <v>85</v>
      </c>
      <c r="I28" s="60" t="s">
        <v>86</v>
      </c>
      <c r="J28" s="60" t="s">
        <v>87</v>
      </c>
      <c r="K28" s="59" t="s">
        <v>876</v>
      </c>
      <c r="L28" s="324" t="s">
        <v>877</v>
      </c>
      <c r="M28" s="314">
        <v>1700.0</v>
      </c>
      <c r="N28" s="315">
        <v>2600.0</v>
      </c>
      <c r="O28" s="228">
        <v>150000.0</v>
      </c>
      <c r="P28" s="68">
        <v>3.6E-4</v>
      </c>
      <c r="Q28" s="69">
        <f t="shared" si="1"/>
        <v>54</v>
      </c>
      <c r="R28" s="65">
        <v>0.0</v>
      </c>
      <c r="S28" s="65">
        <v>0.035</v>
      </c>
      <c r="T28" s="66">
        <v>0.065</v>
      </c>
      <c r="U28" s="68">
        <f t="shared" si="2"/>
        <v>0.01995</v>
      </c>
      <c r="V28" s="57">
        <v>15.0</v>
      </c>
      <c r="W28" s="66">
        <f t="shared" si="3"/>
        <v>0.12845</v>
      </c>
      <c r="X28" s="69">
        <f t="shared" si="4"/>
        <v>333.97</v>
      </c>
      <c r="Y28" s="65">
        <v>0.07</v>
      </c>
      <c r="Z28" s="69">
        <f t="shared" si="5"/>
        <v>63</v>
      </c>
      <c r="AA28" s="317">
        <v>2.5</v>
      </c>
      <c r="AB28" s="69">
        <f t="shared" si="6"/>
        <v>446.53</v>
      </c>
      <c r="AC28" s="66">
        <f t="shared" si="7"/>
        <v>0.1717423077</v>
      </c>
      <c r="AD28" s="71">
        <f t="shared" si="8"/>
        <v>2214.16</v>
      </c>
      <c r="AE28" s="71">
        <f t="shared" si="9"/>
        <v>51.87</v>
      </c>
      <c r="AF28" s="318">
        <v>0.0085</v>
      </c>
      <c r="AG28" s="319">
        <f t="shared" si="11"/>
        <v>22.1</v>
      </c>
      <c r="AH28" s="319"/>
    </row>
    <row r="29" ht="18.0" customHeight="1">
      <c r="A29" s="81">
        <v>45889.0</v>
      </c>
      <c r="B29" s="58" t="s">
        <v>878</v>
      </c>
      <c r="C29" s="58" t="s">
        <v>879</v>
      </c>
      <c r="D29" s="59" t="s">
        <v>112</v>
      </c>
      <c r="E29" s="59" t="s">
        <v>113</v>
      </c>
      <c r="F29" s="59" t="s">
        <v>118</v>
      </c>
      <c r="G29" s="59" t="s">
        <v>119</v>
      </c>
      <c r="H29" s="59" t="s">
        <v>109</v>
      </c>
      <c r="I29" s="60" t="s">
        <v>86</v>
      </c>
      <c r="J29" s="60" t="s">
        <v>87</v>
      </c>
      <c r="K29" s="57" t="s">
        <v>136</v>
      </c>
      <c r="L29" s="57" t="s">
        <v>740</v>
      </c>
      <c r="M29" s="314">
        <v>4500.0</v>
      </c>
      <c r="N29" s="315">
        <v>7500.0</v>
      </c>
      <c r="O29" s="60">
        <v>100000.0</v>
      </c>
      <c r="P29" s="68">
        <v>3.6E-4</v>
      </c>
      <c r="Q29" s="69">
        <f t="shared" si="1"/>
        <v>36</v>
      </c>
      <c r="R29" s="65">
        <v>0.03</v>
      </c>
      <c r="S29" s="65">
        <v>0.035</v>
      </c>
      <c r="T29" s="66">
        <v>0.065</v>
      </c>
      <c r="U29" s="68">
        <f t="shared" si="2"/>
        <v>0.01995</v>
      </c>
      <c r="V29" s="57">
        <v>15.0</v>
      </c>
      <c r="W29" s="316">
        <f t="shared" si="3"/>
        <v>0.15845</v>
      </c>
      <c r="X29" s="69">
        <f t="shared" si="4"/>
        <v>1188.375</v>
      </c>
      <c r="Y29" s="65">
        <v>0.1</v>
      </c>
      <c r="Z29" s="69">
        <f t="shared" si="5"/>
        <v>300</v>
      </c>
      <c r="AA29" s="317">
        <v>2.5</v>
      </c>
      <c r="AB29" s="69">
        <f t="shared" si="6"/>
        <v>1473.125</v>
      </c>
      <c r="AC29" s="66">
        <f t="shared" si="7"/>
        <v>0.1964166667</v>
      </c>
      <c r="AD29" s="71">
        <f t="shared" si="8"/>
        <v>6162</v>
      </c>
      <c r="AE29" s="71">
        <f t="shared" si="9"/>
        <v>149.625</v>
      </c>
      <c r="AF29" s="318">
        <v>0.0085</v>
      </c>
      <c r="AG29" s="319">
        <f t="shared" si="11"/>
        <v>63.75</v>
      </c>
      <c r="AH29" s="319"/>
    </row>
    <row r="30" ht="18.0" customHeight="1">
      <c r="A30" s="81">
        <v>45889.0</v>
      </c>
      <c r="B30" s="58" t="s">
        <v>880</v>
      </c>
      <c r="C30" s="58" t="s">
        <v>881</v>
      </c>
      <c r="D30" s="326" t="s">
        <v>112</v>
      </c>
      <c r="E30" s="326" t="s">
        <v>113</v>
      </c>
      <c r="F30" s="326" t="s">
        <v>659</v>
      </c>
      <c r="G30" s="326" t="s">
        <v>108</v>
      </c>
      <c r="H30" s="326" t="s">
        <v>109</v>
      </c>
      <c r="I30" s="60" t="s">
        <v>86</v>
      </c>
      <c r="J30" s="60" t="s">
        <v>87</v>
      </c>
      <c r="K30" s="326" t="s">
        <v>475</v>
      </c>
      <c r="L30" s="326" t="s">
        <v>882</v>
      </c>
      <c r="M30" s="314">
        <v>9500.0</v>
      </c>
      <c r="N30" s="327">
        <v>14700.0</v>
      </c>
      <c r="O30" s="18">
        <v>50000.0</v>
      </c>
      <c r="P30" s="328">
        <v>3.6E-4</v>
      </c>
      <c r="Q30" s="85">
        <f t="shared" si="1"/>
        <v>18</v>
      </c>
      <c r="R30" s="65">
        <v>0.03</v>
      </c>
      <c r="S30" s="65">
        <v>0.035</v>
      </c>
      <c r="T30" s="329">
        <v>0.065</v>
      </c>
      <c r="U30" s="328">
        <f t="shared" si="2"/>
        <v>0.01995</v>
      </c>
      <c r="V30" s="330">
        <v>15.0</v>
      </c>
      <c r="W30" s="331">
        <f t="shared" si="3"/>
        <v>0.15845</v>
      </c>
      <c r="X30" s="85">
        <f t="shared" si="4"/>
        <v>2329.215</v>
      </c>
      <c r="Y30" s="332">
        <v>0.1</v>
      </c>
      <c r="Z30" s="69">
        <f t="shared" si="5"/>
        <v>520</v>
      </c>
      <c r="AA30" s="333">
        <v>2.5</v>
      </c>
      <c r="AB30" s="85">
        <f t="shared" si="6"/>
        <v>2330.285</v>
      </c>
      <c r="AC30" s="331">
        <f t="shared" si="7"/>
        <v>0.1585227891</v>
      </c>
      <c r="AD30" s="71">
        <f t="shared" si="8"/>
        <v>12077.52</v>
      </c>
      <c r="AE30" s="71">
        <f t="shared" si="9"/>
        <v>293.265</v>
      </c>
      <c r="AF30" s="318">
        <v>0.0085</v>
      </c>
      <c r="AG30" s="319">
        <f t="shared" si="11"/>
        <v>124.95</v>
      </c>
      <c r="AH30" s="319"/>
    </row>
    <row r="31" ht="17.25" customHeight="1">
      <c r="A31" s="81">
        <v>45889.0</v>
      </c>
      <c r="B31" s="58">
        <v>20451.0</v>
      </c>
      <c r="C31" s="58">
        <v>15112.0</v>
      </c>
      <c r="D31" s="59" t="s">
        <v>314</v>
      </c>
      <c r="E31" s="59" t="s">
        <v>125</v>
      </c>
      <c r="F31" s="59" t="s">
        <v>883</v>
      </c>
      <c r="G31" s="59" t="s">
        <v>308</v>
      </c>
      <c r="H31" s="59" t="s">
        <v>316</v>
      </c>
      <c r="I31" s="60" t="s">
        <v>86</v>
      </c>
      <c r="J31" s="60" t="s">
        <v>87</v>
      </c>
      <c r="K31" s="59" t="s">
        <v>884</v>
      </c>
      <c r="L31" s="59" t="s">
        <v>885</v>
      </c>
      <c r="M31" s="321">
        <v>1100.0</v>
      </c>
      <c r="N31" s="322">
        <v>2200.0</v>
      </c>
      <c r="O31" s="228">
        <v>370000.0</v>
      </c>
      <c r="P31" s="68">
        <v>3.6E-4</v>
      </c>
      <c r="Q31" s="69">
        <f t="shared" si="1"/>
        <v>133.2</v>
      </c>
      <c r="R31" s="65">
        <v>0.12</v>
      </c>
      <c r="S31" s="65">
        <v>0.0</v>
      </c>
      <c r="T31" s="66">
        <v>0.065</v>
      </c>
      <c r="U31" s="68">
        <f t="shared" si="2"/>
        <v>0.02793</v>
      </c>
      <c r="V31" s="57">
        <v>21.0</v>
      </c>
      <c r="W31" s="66">
        <f t="shared" si="3"/>
        <v>0.22143</v>
      </c>
      <c r="X31" s="69">
        <f t="shared" si="4"/>
        <v>487.146</v>
      </c>
      <c r="Y31" s="65">
        <v>0.13</v>
      </c>
      <c r="Z31" s="69">
        <f t="shared" si="5"/>
        <v>143</v>
      </c>
      <c r="AA31" s="317">
        <v>2.5</v>
      </c>
      <c r="AB31" s="69">
        <f t="shared" si="6"/>
        <v>334.154</v>
      </c>
      <c r="AC31" s="66">
        <f t="shared" si="7"/>
        <v>0.1518881818</v>
      </c>
      <c r="AD31" s="71">
        <f t="shared" si="8"/>
        <v>1651.408</v>
      </c>
      <c r="AE31" s="71">
        <f t="shared" si="9"/>
        <v>61.446</v>
      </c>
      <c r="AF31" s="318">
        <v>0.0085</v>
      </c>
      <c r="AG31" s="319">
        <f t="shared" si="11"/>
        <v>18.7</v>
      </c>
      <c r="AH31" s="319"/>
    </row>
    <row r="32" ht="18.0" customHeight="1">
      <c r="A32" s="81">
        <v>45891.0</v>
      </c>
      <c r="B32" s="79">
        <v>20682.0</v>
      </c>
      <c r="C32" s="58">
        <v>15308.0</v>
      </c>
      <c r="D32" s="326" t="s">
        <v>124</v>
      </c>
      <c r="E32" s="326" t="s">
        <v>125</v>
      </c>
      <c r="F32" s="326" t="s">
        <v>105</v>
      </c>
      <c r="G32" s="326" t="s">
        <v>106</v>
      </c>
      <c r="H32" s="326" t="s">
        <v>109</v>
      </c>
      <c r="I32" s="60" t="s">
        <v>86</v>
      </c>
      <c r="J32" s="60" t="s">
        <v>87</v>
      </c>
      <c r="K32" s="326" t="s">
        <v>532</v>
      </c>
      <c r="L32" s="326" t="s">
        <v>886</v>
      </c>
      <c r="M32" s="314">
        <v>9300.0</v>
      </c>
      <c r="N32" s="327">
        <v>12300.0</v>
      </c>
      <c r="O32" s="18">
        <v>300000.0</v>
      </c>
      <c r="P32" s="328">
        <v>3.6E-4</v>
      </c>
      <c r="Q32" s="85">
        <f t="shared" si="1"/>
        <v>108</v>
      </c>
      <c r="R32" s="65">
        <v>0.03</v>
      </c>
      <c r="S32" s="65">
        <v>0.035</v>
      </c>
      <c r="T32" s="329">
        <v>0.065</v>
      </c>
      <c r="U32" s="328">
        <f t="shared" si="2"/>
        <v>0.01995</v>
      </c>
      <c r="V32" s="330">
        <v>15.0</v>
      </c>
      <c r="W32" s="331">
        <f t="shared" si="3"/>
        <v>0.15845</v>
      </c>
      <c r="X32" s="85">
        <f t="shared" si="4"/>
        <v>1948.935</v>
      </c>
      <c r="Y32" s="332">
        <v>0.0</v>
      </c>
      <c r="Z32" s="76">
        <v>250.0</v>
      </c>
      <c r="AA32" s="333">
        <v>2.5</v>
      </c>
      <c r="AB32" s="85">
        <f t="shared" si="6"/>
        <v>690.565</v>
      </c>
      <c r="AC32" s="331">
        <f t="shared" si="7"/>
        <v>0.05614349593</v>
      </c>
      <c r="AD32" s="71">
        <f t="shared" si="8"/>
        <v>10105.68</v>
      </c>
      <c r="AE32" s="71">
        <f t="shared" si="9"/>
        <v>245.385</v>
      </c>
      <c r="AF32" s="318">
        <v>0.0085</v>
      </c>
      <c r="AG32" s="319">
        <f t="shared" si="11"/>
        <v>104.55</v>
      </c>
      <c r="AH32" s="319"/>
    </row>
    <row r="33" ht="18.0" customHeight="1">
      <c r="A33" s="81">
        <v>45891.0</v>
      </c>
      <c r="B33" s="58">
        <v>20675.0</v>
      </c>
      <c r="C33" s="58">
        <v>15278.0</v>
      </c>
      <c r="D33" s="326" t="s">
        <v>124</v>
      </c>
      <c r="E33" s="326" t="s">
        <v>125</v>
      </c>
      <c r="F33" s="326" t="s">
        <v>105</v>
      </c>
      <c r="G33" s="326" t="s">
        <v>106</v>
      </c>
      <c r="H33" s="326" t="s">
        <v>109</v>
      </c>
      <c r="I33" s="60" t="s">
        <v>86</v>
      </c>
      <c r="J33" s="60" t="s">
        <v>87</v>
      </c>
      <c r="K33" s="326" t="s">
        <v>887</v>
      </c>
      <c r="L33" s="326" t="s">
        <v>888</v>
      </c>
      <c r="M33" s="314">
        <v>8000.0</v>
      </c>
      <c r="N33" s="327">
        <v>12300.0</v>
      </c>
      <c r="O33" s="18">
        <v>300000.0</v>
      </c>
      <c r="P33" s="328">
        <v>3.6E-4</v>
      </c>
      <c r="Q33" s="85">
        <f t="shared" si="1"/>
        <v>108</v>
      </c>
      <c r="R33" s="65">
        <v>0.03</v>
      </c>
      <c r="S33" s="65">
        <v>0.035</v>
      </c>
      <c r="T33" s="329">
        <v>0.065</v>
      </c>
      <c r="U33" s="328">
        <f t="shared" si="2"/>
        <v>0.01995</v>
      </c>
      <c r="V33" s="330">
        <v>15.0</v>
      </c>
      <c r="W33" s="331">
        <f t="shared" si="3"/>
        <v>0.15845</v>
      </c>
      <c r="X33" s="85">
        <f t="shared" si="4"/>
        <v>1948.935</v>
      </c>
      <c r="Y33" s="332">
        <v>0.0</v>
      </c>
      <c r="Z33" s="69">
        <f t="shared" ref="Z33:Z57" si="12">(N33-M33)*Y33</f>
        <v>0</v>
      </c>
      <c r="AA33" s="333">
        <v>2.5</v>
      </c>
      <c r="AB33" s="85">
        <f t="shared" si="6"/>
        <v>2240.565</v>
      </c>
      <c r="AC33" s="331">
        <f t="shared" si="7"/>
        <v>0.1821597561</v>
      </c>
      <c r="AD33" s="71">
        <f t="shared" si="8"/>
        <v>10105.68</v>
      </c>
      <c r="AE33" s="71">
        <f t="shared" si="9"/>
        <v>245.385</v>
      </c>
      <c r="AF33" s="318">
        <v>0.0085</v>
      </c>
      <c r="AG33" s="319">
        <f t="shared" si="11"/>
        <v>104.55</v>
      </c>
      <c r="AH33" s="319"/>
    </row>
    <row r="34" ht="18.0" customHeight="1">
      <c r="A34" s="81">
        <v>45891.0</v>
      </c>
      <c r="B34" s="58">
        <v>20642.0</v>
      </c>
      <c r="C34" s="58">
        <v>15251.0</v>
      </c>
      <c r="D34" s="59" t="s">
        <v>105</v>
      </c>
      <c r="E34" s="59" t="s">
        <v>106</v>
      </c>
      <c r="F34" s="59" t="s">
        <v>112</v>
      </c>
      <c r="G34" s="59" t="s">
        <v>113</v>
      </c>
      <c r="H34" s="59" t="s">
        <v>109</v>
      </c>
      <c r="I34" s="60" t="s">
        <v>86</v>
      </c>
      <c r="J34" s="60" t="s">
        <v>87</v>
      </c>
      <c r="K34" s="59" t="s">
        <v>889</v>
      </c>
      <c r="L34" s="59" t="s">
        <v>890</v>
      </c>
      <c r="M34" s="314">
        <v>4000.0</v>
      </c>
      <c r="N34" s="315">
        <v>3900.0</v>
      </c>
      <c r="O34" s="228">
        <v>100000.0</v>
      </c>
      <c r="P34" s="68">
        <v>3.6E-4</v>
      </c>
      <c r="Q34" s="69">
        <f t="shared" si="1"/>
        <v>36</v>
      </c>
      <c r="R34" s="65">
        <v>0.03</v>
      </c>
      <c r="S34" s="65">
        <v>0.035</v>
      </c>
      <c r="T34" s="66">
        <v>0.065</v>
      </c>
      <c r="U34" s="68">
        <f t="shared" si="2"/>
        <v>0.01995</v>
      </c>
      <c r="V34" s="57">
        <v>15.0</v>
      </c>
      <c r="W34" s="66">
        <f t="shared" si="3"/>
        <v>0.15845</v>
      </c>
      <c r="X34" s="69">
        <f t="shared" si="4"/>
        <v>617.955</v>
      </c>
      <c r="Y34" s="65">
        <v>0.1</v>
      </c>
      <c r="Z34" s="69">
        <f t="shared" si="12"/>
        <v>-10</v>
      </c>
      <c r="AA34" s="317">
        <v>2.5</v>
      </c>
      <c r="AB34" s="69">
        <f t="shared" si="6"/>
        <v>-746.455</v>
      </c>
      <c r="AC34" s="66">
        <f t="shared" si="7"/>
        <v>-0.1913987179</v>
      </c>
      <c r="AD34" s="71">
        <f t="shared" si="8"/>
        <v>3204.24</v>
      </c>
      <c r="AE34" s="71">
        <f t="shared" si="9"/>
        <v>77.805</v>
      </c>
      <c r="AF34" s="318">
        <v>0.0085</v>
      </c>
      <c r="AG34" s="319">
        <f t="shared" si="11"/>
        <v>33.15</v>
      </c>
      <c r="AH34" s="319"/>
    </row>
    <row r="35" ht="18.0" customHeight="1">
      <c r="A35" s="81">
        <v>45892.0</v>
      </c>
      <c r="B35" s="58" t="s">
        <v>891</v>
      </c>
      <c r="C35" s="59" t="s">
        <v>892</v>
      </c>
      <c r="D35" s="326" t="s">
        <v>112</v>
      </c>
      <c r="E35" s="326" t="s">
        <v>113</v>
      </c>
      <c r="F35" s="326" t="s">
        <v>659</v>
      </c>
      <c r="G35" s="326" t="s">
        <v>108</v>
      </c>
      <c r="H35" s="326" t="s">
        <v>109</v>
      </c>
      <c r="I35" s="60" t="s">
        <v>86</v>
      </c>
      <c r="J35" s="60" t="s">
        <v>87</v>
      </c>
      <c r="K35" s="326" t="s">
        <v>893</v>
      </c>
      <c r="L35" s="326" t="s">
        <v>894</v>
      </c>
      <c r="M35" s="314">
        <v>10000.0</v>
      </c>
      <c r="N35" s="327">
        <v>15900.0</v>
      </c>
      <c r="O35" s="18">
        <v>50000.0</v>
      </c>
      <c r="P35" s="328">
        <v>3.6E-4</v>
      </c>
      <c r="Q35" s="85">
        <f t="shared" si="1"/>
        <v>18</v>
      </c>
      <c r="R35" s="65">
        <v>0.03</v>
      </c>
      <c r="S35" s="65">
        <v>0.035</v>
      </c>
      <c r="T35" s="329">
        <v>0.065</v>
      </c>
      <c r="U35" s="328">
        <f t="shared" si="2"/>
        <v>0.01995</v>
      </c>
      <c r="V35" s="330">
        <v>15.0</v>
      </c>
      <c r="W35" s="331">
        <f t="shared" si="3"/>
        <v>0.15845</v>
      </c>
      <c r="X35" s="85">
        <f t="shared" si="4"/>
        <v>2519.355</v>
      </c>
      <c r="Y35" s="332">
        <v>0.1</v>
      </c>
      <c r="Z35" s="69">
        <f t="shared" si="12"/>
        <v>590</v>
      </c>
      <c r="AA35" s="333">
        <v>2.5</v>
      </c>
      <c r="AB35" s="85">
        <f t="shared" si="6"/>
        <v>2770.145</v>
      </c>
      <c r="AC35" s="331">
        <f t="shared" si="7"/>
        <v>0.174222956</v>
      </c>
      <c r="AD35" s="71">
        <f t="shared" si="8"/>
        <v>13063.44</v>
      </c>
      <c r="AE35" s="71">
        <f t="shared" si="9"/>
        <v>317.205</v>
      </c>
      <c r="AF35" s="318">
        <v>0.0085</v>
      </c>
      <c r="AG35" s="319">
        <f t="shared" si="11"/>
        <v>135.15</v>
      </c>
      <c r="AH35" s="319"/>
    </row>
    <row r="36" ht="18.0" customHeight="1">
      <c r="A36" s="81">
        <v>45892.0</v>
      </c>
      <c r="B36" s="58">
        <v>20708.0</v>
      </c>
      <c r="C36" s="59">
        <v>15303.0</v>
      </c>
      <c r="D36" s="326" t="s">
        <v>112</v>
      </c>
      <c r="E36" s="326" t="s">
        <v>113</v>
      </c>
      <c r="F36" s="326" t="s">
        <v>659</v>
      </c>
      <c r="G36" s="326" t="s">
        <v>108</v>
      </c>
      <c r="H36" s="326" t="s">
        <v>109</v>
      </c>
      <c r="I36" s="60" t="s">
        <v>86</v>
      </c>
      <c r="J36" s="60" t="s">
        <v>87</v>
      </c>
      <c r="K36" s="326" t="s">
        <v>136</v>
      </c>
      <c r="L36" s="326" t="s">
        <v>895</v>
      </c>
      <c r="M36" s="314">
        <v>8000.0</v>
      </c>
      <c r="N36" s="327">
        <v>12600.0</v>
      </c>
      <c r="O36" s="18">
        <v>100000.0</v>
      </c>
      <c r="P36" s="328">
        <v>3.6E-4</v>
      </c>
      <c r="Q36" s="85">
        <f t="shared" si="1"/>
        <v>36</v>
      </c>
      <c r="R36" s="65">
        <v>0.03</v>
      </c>
      <c r="S36" s="65">
        <v>0.035</v>
      </c>
      <c r="T36" s="329">
        <v>0.065</v>
      </c>
      <c r="U36" s="328">
        <f t="shared" si="2"/>
        <v>0.01995</v>
      </c>
      <c r="V36" s="330">
        <v>15.0</v>
      </c>
      <c r="W36" s="331">
        <f t="shared" si="3"/>
        <v>0.15845</v>
      </c>
      <c r="X36" s="85">
        <f t="shared" si="4"/>
        <v>1996.47</v>
      </c>
      <c r="Y36" s="332">
        <v>0.1</v>
      </c>
      <c r="Z36" s="69">
        <f t="shared" si="12"/>
        <v>460</v>
      </c>
      <c r="AA36" s="333">
        <v>2.5</v>
      </c>
      <c r="AB36" s="85">
        <f t="shared" si="6"/>
        <v>2105.03</v>
      </c>
      <c r="AC36" s="331">
        <f t="shared" si="7"/>
        <v>0.167065873</v>
      </c>
      <c r="AD36" s="71">
        <f t="shared" si="8"/>
        <v>10352.16</v>
      </c>
      <c r="AE36" s="71">
        <f t="shared" si="9"/>
        <v>251.37</v>
      </c>
      <c r="AF36" s="318">
        <v>0.0085</v>
      </c>
      <c r="AG36" s="319">
        <f t="shared" si="11"/>
        <v>107.1</v>
      </c>
      <c r="AH36" s="319"/>
    </row>
    <row r="37" ht="18.0" customHeight="1">
      <c r="A37" s="81">
        <v>45892.0</v>
      </c>
      <c r="B37" s="336" t="s">
        <v>896</v>
      </c>
      <c r="C37" s="58" t="s">
        <v>897</v>
      </c>
      <c r="D37" s="59" t="s">
        <v>112</v>
      </c>
      <c r="E37" s="59" t="s">
        <v>113</v>
      </c>
      <c r="F37" s="59" t="s">
        <v>118</v>
      </c>
      <c r="G37" s="59" t="s">
        <v>119</v>
      </c>
      <c r="H37" s="59" t="s">
        <v>109</v>
      </c>
      <c r="I37" s="60" t="s">
        <v>86</v>
      </c>
      <c r="J37" s="60" t="s">
        <v>87</v>
      </c>
      <c r="K37" s="57" t="s">
        <v>898</v>
      </c>
      <c r="L37" s="57" t="s">
        <v>899</v>
      </c>
      <c r="M37" s="314">
        <v>4750.0</v>
      </c>
      <c r="N37" s="315">
        <v>7600.0</v>
      </c>
      <c r="O37" s="60">
        <v>100000.0</v>
      </c>
      <c r="P37" s="68">
        <v>3.6E-4</v>
      </c>
      <c r="Q37" s="69">
        <f t="shared" si="1"/>
        <v>36</v>
      </c>
      <c r="R37" s="65">
        <v>0.03</v>
      </c>
      <c r="S37" s="65">
        <v>0.035</v>
      </c>
      <c r="T37" s="66">
        <v>0.065</v>
      </c>
      <c r="U37" s="68">
        <f t="shared" si="2"/>
        <v>0.01995</v>
      </c>
      <c r="V37" s="57">
        <v>15.0</v>
      </c>
      <c r="W37" s="316">
        <f t="shared" si="3"/>
        <v>0.15845</v>
      </c>
      <c r="X37" s="69">
        <f t="shared" si="4"/>
        <v>1204.22</v>
      </c>
      <c r="Y37" s="65">
        <v>0.1</v>
      </c>
      <c r="Z37" s="69">
        <f t="shared" si="12"/>
        <v>285</v>
      </c>
      <c r="AA37" s="317">
        <v>2.5</v>
      </c>
      <c r="AB37" s="69">
        <f t="shared" si="6"/>
        <v>1322.28</v>
      </c>
      <c r="AC37" s="66">
        <f t="shared" si="7"/>
        <v>0.1739842105</v>
      </c>
      <c r="AD37" s="71">
        <f t="shared" si="8"/>
        <v>6244.16</v>
      </c>
      <c r="AE37" s="71">
        <f t="shared" si="9"/>
        <v>151.62</v>
      </c>
      <c r="AF37" s="318">
        <v>0.0085</v>
      </c>
      <c r="AG37" s="319">
        <f t="shared" si="11"/>
        <v>64.6</v>
      </c>
      <c r="AH37" s="319"/>
    </row>
    <row r="38" ht="18.0" customHeight="1">
      <c r="A38" s="81">
        <v>45894.0</v>
      </c>
      <c r="B38" s="58">
        <v>20719.0</v>
      </c>
      <c r="C38" s="59">
        <v>15314.0</v>
      </c>
      <c r="D38" s="258" t="s">
        <v>90</v>
      </c>
      <c r="E38" s="258" t="s">
        <v>91</v>
      </c>
      <c r="F38" s="404" t="s">
        <v>94</v>
      </c>
      <c r="G38" s="258" t="s">
        <v>91</v>
      </c>
      <c r="H38" s="59" t="s">
        <v>85</v>
      </c>
      <c r="I38" s="60" t="s">
        <v>86</v>
      </c>
      <c r="J38" s="60" t="s">
        <v>87</v>
      </c>
      <c r="K38" s="59" t="s">
        <v>900</v>
      </c>
      <c r="L38" s="59" t="s">
        <v>742</v>
      </c>
      <c r="M38" s="314">
        <v>600.0</v>
      </c>
      <c r="N38" s="315">
        <v>1200.0</v>
      </c>
      <c r="O38" s="228">
        <v>50000.0</v>
      </c>
      <c r="P38" s="68">
        <v>3.6E-4</v>
      </c>
      <c r="Q38" s="69">
        <f t="shared" si="1"/>
        <v>18</v>
      </c>
      <c r="R38" s="65">
        <v>0.12</v>
      </c>
      <c r="S38" s="65">
        <v>0.0</v>
      </c>
      <c r="T38" s="66">
        <v>0.065</v>
      </c>
      <c r="U38" s="68">
        <f t="shared" si="2"/>
        <v>0.01995</v>
      </c>
      <c r="V38" s="57">
        <v>15.0</v>
      </c>
      <c r="W38" s="66">
        <f t="shared" si="3"/>
        <v>0.21345</v>
      </c>
      <c r="X38" s="69">
        <f t="shared" si="4"/>
        <v>256.14</v>
      </c>
      <c r="Y38" s="65">
        <v>0.13</v>
      </c>
      <c r="Z38" s="69">
        <f t="shared" si="12"/>
        <v>78</v>
      </c>
      <c r="AA38" s="317">
        <v>2.5</v>
      </c>
      <c r="AB38" s="69">
        <f t="shared" si="6"/>
        <v>245.36</v>
      </c>
      <c r="AC38" s="66">
        <f t="shared" si="7"/>
        <v>0.2044666667</v>
      </c>
      <c r="AD38" s="71">
        <f t="shared" si="8"/>
        <v>919.92</v>
      </c>
      <c r="AE38" s="71">
        <f t="shared" si="9"/>
        <v>23.94</v>
      </c>
      <c r="AF38" s="318">
        <v>0.0085</v>
      </c>
      <c r="AG38" s="319">
        <f t="shared" si="11"/>
        <v>10.2</v>
      </c>
      <c r="AH38" s="319"/>
    </row>
    <row r="39" ht="18.0" customHeight="1">
      <c r="A39" s="81">
        <v>45894.0</v>
      </c>
      <c r="B39" s="58">
        <v>20755.0</v>
      </c>
      <c r="C39" s="58">
        <v>15339.0</v>
      </c>
      <c r="D39" s="59" t="s">
        <v>127</v>
      </c>
      <c r="E39" s="59" t="s">
        <v>83</v>
      </c>
      <c r="F39" s="59" t="s">
        <v>82</v>
      </c>
      <c r="G39" s="59" t="s">
        <v>83</v>
      </c>
      <c r="H39" s="59" t="s">
        <v>128</v>
      </c>
      <c r="I39" s="60" t="s">
        <v>86</v>
      </c>
      <c r="J39" s="60" t="s">
        <v>87</v>
      </c>
      <c r="K39" s="59" t="s">
        <v>253</v>
      </c>
      <c r="L39" s="324" t="s">
        <v>901</v>
      </c>
      <c r="M39" s="314">
        <v>1160.0</v>
      </c>
      <c r="N39" s="315">
        <v>2000.0</v>
      </c>
      <c r="O39" s="228">
        <v>100000.0</v>
      </c>
      <c r="P39" s="68">
        <v>3.6E-4</v>
      </c>
      <c r="Q39" s="69">
        <f t="shared" si="1"/>
        <v>36</v>
      </c>
      <c r="R39" s="65">
        <v>0.03</v>
      </c>
      <c r="S39" s="65">
        <v>0.035</v>
      </c>
      <c r="T39" s="66">
        <v>0.065</v>
      </c>
      <c r="U39" s="68">
        <f t="shared" si="2"/>
        <v>0.01995</v>
      </c>
      <c r="V39" s="57">
        <v>15.0</v>
      </c>
      <c r="W39" s="66">
        <f t="shared" si="3"/>
        <v>0.15845</v>
      </c>
      <c r="X39" s="69">
        <f t="shared" si="4"/>
        <v>316.9</v>
      </c>
      <c r="Y39" s="65">
        <v>0.13</v>
      </c>
      <c r="Z39" s="69">
        <f t="shared" si="12"/>
        <v>109.2</v>
      </c>
      <c r="AA39" s="317">
        <v>2.5</v>
      </c>
      <c r="AB39" s="69">
        <f t="shared" si="6"/>
        <v>375.4</v>
      </c>
      <c r="AC39" s="66">
        <f t="shared" si="7"/>
        <v>0.1877</v>
      </c>
      <c r="AD39" s="71">
        <f t="shared" si="8"/>
        <v>1643.2</v>
      </c>
      <c r="AE39" s="71">
        <f t="shared" si="9"/>
        <v>39.9</v>
      </c>
      <c r="AF39" s="318">
        <v>0.0085</v>
      </c>
      <c r="AG39" s="319">
        <f t="shared" si="11"/>
        <v>17</v>
      </c>
      <c r="AH39" s="319"/>
    </row>
    <row r="40" ht="18.0" customHeight="1">
      <c r="A40" s="341">
        <v>45895.0</v>
      </c>
      <c r="B40" s="79" t="s">
        <v>902</v>
      </c>
      <c r="C40" s="58">
        <v>15393.0</v>
      </c>
      <c r="D40" s="59" t="s">
        <v>508</v>
      </c>
      <c r="E40" s="59" t="s">
        <v>119</v>
      </c>
      <c r="F40" s="57" t="s">
        <v>138</v>
      </c>
      <c r="G40" s="57" t="s">
        <v>139</v>
      </c>
      <c r="H40" s="57" t="s">
        <v>109</v>
      </c>
      <c r="I40" s="60" t="s">
        <v>86</v>
      </c>
      <c r="J40" s="60" t="s">
        <v>87</v>
      </c>
      <c r="K40" s="57" t="s">
        <v>903</v>
      </c>
      <c r="L40" s="57" t="s">
        <v>904</v>
      </c>
      <c r="M40" s="314">
        <v>1750.0</v>
      </c>
      <c r="N40" s="315">
        <v>3600.0</v>
      </c>
      <c r="O40" s="75">
        <v>30000.0</v>
      </c>
      <c r="P40" s="68">
        <v>3.6E-4</v>
      </c>
      <c r="Q40" s="69">
        <f t="shared" si="1"/>
        <v>10.8</v>
      </c>
      <c r="R40" s="65">
        <v>0.12</v>
      </c>
      <c r="S40" s="65">
        <v>0.0</v>
      </c>
      <c r="T40" s="66">
        <v>0.065</v>
      </c>
      <c r="U40" s="68">
        <f t="shared" si="2"/>
        <v>0.01995</v>
      </c>
      <c r="V40" s="57">
        <v>15.0</v>
      </c>
      <c r="W40" s="316">
        <f t="shared" si="3"/>
        <v>0.21345</v>
      </c>
      <c r="X40" s="69">
        <f t="shared" si="4"/>
        <v>768.42</v>
      </c>
      <c r="Y40" s="65">
        <v>0.1</v>
      </c>
      <c r="Z40" s="69">
        <f t="shared" si="12"/>
        <v>185</v>
      </c>
      <c r="AA40" s="317">
        <v>2.5</v>
      </c>
      <c r="AB40" s="69">
        <f t="shared" si="6"/>
        <v>883.28</v>
      </c>
      <c r="AC40" s="66">
        <f t="shared" si="7"/>
        <v>0.2453555556</v>
      </c>
      <c r="AD40" s="71">
        <f t="shared" si="8"/>
        <v>2759.76</v>
      </c>
      <c r="AE40" s="71">
        <f t="shared" si="9"/>
        <v>71.82</v>
      </c>
      <c r="AF40" s="318">
        <v>0.0085</v>
      </c>
      <c r="AG40" s="319">
        <f t="shared" si="11"/>
        <v>30.6</v>
      </c>
      <c r="AH40" s="319"/>
    </row>
    <row r="41" ht="18.0" customHeight="1">
      <c r="A41" s="341">
        <v>45896.0</v>
      </c>
      <c r="B41" s="79" t="s">
        <v>905</v>
      </c>
      <c r="C41" s="59" t="s">
        <v>906</v>
      </c>
      <c r="D41" s="326" t="s">
        <v>112</v>
      </c>
      <c r="E41" s="326" t="s">
        <v>113</v>
      </c>
      <c r="F41" s="326" t="s">
        <v>659</v>
      </c>
      <c r="G41" s="326" t="s">
        <v>108</v>
      </c>
      <c r="H41" s="326" t="s">
        <v>109</v>
      </c>
      <c r="I41" s="60" t="s">
        <v>86</v>
      </c>
      <c r="J41" s="60" t="s">
        <v>87</v>
      </c>
      <c r="K41" s="326" t="s">
        <v>442</v>
      </c>
      <c r="L41" s="326" t="s">
        <v>907</v>
      </c>
      <c r="M41" s="314">
        <v>8300.0</v>
      </c>
      <c r="N41" s="327">
        <v>13500.0</v>
      </c>
      <c r="O41" s="18">
        <v>100000.0</v>
      </c>
      <c r="P41" s="328">
        <v>3.6E-4</v>
      </c>
      <c r="Q41" s="85">
        <f t="shared" si="1"/>
        <v>36</v>
      </c>
      <c r="R41" s="65">
        <v>0.03</v>
      </c>
      <c r="S41" s="65">
        <v>0.035</v>
      </c>
      <c r="T41" s="329">
        <v>0.065</v>
      </c>
      <c r="U41" s="328">
        <f t="shared" si="2"/>
        <v>0.01995</v>
      </c>
      <c r="V41" s="330">
        <v>15.0</v>
      </c>
      <c r="W41" s="331">
        <f t="shared" si="3"/>
        <v>0.15845</v>
      </c>
      <c r="X41" s="85">
        <f t="shared" si="4"/>
        <v>2139.075</v>
      </c>
      <c r="Y41" s="332">
        <v>0.1</v>
      </c>
      <c r="Z41" s="69">
        <f t="shared" si="12"/>
        <v>520</v>
      </c>
      <c r="AA41" s="333">
        <v>2.5</v>
      </c>
      <c r="AB41" s="85">
        <f t="shared" si="6"/>
        <v>2502.425</v>
      </c>
      <c r="AC41" s="331">
        <f t="shared" si="7"/>
        <v>0.1853648148</v>
      </c>
      <c r="AD41" s="71">
        <f t="shared" si="8"/>
        <v>11091.6</v>
      </c>
      <c r="AE41" s="71">
        <f t="shared" si="9"/>
        <v>269.325</v>
      </c>
      <c r="AF41" s="318">
        <v>0.0085</v>
      </c>
      <c r="AG41" s="319">
        <f t="shared" si="11"/>
        <v>114.75</v>
      </c>
      <c r="AH41" s="319"/>
    </row>
    <row r="42" ht="18.0" customHeight="1">
      <c r="A42" s="341">
        <v>45896.0</v>
      </c>
      <c r="B42" s="79" t="s">
        <v>908</v>
      </c>
      <c r="C42" s="58" t="s">
        <v>909</v>
      </c>
      <c r="D42" s="59" t="s">
        <v>112</v>
      </c>
      <c r="E42" s="59" t="s">
        <v>113</v>
      </c>
      <c r="F42" s="59" t="s">
        <v>118</v>
      </c>
      <c r="G42" s="59" t="s">
        <v>119</v>
      </c>
      <c r="H42" s="59" t="s">
        <v>109</v>
      </c>
      <c r="I42" s="60" t="s">
        <v>86</v>
      </c>
      <c r="J42" s="60" t="s">
        <v>87</v>
      </c>
      <c r="K42" s="57" t="s">
        <v>910</v>
      </c>
      <c r="L42" s="57" t="s">
        <v>911</v>
      </c>
      <c r="M42" s="314">
        <v>4300.0</v>
      </c>
      <c r="N42" s="315">
        <v>7900.0</v>
      </c>
      <c r="O42" s="60">
        <v>100000.0</v>
      </c>
      <c r="P42" s="68">
        <v>3.6E-4</v>
      </c>
      <c r="Q42" s="69">
        <f t="shared" si="1"/>
        <v>36</v>
      </c>
      <c r="R42" s="65">
        <v>0.03</v>
      </c>
      <c r="S42" s="65">
        <v>0.035</v>
      </c>
      <c r="T42" s="66">
        <v>0.065</v>
      </c>
      <c r="U42" s="68">
        <f t="shared" si="2"/>
        <v>0.01995</v>
      </c>
      <c r="V42" s="57">
        <v>15.0</v>
      </c>
      <c r="W42" s="316">
        <f t="shared" si="3"/>
        <v>0.15845</v>
      </c>
      <c r="X42" s="69">
        <f t="shared" si="4"/>
        <v>1251.755</v>
      </c>
      <c r="Y42" s="65">
        <v>0.1</v>
      </c>
      <c r="Z42" s="69">
        <f t="shared" si="12"/>
        <v>360</v>
      </c>
      <c r="AA42" s="317">
        <v>2.5</v>
      </c>
      <c r="AB42" s="69">
        <f t="shared" si="6"/>
        <v>1949.745</v>
      </c>
      <c r="AC42" s="66">
        <f t="shared" si="7"/>
        <v>0.2468031646</v>
      </c>
      <c r="AD42" s="71">
        <f t="shared" si="8"/>
        <v>6490.64</v>
      </c>
      <c r="AE42" s="71">
        <f t="shared" si="9"/>
        <v>157.605</v>
      </c>
      <c r="AF42" s="318">
        <v>0.0085</v>
      </c>
      <c r="AG42" s="319">
        <f t="shared" si="11"/>
        <v>67.15</v>
      </c>
      <c r="AH42" s="319"/>
    </row>
    <row r="43" ht="18.0" customHeight="1">
      <c r="A43" s="341">
        <v>45898.0</v>
      </c>
      <c r="B43" s="79" t="s">
        <v>912</v>
      </c>
      <c r="C43" s="79">
        <v>15619.0</v>
      </c>
      <c r="D43" s="326" t="s">
        <v>105</v>
      </c>
      <c r="E43" s="326" t="s">
        <v>106</v>
      </c>
      <c r="F43" s="326" t="s">
        <v>173</v>
      </c>
      <c r="G43" s="326" t="s">
        <v>174</v>
      </c>
      <c r="H43" s="326" t="s">
        <v>109</v>
      </c>
      <c r="I43" s="60" t="s">
        <v>86</v>
      </c>
      <c r="J43" s="60" t="s">
        <v>87</v>
      </c>
      <c r="K43" s="326" t="s">
        <v>913</v>
      </c>
      <c r="L43" s="326" t="s">
        <v>914</v>
      </c>
      <c r="M43" s="314">
        <v>5200.0</v>
      </c>
      <c r="N43" s="327">
        <v>7000.0</v>
      </c>
      <c r="O43" s="18">
        <v>100000.0</v>
      </c>
      <c r="P43" s="328">
        <v>3.6E-4</v>
      </c>
      <c r="Q43" s="85">
        <f t="shared" si="1"/>
        <v>36</v>
      </c>
      <c r="R43" s="65">
        <v>0.03</v>
      </c>
      <c r="S43" s="65">
        <v>0.035</v>
      </c>
      <c r="T43" s="329">
        <v>0.065</v>
      </c>
      <c r="U43" s="328">
        <f t="shared" si="2"/>
        <v>0.01995</v>
      </c>
      <c r="V43" s="330">
        <v>15.0</v>
      </c>
      <c r="W43" s="331">
        <f t="shared" si="3"/>
        <v>0.15845</v>
      </c>
      <c r="X43" s="85">
        <f t="shared" si="4"/>
        <v>1109.15</v>
      </c>
      <c r="Y43" s="65">
        <v>0.03</v>
      </c>
      <c r="Z43" s="69">
        <f t="shared" si="12"/>
        <v>54</v>
      </c>
      <c r="AA43" s="333">
        <v>2.5</v>
      </c>
      <c r="AB43" s="85">
        <f t="shared" si="6"/>
        <v>598.35</v>
      </c>
      <c r="AC43" s="331">
        <f t="shared" si="7"/>
        <v>0.08547857143</v>
      </c>
      <c r="AD43" s="71">
        <f t="shared" si="8"/>
        <v>5751.2</v>
      </c>
      <c r="AE43" s="71">
        <f t="shared" si="9"/>
        <v>139.65</v>
      </c>
      <c r="AF43" s="318">
        <v>0.0085</v>
      </c>
      <c r="AG43" s="319">
        <f t="shared" si="11"/>
        <v>59.5</v>
      </c>
      <c r="AH43" s="319"/>
    </row>
    <row r="44" ht="18.0" customHeight="1">
      <c r="A44" s="341">
        <v>45898.0</v>
      </c>
      <c r="B44" s="79" t="s">
        <v>915</v>
      </c>
      <c r="C44" s="79" t="s">
        <v>916</v>
      </c>
      <c r="D44" s="59" t="s">
        <v>105</v>
      </c>
      <c r="E44" s="59" t="s">
        <v>106</v>
      </c>
      <c r="F44" s="59" t="s">
        <v>112</v>
      </c>
      <c r="G44" s="59" t="s">
        <v>113</v>
      </c>
      <c r="H44" s="59" t="s">
        <v>109</v>
      </c>
      <c r="I44" s="60" t="s">
        <v>86</v>
      </c>
      <c r="J44" s="60" t="s">
        <v>87</v>
      </c>
      <c r="K44" s="59" t="s">
        <v>917</v>
      </c>
      <c r="L44" s="59" t="s">
        <v>918</v>
      </c>
      <c r="M44" s="314">
        <v>7500.0</v>
      </c>
      <c r="N44" s="315">
        <v>11600.0</v>
      </c>
      <c r="O44" s="228">
        <v>100000.0</v>
      </c>
      <c r="P44" s="68">
        <v>3.6E-4</v>
      </c>
      <c r="Q44" s="69">
        <f t="shared" si="1"/>
        <v>36</v>
      </c>
      <c r="R44" s="65">
        <v>0.03</v>
      </c>
      <c r="S44" s="65">
        <v>0.035</v>
      </c>
      <c r="T44" s="66">
        <v>0.065</v>
      </c>
      <c r="U44" s="68">
        <f t="shared" si="2"/>
        <v>0.01995</v>
      </c>
      <c r="V44" s="57">
        <v>15.0</v>
      </c>
      <c r="W44" s="66">
        <f t="shared" si="3"/>
        <v>0.15845</v>
      </c>
      <c r="X44" s="69">
        <f t="shared" si="4"/>
        <v>1838.02</v>
      </c>
      <c r="Y44" s="65">
        <v>0.1</v>
      </c>
      <c r="Z44" s="69">
        <f t="shared" si="12"/>
        <v>410</v>
      </c>
      <c r="AA44" s="317">
        <v>2.5</v>
      </c>
      <c r="AB44" s="69">
        <f t="shared" si="6"/>
        <v>1813.48</v>
      </c>
      <c r="AC44" s="66">
        <f t="shared" si="7"/>
        <v>0.1563344828</v>
      </c>
      <c r="AD44" s="71">
        <f t="shared" si="8"/>
        <v>9530.56</v>
      </c>
      <c r="AE44" s="71">
        <f t="shared" si="9"/>
        <v>231.42</v>
      </c>
      <c r="AF44" s="318">
        <v>0.0085</v>
      </c>
      <c r="AG44" s="319">
        <f t="shared" si="11"/>
        <v>98.6</v>
      </c>
      <c r="AH44" s="319"/>
    </row>
    <row r="45" ht="18.0" customHeight="1">
      <c r="A45" s="341">
        <v>45898.0</v>
      </c>
      <c r="B45" s="79" t="s">
        <v>919</v>
      </c>
      <c r="C45" s="79">
        <v>15555.0</v>
      </c>
      <c r="D45" s="59" t="s">
        <v>90</v>
      </c>
      <c r="E45" s="59" t="s">
        <v>91</v>
      </c>
      <c r="F45" s="59" t="s">
        <v>148</v>
      </c>
      <c r="G45" s="59" t="s">
        <v>125</v>
      </c>
      <c r="H45" s="59" t="s">
        <v>85</v>
      </c>
      <c r="I45" s="60" t="s">
        <v>86</v>
      </c>
      <c r="J45" s="60" t="s">
        <v>87</v>
      </c>
      <c r="K45" s="59" t="s">
        <v>379</v>
      </c>
      <c r="L45" s="59" t="s">
        <v>920</v>
      </c>
      <c r="M45" s="314">
        <v>2400.0</v>
      </c>
      <c r="N45" s="315">
        <v>4200.0</v>
      </c>
      <c r="O45" s="228">
        <v>100000.0</v>
      </c>
      <c r="P45" s="68">
        <v>3.6E-4</v>
      </c>
      <c r="Q45" s="69">
        <f t="shared" si="1"/>
        <v>36</v>
      </c>
      <c r="R45" s="65">
        <v>0.12</v>
      </c>
      <c r="S45" s="65">
        <v>0.0</v>
      </c>
      <c r="T45" s="66">
        <v>0.065</v>
      </c>
      <c r="U45" s="68">
        <f t="shared" si="2"/>
        <v>0.01995</v>
      </c>
      <c r="V45" s="57">
        <v>15.0</v>
      </c>
      <c r="W45" s="66">
        <f t="shared" si="3"/>
        <v>0.21345</v>
      </c>
      <c r="X45" s="69">
        <f t="shared" si="4"/>
        <v>896.49</v>
      </c>
      <c r="Y45" s="65">
        <v>0.13</v>
      </c>
      <c r="Z45" s="69">
        <f t="shared" si="12"/>
        <v>234</v>
      </c>
      <c r="AA45" s="317">
        <v>2.5</v>
      </c>
      <c r="AB45" s="69">
        <f t="shared" si="6"/>
        <v>631.01</v>
      </c>
      <c r="AC45" s="66">
        <f t="shared" si="7"/>
        <v>0.1502404762</v>
      </c>
      <c r="AD45" s="71">
        <f t="shared" si="8"/>
        <v>3219.72</v>
      </c>
      <c r="AE45" s="71">
        <f t="shared" si="9"/>
        <v>83.79</v>
      </c>
      <c r="AF45" s="318">
        <v>0.0085</v>
      </c>
      <c r="AG45" s="319">
        <f t="shared" si="11"/>
        <v>35.7</v>
      </c>
      <c r="AH45" s="319"/>
    </row>
    <row r="46" ht="18.0" customHeight="1">
      <c r="A46" s="341">
        <v>45898.0</v>
      </c>
      <c r="B46" s="79" t="s">
        <v>921</v>
      </c>
      <c r="C46" s="79">
        <v>15624.0</v>
      </c>
      <c r="D46" s="59" t="s">
        <v>508</v>
      </c>
      <c r="E46" s="59" t="s">
        <v>119</v>
      </c>
      <c r="F46" s="59" t="s">
        <v>138</v>
      </c>
      <c r="G46" s="59" t="s">
        <v>139</v>
      </c>
      <c r="H46" s="57" t="s">
        <v>109</v>
      </c>
      <c r="I46" s="75" t="s">
        <v>86</v>
      </c>
      <c r="J46" s="75" t="s">
        <v>87</v>
      </c>
      <c r="K46" s="59" t="s">
        <v>922</v>
      </c>
      <c r="L46" s="59" t="s">
        <v>923</v>
      </c>
      <c r="M46" s="321">
        <v>2600.0</v>
      </c>
      <c r="N46" s="322">
        <v>4600.0</v>
      </c>
      <c r="O46" s="228">
        <v>30000.0</v>
      </c>
      <c r="P46" s="68">
        <v>3.6E-4</v>
      </c>
      <c r="Q46" s="69">
        <f t="shared" si="1"/>
        <v>10.8</v>
      </c>
      <c r="R46" s="65">
        <v>0.03</v>
      </c>
      <c r="S46" s="65">
        <v>0.035</v>
      </c>
      <c r="T46" s="66">
        <v>0.065</v>
      </c>
      <c r="U46" s="68">
        <f t="shared" si="2"/>
        <v>0.01995</v>
      </c>
      <c r="V46" s="57">
        <v>15.0</v>
      </c>
      <c r="W46" s="66">
        <f t="shared" si="3"/>
        <v>0.14995</v>
      </c>
      <c r="X46" s="69">
        <f t="shared" si="4"/>
        <v>689.77</v>
      </c>
      <c r="Y46" s="65">
        <v>0.1</v>
      </c>
      <c r="Z46" s="69">
        <f t="shared" si="12"/>
        <v>200</v>
      </c>
      <c r="AA46" s="317">
        <v>2.5</v>
      </c>
      <c r="AB46" s="69">
        <f t="shared" si="6"/>
        <v>1096.93</v>
      </c>
      <c r="AC46" s="66">
        <f t="shared" si="7"/>
        <v>0.2384630435</v>
      </c>
      <c r="AD46" s="343"/>
      <c r="AE46" s="343"/>
      <c r="AF46" s="318"/>
      <c r="AG46" s="319"/>
      <c r="AH46" s="319"/>
    </row>
    <row r="47" ht="18.0" hidden="1" customHeight="1">
      <c r="A47" s="341"/>
      <c r="B47" s="79"/>
      <c r="C47" s="79"/>
      <c r="D47" s="59"/>
      <c r="E47" s="59"/>
      <c r="F47" s="59"/>
      <c r="G47" s="59"/>
      <c r="H47" s="59"/>
      <c r="I47" s="60"/>
      <c r="J47" s="60"/>
      <c r="K47" s="57"/>
      <c r="L47" s="57"/>
      <c r="M47" s="314"/>
      <c r="N47" s="315"/>
      <c r="O47" s="228"/>
      <c r="P47" s="68">
        <v>3.6E-4</v>
      </c>
      <c r="Q47" s="69">
        <f t="shared" si="1"/>
        <v>0</v>
      </c>
      <c r="R47" s="65">
        <v>0.0</v>
      </c>
      <c r="S47" s="65">
        <v>0.0</v>
      </c>
      <c r="T47" s="66">
        <v>0.065</v>
      </c>
      <c r="U47" s="68">
        <f t="shared" si="2"/>
        <v>0.01995</v>
      </c>
      <c r="V47" s="57">
        <v>15.0</v>
      </c>
      <c r="W47" s="66">
        <f t="shared" si="3"/>
        <v>0.08495</v>
      </c>
      <c r="X47" s="69">
        <f t="shared" si="4"/>
        <v>0</v>
      </c>
      <c r="Y47" s="65">
        <v>0.0</v>
      </c>
      <c r="Z47" s="69">
        <f t="shared" si="12"/>
        <v>0</v>
      </c>
      <c r="AA47" s="317">
        <v>2.5</v>
      </c>
      <c r="AB47" s="69">
        <f t="shared" si="6"/>
        <v>-2.5</v>
      </c>
      <c r="AC47" s="66" t="str">
        <f t="shared" si="7"/>
        <v>#DIV/0!</v>
      </c>
      <c r="AD47" s="343"/>
      <c r="AE47" s="343"/>
      <c r="AF47" s="318"/>
      <c r="AG47" s="319"/>
      <c r="AH47" s="319"/>
    </row>
    <row r="48" ht="18.0" hidden="1" customHeight="1">
      <c r="A48" s="341"/>
      <c r="B48" s="79"/>
      <c r="C48" s="79"/>
      <c r="D48" s="59"/>
      <c r="E48" s="59"/>
      <c r="F48" s="57"/>
      <c r="G48" s="57"/>
      <c r="H48" s="57"/>
      <c r="I48" s="60"/>
      <c r="J48" s="60"/>
      <c r="K48" s="57"/>
      <c r="L48" s="57"/>
      <c r="M48" s="314"/>
      <c r="N48" s="315"/>
      <c r="O48" s="75"/>
      <c r="P48" s="68">
        <v>3.6E-4</v>
      </c>
      <c r="Q48" s="69">
        <f t="shared" si="1"/>
        <v>0</v>
      </c>
      <c r="R48" s="65">
        <v>0.0</v>
      </c>
      <c r="S48" s="65">
        <v>0.0</v>
      </c>
      <c r="T48" s="66">
        <v>0.065</v>
      </c>
      <c r="U48" s="68">
        <f t="shared" si="2"/>
        <v>0.01995</v>
      </c>
      <c r="V48" s="57">
        <v>15.0</v>
      </c>
      <c r="W48" s="316">
        <f t="shared" si="3"/>
        <v>0.08495</v>
      </c>
      <c r="X48" s="69">
        <f t="shared" si="4"/>
        <v>0</v>
      </c>
      <c r="Y48" s="65">
        <v>0.0</v>
      </c>
      <c r="Z48" s="69">
        <f t="shared" si="12"/>
        <v>0</v>
      </c>
      <c r="AA48" s="317">
        <v>2.5</v>
      </c>
      <c r="AB48" s="69">
        <f t="shared" si="6"/>
        <v>-2.5</v>
      </c>
      <c r="AC48" s="66" t="str">
        <f t="shared" si="7"/>
        <v>#DIV/0!</v>
      </c>
      <c r="AD48" s="343"/>
      <c r="AE48" s="343"/>
      <c r="AF48" s="318"/>
      <c r="AG48" s="319"/>
      <c r="AH48" s="319"/>
    </row>
    <row r="49" ht="18.0" hidden="1" customHeight="1">
      <c r="A49" s="341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321"/>
      <c r="N49" s="322"/>
      <c r="O49" s="228"/>
      <c r="P49" s="68">
        <v>3.6E-4</v>
      </c>
      <c r="Q49" s="69">
        <f t="shared" si="1"/>
        <v>0</v>
      </c>
      <c r="R49" s="65">
        <v>0.0</v>
      </c>
      <c r="S49" s="65">
        <v>0.0</v>
      </c>
      <c r="T49" s="66">
        <v>0.065</v>
      </c>
      <c r="U49" s="68">
        <f t="shared" si="2"/>
        <v>0.01995</v>
      </c>
      <c r="V49" s="57">
        <v>15.0</v>
      </c>
      <c r="W49" s="66">
        <f t="shared" si="3"/>
        <v>0.08495</v>
      </c>
      <c r="X49" s="69">
        <f t="shared" si="4"/>
        <v>0</v>
      </c>
      <c r="Y49" s="65">
        <v>0.0</v>
      </c>
      <c r="Z49" s="69">
        <f t="shared" si="12"/>
        <v>0</v>
      </c>
      <c r="AA49" s="317">
        <v>2.5</v>
      </c>
      <c r="AB49" s="69">
        <f t="shared" si="6"/>
        <v>-2.5</v>
      </c>
      <c r="AC49" s="66" t="str">
        <f t="shared" si="7"/>
        <v>#DIV/0!</v>
      </c>
      <c r="AD49" s="343"/>
      <c r="AE49" s="343"/>
      <c r="AF49" s="318"/>
      <c r="AG49" s="319"/>
      <c r="AH49" s="319"/>
    </row>
    <row r="50" ht="18.0" hidden="1" customHeight="1">
      <c r="A50" s="341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314"/>
      <c r="N50" s="315"/>
      <c r="O50" s="228"/>
      <c r="P50" s="68"/>
      <c r="Q50" s="69"/>
      <c r="R50" s="65">
        <v>0.0</v>
      </c>
      <c r="S50" s="65">
        <v>0.0</v>
      </c>
      <c r="T50" s="66">
        <v>0.065</v>
      </c>
      <c r="U50" s="68">
        <f t="shared" si="2"/>
        <v>0.01995</v>
      </c>
      <c r="V50" s="57">
        <v>15.0</v>
      </c>
      <c r="W50" s="66">
        <f t="shared" si="3"/>
        <v>0.08495</v>
      </c>
      <c r="X50" s="69">
        <f t="shared" si="4"/>
        <v>0</v>
      </c>
      <c r="Y50" s="65">
        <v>0.0</v>
      </c>
      <c r="Z50" s="69">
        <f t="shared" si="12"/>
        <v>0</v>
      </c>
      <c r="AA50" s="317">
        <v>2.5</v>
      </c>
      <c r="AB50" s="69">
        <f t="shared" si="6"/>
        <v>-2.5</v>
      </c>
      <c r="AC50" s="66" t="str">
        <f t="shared" si="7"/>
        <v>#DIV/0!</v>
      </c>
      <c r="AD50" s="343"/>
      <c r="AE50" s="343"/>
      <c r="AF50" s="318"/>
      <c r="AG50" s="319"/>
      <c r="AH50" s="319"/>
    </row>
    <row r="51" ht="18.0" hidden="1" customHeight="1">
      <c r="A51" s="341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314"/>
      <c r="N51" s="315"/>
      <c r="O51" s="228"/>
      <c r="P51" s="68">
        <v>3.6E-4</v>
      </c>
      <c r="Q51" s="69">
        <f t="shared" ref="Q51:Q53" si="13">O51*P51</f>
        <v>0</v>
      </c>
      <c r="R51" s="65">
        <v>0.0</v>
      </c>
      <c r="S51" s="65">
        <v>0.0</v>
      </c>
      <c r="T51" s="66">
        <v>0.065</v>
      </c>
      <c r="U51" s="68">
        <f t="shared" si="2"/>
        <v>0.01995</v>
      </c>
      <c r="V51" s="57">
        <v>15.0</v>
      </c>
      <c r="W51" s="66">
        <f t="shared" si="3"/>
        <v>0.08495</v>
      </c>
      <c r="X51" s="69">
        <f t="shared" si="4"/>
        <v>0</v>
      </c>
      <c r="Y51" s="65">
        <v>0.0</v>
      </c>
      <c r="Z51" s="69">
        <f t="shared" si="12"/>
        <v>0</v>
      </c>
      <c r="AA51" s="317">
        <v>2.5</v>
      </c>
      <c r="AB51" s="69">
        <f t="shared" si="6"/>
        <v>-2.5</v>
      </c>
      <c r="AC51" s="66" t="str">
        <f t="shared" si="7"/>
        <v>#DIV/0!</v>
      </c>
      <c r="AD51" s="343"/>
      <c r="AE51" s="343"/>
      <c r="AF51" s="318"/>
      <c r="AG51" s="319"/>
      <c r="AH51" s="319"/>
    </row>
    <row r="52" ht="18.0" hidden="1" customHeight="1">
      <c r="A52" s="341"/>
      <c r="B52" s="15"/>
      <c r="C52" s="15"/>
      <c r="D52" s="59"/>
      <c r="E52" s="59"/>
      <c r="F52" s="59"/>
      <c r="G52" s="59"/>
      <c r="H52" s="59"/>
      <c r="I52" s="60"/>
      <c r="J52" s="60"/>
      <c r="K52" s="57"/>
      <c r="L52" s="57"/>
      <c r="M52" s="314"/>
      <c r="N52" s="315"/>
      <c r="O52" s="228"/>
      <c r="P52" s="68">
        <v>3.6E-4</v>
      </c>
      <c r="Q52" s="69">
        <f t="shared" si="13"/>
        <v>0</v>
      </c>
      <c r="R52" s="65">
        <v>0.0</v>
      </c>
      <c r="S52" s="65">
        <v>0.0</v>
      </c>
      <c r="T52" s="66">
        <v>0.065</v>
      </c>
      <c r="U52" s="68">
        <f t="shared" si="2"/>
        <v>0.01995</v>
      </c>
      <c r="V52" s="57">
        <v>15.0</v>
      </c>
      <c r="W52" s="66">
        <f t="shared" si="3"/>
        <v>0.08495</v>
      </c>
      <c r="X52" s="69">
        <f t="shared" si="4"/>
        <v>0</v>
      </c>
      <c r="Y52" s="65">
        <v>0.0</v>
      </c>
      <c r="Z52" s="69">
        <f t="shared" si="12"/>
        <v>0</v>
      </c>
      <c r="AA52" s="317">
        <v>2.5</v>
      </c>
      <c r="AB52" s="69">
        <f t="shared" si="6"/>
        <v>-2.5</v>
      </c>
      <c r="AC52" s="66" t="str">
        <f t="shared" si="7"/>
        <v>#DIV/0!</v>
      </c>
      <c r="AD52" s="343"/>
      <c r="AE52" s="343"/>
      <c r="AF52" s="318"/>
      <c r="AG52" s="319"/>
      <c r="AH52" s="319"/>
    </row>
    <row r="53" ht="18.0" hidden="1" customHeight="1">
      <c r="A53" s="341"/>
      <c r="B53" s="15"/>
      <c r="C53" s="15"/>
      <c r="D53" s="59"/>
      <c r="E53" s="59"/>
      <c r="F53" s="57"/>
      <c r="G53" s="57"/>
      <c r="H53" s="57"/>
      <c r="I53" s="60"/>
      <c r="J53" s="60"/>
      <c r="K53" s="57"/>
      <c r="L53" s="57"/>
      <c r="M53" s="314"/>
      <c r="N53" s="315"/>
      <c r="O53" s="75"/>
      <c r="P53" s="68">
        <v>3.6E-4</v>
      </c>
      <c r="Q53" s="69">
        <f t="shared" si="13"/>
        <v>0</v>
      </c>
      <c r="R53" s="65">
        <v>0.0</v>
      </c>
      <c r="S53" s="65">
        <v>0.0</v>
      </c>
      <c r="T53" s="66">
        <v>0.065</v>
      </c>
      <c r="U53" s="68">
        <f t="shared" si="2"/>
        <v>0.01995</v>
      </c>
      <c r="V53" s="57">
        <v>15.0</v>
      </c>
      <c r="W53" s="316">
        <f t="shared" si="3"/>
        <v>0.08495</v>
      </c>
      <c r="X53" s="69">
        <f t="shared" si="4"/>
        <v>0</v>
      </c>
      <c r="Y53" s="65">
        <v>0.0</v>
      </c>
      <c r="Z53" s="69">
        <f t="shared" si="12"/>
        <v>0</v>
      </c>
      <c r="AA53" s="317">
        <v>2.5</v>
      </c>
      <c r="AB53" s="69">
        <f t="shared" si="6"/>
        <v>-2.5</v>
      </c>
      <c r="AC53" s="66" t="str">
        <f t="shared" si="7"/>
        <v>#DIV/0!</v>
      </c>
      <c r="AD53" s="343"/>
      <c r="AE53" s="343"/>
      <c r="AF53" s="318"/>
      <c r="AG53" s="319"/>
      <c r="AH53" s="319"/>
    </row>
    <row r="54" ht="18.0" hidden="1" customHeight="1">
      <c r="A54" s="344"/>
      <c r="B54" s="15"/>
      <c r="C54" s="15"/>
      <c r="D54" s="15"/>
      <c r="E54" s="15"/>
      <c r="F54" s="15"/>
      <c r="G54" s="15"/>
      <c r="H54" s="15"/>
      <c r="I54" s="226"/>
      <c r="J54" s="226"/>
      <c r="K54" s="15"/>
      <c r="L54" s="15"/>
      <c r="M54" s="314"/>
      <c r="N54" s="315"/>
      <c r="O54" s="10"/>
      <c r="P54" s="345"/>
      <c r="Q54" s="71"/>
      <c r="R54" s="65">
        <v>0.0</v>
      </c>
      <c r="S54" s="65">
        <v>0.0</v>
      </c>
      <c r="T54" s="66">
        <v>0.065</v>
      </c>
      <c r="U54" s="68">
        <f t="shared" si="2"/>
        <v>0.01995</v>
      </c>
      <c r="V54" s="346">
        <v>15.0</v>
      </c>
      <c r="W54" s="329">
        <f t="shared" si="3"/>
        <v>0.08495</v>
      </c>
      <c r="X54" s="85">
        <f t="shared" si="4"/>
        <v>0</v>
      </c>
      <c r="Y54" s="65">
        <v>0.0</v>
      </c>
      <c r="Z54" s="69">
        <f t="shared" si="12"/>
        <v>0</v>
      </c>
      <c r="AA54" s="347">
        <v>2.5</v>
      </c>
      <c r="AB54" s="85">
        <f t="shared" si="6"/>
        <v>-2.5</v>
      </c>
      <c r="AC54" s="329" t="str">
        <f t="shared" si="7"/>
        <v>#DIV/0!</v>
      </c>
      <c r="AD54" s="343"/>
      <c r="AE54" s="343"/>
      <c r="AF54" s="318"/>
      <c r="AG54" s="319"/>
      <c r="AH54" s="319"/>
    </row>
    <row r="55" ht="18.0" hidden="1" customHeight="1">
      <c r="A55" s="344"/>
      <c r="B55" s="15"/>
      <c r="C55" s="15"/>
      <c r="D55" s="59"/>
      <c r="E55" s="59"/>
      <c r="F55" s="59"/>
      <c r="G55" s="59"/>
      <c r="H55" s="59"/>
      <c r="I55" s="60"/>
      <c r="J55" s="60"/>
      <c r="K55" s="59"/>
      <c r="L55" s="59"/>
      <c r="M55" s="314"/>
      <c r="N55" s="315"/>
      <c r="O55" s="228"/>
      <c r="P55" s="68">
        <v>3.6E-4</v>
      </c>
      <c r="Q55" s="69">
        <f>O55*P55</f>
        <v>0</v>
      </c>
      <c r="R55" s="65">
        <v>0.0</v>
      </c>
      <c r="S55" s="65">
        <v>0.0</v>
      </c>
      <c r="T55" s="66">
        <v>0.065</v>
      </c>
      <c r="U55" s="68">
        <f t="shared" si="2"/>
        <v>0.01995</v>
      </c>
      <c r="V55" s="57">
        <v>15.0</v>
      </c>
      <c r="W55" s="66">
        <f t="shared" si="3"/>
        <v>0.08495</v>
      </c>
      <c r="X55" s="69">
        <f t="shared" si="4"/>
        <v>0</v>
      </c>
      <c r="Y55" s="65">
        <v>0.0</v>
      </c>
      <c r="Z55" s="69">
        <f t="shared" si="12"/>
        <v>0</v>
      </c>
      <c r="AA55" s="317">
        <v>2.5</v>
      </c>
      <c r="AB55" s="69">
        <f t="shared" si="6"/>
        <v>-2.5</v>
      </c>
      <c r="AC55" s="66" t="str">
        <f t="shared" si="7"/>
        <v>#DIV/0!</v>
      </c>
      <c r="AD55" s="343"/>
      <c r="AE55" s="343"/>
      <c r="AF55" s="318"/>
      <c r="AG55" s="319"/>
      <c r="AH55" s="319"/>
    </row>
    <row r="56" ht="18.0" hidden="1" customHeight="1">
      <c r="A56" s="344"/>
      <c r="B56" s="15"/>
      <c r="C56" s="15"/>
      <c r="D56" s="15"/>
      <c r="E56" s="15"/>
      <c r="F56" s="15"/>
      <c r="G56" s="15"/>
      <c r="H56" s="15"/>
      <c r="I56" s="226"/>
      <c r="J56" s="226"/>
      <c r="K56" s="15"/>
      <c r="L56" s="15"/>
      <c r="M56" s="314"/>
      <c r="N56" s="315"/>
      <c r="O56" s="10"/>
      <c r="P56" s="345"/>
      <c r="Q56" s="71"/>
      <c r="R56" s="65">
        <v>0.0</v>
      </c>
      <c r="S56" s="65">
        <v>0.0</v>
      </c>
      <c r="T56" s="66">
        <v>0.065</v>
      </c>
      <c r="U56" s="68">
        <f t="shared" si="2"/>
        <v>0.01995</v>
      </c>
      <c r="V56" s="346">
        <v>15.0</v>
      </c>
      <c r="W56" s="329">
        <f t="shared" si="3"/>
        <v>0.08495</v>
      </c>
      <c r="X56" s="85">
        <f t="shared" si="4"/>
        <v>0</v>
      </c>
      <c r="Y56" s="65">
        <v>0.0</v>
      </c>
      <c r="Z56" s="69">
        <f t="shared" si="12"/>
        <v>0</v>
      </c>
      <c r="AA56" s="347">
        <v>2.5</v>
      </c>
      <c r="AB56" s="85">
        <f t="shared" si="6"/>
        <v>-2.5</v>
      </c>
      <c r="AC56" s="329" t="str">
        <f t="shared" si="7"/>
        <v>#DIV/0!</v>
      </c>
      <c r="AD56" s="343"/>
      <c r="AE56" s="343"/>
      <c r="AF56" s="318"/>
      <c r="AG56" s="319"/>
      <c r="AH56" s="319"/>
    </row>
    <row r="57" ht="18.0" hidden="1" customHeight="1">
      <c r="A57" s="341"/>
      <c r="B57" s="79"/>
      <c r="C57" s="79"/>
      <c r="D57" s="59"/>
      <c r="E57" s="59"/>
      <c r="F57" s="59"/>
      <c r="G57" s="59"/>
      <c r="H57" s="59"/>
      <c r="I57" s="60"/>
      <c r="J57" s="60"/>
      <c r="K57" s="59"/>
      <c r="L57" s="59"/>
      <c r="M57" s="314"/>
      <c r="N57" s="315"/>
      <c r="O57" s="228"/>
      <c r="P57" s="68">
        <v>3.6E-4</v>
      </c>
      <c r="Q57" s="69">
        <f>O57*P57</f>
        <v>0</v>
      </c>
      <c r="R57" s="65">
        <v>0.0</v>
      </c>
      <c r="S57" s="65">
        <v>0.0</v>
      </c>
      <c r="T57" s="66">
        <v>0.065</v>
      </c>
      <c r="U57" s="68">
        <f t="shared" si="2"/>
        <v>0.01995</v>
      </c>
      <c r="V57" s="57">
        <v>15.0</v>
      </c>
      <c r="W57" s="66">
        <f t="shared" si="3"/>
        <v>0.08495</v>
      </c>
      <c r="X57" s="69">
        <f t="shared" si="4"/>
        <v>0</v>
      </c>
      <c r="Y57" s="65">
        <v>0.0</v>
      </c>
      <c r="Z57" s="69">
        <f t="shared" si="12"/>
        <v>0</v>
      </c>
      <c r="AA57" s="317">
        <v>2.5</v>
      </c>
      <c r="AB57" s="69">
        <f t="shared" si="6"/>
        <v>-2.5</v>
      </c>
      <c r="AC57" s="66" t="str">
        <f t="shared" si="7"/>
        <v>#DIV/0!</v>
      </c>
      <c r="AD57" s="343"/>
      <c r="AE57" s="343"/>
      <c r="AF57" s="318"/>
      <c r="AG57" s="319"/>
      <c r="AH57" s="319"/>
    </row>
    <row r="58" ht="18.0" hidden="1" customHeight="1">
      <c r="A58" s="348"/>
      <c r="B58" s="349"/>
      <c r="C58" s="350"/>
      <c r="D58" s="350"/>
      <c r="E58" s="350"/>
      <c r="F58" s="350"/>
      <c r="G58" s="350"/>
      <c r="H58" s="324"/>
      <c r="I58" s="106"/>
      <c r="J58" s="106"/>
      <c r="K58" s="350"/>
      <c r="L58" s="351"/>
      <c r="M58" s="352"/>
      <c r="N58" s="353"/>
      <c r="O58" s="354"/>
      <c r="P58" s="355"/>
      <c r="Q58" s="355"/>
      <c r="R58" s="356"/>
      <c r="S58" s="356"/>
      <c r="T58" s="355"/>
      <c r="U58" s="355"/>
      <c r="V58" s="355"/>
      <c r="W58" s="357">
        <f t="shared" ref="W58:X58" si="14">SUM(W12:W45)</f>
        <v>5.50628</v>
      </c>
      <c r="X58" s="358">
        <f t="shared" si="14"/>
        <v>42064.546</v>
      </c>
      <c r="Y58" s="355"/>
      <c r="Z58" s="359">
        <f>SUM(Z4:Z50)</f>
        <v>10358.2</v>
      </c>
      <c r="AA58" s="360" t="str">
        <f>Z58/N58</f>
        <v>#DIV/0!</v>
      </c>
      <c r="AB58" s="361">
        <f>SUM(AB4:AB57)</f>
        <v>49589.7975</v>
      </c>
      <c r="AC58" s="362">
        <f>C85</f>
        <v>0.1617304726</v>
      </c>
    </row>
    <row r="59" ht="18.0" customHeight="1">
      <c r="A59" s="103"/>
      <c r="B59" s="104"/>
      <c r="H59" s="105"/>
      <c r="I59" s="106"/>
      <c r="J59" s="106"/>
      <c r="M59" s="6"/>
      <c r="N59" s="6"/>
      <c r="R59" s="363"/>
      <c r="S59" s="363"/>
    </row>
    <row r="60" ht="18.0" customHeight="1">
      <c r="A60" s="103"/>
      <c r="B60" s="104"/>
      <c r="H60" s="105"/>
      <c r="I60" s="106"/>
      <c r="J60" s="106"/>
      <c r="M60" s="6"/>
      <c r="N60" s="6"/>
      <c r="R60" s="363"/>
      <c r="S60" s="363"/>
    </row>
    <row r="61" ht="18.0" customHeight="1">
      <c r="A61" s="103"/>
      <c r="B61" s="104"/>
      <c r="H61" s="105"/>
      <c r="I61" s="106"/>
      <c r="J61" s="106"/>
      <c r="N61" s="109"/>
      <c r="R61" s="363"/>
      <c r="S61" s="363"/>
    </row>
    <row r="62" ht="18.0" customHeight="1">
      <c r="A62" s="103"/>
      <c r="B62" s="104"/>
      <c r="H62" s="105"/>
      <c r="I62" s="106"/>
      <c r="J62" s="106"/>
      <c r="N62" s="110"/>
      <c r="R62" s="363"/>
      <c r="S62" s="363"/>
    </row>
    <row r="63" ht="18.0" customHeight="1">
      <c r="B63" s="104"/>
      <c r="C63" s="364" t="s">
        <v>209</v>
      </c>
      <c r="D63" s="364" t="s">
        <v>1</v>
      </c>
      <c r="E63" s="364" t="s">
        <v>2</v>
      </c>
      <c r="F63" s="365" t="s">
        <v>13</v>
      </c>
      <c r="G63" s="366" t="s">
        <v>3</v>
      </c>
      <c r="H63" s="105"/>
      <c r="I63" s="106"/>
      <c r="J63" s="106"/>
      <c r="L63" s="115" t="str">
        <f>M6111</f>
        <v/>
      </c>
      <c r="N63" s="116"/>
      <c r="O63" s="115"/>
      <c r="R63" s="363"/>
      <c r="S63" s="363"/>
    </row>
    <row r="64" ht="21.75" customHeight="1">
      <c r="B64" s="104"/>
      <c r="C64" s="367" t="s">
        <v>109</v>
      </c>
      <c r="D64" s="368">
        <v>200000.0</v>
      </c>
      <c r="E64" s="369">
        <f t="shared" ref="E64:E70" si="15">SUMIF(H:H,C64,N:N)</f>
        <v>275500</v>
      </c>
      <c r="F64" s="369">
        <f t="shared" ref="F64:F70" si="16">SUMIF(H:H,C64,Z:Z)</f>
        <v>8883</v>
      </c>
      <c r="G64" s="11">
        <f t="shared" ref="G64:G70" si="17">E64/D64</f>
        <v>1.3775</v>
      </c>
      <c r="H64" s="105"/>
      <c r="I64" s="106"/>
      <c r="J64" s="106"/>
      <c r="L64" s="115"/>
      <c r="O64" s="115"/>
      <c r="R64" s="363"/>
      <c r="S64" s="363"/>
    </row>
    <row r="65" ht="21.0" customHeight="1">
      <c r="B65" s="122" t="s">
        <v>210</v>
      </c>
      <c r="C65" s="367" t="s">
        <v>804</v>
      </c>
      <c r="D65" s="368">
        <v>10000.0</v>
      </c>
      <c r="E65" s="369">
        <f t="shared" si="15"/>
        <v>0</v>
      </c>
      <c r="F65" s="369">
        <f t="shared" si="16"/>
        <v>0</v>
      </c>
      <c r="G65" s="11">
        <f t="shared" si="17"/>
        <v>0</v>
      </c>
      <c r="H65" s="105"/>
      <c r="I65" s="106"/>
      <c r="J65" s="106"/>
      <c r="L65" s="115"/>
      <c r="O65" s="115"/>
      <c r="R65" s="363"/>
      <c r="S65" s="363"/>
    </row>
    <row r="66" ht="21.75" customHeight="1">
      <c r="B66" s="104"/>
      <c r="C66" s="367" t="s">
        <v>316</v>
      </c>
      <c r="D66" s="368">
        <v>10000.0</v>
      </c>
      <c r="E66" s="369">
        <f t="shared" si="15"/>
        <v>2200</v>
      </c>
      <c r="F66" s="369">
        <f t="shared" si="16"/>
        <v>143</v>
      </c>
      <c r="G66" s="11">
        <f t="shared" si="17"/>
        <v>0.22</v>
      </c>
      <c r="H66" s="105"/>
      <c r="I66" s="106"/>
      <c r="J66" s="106"/>
      <c r="O66" s="115"/>
      <c r="R66" s="363"/>
      <c r="S66" s="363"/>
    </row>
    <row r="67" ht="22.5" customHeight="1">
      <c r="B67" s="104"/>
      <c r="C67" s="367" t="s">
        <v>858</v>
      </c>
      <c r="D67" s="368">
        <v>5000.0</v>
      </c>
      <c r="E67" s="369">
        <f t="shared" si="15"/>
        <v>5900</v>
      </c>
      <c r="F67" s="369">
        <f t="shared" si="16"/>
        <v>377</v>
      </c>
      <c r="G67" s="11">
        <f t="shared" si="17"/>
        <v>1.18</v>
      </c>
      <c r="H67" s="105"/>
      <c r="I67" s="123"/>
      <c r="J67" s="123"/>
      <c r="O67" s="115"/>
      <c r="R67" s="363"/>
      <c r="S67" s="363"/>
    </row>
    <row r="68" ht="21.0" customHeight="1">
      <c r="B68" s="104"/>
      <c r="C68" s="367" t="s">
        <v>212</v>
      </c>
      <c r="D68" s="368">
        <v>10000.0</v>
      </c>
      <c r="E68" s="369">
        <f t="shared" si="15"/>
        <v>0</v>
      </c>
      <c r="F68" s="369">
        <f t="shared" si="16"/>
        <v>0</v>
      </c>
      <c r="G68" s="11">
        <f t="shared" si="17"/>
        <v>0</v>
      </c>
      <c r="H68" s="105"/>
      <c r="I68" s="123"/>
      <c r="J68" s="123"/>
      <c r="O68" s="115"/>
      <c r="R68" s="363"/>
      <c r="S68" s="363"/>
    </row>
    <row r="69" ht="20.25" customHeight="1">
      <c r="B69" s="104"/>
      <c r="C69" s="367" t="s">
        <v>85</v>
      </c>
      <c r="D69" s="368">
        <v>70000.0</v>
      </c>
      <c r="E69" s="369">
        <f t="shared" si="15"/>
        <v>21020</v>
      </c>
      <c r="F69" s="369">
        <f t="shared" si="16"/>
        <v>793.5</v>
      </c>
      <c r="G69" s="11">
        <f t="shared" si="17"/>
        <v>0.3002857143</v>
      </c>
      <c r="L69" s="128"/>
      <c r="O69" s="115"/>
      <c r="R69" s="363"/>
      <c r="S69" s="363"/>
    </row>
    <row r="70" ht="21.75" customHeight="1">
      <c r="B70" s="104"/>
      <c r="C70" s="367" t="s">
        <v>128</v>
      </c>
      <c r="D70" s="368">
        <v>10000.0</v>
      </c>
      <c r="E70" s="369">
        <f t="shared" si="15"/>
        <v>2000</v>
      </c>
      <c r="F70" s="369">
        <f t="shared" si="16"/>
        <v>109.2</v>
      </c>
      <c r="G70" s="370">
        <f t="shared" si="17"/>
        <v>0.2</v>
      </c>
      <c r="R70" s="363"/>
      <c r="S70" s="363"/>
    </row>
    <row r="71" ht="18.0" customHeight="1">
      <c r="B71" s="104"/>
      <c r="C71" s="371" t="s">
        <v>805</v>
      </c>
      <c r="D71" s="372">
        <f t="shared" ref="D71:E71" si="18">SUM(D64:D70)</f>
        <v>315000</v>
      </c>
      <c r="E71" s="372">
        <f t="shared" si="18"/>
        <v>306620</v>
      </c>
      <c r="F71" s="373">
        <f>SUM(F60:F70)</f>
        <v>10305.7</v>
      </c>
      <c r="G71" s="374"/>
      <c r="L71" s="134"/>
      <c r="S71" s="363"/>
    </row>
    <row r="72" ht="18.0" customHeight="1">
      <c r="B72" s="104"/>
      <c r="C72" s="117"/>
      <c r="D72" s="135"/>
      <c r="E72" s="136"/>
      <c r="F72" s="136"/>
      <c r="G72" s="137"/>
      <c r="L72" s="138"/>
      <c r="R72" s="363"/>
      <c r="S72" s="363"/>
    </row>
    <row r="73" ht="18.0" customHeight="1">
      <c r="B73" s="104"/>
      <c r="C73" s="375" t="s">
        <v>924</v>
      </c>
      <c r="D73" s="47"/>
      <c r="E73" s="47"/>
      <c r="F73" s="47"/>
      <c r="G73" s="376"/>
      <c r="O73" s="139"/>
      <c r="R73" s="363"/>
      <c r="S73" s="363"/>
    </row>
    <row r="74" ht="18.0" customHeight="1">
      <c r="B74" s="104"/>
      <c r="C74" s="377"/>
      <c r="G74" s="378"/>
      <c r="O74" s="110"/>
      <c r="R74" s="363"/>
      <c r="S74" s="363"/>
    </row>
    <row r="75" ht="18.0" customHeight="1">
      <c r="B75" s="104"/>
      <c r="C75" s="379"/>
      <c r="D75" s="48"/>
      <c r="E75" s="48"/>
      <c r="F75" s="48"/>
      <c r="G75" s="380"/>
      <c r="R75" s="363"/>
      <c r="S75" s="363"/>
    </row>
    <row r="76" ht="18.0" customHeight="1">
      <c r="B76" s="104"/>
      <c r="C76" s="117"/>
      <c r="D76" s="135"/>
      <c r="E76" s="136"/>
      <c r="F76" s="136"/>
      <c r="G76" s="137"/>
      <c r="R76" s="363"/>
      <c r="S76" s="363"/>
    </row>
    <row r="77" ht="18.0" hidden="1" customHeight="1">
      <c r="A77" s="103"/>
      <c r="B77" s="104"/>
      <c r="C77" s="117"/>
      <c r="D77" s="135"/>
      <c r="E77" s="136"/>
      <c r="F77" s="136"/>
      <c r="G77" s="137"/>
      <c r="R77" s="363"/>
      <c r="S77" s="363"/>
    </row>
    <row r="78" ht="18.0" customHeight="1">
      <c r="A78" s="103"/>
      <c r="B78" s="104"/>
      <c r="C78" s="129"/>
      <c r="D78" s="381"/>
      <c r="E78" s="382"/>
      <c r="F78" s="381"/>
      <c r="G78" s="383"/>
      <c r="L78" s="146"/>
      <c r="R78" s="363"/>
      <c r="S78" s="363"/>
    </row>
    <row r="79" ht="18.0" customHeight="1">
      <c r="A79" s="103"/>
      <c r="B79" s="104"/>
      <c r="L79" s="148"/>
      <c r="R79" s="363"/>
      <c r="S79" s="363"/>
    </row>
    <row r="80" ht="18.0" customHeight="1">
      <c r="A80" s="103"/>
      <c r="B80" s="104"/>
      <c r="L80" s="148"/>
      <c r="R80" s="363"/>
      <c r="S80" s="363"/>
    </row>
    <row r="81" ht="18.0" customHeight="1">
      <c r="A81" s="103"/>
      <c r="B81" s="104"/>
      <c r="C81" s="384" t="s">
        <v>218</v>
      </c>
      <c r="D81" s="384" t="s">
        <v>5</v>
      </c>
      <c r="F81" s="385" t="s">
        <v>214</v>
      </c>
      <c r="G81" s="386">
        <v>21.0</v>
      </c>
      <c r="J81" s="104"/>
      <c r="L81" s="148"/>
      <c r="R81" s="363"/>
      <c r="S81" s="363"/>
    </row>
    <row r="82" ht="18.0" customHeight="1">
      <c r="A82" s="103"/>
      <c r="B82" s="104"/>
      <c r="C82" s="387">
        <f>SUM(M4:M45)</f>
        <v>194720</v>
      </c>
      <c r="D82" s="388">
        <f>E71</f>
        <v>306620</v>
      </c>
      <c r="F82" s="389" t="s">
        <v>215</v>
      </c>
      <c r="G82" s="390">
        <f>(G83-G85)/G81</f>
        <v>5399.047619</v>
      </c>
      <c r="R82" s="363"/>
      <c r="S82" s="363"/>
    </row>
    <row r="83" ht="18.0" customHeight="1">
      <c r="A83" s="103"/>
      <c r="B83" s="104"/>
      <c r="F83" s="389" t="s">
        <v>1</v>
      </c>
      <c r="G83" s="391">
        <v>420000.0</v>
      </c>
      <c r="R83" s="363"/>
      <c r="S83" s="363"/>
    </row>
    <row r="84" ht="18.0" customHeight="1">
      <c r="A84" s="103"/>
      <c r="B84" s="104"/>
      <c r="C84" s="392" t="s">
        <v>219</v>
      </c>
      <c r="D84" s="392" t="s">
        <v>220</v>
      </c>
      <c r="F84" s="389" t="s">
        <v>216</v>
      </c>
      <c r="G84" s="393">
        <f>G83-G85</f>
        <v>113380</v>
      </c>
      <c r="R84" s="363"/>
      <c r="S84" s="363"/>
    </row>
    <row r="85" ht="18.0" customHeight="1">
      <c r="A85" s="155"/>
      <c r="B85" s="104"/>
      <c r="C85" s="394">
        <f>AB58/D82</f>
        <v>0.1617304726</v>
      </c>
      <c r="D85" s="395">
        <f>D82*C85</f>
        <v>49589.7975</v>
      </c>
      <c r="F85" s="396" t="s">
        <v>217</v>
      </c>
      <c r="G85" s="397">
        <f>E71</f>
        <v>306620</v>
      </c>
      <c r="R85" s="363"/>
      <c r="S85" s="363"/>
    </row>
    <row r="86" ht="18.0" customHeight="1">
      <c r="A86" s="103"/>
      <c r="B86" s="104"/>
      <c r="R86" s="363"/>
      <c r="S86" s="363"/>
    </row>
    <row r="87" ht="18.0" customHeight="1">
      <c r="A87" s="103"/>
      <c r="B87" s="104"/>
      <c r="R87" s="363"/>
      <c r="S87" s="363"/>
    </row>
    <row r="88" ht="18.0" customHeight="1">
      <c r="A88" s="103"/>
      <c r="B88" s="104"/>
      <c r="R88" s="363"/>
      <c r="S88" s="363"/>
    </row>
    <row r="89" ht="18.0" customHeight="1">
      <c r="A89" s="103"/>
      <c r="B89" s="104"/>
      <c r="K89" s="4" t="s">
        <v>210</v>
      </c>
      <c r="R89" s="363"/>
      <c r="S89" s="363"/>
    </row>
    <row r="90" ht="18.0" customHeight="1">
      <c r="A90" s="103"/>
      <c r="B90" s="104"/>
      <c r="R90" s="363"/>
      <c r="S90" s="363"/>
    </row>
    <row r="91" ht="18.0" customHeight="1">
      <c r="A91" s="103"/>
      <c r="B91" s="104"/>
      <c r="G91" s="146"/>
      <c r="H91" s="146"/>
      <c r="I91" s="146"/>
      <c r="J91" s="146"/>
      <c r="K91" s="146"/>
      <c r="P91" s="156"/>
      <c r="Q91" s="156"/>
      <c r="R91" s="398"/>
      <c r="S91" s="399"/>
      <c r="T91" s="400"/>
      <c r="U91" s="401"/>
      <c r="V91" s="401"/>
      <c r="W91" s="164"/>
      <c r="X91" s="162"/>
      <c r="Y91" s="164"/>
      <c r="Z91" s="400"/>
      <c r="AA91" s="401"/>
      <c r="AB91" s="159"/>
      <c r="AC91" s="402"/>
      <c r="AD91" s="164"/>
      <c r="AE91" s="165"/>
      <c r="AF91" s="165"/>
      <c r="AG91" s="165"/>
      <c r="AH91" s="165"/>
    </row>
    <row r="92" ht="18.0" customHeight="1">
      <c r="A92" s="103"/>
      <c r="B92" s="104"/>
      <c r="G92" s="148"/>
      <c r="H92" s="148"/>
      <c r="I92" s="148"/>
      <c r="J92" s="148"/>
      <c r="K92" s="148"/>
      <c r="P92" s="166"/>
      <c r="Q92" s="167"/>
      <c r="R92" s="123"/>
      <c r="S92" s="399"/>
      <c r="T92" s="400"/>
      <c r="U92" s="401"/>
      <c r="V92" s="401"/>
      <c r="W92" s="164"/>
      <c r="X92" s="162"/>
      <c r="Y92" s="164"/>
      <c r="Z92" s="400"/>
      <c r="AA92" s="401"/>
      <c r="AB92" s="159"/>
      <c r="AC92" s="402"/>
      <c r="AD92" s="164"/>
      <c r="AE92" s="168"/>
      <c r="AF92" s="168"/>
      <c r="AG92" s="168"/>
      <c r="AH92" s="168"/>
    </row>
    <row r="93" ht="18.0" customHeight="1">
      <c r="A93" s="103"/>
      <c r="B93" s="104"/>
      <c r="C93" s="169"/>
      <c r="D93" s="170"/>
      <c r="E93" s="170"/>
      <c r="F93" s="148"/>
      <c r="G93" s="148"/>
      <c r="H93" s="148"/>
      <c r="I93" s="148"/>
      <c r="J93" s="148"/>
      <c r="K93" s="148"/>
      <c r="P93" s="166"/>
      <c r="Q93" s="167"/>
      <c r="R93" s="123"/>
      <c r="S93" s="399"/>
      <c r="T93" s="400"/>
      <c r="U93" s="401"/>
      <c r="V93" s="164"/>
      <c r="W93" s="164"/>
      <c r="X93" s="162"/>
      <c r="Y93" s="164"/>
      <c r="Z93" s="400"/>
      <c r="AA93" s="401"/>
      <c r="AB93" s="159"/>
      <c r="AC93" s="402"/>
      <c r="AD93" s="164"/>
      <c r="AE93" s="165"/>
      <c r="AF93" s="165"/>
      <c r="AG93" s="165"/>
      <c r="AH93" s="165"/>
    </row>
    <row r="94" ht="18.0" customHeight="1">
      <c r="A94" s="103"/>
      <c r="B94" s="104"/>
      <c r="C94" s="169"/>
      <c r="D94" s="170"/>
      <c r="E94" s="170"/>
      <c r="G94" s="148"/>
      <c r="H94" s="148"/>
      <c r="I94" s="148"/>
      <c r="J94" s="148"/>
      <c r="K94" s="148"/>
      <c r="P94" s="166"/>
      <c r="Q94" s="167"/>
      <c r="R94" s="166"/>
      <c r="S94" s="399"/>
      <c r="T94" s="400"/>
      <c r="U94" s="401"/>
      <c r="V94" s="401"/>
      <c r="W94" s="164"/>
      <c r="X94" s="162"/>
      <c r="Y94" s="164"/>
      <c r="Z94" s="400"/>
      <c r="AA94" s="401"/>
      <c r="AB94" s="159"/>
      <c r="AC94" s="402"/>
      <c r="AD94" s="164"/>
      <c r="AE94" s="165"/>
      <c r="AF94" s="165"/>
      <c r="AG94" s="165"/>
      <c r="AH94" s="165"/>
    </row>
    <row r="95" ht="18.0" customHeight="1">
      <c r="A95" s="103"/>
      <c r="B95" s="104"/>
      <c r="C95" s="6"/>
      <c r="R95" s="363"/>
      <c r="S95" s="363"/>
    </row>
    <row r="96" ht="18.0" customHeight="1">
      <c r="A96" s="103"/>
      <c r="B96" s="104"/>
      <c r="R96" s="363"/>
      <c r="S96" s="363"/>
    </row>
    <row r="97" ht="18.0" customHeight="1">
      <c r="A97" s="103"/>
      <c r="B97" s="104"/>
      <c r="R97" s="363"/>
      <c r="S97" s="363"/>
    </row>
    <row r="98" ht="18.0" customHeight="1">
      <c r="A98" s="103"/>
      <c r="B98" s="104"/>
      <c r="R98" s="363"/>
      <c r="S98" s="363"/>
    </row>
    <row r="99" ht="18.0" customHeight="1">
      <c r="A99" s="103"/>
      <c r="B99" s="104"/>
      <c r="R99" s="363"/>
      <c r="S99" s="363"/>
    </row>
    <row r="100" ht="18.0" customHeight="1">
      <c r="A100" s="103"/>
      <c r="B100" s="104"/>
      <c r="R100" s="363"/>
      <c r="S100" s="363"/>
    </row>
    <row r="101" ht="18.0" customHeight="1">
      <c r="A101" s="103"/>
      <c r="B101" s="104"/>
      <c r="R101" s="363"/>
      <c r="S101" s="363"/>
    </row>
    <row r="102" ht="18.0" customHeight="1">
      <c r="A102" s="103"/>
      <c r="R102" s="363"/>
      <c r="S102" s="363"/>
    </row>
    <row r="103" ht="18.0" customHeight="1">
      <c r="A103" s="103"/>
      <c r="R103" s="363"/>
      <c r="S103" s="363"/>
    </row>
    <row r="104" ht="18.0" customHeight="1">
      <c r="A104" s="103"/>
      <c r="R104" s="363"/>
      <c r="S104" s="363"/>
    </row>
    <row r="105" ht="18.0" customHeight="1">
      <c r="A105" s="103"/>
      <c r="R105" s="363"/>
      <c r="S105" s="363"/>
    </row>
    <row r="106" ht="18.0" customHeight="1">
      <c r="A106" s="103"/>
      <c r="R106" s="363"/>
      <c r="S106" s="363"/>
    </row>
    <row r="107" ht="18.0" customHeight="1">
      <c r="A107" s="103"/>
      <c r="R107" s="363"/>
      <c r="S107" s="363"/>
    </row>
    <row r="108" ht="18.0" customHeight="1">
      <c r="A108" s="103"/>
      <c r="R108" s="363"/>
      <c r="S108" s="363"/>
    </row>
    <row r="109" ht="18.0" customHeight="1">
      <c r="A109" s="103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R133" s="363"/>
      <c r="S133" s="363"/>
    </row>
    <row r="134" ht="18.0" customHeight="1">
      <c r="A134" s="103"/>
      <c r="R134" s="363"/>
      <c r="S134" s="363"/>
    </row>
    <row r="135" ht="18.0" customHeight="1">
      <c r="A135" s="103"/>
      <c r="R135" s="363"/>
      <c r="S135" s="363"/>
    </row>
    <row r="136" ht="18.0" customHeight="1">
      <c r="A136" s="103"/>
      <c r="R136" s="363"/>
      <c r="S136" s="363"/>
    </row>
    <row r="137" ht="18.0" customHeight="1">
      <c r="A137" s="103"/>
      <c r="R137" s="363"/>
      <c r="S137" s="363"/>
    </row>
    <row r="138" ht="18.0" customHeight="1">
      <c r="A138" s="103"/>
      <c r="R138" s="363"/>
      <c r="S138" s="363"/>
    </row>
    <row r="139" ht="18.0" customHeight="1">
      <c r="A139" s="103"/>
      <c r="R139" s="363"/>
      <c r="S139" s="363"/>
    </row>
    <row r="140" ht="18.0" customHeight="1">
      <c r="A140" s="103"/>
      <c r="R140" s="363"/>
      <c r="S140" s="363"/>
    </row>
    <row r="141" ht="18.0" customHeight="1">
      <c r="A141" s="103"/>
      <c r="R141" s="363"/>
      <c r="S141" s="363"/>
    </row>
    <row r="142" ht="18.0" customHeight="1">
      <c r="A142" s="103"/>
      <c r="R142" s="363"/>
      <c r="S142" s="363"/>
    </row>
    <row r="143" ht="18.0" customHeight="1">
      <c r="A143" s="103"/>
      <c r="R143" s="363"/>
      <c r="S143" s="363"/>
    </row>
    <row r="144" ht="18.0" customHeight="1">
      <c r="A144" s="103"/>
      <c r="R144" s="363"/>
      <c r="S144" s="363"/>
    </row>
    <row r="145" ht="18.0" customHeight="1">
      <c r="A145" s="103"/>
      <c r="R145" s="363"/>
      <c r="S145" s="363"/>
    </row>
    <row r="146" ht="18.0" customHeight="1">
      <c r="A146" s="103"/>
      <c r="R146" s="363"/>
      <c r="S146" s="363"/>
    </row>
    <row r="147" ht="18.0" customHeight="1">
      <c r="A147" s="103"/>
      <c r="R147" s="363"/>
      <c r="S147" s="363"/>
    </row>
    <row r="148" ht="18.0" customHeight="1">
      <c r="A148" s="103"/>
      <c r="R148" s="363"/>
      <c r="S148" s="363"/>
    </row>
    <row r="149" ht="18.0" customHeight="1">
      <c r="A149" s="103"/>
      <c r="R149" s="363"/>
      <c r="S149" s="363"/>
    </row>
    <row r="150" ht="18.0" customHeight="1">
      <c r="A150" s="103"/>
      <c r="R150" s="363"/>
      <c r="S150" s="363"/>
    </row>
    <row r="151" ht="18.0" customHeight="1">
      <c r="A151" s="103"/>
      <c r="R151" s="363"/>
      <c r="S151" s="363"/>
    </row>
    <row r="152" ht="18.0" customHeight="1">
      <c r="A152" s="103"/>
      <c r="R152" s="363"/>
      <c r="S152" s="363"/>
    </row>
    <row r="153" ht="18.0" customHeight="1">
      <c r="A153" s="103"/>
      <c r="R153" s="363"/>
      <c r="S153" s="363"/>
    </row>
    <row r="154" ht="18.0" customHeight="1">
      <c r="A154" s="103"/>
      <c r="R154" s="363"/>
      <c r="S154" s="363"/>
    </row>
    <row r="155" ht="18.0" customHeight="1">
      <c r="A155" s="103"/>
      <c r="R155" s="363"/>
      <c r="S155" s="363"/>
    </row>
    <row r="156" ht="18.0" customHeight="1">
      <c r="A156" s="103"/>
      <c r="R156" s="363"/>
      <c r="S156" s="363"/>
    </row>
    <row r="157" ht="18.0" customHeight="1">
      <c r="A157" s="103"/>
      <c r="R157" s="363"/>
      <c r="S157" s="363"/>
    </row>
    <row r="158" ht="18.0" customHeight="1">
      <c r="A158" s="103"/>
      <c r="R158" s="363"/>
      <c r="S158" s="363"/>
    </row>
    <row r="159" ht="18.0" customHeight="1">
      <c r="A159" s="103"/>
      <c r="R159" s="363"/>
      <c r="S159" s="363"/>
    </row>
    <row r="160" ht="18.0" customHeight="1">
      <c r="A160" s="103"/>
      <c r="R160" s="363"/>
      <c r="S160" s="363"/>
    </row>
    <row r="161" ht="18.0" customHeight="1">
      <c r="A161" s="103"/>
      <c r="R161" s="363"/>
      <c r="S161" s="363"/>
    </row>
    <row r="162" ht="18.0" customHeight="1">
      <c r="A162" s="103"/>
      <c r="J162" s="172"/>
      <c r="R162" s="363"/>
      <c r="S162" s="363"/>
    </row>
    <row r="163" ht="18.0" customHeight="1">
      <c r="A163" s="103"/>
      <c r="J163" s="172"/>
      <c r="R163" s="363"/>
      <c r="S163" s="363"/>
    </row>
    <row r="164" ht="18.0" customHeight="1">
      <c r="A164" s="103"/>
      <c r="J164" s="172"/>
      <c r="R164" s="363"/>
      <c r="S164" s="363"/>
    </row>
    <row r="165" ht="18.0" customHeight="1">
      <c r="A165" s="103"/>
      <c r="J165" s="172"/>
      <c r="R165" s="363"/>
      <c r="S165" s="363"/>
    </row>
    <row r="166" ht="18.0" customHeight="1">
      <c r="A166" s="103"/>
      <c r="J166" s="172"/>
      <c r="R166" s="363"/>
      <c r="S166" s="363"/>
    </row>
    <row r="167" ht="18.0" customHeight="1">
      <c r="A167" s="103"/>
      <c r="J167" s="172"/>
      <c r="R167" s="363"/>
      <c r="S167" s="363"/>
    </row>
    <row r="168" ht="18.0" customHeight="1">
      <c r="A168" s="103"/>
      <c r="J168" s="172"/>
      <c r="R168" s="363"/>
      <c r="S168" s="363"/>
    </row>
    <row r="169" ht="18.0" customHeight="1">
      <c r="A169" s="103"/>
      <c r="J169" s="172"/>
      <c r="R169" s="363"/>
      <c r="S169" s="363"/>
    </row>
    <row r="170" ht="18.0" customHeight="1">
      <c r="A170" s="103"/>
      <c r="J170" s="172"/>
      <c r="R170" s="363"/>
      <c r="S170" s="363"/>
    </row>
    <row r="171" ht="18.0" customHeight="1">
      <c r="A171" s="103"/>
      <c r="J171" s="172"/>
      <c r="R171" s="363"/>
      <c r="S171" s="363"/>
    </row>
    <row r="172" ht="18.0" customHeight="1">
      <c r="A172" s="103"/>
      <c r="J172" s="172"/>
      <c r="R172" s="363"/>
      <c r="S172" s="363"/>
    </row>
    <row r="173" ht="18.0" customHeight="1">
      <c r="A173" s="103"/>
      <c r="J173" s="172"/>
      <c r="R173" s="363"/>
      <c r="S173" s="363"/>
    </row>
    <row r="174" ht="18.0" customHeight="1">
      <c r="A174" s="103"/>
      <c r="J174" s="172"/>
      <c r="R174" s="363"/>
      <c r="S174" s="363"/>
    </row>
    <row r="175" ht="18.0" customHeight="1">
      <c r="A175" s="103"/>
      <c r="J175" s="172"/>
      <c r="R175" s="363"/>
      <c r="S175" s="363"/>
    </row>
    <row r="176" ht="18.0" customHeight="1">
      <c r="A176" s="103"/>
      <c r="J176" s="172"/>
      <c r="R176" s="363"/>
      <c r="S176" s="363"/>
    </row>
    <row r="177" ht="18.0" customHeight="1">
      <c r="A177" s="103"/>
      <c r="J177" s="172"/>
      <c r="R177" s="363"/>
      <c r="S177" s="363"/>
    </row>
    <row r="178" ht="18.0" customHeight="1">
      <c r="A178" s="103"/>
      <c r="J178" s="172"/>
      <c r="R178" s="363"/>
      <c r="S178" s="363"/>
    </row>
    <row r="179" ht="18.0" customHeight="1">
      <c r="A179" s="103"/>
      <c r="J179" s="172"/>
      <c r="R179" s="363"/>
      <c r="S179" s="363"/>
    </row>
    <row r="180" ht="18.0" customHeight="1">
      <c r="A180" s="103"/>
      <c r="J180" s="172"/>
      <c r="R180" s="363"/>
      <c r="S180" s="363"/>
    </row>
    <row r="181" ht="18.0" customHeight="1">
      <c r="A181" s="103"/>
      <c r="J181" s="172"/>
      <c r="R181" s="363"/>
      <c r="S181" s="363"/>
    </row>
    <row r="182" ht="18.0" customHeight="1">
      <c r="A182" s="103"/>
      <c r="J182" s="172"/>
      <c r="R182" s="363"/>
      <c r="S182" s="363"/>
    </row>
    <row r="183" ht="18.0" customHeight="1">
      <c r="A183" s="103"/>
      <c r="J183" s="172"/>
      <c r="R183" s="363"/>
      <c r="S183" s="363"/>
    </row>
    <row r="184" ht="18.0" customHeight="1">
      <c r="A184" s="103"/>
      <c r="J184" s="172"/>
      <c r="R184" s="363"/>
      <c r="S184" s="363"/>
    </row>
    <row r="185" ht="18.0" customHeight="1">
      <c r="A185" s="103"/>
      <c r="J185" s="172"/>
      <c r="R185" s="363"/>
      <c r="S185" s="363"/>
    </row>
    <row r="186" ht="18.0" customHeight="1">
      <c r="A186" s="103"/>
      <c r="J186" s="172"/>
      <c r="R186" s="363"/>
      <c r="S186" s="363"/>
    </row>
    <row r="187" ht="18.0" customHeight="1">
      <c r="A187" s="103"/>
      <c r="J187" s="172"/>
      <c r="R187" s="363"/>
      <c r="S187" s="363"/>
    </row>
    <row r="188" ht="18.0" customHeight="1">
      <c r="A188" s="103"/>
      <c r="J188" s="172"/>
      <c r="R188" s="363"/>
      <c r="S188" s="363"/>
    </row>
    <row r="189" ht="18.0" customHeight="1">
      <c r="A189" s="103"/>
      <c r="J189" s="172"/>
      <c r="R189" s="363"/>
      <c r="S189" s="363"/>
    </row>
    <row r="190" ht="18.0" customHeight="1">
      <c r="A190" s="103"/>
      <c r="J190" s="172"/>
      <c r="R190" s="363"/>
      <c r="S190" s="363"/>
    </row>
    <row r="191" ht="18.0" customHeight="1">
      <c r="A191" s="103"/>
      <c r="J191" s="172"/>
      <c r="R191" s="363"/>
      <c r="S191" s="363"/>
    </row>
    <row r="192" ht="18.0" customHeight="1">
      <c r="A192" s="103"/>
      <c r="J192" s="172"/>
      <c r="R192" s="363"/>
      <c r="S192" s="363"/>
    </row>
    <row r="193" ht="18.0" customHeight="1">
      <c r="A193" s="103"/>
      <c r="J193" s="172"/>
      <c r="R193" s="363"/>
      <c r="S193" s="363"/>
    </row>
    <row r="194" ht="18.0" customHeight="1">
      <c r="A194" s="103"/>
      <c r="J194" s="172"/>
      <c r="R194" s="363"/>
      <c r="S194" s="363"/>
    </row>
    <row r="195" ht="18.0" customHeight="1">
      <c r="A195" s="103"/>
      <c r="J195" s="172"/>
      <c r="R195" s="363"/>
      <c r="S195" s="363"/>
    </row>
    <row r="196" ht="18.0" customHeight="1">
      <c r="A196" s="103"/>
      <c r="J196" s="172"/>
      <c r="R196" s="363"/>
      <c r="S196" s="363"/>
    </row>
    <row r="197" ht="18.0" customHeight="1">
      <c r="A197" s="103"/>
      <c r="J197" s="172"/>
      <c r="R197" s="363"/>
      <c r="S197" s="363"/>
    </row>
    <row r="198" ht="18.0" customHeight="1">
      <c r="A198" s="103"/>
      <c r="J198" s="172"/>
      <c r="R198" s="363"/>
      <c r="S198" s="363"/>
    </row>
    <row r="199" ht="18.0" customHeight="1">
      <c r="A199" s="103"/>
      <c r="J199" s="172"/>
      <c r="R199" s="363"/>
      <c r="S199" s="363"/>
    </row>
    <row r="200" ht="18.0" customHeight="1">
      <c r="A200" s="103"/>
      <c r="J200" s="172"/>
      <c r="R200" s="363"/>
      <c r="S200" s="363"/>
    </row>
    <row r="201" ht="18.0" customHeight="1">
      <c r="A201" s="103"/>
      <c r="J201" s="172"/>
      <c r="R201" s="363"/>
      <c r="S201" s="363"/>
    </row>
    <row r="202" ht="18.0" customHeight="1">
      <c r="A202" s="103"/>
      <c r="J202" s="172"/>
      <c r="R202" s="363"/>
      <c r="S202" s="363"/>
    </row>
    <row r="203" ht="18.0" customHeight="1">
      <c r="A203" s="103"/>
      <c r="J203" s="172"/>
      <c r="R203" s="363"/>
      <c r="S203" s="363"/>
    </row>
    <row r="204" ht="18.0" customHeight="1">
      <c r="A204" s="103"/>
      <c r="J204" s="172"/>
      <c r="R204" s="363"/>
      <c r="S204" s="363"/>
    </row>
    <row r="205" ht="18.0" customHeight="1">
      <c r="A205" s="103"/>
      <c r="J205" s="172"/>
      <c r="R205" s="363"/>
      <c r="S205" s="363"/>
    </row>
    <row r="206" ht="18.0" customHeight="1">
      <c r="A206" s="103"/>
      <c r="J206" s="172"/>
      <c r="R206" s="363"/>
      <c r="S206" s="363"/>
    </row>
    <row r="207" ht="18.0" customHeight="1">
      <c r="A207" s="103"/>
      <c r="J207" s="172"/>
      <c r="R207" s="363"/>
      <c r="S207" s="363"/>
    </row>
    <row r="208" ht="18.0" customHeight="1">
      <c r="A208" s="103"/>
      <c r="J208" s="172"/>
      <c r="R208" s="363"/>
      <c r="S208" s="363"/>
    </row>
    <row r="209" ht="18.0" customHeight="1">
      <c r="A209" s="103"/>
      <c r="J209" s="172"/>
      <c r="R209" s="363"/>
      <c r="S209" s="363"/>
    </row>
    <row r="210" ht="18.0" customHeight="1">
      <c r="A210" s="103"/>
      <c r="J210" s="172"/>
      <c r="R210" s="363"/>
      <c r="S210" s="363"/>
    </row>
    <row r="211" ht="18.0" customHeight="1">
      <c r="A211" s="103"/>
      <c r="J211" s="172"/>
      <c r="R211" s="363"/>
      <c r="S211" s="363"/>
    </row>
    <row r="212" ht="18.0" customHeight="1">
      <c r="A212" s="103"/>
      <c r="J212" s="172"/>
      <c r="R212" s="363"/>
      <c r="S212" s="363"/>
    </row>
    <row r="213" ht="18.0" customHeight="1">
      <c r="A213" s="103"/>
      <c r="J213" s="172"/>
      <c r="R213" s="363"/>
      <c r="S213" s="363"/>
    </row>
    <row r="214" ht="18.0" customHeight="1">
      <c r="A214" s="103"/>
      <c r="J214" s="172"/>
      <c r="R214" s="363"/>
      <c r="S214" s="363"/>
    </row>
    <row r="215" ht="18.0" customHeight="1">
      <c r="A215" s="103"/>
      <c r="J215" s="172"/>
      <c r="R215" s="363"/>
      <c r="S215" s="363"/>
    </row>
    <row r="216" ht="18.0" customHeight="1">
      <c r="A216" s="103"/>
      <c r="J216" s="172"/>
      <c r="R216" s="363"/>
      <c r="S216" s="363"/>
    </row>
    <row r="217" ht="18.0" customHeight="1">
      <c r="A217" s="103"/>
      <c r="J217" s="172"/>
      <c r="R217" s="363"/>
      <c r="S217" s="363"/>
    </row>
    <row r="218" ht="18.0" customHeight="1">
      <c r="A218" s="103"/>
      <c r="J218" s="172"/>
      <c r="R218" s="363"/>
      <c r="S218" s="363"/>
    </row>
    <row r="219" ht="18.0" customHeight="1">
      <c r="A219" s="103"/>
      <c r="J219" s="172"/>
      <c r="R219" s="363"/>
      <c r="S219" s="363"/>
    </row>
    <row r="220" ht="18.0" customHeight="1">
      <c r="A220" s="103"/>
      <c r="J220" s="172"/>
      <c r="R220" s="363"/>
      <c r="S220" s="363"/>
    </row>
    <row r="221" ht="18.0" customHeight="1">
      <c r="A221" s="103"/>
      <c r="J221" s="172"/>
      <c r="R221" s="363"/>
      <c r="S221" s="363"/>
    </row>
    <row r="222" ht="18.0" customHeight="1">
      <c r="A222" s="103"/>
      <c r="J222" s="172"/>
      <c r="R222" s="363"/>
      <c r="S222" s="363"/>
    </row>
    <row r="223" ht="18.0" customHeight="1">
      <c r="A223" s="103"/>
      <c r="J223" s="172"/>
      <c r="R223" s="363"/>
      <c r="S223" s="363"/>
    </row>
    <row r="224" ht="18.0" customHeight="1">
      <c r="A224" s="103"/>
      <c r="J224" s="172"/>
      <c r="R224" s="363"/>
      <c r="S224" s="363"/>
    </row>
    <row r="225" ht="18.0" customHeight="1">
      <c r="A225" s="103"/>
      <c r="J225" s="172"/>
      <c r="R225" s="363"/>
      <c r="S225" s="363"/>
    </row>
    <row r="226" ht="18.0" customHeight="1">
      <c r="A226" s="103"/>
      <c r="J226" s="172"/>
      <c r="R226" s="363"/>
      <c r="S226" s="363"/>
    </row>
    <row r="227" ht="18.0" customHeight="1">
      <c r="A227" s="103"/>
      <c r="J227" s="172"/>
      <c r="R227" s="363"/>
      <c r="S227" s="363"/>
    </row>
    <row r="228" ht="18.0" customHeight="1">
      <c r="A228" s="103"/>
      <c r="J228" s="172"/>
      <c r="R228" s="363"/>
      <c r="S228" s="363"/>
    </row>
    <row r="229" ht="18.0" customHeight="1">
      <c r="A229" s="103"/>
      <c r="J229" s="172"/>
      <c r="R229" s="363"/>
      <c r="S229" s="363"/>
    </row>
    <row r="230" ht="18.0" customHeight="1">
      <c r="A230" s="103"/>
      <c r="J230" s="172"/>
      <c r="R230" s="363"/>
      <c r="S230" s="363"/>
    </row>
    <row r="231" ht="18.0" customHeight="1">
      <c r="A231" s="103"/>
      <c r="J231" s="172"/>
      <c r="R231" s="363"/>
      <c r="S231" s="363"/>
    </row>
    <row r="232" ht="18.0" customHeight="1">
      <c r="A232" s="103"/>
      <c r="J232" s="172"/>
      <c r="R232" s="363"/>
      <c r="S232" s="363"/>
    </row>
    <row r="233" ht="18.0" customHeight="1">
      <c r="A233" s="103"/>
      <c r="J233" s="172"/>
      <c r="R233" s="363"/>
      <c r="S233" s="363"/>
    </row>
    <row r="234" ht="18.0" customHeight="1">
      <c r="A234" s="103"/>
      <c r="J234" s="172"/>
      <c r="R234" s="363"/>
      <c r="S234" s="363"/>
    </row>
    <row r="235" ht="18.0" customHeight="1">
      <c r="A235" s="103"/>
      <c r="J235" s="172"/>
      <c r="R235" s="363"/>
      <c r="S235" s="363"/>
    </row>
    <row r="236" ht="15.75" customHeight="1">
      <c r="A236" s="103"/>
      <c r="J236" s="172"/>
      <c r="R236" s="363"/>
      <c r="S236" s="363"/>
    </row>
    <row r="237" ht="15.75" customHeight="1">
      <c r="A237" s="103"/>
      <c r="J237" s="172"/>
      <c r="R237" s="363"/>
      <c r="S237" s="363"/>
    </row>
    <row r="238" ht="15.75" customHeight="1">
      <c r="A238" s="103"/>
      <c r="J238" s="172"/>
      <c r="R238" s="363"/>
      <c r="S238" s="363"/>
    </row>
    <row r="239" ht="15.75" customHeight="1">
      <c r="A239" s="103"/>
      <c r="J239" s="172"/>
      <c r="R239" s="363"/>
      <c r="S239" s="363"/>
    </row>
    <row r="240" ht="15.75" customHeight="1">
      <c r="A240" s="103"/>
      <c r="J240" s="172"/>
      <c r="R240" s="363"/>
      <c r="S240" s="363"/>
    </row>
    <row r="241" ht="15.75" customHeight="1">
      <c r="A241" s="103"/>
      <c r="J241" s="172"/>
      <c r="R241" s="363"/>
      <c r="S241" s="363"/>
    </row>
    <row r="242" ht="15.75" customHeight="1">
      <c r="A242" s="103"/>
      <c r="J242" s="172"/>
      <c r="R242" s="363"/>
      <c r="S242" s="363"/>
    </row>
    <row r="243" ht="15.75" customHeight="1">
      <c r="A243" s="103"/>
      <c r="J243" s="172"/>
      <c r="R243" s="363"/>
      <c r="S243" s="363"/>
    </row>
    <row r="244" ht="15.75" customHeight="1">
      <c r="A244" s="103"/>
      <c r="J244" s="172"/>
      <c r="R244" s="363"/>
      <c r="S244" s="363"/>
    </row>
    <row r="245" ht="15.75" customHeight="1">
      <c r="A245" s="103"/>
      <c r="J245" s="172"/>
      <c r="R245" s="363"/>
      <c r="S245" s="363"/>
    </row>
    <row r="246" ht="15.75" customHeight="1">
      <c r="A246" s="103"/>
      <c r="J246" s="172"/>
      <c r="R246" s="363"/>
      <c r="S246" s="363"/>
    </row>
    <row r="247" ht="15.75" customHeight="1">
      <c r="A247" s="103"/>
      <c r="J247" s="172"/>
      <c r="R247" s="363"/>
      <c r="S247" s="363"/>
    </row>
    <row r="248" ht="15.75" customHeight="1">
      <c r="A248" s="103"/>
      <c r="J248" s="172"/>
      <c r="R248" s="363"/>
      <c r="S248" s="363"/>
    </row>
    <row r="249" ht="15.75" customHeight="1">
      <c r="A249" s="103"/>
      <c r="J249" s="172"/>
      <c r="R249" s="363"/>
      <c r="S249" s="363"/>
    </row>
    <row r="250" ht="15.75" customHeight="1">
      <c r="A250" s="103"/>
      <c r="J250" s="172"/>
      <c r="R250" s="363"/>
      <c r="S250" s="363"/>
    </row>
    <row r="251" ht="15.75" customHeight="1">
      <c r="A251" s="103"/>
      <c r="J251" s="172"/>
      <c r="R251" s="363"/>
      <c r="S251" s="363"/>
    </row>
    <row r="252" ht="15.75" customHeight="1">
      <c r="A252" s="103"/>
      <c r="J252" s="172"/>
      <c r="R252" s="363"/>
      <c r="S252" s="363"/>
    </row>
    <row r="253" ht="15.75" customHeight="1">
      <c r="A253" s="103"/>
      <c r="J253" s="172"/>
      <c r="R253" s="363"/>
      <c r="S253" s="363"/>
    </row>
    <row r="254" ht="15.75" customHeight="1">
      <c r="A254" s="103"/>
      <c r="J254" s="172"/>
      <c r="R254" s="363"/>
      <c r="S254" s="363"/>
    </row>
    <row r="255" ht="15.75" customHeight="1">
      <c r="A255" s="103"/>
      <c r="J255" s="172"/>
      <c r="R255" s="363"/>
      <c r="S255" s="363"/>
    </row>
    <row r="256" ht="15.75" customHeight="1">
      <c r="A256" s="103"/>
      <c r="J256" s="172"/>
      <c r="R256" s="363"/>
      <c r="S256" s="363"/>
    </row>
    <row r="257" ht="15.75" customHeight="1">
      <c r="A257" s="103"/>
      <c r="J257" s="172"/>
      <c r="R257" s="363"/>
      <c r="S257" s="363"/>
    </row>
    <row r="258" ht="15.75" customHeight="1">
      <c r="A258" s="103"/>
      <c r="J258" s="172"/>
      <c r="R258" s="363"/>
      <c r="S258" s="363"/>
    </row>
    <row r="259" ht="15.75" customHeight="1">
      <c r="A259" s="103"/>
      <c r="J259" s="172"/>
      <c r="R259" s="363"/>
      <c r="S259" s="363"/>
    </row>
    <row r="260" ht="15.75" customHeight="1">
      <c r="A260" s="103"/>
      <c r="J260" s="172"/>
      <c r="R260" s="363"/>
      <c r="S260" s="363"/>
    </row>
    <row r="261" ht="15.75" customHeight="1">
      <c r="A261" s="103"/>
      <c r="J261" s="172"/>
      <c r="R261" s="363"/>
      <c r="S261" s="363"/>
    </row>
    <row r="262" ht="15.75" customHeight="1">
      <c r="A262" s="103"/>
      <c r="J262" s="172"/>
      <c r="R262" s="363"/>
      <c r="S262" s="363"/>
    </row>
    <row r="263" ht="15.75" customHeight="1">
      <c r="A263" s="103"/>
      <c r="J263" s="172"/>
      <c r="R263" s="363"/>
      <c r="S263" s="363"/>
    </row>
    <row r="264" ht="15.75" customHeight="1">
      <c r="J264" s="172"/>
    </row>
    <row r="265" ht="15.75" customHeight="1">
      <c r="J265" s="172"/>
    </row>
    <row r="266" ht="15.75" customHeight="1">
      <c r="J266" s="172"/>
    </row>
    <row r="267" ht="15.75" customHeight="1">
      <c r="J267" s="172"/>
    </row>
    <row r="268" ht="15.75" customHeight="1">
      <c r="J268" s="172"/>
    </row>
    <row r="269" ht="15.75" customHeight="1">
      <c r="J269" s="172"/>
    </row>
    <row r="270" ht="15.75" customHeight="1">
      <c r="J270" s="172"/>
    </row>
    <row r="271" ht="15.75" customHeight="1">
      <c r="J271" s="172"/>
    </row>
    <row r="272" ht="15.75" customHeight="1">
      <c r="J272" s="172"/>
    </row>
    <row r="273" ht="15.75" customHeight="1">
      <c r="J273" s="172"/>
    </row>
    <row r="274" ht="15.75" customHeight="1">
      <c r="J274" s="172"/>
    </row>
    <row r="275" ht="15.75" customHeight="1">
      <c r="J275" s="172"/>
    </row>
    <row r="276" ht="15.75" customHeight="1">
      <c r="J276" s="172"/>
    </row>
    <row r="277" ht="15.75" customHeight="1">
      <c r="J277" s="172"/>
    </row>
    <row r="278" ht="15.75" customHeight="1">
      <c r="J278" s="172"/>
    </row>
    <row r="279" ht="15.75" customHeight="1">
      <c r="J279" s="172"/>
    </row>
    <row r="280" ht="15.75" customHeight="1">
      <c r="J280" s="172"/>
    </row>
    <row r="281" ht="15.75" customHeight="1">
      <c r="J281" s="172"/>
    </row>
    <row r="282" ht="15.75" customHeight="1">
      <c r="J282" s="172"/>
    </row>
    <row r="283" ht="15.75" customHeight="1">
      <c r="J283" s="172"/>
    </row>
    <row r="284" ht="15.75" customHeight="1">
      <c r="J284" s="172"/>
    </row>
    <row r="285" ht="15.75" customHeight="1">
      <c r="J285" s="172"/>
    </row>
    <row r="286" ht="15.75" customHeight="1">
      <c r="J286" s="172"/>
    </row>
    <row r="287" ht="15.75" customHeight="1">
      <c r="J287" s="172"/>
    </row>
    <row r="288" ht="15.75" customHeight="1">
      <c r="J288" s="172"/>
    </row>
    <row r="289" ht="15.75" customHeight="1">
      <c r="J289" s="172"/>
    </row>
    <row r="290" ht="15.75" customHeight="1">
      <c r="J290" s="172"/>
    </row>
    <row r="291" ht="15.75" customHeight="1">
      <c r="J291" s="172"/>
    </row>
    <row r="292" ht="15.75" customHeight="1">
      <c r="J292" s="172"/>
    </row>
    <row r="293" ht="15.75" customHeight="1">
      <c r="J293" s="172"/>
    </row>
    <row r="294" ht="15.75" customHeight="1">
      <c r="J294" s="172"/>
    </row>
    <row r="295" ht="15.75" customHeight="1">
      <c r="J295" s="172"/>
    </row>
    <row r="296" ht="15.75" customHeight="1">
      <c r="J296" s="172"/>
    </row>
    <row r="297" ht="15.75" customHeight="1">
      <c r="J297" s="172"/>
    </row>
    <row r="298" ht="15.75" customHeight="1">
      <c r="J298" s="172"/>
    </row>
    <row r="299" ht="15.75" customHeight="1">
      <c r="J299" s="172"/>
    </row>
    <row r="300" ht="15.75" customHeight="1">
      <c r="J300" s="172"/>
    </row>
    <row r="301" ht="15.75" customHeight="1">
      <c r="J301" s="172"/>
    </row>
    <row r="302" ht="15.75" customHeight="1">
      <c r="J302" s="172"/>
    </row>
    <row r="303" ht="15.75" customHeight="1">
      <c r="J303" s="172"/>
    </row>
    <row r="304" ht="15.75" customHeight="1">
      <c r="J304" s="172"/>
    </row>
    <row r="305" ht="15.75" customHeight="1">
      <c r="J305" s="172"/>
    </row>
    <row r="306" ht="15.75" customHeight="1">
      <c r="J306" s="172"/>
    </row>
    <row r="307" ht="15.75" customHeight="1">
      <c r="J307" s="172"/>
    </row>
    <row r="308" ht="15.75" customHeight="1">
      <c r="J308" s="172"/>
    </row>
    <row r="309" ht="15.75" customHeight="1">
      <c r="J309" s="172"/>
    </row>
    <row r="310" ht="15.75" customHeight="1">
      <c r="J310" s="172"/>
    </row>
    <row r="311" ht="15.75" customHeight="1">
      <c r="J311" s="172"/>
    </row>
    <row r="312" ht="15.75" customHeight="1">
      <c r="J312" s="172"/>
    </row>
    <row r="313" ht="15.75" customHeight="1">
      <c r="J313" s="172"/>
    </row>
    <row r="314" ht="15.75" customHeight="1">
      <c r="J314" s="172"/>
    </row>
    <row r="315" ht="15.75" customHeight="1">
      <c r="J315" s="172"/>
    </row>
    <row r="316" ht="15.75" customHeight="1">
      <c r="J316" s="172"/>
    </row>
    <row r="317" ht="15.75" customHeight="1">
      <c r="J317" s="172"/>
    </row>
    <row r="318" ht="15.75" customHeight="1">
      <c r="J318" s="172"/>
    </row>
    <row r="319" ht="15.75" customHeight="1">
      <c r="J319" s="172"/>
    </row>
    <row r="320" ht="15.75" customHeight="1">
      <c r="J320" s="172"/>
    </row>
    <row r="321" ht="15.75" customHeight="1">
      <c r="J321" s="172"/>
    </row>
    <row r="322" ht="15.75" customHeight="1">
      <c r="J322" s="172"/>
    </row>
    <row r="323" ht="15.75" customHeight="1">
      <c r="J323" s="172"/>
    </row>
    <row r="324" ht="15.75" customHeight="1">
      <c r="J324" s="172"/>
    </row>
    <row r="325" ht="15.75" customHeight="1">
      <c r="J325" s="172"/>
    </row>
    <row r="326" ht="15.75" customHeight="1">
      <c r="J326" s="172"/>
    </row>
    <row r="327" ht="15.75" customHeight="1">
      <c r="J327" s="172"/>
    </row>
    <row r="328" ht="15.75" customHeight="1">
      <c r="J328" s="172"/>
    </row>
    <row r="329" ht="15.75" customHeight="1">
      <c r="J329" s="172"/>
    </row>
    <row r="330" ht="15.75" customHeight="1">
      <c r="J330" s="172"/>
    </row>
    <row r="331" ht="15.75" customHeight="1">
      <c r="J331" s="172"/>
    </row>
    <row r="332" ht="15.75" customHeight="1">
      <c r="J332" s="172"/>
    </row>
    <row r="333" ht="15.75" customHeight="1">
      <c r="J333" s="172"/>
    </row>
    <row r="334" ht="15.75" customHeight="1">
      <c r="J334" s="172"/>
    </row>
    <row r="335" ht="15.75" customHeight="1">
      <c r="J335" s="172"/>
    </row>
    <row r="336" ht="15.75" customHeight="1">
      <c r="J336" s="172"/>
    </row>
    <row r="337" ht="15.75" customHeight="1">
      <c r="J337" s="172"/>
    </row>
    <row r="338" ht="15.75" customHeight="1">
      <c r="J338" s="172"/>
    </row>
    <row r="339" ht="15.75" customHeight="1">
      <c r="J339" s="172"/>
    </row>
    <row r="340" ht="15.75" customHeight="1">
      <c r="J340" s="172"/>
    </row>
    <row r="341" ht="15.75" customHeight="1">
      <c r="J341" s="172"/>
    </row>
    <row r="342" ht="15.75" customHeight="1">
      <c r="J342" s="172"/>
    </row>
    <row r="343" ht="15.75" customHeight="1">
      <c r="J343" s="172"/>
    </row>
    <row r="344" ht="15.75" customHeight="1">
      <c r="J344" s="172"/>
    </row>
    <row r="345" ht="15.75" customHeight="1">
      <c r="J345" s="172"/>
    </row>
    <row r="346" ht="15.75" customHeight="1">
      <c r="J346" s="172"/>
    </row>
    <row r="347" ht="15.75" customHeight="1">
      <c r="J347" s="172"/>
    </row>
    <row r="348" ht="15.75" customHeight="1">
      <c r="J348" s="172"/>
    </row>
    <row r="349" ht="15.75" customHeight="1">
      <c r="J349" s="172"/>
    </row>
    <row r="350" ht="15.75" customHeight="1">
      <c r="J350" s="172"/>
    </row>
    <row r="351" ht="15.75" customHeight="1">
      <c r="J351" s="172"/>
    </row>
    <row r="352" ht="15.75" customHeight="1">
      <c r="J352" s="172"/>
    </row>
    <row r="353" ht="15.75" customHeight="1">
      <c r="J353" s="172"/>
    </row>
    <row r="354" ht="15.75" customHeight="1">
      <c r="J354" s="172"/>
    </row>
    <row r="355" ht="15.75" customHeight="1">
      <c r="J355" s="172"/>
    </row>
    <row r="356" ht="15.75" customHeight="1">
      <c r="J356" s="172"/>
    </row>
    <row r="357" ht="15.75" customHeight="1">
      <c r="J357" s="172"/>
    </row>
    <row r="358" ht="15.75" customHeight="1">
      <c r="J358" s="172"/>
    </row>
    <row r="359" ht="15.75" customHeight="1">
      <c r="J359" s="172"/>
    </row>
    <row r="360" ht="15.75" customHeight="1">
      <c r="J360" s="172"/>
    </row>
    <row r="361" ht="15.75" customHeight="1">
      <c r="J361" s="172"/>
    </row>
    <row r="362" ht="15.75" customHeight="1">
      <c r="J362" s="172"/>
    </row>
    <row r="363" ht="15.75" customHeight="1">
      <c r="H363" s="172"/>
      <c r="J363" s="172"/>
    </row>
    <row r="364" ht="15.75" customHeight="1">
      <c r="H364" s="172"/>
      <c r="J364" s="172"/>
    </row>
    <row r="365" ht="15.75" customHeight="1">
      <c r="H365" s="172"/>
      <c r="J365" s="172"/>
    </row>
    <row r="366" ht="15.75" customHeight="1">
      <c r="H366" s="172"/>
      <c r="J366" s="172"/>
    </row>
    <row r="367" ht="15.75" customHeight="1">
      <c r="H367" s="172"/>
      <c r="J367" s="172"/>
    </row>
    <row r="368" ht="15.75" customHeight="1">
      <c r="H368" s="172"/>
      <c r="J368" s="172"/>
    </row>
    <row r="369" ht="15.75" customHeight="1">
      <c r="H369" s="172"/>
      <c r="J369" s="172"/>
    </row>
    <row r="370" ht="15.75" customHeight="1">
      <c r="H370" s="172"/>
      <c r="J370" s="172"/>
    </row>
    <row r="371" ht="15.75" customHeight="1">
      <c r="H371" s="172"/>
      <c r="J371" s="172"/>
    </row>
    <row r="372" ht="15.75" customHeight="1">
      <c r="H372" s="172"/>
      <c r="J372" s="172"/>
    </row>
    <row r="373" ht="15.75" customHeight="1">
      <c r="H373" s="172"/>
      <c r="J373" s="172"/>
    </row>
    <row r="374" ht="15.75" customHeight="1">
      <c r="H374" s="172"/>
      <c r="J374" s="172"/>
    </row>
    <row r="375" ht="15.75" customHeight="1">
      <c r="H375" s="172"/>
      <c r="J375" s="172"/>
    </row>
    <row r="376" ht="15.75" customHeight="1">
      <c r="H376" s="172"/>
      <c r="J376" s="172"/>
    </row>
    <row r="377" ht="15.75" customHeight="1">
      <c r="H377" s="172"/>
      <c r="J377" s="172"/>
    </row>
    <row r="378" ht="15.75" customHeight="1">
      <c r="H378" s="172"/>
      <c r="J378" s="172"/>
    </row>
    <row r="379" ht="15.75" customHeight="1">
      <c r="H379" s="172"/>
      <c r="J379" s="172"/>
    </row>
    <row r="380" ht="15.75" customHeight="1">
      <c r="H380" s="172"/>
      <c r="J380" s="172"/>
    </row>
    <row r="381" ht="15.75" customHeight="1">
      <c r="H381" s="172"/>
      <c r="J381" s="172"/>
    </row>
    <row r="382" ht="15.75" customHeight="1">
      <c r="H382" s="172"/>
      <c r="J382" s="172"/>
    </row>
    <row r="383" ht="15.75" customHeight="1">
      <c r="H383" s="172"/>
      <c r="J383" s="172"/>
    </row>
    <row r="384" ht="15.75" customHeight="1">
      <c r="H384" s="172"/>
      <c r="J384" s="172"/>
    </row>
    <row r="385" ht="15.75" customHeight="1">
      <c r="H385" s="172"/>
      <c r="J385" s="172"/>
    </row>
    <row r="386" ht="15.75" customHeight="1">
      <c r="H386" s="172"/>
      <c r="J386" s="172"/>
    </row>
    <row r="387" ht="15.75" customHeight="1">
      <c r="H387" s="172"/>
      <c r="J387" s="172"/>
    </row>
    <row r="388" ht="15.75" customHeight="1">
      <c r="H388" s="172"/>
      <c r="J388" s="172"/>
    </row>
    <row r="389" ht="15.75" customHeight="1">
      <c r="H389" s="172"/>
      <c r="J389" s="172"/>
    </row>
    <row r="390" ht="15.75" customHeight="1">
      <c r="H390" s="172"/>
      <c r="J390" s="172"/>
    </row>
    <row r="391" ht="15.75" customHeight="1">
      <c r="H391" s="172"/>
      <c r="J391" s="172"/>
    </row>
    <row r="392" ht="15.75" customHeight="1">
      <c r="H392" s="172"/>
      <c r="J392" s="172"/>
    </row>
    <row r="393" ht="15.75" customHeight="1">
      <c r="H393" s="172"/>
      <c r="J393" s="172"/>
    </row>
    <row r="394" ht="15.75" customHeight="1">
      <c r="H394" s="172"/>
      <c r="J394" s="172"/>
    </row>
    <row r="395" ht="15.75" customHeight="1">
      <c r="H395" s="172"/>
      <c r="J395" s="172"/>
    </row>
    <row r="396" ht="15.75" customHeight="1">
      <c r="H396" s="172"/>
      <c r="J396" s="172"/>
    </row>
    <row r="397" ht="15.75" customHeight="1">
      <c r="H397" s="172"/>
      <c r="J397" s="172"/>
    </row>
    <row r="398" ht="15.75" customHeight="1">
      <c r="H398" s="172"/>
      <c r="J398" s="172"/>
    </row>
    <row r="399" ht="15.75" customHeight="1">
      <c r="H399" s="172"/>
      <c r="J399" s="172"/>
    </row>
    <row r="400" ht="15.75" customHeight="1">
      <c r="H400" s="172"/>
      <c r="J400" s="172"/>
    </row>
    <row r="401" ht="15.75" customHeight="1">
      <c r="H401" s="172"/>
      <c r="J401" s="172"/>
    </row>
    <row r="402" ht="15.75" customHeight="1">
      <c r="H402" s="172"/>
      <c r="J402" s="172"/>
    </row>
    <row r="403" ht="15.75" customHeight="1">
      <c r="H403" s="172"/>
      <c r="J403" s="172"/>
    </row>
    <row r="404" ht="15.75" customHeight="1">
      <c r="H404" s="172"/>
      <c r="J404" s="172"/>
    </row>
    <row r="405" ht="15.75" customHeight="1">
      <c r="H405" s="172"/>
      <c r="J405" s="172"/>
    </row>
    <row r="406" ht="15.75" customHeight="1">
      <c r="H406" s="172"/>
      <c r="J406" s="172"/>
    </row>
    <row r="407" ht="15.75" customHeight="1">
      <c r="H407" s="172"/>
      <c r="J407" s="172"/>
    </row>
    <row r="408" ht="15.75" customHeight="1">
      <c r="H408" s="172"/>
      <c r="J408" s="172"/>
    </row>
    <row r="409" ht="15.75" customHeight="1">
      <c r="H409" s="172"/>
      <c r="J409" s="172"/>
    </row>
    <row r="410" ht="15.75" customHeight="1">
      <c r="H410" s="172"/>
      <c r="J410" s="172"/>
    </row>
    <row r="411" ht="15.75" customHeight="1">
      <c r="H411" s="172"/>
      <c r="J411" s="172"/>
    </row>
    <row r="412" ht="15.75" customHeight="1">
      <c r="H412" s="172"/>
      <c r="J412" s="172"/>
    </row>
    <row r="413" ht="15.75" customHeight="1">
      <c r="H413" s="172"/>
      <c r="J413" s="172"/>
    </row>
    <row r="414" ht="15.75" customHeight="1">
      <c r="H414" s="172"/>
      <c r="J414" s="172"/>
    </row>
    <row r="415" ht="15.75" customHeight="1">
      <c r="H415" s="172"/>
      <c r="J415" s="172"/>
    </row>
    <row r="416" ht="15.75" customHeight="1">
      <c r="H416" s="172"/>
      <c r="J416" s="172"/>
    </row>
    <row r="417" ht="15.75" customHeight="1">
      <c r="H417" s="172"/>
      <c r="J417" s="172"/>
    </row>
    <row r="418" ht="15.75" customHeight="1">
      <c r="H418" s="172"/>
      <c r="J418" s="172"/>
    </row>
    <row r="419" ht="15.75" customHeight="1">
      <c r="H419" s="172"/>
      <c r="J419" s="172"/>
    </row>
    <row r="420" ht="15.75" customHeight="1">
      <c r="H420" s="172"/>
      <c r="J420" s="172"/>
    </row>
    <row r="421" ht="15.75" customHeight="1">
      <c r="H421" s="172"/>
      <c r="J421" s="172"/>
    </row>
    <row r="422" ht="15.75" customHeight="1">
      <c r="H422" s="172"/>
      <c r="J422" s="172"/>
    </row>
    <row r="423" ht="15.75" customHeight="1">
      <c r="H423" s="172"/>
      <c r="J423" s="172"/>
    </row>
    <row r="424" ht="15.75" customHeight="1">
      <c r="H424" s="172"/>
      <c r="J424" s="172"/>
    </row>
    <row r="425" ht="15.75" customHeight="1">
      <c r="H425" s="172"/>
      <c r="J425" s="172"/>
    </row>
    <row r="426" ht="15.75" customHeight="1">
      <c r="H426" s="172"/>
      <c r="J426" s="172"/>
    </row>
    <row r="427" ht="15.75" customHeight="1">
      <c r="H427" s="172"/>
      <c r="J427" s="172"/>
    </row>
    <row r="428" ht="15.75" customHeight="1">
      <c r="H428" s="172"/>
      <c r="J428" s="172"/>
    </row>
    <row r="429" ht="15.75" customHeight="1">
      <c r="H429" s="172"/>
      <c r="J429" s="172"/>
    </row>
    <row r="430" ht="15.75" customHeight="1">
      <c r="H430" s="172"/>
      <c r="J430" s="172"/>
    </row>
    <row r="431" ht="15.75" customHeight="1">
      <c r="H431" s="172"/>
      <c r="J431" s="172"/>
    </row>
    <row r="432" ht="15.75" customHeight="1">
      <c r="H432" s="172"/>
      <c r="J432" s="172"/>
    </row>
    <row r="433" ht="15.75" customHeight="1">
      <c r="H433" s="172"/>
      <c r="J433" s="172"/>
    </row>
    <row r="434" ht="15.75" customHeight="1">
      <c r="H434" s="172"/>
      <c r="J434" s="172"/>
    </row>
    <row r="435" ht="15.75" customHeight="1">
      <c r="H435" s="172"/>
      <c r="J435" s="172"/>
    </row>
    <row r="436" ht="15.75" customHeight="1">
      <c r="H436" s="172"/>
      <c r="J436" s="172"/>
    </row>
    <row r="437" ht="15.75" customHeight="1">
      <c r="H437" s="172"/>
      <c r="J437" s="172"/>
    </row>
    <row r="438" ht="15.75" customHeight="1">
      <c r="H438" s="172"/>
      <c r="J438" s="172"/>
    </row>
    <row r="439" ht="15.75" customHeight="1">
      <c r="H439" s="172"/>
      <c r="J439" s="172"/>
    </row>
    <row r="440" ht="15.75" customHeight="1">
      <c r="H440" s="172"/>
      <c r="J440" s="172"/>
    </row>
    <row r="441" ht="15.75" customHeight="1">
      <c r="H441" s="172"/>
      <c r="J441" s="172"/>
    </row>
    <row r="442" ht="15.75" customHeight="1">
      <c r="H442" s="172"/>
      <c r="J442" s="172"/>
    </row>
    <row r="443" ht="15.75" customHeight="1">
      <c r="H443" s="172"/>
      <c r="J443" s="172"/>
    </row>
    <row r="444" ht="15.75" customHeight="1">
      <c r="H444" s="172"/>
      <c r="J444" s="172"/>
    </row>
    <row r="445" ht="15.75" customHeight="1">
      <c r="H445" s="172"/>
      <c r="J445" s="172"/>
    </row>
    <row r="446" ht="15.75" customHeight="1">
      <c r="H446" s="172"/>
      <c r="J446" s="172"/>
    </row>
    <row r="447" ht="15.75" customHeight="1">
      <c r="H447" s="172"/>
      <c r="J447" s="172"/>
    </row>
    <row r="448" ht="15.75" customHeight="1">
      <c r="H448" s="172"/>
      <c r="J448" s="172"/>
    </row>
    <row r="449" ht="15.75" customHeight="1">
      <c r="H449" s="172"/>
      <c r="J449" s="172"/>
    </row>
    <row r="450" ht="15.75" customHeight="1">
      <c r="H450" s="172"/>
      <c r="J450" s="172"/>
    </row>
    <row r="451" ht="15.75" customHeight="1">
      <c r="H451" s="172"/>
      <c r="J451" s="172"/>
    </row>
    <row r="452" ht="15.75" customHeight="1">
      <c r="H452" s="172"/>
      <c r="J452" s="172"/>
    </row>
    <row r="453" ht="15.75" customHeight="1">
      <c r="H453" s="172"/>
      <c r="J453" s="172"/>
    </row>
    <row r="454" ht="15.75" customHeight="1">
      <c r="H454" s="172"/>
      <c r="J454" s="172"/>
    </row>
    <row r="455" ht="15.75" customHeight="1">
      <c r="H455" s="172"/>
      <c r="J455" s="172"/>
    </row>
    <row r="456" ht="15.75" customHeight="1">
      <c r="H456" s="172"/>
      <c r="J456" s="172"/>
    </row>
    <row r="457" ht="15.75" customHeight="1">
      <c r="H457" s="172"/>
      <c r="J457" s="172"/>
    </row>
    <row r="458" ht="15.75" customHeight="1">
      <c r="H458" s="172"/>
      <c r="J458" s="172"/>
    </row>
    <row r="459" ht="15.75" customHeight="1">
      <c r="H459" s="172"/>
      <c r="J459" s="172"/>
    </row>
    <row r="460" ht="15.75" customHeight="1">
      <c r="H460" s="172"/>
      <c r="J460" s="172"/>
    </row>
    <row r="461" ht="15.75" customHeight="1">
      <c r="H461" s="172"/>
      <c r="J461" s="172"/>
    </row>
    <row r="462" ht="15.75" customHeight="1">
      <c r="H462" s="172"/>
      <c r="J462" s="172"/>
    </row>
    <row r="463" ht="15.75" customHeight="1">
      <c r="H463" s="172"/>
      <c r="J463" s="172"/>
    </row>
    <row r="464" ht="15.75" customHeight="1">
      <c r="H464" s="172"/>
      <c r="J464" s="172"/>
    </row>
    <row r="465" ht="15.75" customHeight="1">
      <c r="H465" s="172"/>
      <c r="J465" s="172"/>
    </row>
    <row r="466" ht="15.75" customHeight="1">
      <c r="H466" s="172"/>
      <c r="J466" s="172"/>
    </row>
    <row r="467" ht="15.75" customHeight="1">
      <c r="H467" s="172"/>
      <c r="J467" s="172"/>
    </row>
    <row r="468" ht="15.75" customHeight="1">
      <c r="H468" s="172"/>
      <c r="J468" s="172"/>
    </row>
    <row r="469" ht="15.75" customHeight="1">
      <c r="H469" s="172"/>
      <c r="J469" s="172"/>
    </row>
    <row r="470" ht="15.75" customHeight="1">
      <c r="H470" s="172"/>
      <c r="J470" s="172"/>
    </row>
    <row r="471" ht="15.75" customHeight="1">
      <c r="H471" s="172"/>
      <c r="J471" s="172"/>
    </row>
    <row r="472" ht="15.75" customHeight="1">
      <c r="H472" s="172"/>
      <c r="J472" s="172"/>
    </row>
    <row r="473" ht="15.75" customHeight="1">
      <c r="H473" s="172"/>
      <c r="J473" s="172"/>
    </row>
    <row r="474" ht="15.75" customHeight="1">
      <c r="H474" s="172"/>
      <c r="J474" s="172"/>
    </row>
    <row r="475" ht="15.75" customHeight="1">
      <c r="H475" s="172"/>
      <c r="J475" s="172"/>
    </row>
    <row r="476" ht="15.75" customHeight="1">
      <c r="H476" s="172"/>
      <c r="J476" s="172"/>
    </row>
    <row r="477" ht="15.75" customHeight="1">
      <c r="H477" s="172"/>
      <c r="J477" s="172"/>
    </row>
    <row r="478" ht="15.75" customHeight="1">
      <c r="H478" s="172"/>
      <c r="J478" s="172"/>
    </row>
    <row r="479" ht="15.75" customHeight="1">
      <c r="H479" s="172"/>
      <c r="J479" s="172"/>
    </row>
    <row r="480" ht="15.75" customHeight="1">
      <c r="H480" s="172"/>
      <c r="J480" s="172"/>
    </row>
    <row r="481" ht="15.75" customHeight="1">
      <c r="H481" s="172"/>
      <c r="J481" s="172"/>
    </row>
    <row r="482" ht="15.75" customHeight="1">
      <c r="H482" s="172"/>
      <c r="J482" s="172"/>
    </row>
    <row r="483" ht="15.75" customHeight="1">
      <c r="H483" s="172"/>
      <c r="J483" s="172"/>
    </row>
    <row r="484" ht="15.75" customHeight="1">
      <c r="H484" s="172"/>
      <c r="J484" s="172"/>
    </row>
    <row r="485" ht="15.75" customHeight="1">
      <c r="H485" s="172"/>
      <c r="J485" s="172"/>
    </row>
    <row r="486" ht="15.75" customHeight="1">
      <c r="H486" s="172"/>
      <c r="J486" s="172"/>
    </row>
    <row r="487" ht="15.75" customHeight="1">
      <c r="H487" s="172"/>
      <c r="J487" s="172"/>
    </row>
    <row r="488" ht="15.75" customHeight="1">
      <c r="H488" s="172"/>
      <c r="J488" s="172"/>
    </row>
    <row r="489" ht="15.75" customHeight="1">
      <c r="H489" s="172"/>
      <c r="J489" s="172"/>
    </row>
    <row r="490" ht="15.75" customHeight="1">
      <c r="H490" s="172"/>
      <c r="J490" s="172"/>
    </row>
    <row r="491" ht="15.75" customHeight="1">
      <c r="H491" s="172"/>
      <c r="J491" s="172"/>
    </row>
    <row r="492" ht="15.75" customHeight="1">
      <c r="H492" s="172"/>
      <c r="J492" s="172"/>
    </row>
    <row r="493" ht="15.75" customHeight="1">
      <c r="H493" s="172"/>
      <c r="J493" s="172"/>
    </row>
    <row r="494" ht="15.75" customHeight="1">
      <c r="H494" s="172"/>
      <c r="J494" s="172"/>
    </row>
    <row r="495" ht="15.75" customHeight="1">
      <c r="H495" s="172"/>
      <c r="J495" s="172"/>
    </row>
    <row r="496" ht="15.75" customHeight="1">
      <c r="H496" s="172"/>
      <c r="J496" s="172"/>
    </row>
    <row r="497" ht="15.75" customHeight="1">
      <c r="H497" s="172"/>
      <c r="J497" s="172"/>
    </row>
    <row r="498" ht="15.75" customHeight="1">
      <c r="H498" s="172"/>
      <c r="J498" s="172"/>
    </row>
    <row r="499" ht="15.75" customHeight="1">
      <c r="H499" s="172"/>
      <c r="J499" s="172"/>
    </row>
    <row r="500" ht="15.75" customHeight="1">
      <c r="H500" s="172"/>
      <c r="J500" s="172"/>
    </row>
    <row r="501" ht="15.75" customHeight="1">
      <c r="H501" s="172"/>
      <c r="J501" s="172"/>
    </row>
    <row r="502" ht="15.75" customHeight="1">
      <c r="H502" s="172"/>
      <c r="J502" s="172"/>
    </row>
    <row r="503" ht="15.75" customHeight="1">
      <c r="H503" s="172"/>
      <c r="J503" s="172"/>
    </row>
    <row r="504" ht="15.75" customHeight="1">
      <c r="H504" s="172"/>
      <c r="J504" s="172"/>
    </row>
    <row r="505" ht="15.75" customHeight="1">
      <c r="H505" s="172"/>
      <c r="J505" s="172"/>
    </row>
    <row r="506" ht="15.75" customHeight="1">
      <c r="H506" s="172"/>
      <c r="J506" s="172"/>
    </row>
    <row r="507" ht="15.75" customHeight="1">
      <c r="H507" s="172"/>
      <c r="J507" s="172"/>
    </row>
    <row r="508" ht="15.75" customHeight="1">
      <c r="H508" s="172"/>
      <c r="J508" s="172"/>
    </row>
    <row r="509" ht="15.75" customHeight="1">
      <c r="H509" s="172"/>
      <c r="J509" s="172"/>
    </row>
    <row r="510" ht="15.75" customHeight="1">
      <c r="H510" s="172"/>
      <c r="J510" s="172"/>
    </row>
    <row r="511" ht="15.75" customHeight="1">
      <c r="H511" s="172"/>
      <c r="J511" s="172"/>
    </row>
    <row r="512" ht="15.75" customHeight="1">
      <c r="H512" s="172"/>
      <c r="J512" s="172"/>
    </row>
    <row r="513" ht="15.75" customHeight="1">
      <c r="H513" s="172"/>
      <c r="J513" s="172"/>
    </row>
    <row r="514" ht="15.75" customHeight="1">
      <c r="H514" s="172"/>
      <c r="J514" s="172"/>
    </row>
    <row r="515" ht="15.75" customHeight="1">
      <c r="H515" s="172"/>
      <c r="J515" s="172"/>
    </row>
    <row r="516" ht="15.75" customHeight="1">
      <c r="H516" s="172"/>
      <c r="J516" s="172"/>
    </row>
    <row r="517" ht="15.75" customHeight="1">
      <c r="H517" s="172"/>
      <c r="J517" s="172"/>
    </row>
    <row r="518" ht="15.75" customHeight="1">
      <c r="H518" s="172"/>
      <c r="J518" s="172"/>
    </row>
    <row r="519" ht="15.75" customHeight="1">
      <c r="H519" s="172"/>
      <c r="J519" s="172"/>
    </row>
    <row r="520" ht="15.75" customHeight="1">
      <c r="H520" s="172"/>
      <c r="J520" s="172"/>
    </row>
    <row r="521" ht="15.75" customHeight="1">
      <c r="H521" s="172"/>
      <c r="J521" s="172"/>
    </row>
    <row r="522" ht="15.75" customHeight="1">
      <c r="H522" s="172"/>
      <c r="J522" s="172"/>
    </row>
    <row r="523" ht="15.75" customHeight="1">
      <c r="H523" s="172"/>
      <c r="J523" s="172"/>
    </row>
    <row r="524" ht="15.75" customHeight="1">
      <c r="H524" s="172"/>
      <c r="J524" s="172"/>
    </row>
    <row r="525" ht="15.75" customHeight="1">
      <c r="H525" s="172"/>
      <c r="J525" s="172"/>
    </row>
    <row r="526" ht="15.75" customHeight="1">
      <c r="H526" s="172"/>
      <c r="J526" s="172"/>
    </row>
    <row r="527" ht="15.75" customHeight="1">
      <c r="H527" s="172"/>
      <c r="J527" s="172"/>
    </row>
    <row r="528" ht="15.75" customHeight="1">
      <c r="H528" s="172"/>
      <c r="J528" s="172"/>
    </row>
    <row r="529" ht="15.75" customHeight="1">
      <c r="H529" s="172"/>
      <c r="J529" s="172"/>
    </row>
    <row r="530" ht="15.75" customHeight="1">
      <c r="H530" s="172"/>
      <c r="J530" s="172"/>
    </row>
    <row r="531" ht="15.75" customHeight="1">
      <c r="H531" s="172"/>
      <c r="J531" s="172"/>
    </row>
    <row r="532" ht="15.75" customHeight="1">
      <c r="H532" s="172"/>
      <c r="J532" s="172"/>
    </row>
    <row r="533" ht="15.75" customHeight="1">
      <c r="H533" s="172"/>
      <c r="J533" s="172"/>
    </row>
    <row r="534" ht="15.75" customHeight="1">
      <c r="H534" s="172"/>
      <c r="J534" s="172"/>
    </row>
    <row r="535" ht="15.75" customHeight="1">
      <c r="H535" s="172"/>
      <c r="J535" s="172"/>
    </row>
    <row r="536" ht="15.75" customHeight="1">
      <c r="H536" s="172"/>
      <c r="J536" s="172"/>
    </row>
    <row r="537" ht="15.75" customHeight="1">
      <c r="H537" s="172"/>
      <c r="J537" s="172"/>
    </row>
    <row r="538" ht="15.75" customHeight="1">
      <c r="H538" s="172"/>
      <c r="J538" s="172"/>
    </row>
    <row r="539" ht="15.75" customHeight="1">
      <c r="H539" s="172"/>
      <c r="J539" s="172"/>
    </row>
    <row r="540" ht="15.75" customHeight="1">
      <c r="H540" s="172"/>
      <c r="J540" s="172"/>
    </row>
    <row r="541" ht="15.75" customHeight="1">
      <c r="H541" s="172"/>
      <c r="J541" s="172"/>
    </row>
    <row r="542" ht="15.75" customHeight="1">
      <c r="H542" s="172"/>
      <c r="J542" s="172"/>
    </row>
    <row r="543" ht="15.75" customHeight="1">
      <c r="H543" s="172"/>
      <c r="J543" s="172"/>
    </row>
    <row r="544" ht="15.75" customHeight="1">
      <c r="H544" s="172"/>
      <c r="J544" s="172"/>
    </row>
    <row r="545" ht="15.75" customHeight="1">
      <c r="H545" s="172"/>
      <c r="J545" s="172"/>
    </row>
    <row r="546" ht="15.75" customHeight="1">
      <c r="H546" s="172"/>
      <c r="J546" s="172"/>
    </row>
    <row r="547" ht="15.75" customHeight="1">
      <c r="H547" s="172"/>
      <c r="J547" s="172"/>
    </row>
    <row r="548" ht="15.75" customHeight="1">
      <c r="H548" s="172"/>
      <c r="J548" s="172"/>
    </row>
    <row r="549" ht="15.75" customHeight="1">
      <c r="H549" s="172"/>
      <c r="J549" s="172"/>
    </row>
    <row r="550" ht="15.75" customHeight="1">
      <c r="H550" s="172"/>
      <c r="J550" s="172"/>
    </row>
    <row r="551" ht="15.75" customHeight="1">
      <c r="H551" s="172"/>
      <c r="J551" s="172"/>
    </row>
    <row r="552" ht="15.75" customHeight="1">
      <c r="H552" s="172"/>
      <c r="J552" s="172"/>
    </row>
    <row r="553" ht="15.75" customHeight="1">
      <c r="H553" s="172"/>
      <c r="J553" s="172"/>
    </row>
    <row r="554" ht="15.75" customHeight="1">
      <c r="H554" s="172"/>
      <c r="J554" s="172"/>
    </row>
    <row r="555" ht="15.75" customHeight="1">
      <c r="H555" s="172"/>
      <c r="J555" s="172"/>
    </row>
    <row r="556" ht="15.75" customHeight="1">
      <c r="H556" s="172"/>
      <c r="J556" s="172"/>
    </row>
    <row r="557" ht="15.75" customHeight="1">
      <c r="H557" s="172"/>
      <c r="J557" s="172"/>
    </row>
    <row r="558" ht="15.75" customHeight="1">
      <c r="H558" s="172"/>
      <c r="J558" s="172"/>
    </row>
    <row r="559" ht="15.75" customHeight="1">
      <c r="H559" s="172"/>
      <c r="J559" s="172"/>
    </row>
    <row r="560" ht="15.75" customHeight="1">
      <c r="H560" s="172"/>
      <c r="J560" s="172"/>
    </row>
    <row r="561" ht="15.75" customHeight="1">
      <c r="H561" s="172"/>
      <c r="J561" s="172"/>
    </row>
    <row r="562" ht="15.75" customHeight="1">
      <c r="H562" s="172"/>
      <c r="J562" s="172"/>
    </row>
    <row r="563" ht="15.75" customHeight="1">
      <c r="H563" s="172"/>
      <c r="J563" s="172"/>
    </row>
    <row r="564" ht="15.75" customHeight="1">
      <c r="H564" s="172"/>
      <c r="J564" s="172"/>
    </row>
    <row r="565" ht="15.75" customHeight="1">
      <c r="H565" s="172"/>
      <c r="J565" s="172"/>
    </row>
    <row r="566" ht="15.75" customHeight="1">
      <c r="H566" s="172"/>
      <c r="J566" s="172"/>
    </row>
    <row r="567" ht="15.75" customHeight="1">
      <c r="H567" s="172"/>
      <c r="J567" s="172"/>
    </row>
    <row r="568" ht="15.75" customHeight="1">
      <c r="H568" s="172"/>
      <c r="J568" s="172"/>
    </row>
    <row r="569" ht="15.75" customHeight="1">
      <c r="H569" s="172"/>
      <c r="J569" s="172"/>
    </row>
    <row r="570" ht="15.75" customHeight="1">
      <c r="H570" s="172"/>
      <c r="J570" s="172"/>
    </row>
    <row r="571" ht="15.75" customHeight="1">
      <c r="H571" s="172"/>
      <c r="J571" s="172"/>
    </row>
    <row r="572" ht="15.75" customHeight="1">
      <c r="H572" s="172"/>
      <c r="J572" s="172"/>
    </row>
    <row r="573" ht="15.75" customHeight="1">
      <c r="H573" s="172"/>
      <c r="J573" s="172"/>
    </row>
    <row r="574" ht="15.75" customHeight="1">
      <c r="H574" s="172"/>
      <c r="J574" s="172"/>
    </row>
    <row r="575" ht="15.75" customHeight="1">
      <c r="H575" s="172"/>
      <c r="J575" s="172"/>
    </row>
    <row r="576" ht="15.75" customHeight="1">
      <c r="H576" s="172"/>
      <c r="J576" s="172"/>
    </row>
    <row r="577" ht="15.75" customHeight="1">
      <c r="H577" s="172"/>
      <c r="J577" s="172"/>
    </row>
    <row r="578" ht="15.75" customHeight="1">
      <c r="H578" s="172"/>
      <c r="J578" s="172"/>
    </row>
    <row r="579" ht="15.75" customHeight="1">
      <c r="H579" s="172"/>
      <c r="J579" s="172"/>
    </row>
    <row r="580" ht="15.75" customHeight="1">
      <c r="H580" s="172"/>
      <c r="J580" s="172"/>
    </row>
    <row r="581" ht="15.75" customHeight="1">
      <c r="H581" s="172"/>
      <c r="J581" s="172"/>
    </row>
    <row r="582" ht="15.75" customHeight="1">
      <c r="H582" s="172"/>
      <c r="J582" s="172"/>
    </row>
    <row r="583" ht="15.75" customHeight="1">
      <c r="H583" s="172"/>
      <c r="J583" s="172"/>
    </row>
    <row r="584" ht="15.75" customHeight="1">
      <c r="H584" s="172"/>
      <c r="J584" s="172"/>
    </row>
    <row r="585" ht="15.75" customHeight="1">
      <c r="H585" s="172"/>
      <c r="J585" s="172"/>
    </row>
    <row r="586" ht="15.75" customHeight="1">
      <c r="H586" s="172"/>
      <c r="J586" s="172"/>
    </row>
    <row r="587" ht="15.75" customHeight="1">
      <c r="H587" s="172"/>
      <c r="J587" s="172"/>
    </row>
    <row r="588" ht="15.75" customHeight="1">
      <c r="H588" s="172"/>
      <c r="J588" s="172"/>
    </row>
    <row r="589" ht="15.75" customHeight="1">
      <c r="H589" s="172"/>
      <c r="J589" s="172"/>
    </row>
    <row r="590" ht="15.75" customHeight="1">
      <c r="H590" s="172"/>
      <c r="J590" s="172"/>
    </row>
    <row r="591" ht="15.75" customHeight="1">
      <c r="H591" s="172"/>
      <c r="J591" s="172"/>
    </row>
    <row r="592" ht="15.75" customHeight="1">
      <c r="H592" s="172"/>
      <c r="J592" s="172"/>
    </row>
    <row r="593" ht="15.75" customHeight="1">
      <c r="H593" s="172"/>
      <c r="J593" s="172"/>
    </row>
    <row r="594" ht="15.75" customHeight="1">
      <c r="H594" s="172"/>
      <c r="J594" s="172"/>
    </row>
    <row r="595" ht="15.75" customHeight="1">
      <c r="H595" s="172"/>
      <c r="J595" s="172"/>
    </row>
    <row r="596" ht="15.75" customHeight="1">
      <c r="H596" s="172"/>
      <c r="J596" s="172"/>
    </row>
    <row r="597" ht="15.75" customHeight="1">
      <c r="H597" s="172"/>
      <c r="J597" s="172"/>
    </row>
    <row r="598" ht="15.75" customHeight="1">
      <c r="H598" s="172"/>
      <c r="J598" s="172"/>
    </row>
    <row r="599" ht="15.75" customHeight="1">
      <c r="H599" s="172"/>
      <c r="J599" s="172"/>
    </row>
    <row r="600" ht="15.75" customHeight="1">
      <c r="H600" s="172"/>
      <c r="J600" s="172"/>
    </row>
    <row r="601" ht="15.75" customHeight="1">
      <c r="H601" s="172"/>
      <c r="J601" s="172"/>
    </row>
    <row r="602" ht="15.75" customHeight="1">
      <c r="H602" s="172"/>
      <c r="J602" s="172"/>
    </row>
    <row r="603" ht="15.75" customHeight="1">
      <c r="H603" s="172"/>
      <c r="J603" s="172"/>
    </row>
    <row r="604" ht="15.75" customHeight="1">
      <c r="H604" s="172"/>
      <c r="J604" s="172"/>
    </row>
    <row r="605" ht="15.75" customHeight="1">
      <c r="H605" s="172"/>
      <c r="J605" s="172"/>
    </row>
    <row r="606" ht="15.75" customHeight="1">
      <c r="H606" s="172"/>
      <c r="J606" s="172"/>
    </row>
    <row r="607" ht="15.75" customHeight="1">
      <c r="H607" s="172"/>
      <c r="J607" s="172"/>
    </row>
    <row r="608" ht="15.75" customHeight="1">
      <c r="H608" s="172"/>
      <c r="J608" s="172"/>
    </row>
    <row r="609" ht="15.75" customHeight="1">
      <c r="H609" s="172"/>
      <c r="J609" s="172"/>
    </row>
    <row r="610" ht="15.75" customHeight="1">
      <c r="H610" s="172"/>
      <c r="J610" s="172"/>
    </row>
    <row r="611" ht="15.75" customHeight="1">
      <c r="H611" s="172"/>
      <c r="J611" s="172"/>
    </row>
    <row r="612" ht="15.75" customHeight="1">
      <c r="H612" s="172"/>
      <c r="J612" s="172"/>
    </row>
    <row r="613" ht="15.75" customHeight="1">
      <c r="H613" s="172"/>
      <c r="J613" s="172"/>
    </row>
    <row r="614" ht="15.75" customHeight="1">
      <c r="H614" s="172"/>
      <c r="J614" s="172"/>
    </row>
    <row r="615" ht="15.75" customHeight="1">
      <c r="H615" s="172"/>
      <c r="J615" s="172"/>
    </row>
    <row r="616" ht="15.75" customHeight="1">
      <c r="H616" s="172"/>
      <c r="J616" s="172"/>
    </row>
    <row r="617" ht="15.75" customHeight="1">
      <c r="H617" s="172"/>
      <c r="J617" s="172"/>
    </row>
    <row r="618" ht="15.75" customHeight="1">
      <c r="H618" s="172"/>
      <c r="J618" s="172"/>
    </row>
    <row r="619" ht="15.75" customHeight="1">
      <c r="H619" s="172"/>
      <c r="J619" s="172"/>
    </row>
    <row r="620" ht="15.75" customHeight="1">
      <c r="H620" s="172"/>
      <c r="J620" s="172"/>
    </row>
    <row r="621" ht="15.75" customHeight="1">
      <c r="H621" s="172"/>
      <c r="J621" s="172"/>
    </row>
    <row r="622" ht="15.75" customHeight="1">
      <c r="H622" s="172"/>
      <c r="J622" s="172"/>
    </row>
    <row r="623" ht="15.75" customHeight="1">
      <c r="H623" s="172"/>
      <c r="J623" s="172"/>
    </row>
    <row r="624" ht="15.75" customHeight="1">
      <c r="H624" s="172"/>
      <c r="J624" s="172"/>
    </row>
    <row r="625" ht="15.75" customHeight="1">
      <c r="H625" s="172"/>
      <c r="J625" s="172"/>
    </row>
    <row r="626" ht="15.75" customHeight="1">
      <c r="H626" s="172"/>
      <c r="J626" s="172"/>
    </row>
    <row r="627" ht="15.75" customHeight="1">
      <c r="H627" s="172"/>
      <c r="J627" s="172"/>
    </row>
    <row r="628" ht="15.75" customHeight="1">
      <c r="H628" s="172"/>
      <c r="J628" s="172"/>
    </row>
    <row r="629" ht="15.75" customHeight="1">
      <c r="H629" s="172"/>
      <c r="J629" s="172"/>
    </row>
    <row r="630" ht="15.75" customHeight="1">
      <c r="H630" s="172"/>
      <c r="J630" s="172"/>
    </row>
    <row r="631" ht="15.75" customHeight="1">
      <c r="H631" s="172"/>
      <c r="J631" s="172"/>
    </row>
    <row r="632" ht="15.75" customHeight="1">
      <c r="H632" s="172"/>
      <c r="J632" s="172"/>
    </row>
    <row r="633" ht="15.75" customHeight="1">
      <c r="H633" s="172"/>
      <c r="J633" s="172"/>
    </row>
    <row r="634" ht="15.75" customHeight="1">
      <c r="H634" s="172"/>
      <c r="J634" s="172"/>
    </row>
    <row r="635" ht="15.75" customHeight="1">
      <c r="H635" s="172"/>
      <c r="J635" s="172"/>
    </row>
    <row r="636" ht="15.75" customHeight="1">
      <c r="H636" s="172"/>
      <c r="J636" s="172"/>
    </row>
    <row r="637" ht="15.75" customHeight="1">
      <c r="H637" s="172"/>
      <c r="J637" s="172"/>
    </row>
    <row r="638" ht="15.75" customHeight="1">
      <c r="H638" s="172"/>
      <c r="J638" s="172"/>
    </row>
    <row r="639" ht="15.75" customHeight="1">
      <c r="H639" s="172"/>
      <c r="J639" s="172"/>
    </row>
    <row r="640" ht="15.75" customHeight="1">
      <c r="H640" s="172"/>
      <c r="J640" s="172"/>
    </row>
    <row r="641" ht="15.75" customHeight="1">
      <c r="H641" s="172"/>
      <c r="J641" s="172"/>
    </row>
    <row r="642" ht="15.75" customHeight="1">
      <c r="H642" s="172"/>
      <c r="J642" s="172"/>
    </row>
    <row r="643" ht="15.75" customHeight="1">
      <c r="H643" s="172"/>
      <c r="J643" s="172"/>
    </row>
    <row r="644" ht="15.75" customHeight="1">
      <c r="H644" s="172"/>
      <c r="J644" s="172"/>
    </row>
    <row r="645" ht="15.75" customHeight="1">
      <c r="H645" s="172"/>
      <c r="J645" s="172"/>
    </row>
    <row r="646" ht="15.75" customHeight="1">
      <c r="H646" s="172"/>
      <c r="J646" s="172"/>
    </row>
    <row r="647" ht="15.75" customHeight="1">
      <c r="H647" s="172"/>
      <c r="J647" s="172"/>
    </row>
    <row r="648" ht="15.75" customHeight="1">
      <c r="H648" s="172"/>
      <c r="J648" s="172"/>
    </row>
    <row r="649" ht="15.75" customHeight="1">
      <c r="H649" s="172"/>
      <c r="J649" s="172"/>
    </row>
    <row r="650" ht="15.75" customHeight="1">
      <c r="H650" s="172"/>
      <c r="J650" s="172"/>
    </row>
    <row r="651" ht="15.75" customHeight="1">
      <c r="H651" s="172"/>
      <c r="J651" s="172"/>
    </row>
    <row r="652" ht="15.75" customHeight="1">
      <c r="H652" s="172"/>
      <c r="J652" s="172"/>
    </row>
    <row r="653" ht="15.75" customHeight="1">
      <c r="H653" s="172"/>
      <c r="J653" s="172"/>
    </row>
    <row r="654" ht="15.75" customHeight="1">
      <c r="H654" s="172"/>
      <c r="J654" s="172"/>
    </row>
    <row r="655" ht="15.75" customHeight="1">
      <c r="H655" s="172"/>
      <c r="J655" s="172"/>
    </row>
    <row r="656" ht="15.75" customHeight="1">
      <c r="H656" s="172"/>
      <c r="J656" s="172"/>
    </row>
    <row r="657" ht="15.75" customHeight="1">
      <c r="H657" s="172"/>
      <c r="J657" s="172"/>
    </row>
    <row r="658" ht="15.75" customHeight="1">
      <c r="H658" s="172"/>
      <c r="J658" s="172"/>
    </row>
    <row r="659" ht="15.75" customHeight="1">
      <c r="H659" s="172"/>
      <c r="J659" s="172"/>
    </row>
    <row r="660" ht="15.75" customHeight="1">
      <c r="H660" s="172"/>
      <c r="J660" s="172"/>
    </row>
    <row r="661" ht="15.75" customHeight="1">
      <c r="H661" s="172"/>
      <c r="J661" s="172"/>
    </row>
    <row r="662" ht="15.75" customHeight="1">
      <c r="H662" s="172"/>
      <c r="J662" s="172"/>
    </row>
    <row r="663" ht="15.75" customHeight="1">
      <c r="H663" s="172"/>
      <c r="J663" s="172"/>
    </row>
    <row r="664" ht="15.75" customHeight="1">
      <c r="H664" s="172"/>
      <c r="J664" s="172"/>
    </row>
    <row r="665" ht="15.75" customHeight="1">
      <c r="H665" s="172"/>
      <c r="J665" s="172"/>
    </row>
    <row r="666" ht="15.75" customHeight="1">
      <c r="H666" s="172"/>
      <c r="J666" s="172"/>
    </row>
    <row r="667" ht="15.75" customHeight="1">
      <c r="H667" s="172"/>
      <c r="J667" s="172"/>
    </row>
    <row r="668" ht="15.75" customHeight="1">
      <c r="H668" s="172"/>
      <c r="J668" s="172"/>
    </row>
    <row r="669" ht="15.75" customHeight="1">
      <c r="H669" s="172"/>
      <c r="J669" s="172"/>
    </row>
    <row r="670" ht="15.75" customHeight="1">
      <c r="H670" s="172"/>
      <c r="J670" s="172"/>
    </row>
    <row r="671" ht="15.75" customHeight="1">
      <c r="H671" s="172"/>
      <c r="J671" s="172"/>
    </row>
    <row r="672" ht="15.75" customHeight="1">
      <c r="H672" s="172"/>
      <c r="J672" s="172"/>
    </row>
    <row r="673" ht="15.75" customHeight="1">
      <c r="H673" s="172"/>
      <c r="J673" s="172"/>
    </row>
    <row r="674" ht="15.75" customHeight="1">
      <c r="H674" s="172"/>
      <c r="J674" s="172"/>
    </row>
    <row r="675" ht="15.75" customHeight="1">
      <c r="H675" s="172"/>
      <c r="J675" s="172"/>
    </row>
    <row r="676" ht="15.75" customHeight="1">
      <c r="H676" s="172"/>
      <c r="J676" s="172"/>
    </row>
    <row r="677" ht="15.75" customHeight="1">
      <c r="H677" s="172"/>
      <c r="J677" s="172"/>
    </row>
    <row r="678" ht="15.75" customHeight="1">
      <c r="H678" s="172"/>
      <c r="J678" s="172"/>
    </row>
    <row r="679" ht="15.75" customHeight="1">
      <c r="H679" s="172"/>
      <c r="J679" s="172"/>
    </row>
    <row r="680" ht="15.75" customHeight="1">
      <c r="H680" s="172"/>
      <c r="J680" s="172"/>
    </row>
    <row r="681" ht="15.75" customHeight="1">
      <c r="H681" s="172"/>
      <c r="J681" s="172"/>
    </row>
    <row r="682" ht="15.75" customHeight="1">
      <c r="H682" s="172"/>
      <c r="J682" s="172"/>
    </row>
    <row r="683" ht="15.75" customHeight="1">
      <c r="H683" s="172"/>
      <c r="J683" s="172"/>
    </row>
    <row r="684" ht="15.75" customHeight="1">
      <c r="H684" s="172"/>
      <c r="J684" s="172"/>
    </row>
    <row r="685" ht="15.75" customHeight="1">
      <c r="H685" s="172"/>
      <c r="J685" s="172"/>
    </row>
    <row r="686" ht="15.75" customHeight="1">
      <c r="H686" s="172"/>
      <c r="J686" s="172"/>
    </row>
    <row r="687" ht="15.75" customHeight="1">
      <c r="H687" s="172"/>
      <c r="J687" s="172"/>
    </row>
    <row r="688" ht="15.75" customHeight="1">
      <c r="H688" s="172"/>
      <c r="J688" s="172"/>
    </row>
    <row r="689" ht="15.75" customHeight="1">
      <c r="H689" s="172"/>
      <c r="J689" s="172"/>
    </row>
    <row r="690" ht="15.75" customHeight="1">
      <c r="H690" s="172"/>
      <c r="J690" s="172"/>
    </row>
    <row r="691" ht="15.75" customHeight="1">
      <c r="H691" s="172"/>
      <c r="J691" s="172"/>
    </row>
    <row r="692" ht="15.75" customHeight="1">
      <c r="H692" s="172"/>
      <c r="J692" s="172"/>
    </row>
    <row r="693" ht="15.75" customHeight="1">
      <c r="H693" s="172"/>
      <c r="J693" s="172"/>
    </row>
    <row r="694" ht="15.75" customHeight="1">
      <c r="H694" s="172"/>
      <c r="J694" s="172"/>
    </row>
    <row r="695" ht="15.75" customHeight="1">
      <c r="H695" s="172"/>
      <c r="J695" s="172"/>
    </row>
    <row r="696" ht="15.75" customHeight="1">
      <c r="H696" s="172"/>
      <c r="J696" s="172"/>
    </row>
    <row r="697" ht="15.75" customHeight="1">
      <c r="H697" s="172"/>
      <c r="J697" s="172"/>
    </row>
    <row r="698" ht="15.75" customHeight="1">
      <c r="H698" s="172"/>
      <c r="J698" s="172"/>
    </row>
    <row r="699" ht="15.75" customHeight="1">
      <c r="H699" s="172"/>
      <c r="J699" s="172"/>
    </row>
    <row r="700" ht="15.75" customHeight="1">
      <c r="H700" s="172"/>
      <c r="J700" s="172"/>
    </row>
    <row r="701" ht="15.75" customHeight="1">
      <c r="H701" s="172"/>
      <c r="J701" s="172"/>
    </row>
    <row r="702" ht="15.75" customHeight="1">
      <c r="H702" s="172"/>
      <c r="J702" s="172"/>
    </row>
    <row r="703" ht="15.75" customHeight="1">
      <c r="H703" s="172"/>
      <c r="J703" s="172"/>
    </row>
    <row r="704" ht="15.75" customHeight="1">
      <c r="H704" s="172"/>
      <c r="J704" s="172"/>
    </row>
    <row r="705" ht="15.75" customHeight="1">
      <c r="H705" s="172"/>
      <c r="J705" s="172"/>
    </row>
    <row r="706" ht="15.75" customHeight="1">
      <c r="H706" s="172"/>
      <c r="J706" s="172"/>
    </row>
    <row r="707" ht="15.75" customHeight="1">
      <c r="H707" s="172"/>
      <c r="J707" s="172"/>
    </row>
    <row r="708" ht="15.75" customHeight="1">
      <c r="H708" s="172"/>
      <c r="J708" s="172"/>
    </row>
    <row r="709" ht="15.75" customHeight="1">
      <c r="H709" s="172"/>
      <c r="J709" s="172"/>
    </row>
    <row r="710" ht="15.75" customHeight="1">
      <c r="H710" s="172"/>
      <c r="J710" s="172"/>
    </row>
    <row r="711" ht="15.75" customHeight="1">
      <c r="H711" s="172"/>
      <c r="J711" s="172"/>
    </row>
    <row r="712" ht="15.75" customHeight="1">
      <c r="H712" s="172"/>
      <c r="J712" s="172"/>
    </row>
    <row r="713" ht="15.75" customHeight="1">
      <c r="H713" s="172"/>
      <c r="J713" s="172"/>
    </row>
    <row r="714" ht="15.75" customHeight="1">
      <c r="H714" s="172"/>
      <c r="J714" s="172"/>
    </row>
    <row r="715" ht="15.75" customHeight="1">
      <c r="H715" s="172"/>
      <c r="J715" s="172"/>
    </row>
    <row r="716" ht="15.75" customHeight="1">
      <c r="H716" s="172"/>
      <c r="J716" s="172"/>
    </row>
    <row r="717" ht="15.75" customHeight="1">
      <c r="H717" s="172"/>
      <c r="J717" s="172"/>
    </row>
    <row r="718" ht="15.75" customHeight="1">
      <c r="H718" s="172"/>
      <c r="J718" s="172"/>
    </row>
    <row r="719" ht="15.75" customHeight="1">
      <c r="H719" s="172"/>
      <c r="J719" s="172"/>
    </row>
    <row r="720" ht="15.75" customHeight="1">
      <c r="H720" s="172"/>
      <c r="J720" s="172"/>
    </row>
    <row r="721" ht="15.75" customHeight="1">
      <c r="H721" s="172"/>
      <c r="J721" s="172"/>
    </row>
    <row r="722" ht="15.75" customHeight="1">
      <c r="H722" s="172"/>
      <c r="J722" s="172"/>
    </row>
    <row r="723" ht="15.75" customHeight="1">
      <c r="H723" s="172"/>
      <c r="J723" s="172"/>
    </row>
    <row r="724" ht="15.75" customHeight="1">
      <c r="H724" s="172"/>
      <c r="J724" s="172"/>
    </row>
    <row r="725" ht="15.75" customHeight="1">
      <c r="H725" s="172"/>
      <c r="J725" s="172"/>
    </row>
    <row r="726" ht="15.75" customHeight="1">
      <c r="H726" s="172"/>
      <c r="J726" s="172"/>
    </row>
    <row r="727" ht="15.75" customHeight="1">
      <c r="H727" s="172"/>
      <c r="J727" s="172"/>
    </row>
    <row r="728" ht="15.75" customHeight="1">
      <c r="H728" s="172"/>
      <c r="J728" s="172"/>
    </row>
    <row r="729" ht="15.75" customHeight="1">
      <c r="H729" s="172"/>
      <c r="J729" s="172"/>
    </row>
    <row r="730" ht="15.75" customHeight="1">
      <c r="H730" s="172"/>
      <c r="J730" s="172"/>
    </row>
    <row r="731" ht="15.75" customHeight="1">
      <c r="H731" s="172"/>
      <c r="J731" s="172"/>
    </row>
    <row r="732" ht="15.75" customHeight="1">
      <c r="H732" s="172"/>
      <c r="J732" s="172"/>
    </row>
    <row r="733" ht="15.75" customHeight="1">
      <c r="H733" s="172"/>
      <c r="J733" s="172"/>
    </row>
    <row r="734" ht="15.75" customHeight="1">
      <c r="H734" s="172"/>
      <c r="J734" s="172"/>
    </row>
    <row r="735" ht="15.75" customHeight="1">
      <c r="H735" s="172"/>
      <c r="J735" s="172"/>
    </row>
    <row r="736" ht="15.75" customHeight="1">
      <c r="H736" s="172"/>
      <c r="J736" s="172"/>
    </row>
    <row r="737" ht="15.75" customHeight="1">
      <c r="H737" s="172"/>
      <c r="J737" s="172"/>
    </row>
    <row r="738" ht="15.75" customHeight="1">
      <c r="H738" s="172"/>
      <c r="J738" s="172"/>
    </row>
    <row r="739" ht="15.75" customHeight="1">
      <c r="H739" s="172"/>
      <c r="J739" s="172"/>
    </row>
    <row r="740" ht="15.75" customHeight="1">
      <c r="H740" s="172"/>
      <c r="J740" s="172"/>
    </row>
    <row r="741" ht="15.75" customHeight="1">
      <c r="H741" s="172"/>
      <c r="J741" s="172"/>
    </row>
    <row r="742" ht="15.75" customHeight="1">
      <c r="H742" s="172"/>
      <c r="J742" s="172"/>
    </row>
    <row r="743" ht="15.75" customHeight="1">
      <c r="H743" s="172"/>
      <c r="J743" s="172"/>
    </row>
    <row r="744" ht="15.75" customHeight="1">
      <c r="H744" s="172"/>
      <c r="J744" s="172"/>
    </row>
    <row r="745" ht="15.75" customHeight="1">
      <c r="H745" s="172"/>
      <c r="J745" s="172"/>
    </row>
    <row r="746" ht="15.75" customHeight="1">
      <c r="H746" s="172"/>
      <c r="J746" s="172"/>
    </row>
    <row r="747" ht="15.75" customHeight="1">
      <c r="H747" s="172"/>
      <c r="J747" s="172"/>
    </row>
    <row r="748" ht="15.75" customHeight="1">
      <c r="H748" s="172"/>
      <c r="J748" s="172"/>
    </row>
    <row r="749" ht="15.75" customHeight="1">
      <c r="H749" s="172"/>
      <c r="J749" s="172"/>
    </row>
    <row r="750" ht="15.75" customHeight="1">
      <c r="H750" s="172"/>
      <c r="J750" s="172"/>
    </row>
    <row r="751" ht="15.75" customHeight="1">
      <c r="H751" s="172"/>
      <c r="J751" s="172"/>
    </row>
    <row r="752" ht="15.75" customHeight="1">
      <c r="H752" s="172"/>
      <c r="J752" s="172"/>
    </row>
    <row r="753" ht="15.75" customHeight="1">
      <c r="H753" s="172"/>
      <c r="J753" s="172"/>
    </row>
    <row r="754" ht="15.75" customHeight="1">
      <c r="H754" s="172"/>
      <c r="J754" s="172"/>
    </row>
    <row r="755" ht="15.75" customHeight="1">
      <c r="H755" s="172"/>
      <c r="J755" s="172"/>
    </row>
    <row r="756" ht="15.75" customHeight="1">
      <c r="H756" s="172"/>
      <c r="J756" s="172"/>
    </row>
    <row r="757" ht="15.75" customHeight="1">
      <c r="H757" s="172"/>
      <c r="J757" s="172"/>
    </row>
    <row r="758" ht="15.75" customHeight="1">
      <c r="H758" s="172"/>
      <c r="J758" s="172"/>
    </row>
    <row r="759" ht="15.75" customHeight="1">
      <c r="H759" s="172"/>
      <c r="J759" s="172"/>
    </row>
    <row r="760" ht="15.75" customHeight="1">
      <c r="H760" s="172"/>
      <c r="J760" s="172"/>
    </row>
    <row r="761" ht="15.75" customHeight="1">
      <c r="H761" s="172"/>
      <c r="J761" s="172"/>
    </row>
    <row r="762" ht="15.75" customHeight="1">
      <c r="H762" s="172"/>
      <c r="J762" s="172"/>
    </row>
    <row r="763" ht="15.75" customHeight="1">
      <c r="H763" s="172"/>
      <c r="J763" s="172"/>
    </row>
    <row r="764" ht="15.75" customHeight="1">
      <c r="H764" s="172"/>
      <c r="J764" s="172"/>
    </row>
    <row r="765" ht="15.75" customHeight="1">
      <c r="H765" s="172"/>
      <c r="J765" s="172"/>
    </row>
    <row r="766" ht="15.75" customHeight="1">
      <c r="H766" s="172"/>
      <c r="J766" s="172"/>
    </row>
    <row r="767" ht="15.75" customHeight="1">
      <c r="H767" s="172"/>
      <c r="J767" s="172"/>
    </row>
    <row r="768" ht="15.75" customHeight="1">
      <c r="H768" s="172"/>
      <c r="J768" s="172"/>
    </row>
    <row r="769" ht="15.75" customHeight="1">
      <c r="H769" s="172"/>
      <c r="J769" s="172"/>
    </row>
    <row r="770" ht="15.75" customHeight="1">
      <c r="H770" s="172"/>
      <c r="J770" s="172"/>
    </row>
    <row r="771" ht="15.75" customHeight="1">
      <c r="H771" s="172"/>
      <c r="J771" s="172"/>
    </row>
    <row r="772" ht="15.75" customHeight="1">
      <c r="H772" s="172"/>
      <c r="J772" s="172"/>
    </row>
    <row r="773" ht="15.75" customHeight="1">
      <c r="H773" s="172"/>
      <c r="J773" s="172"/>
    </row>
    <row r="774" ht="15.75" customHeight="1">
      <c r="H774" s="172"/>
      <c r="J774" s="172"/>
    </row>
    <row r="775" ht="15.75" customHeight="1">
      <c r="H775" s="172"/>
      <c r="J775" s="172"/>
    </row>
    <row r="776" ht="15.75" customHeight="1">
      <c r="H776" s="172"/>
      <c r="J776" s="172"/>
    </row>
    <row r="777" ht="15.75" customHeight="1">
      <c r="H777" s="172"/>
      <c r="J777" s="172"/>
    </row>
    <row r="778" ht="15.75" customHeight="1">
      <c r="H778" s="172"/>
      <c r="J778" s="172"/>
    </row>
    <row r="779" ht="15.75" customHeight="1">
      <c r="H779" s="172"/>
      <c r="J779" s="172"/>
    </row>
    <row r="780" ht="15.75" customHeight="1">
      <c r="H780" s="172"/>
      <c r="J780" s="172"/>
    </row>
    <row r="781" ht="15.75" customHeight="1">
      <c r="H781" s="172"/>
      <c r="J781" s="172"/>
    </row>
    <row r="782" ht="15.75" customHeight="1">
      <c r="H782" s="172"/>
      <c r="J782" s="172"/>
    </row>
    <row r="783" ht="15.75" customHeight="1">
      <c r="H783" s="172"/>
      <c r="J783" s="172"/>
    </row>
    <row r="784" ht="15.75" customHeight="1">
      <c r="H784" s="172"/>
      <c r="J784" s="172"/>
    </row>
    <row r="785" ht="15.75" customHeight="1">
      <c r="H785" s="172"/>
      <c r="J785" s="172"/>
    </row>
    <row r="786" ht="15.75" customHeight="1">
      <c r="H786" s="172"/>
      <c r="J786" s="172"/>
    </row>
    <row r="787" ht="15.75" customHeight="1">
      <c r="H787" s="172"/>
      <c r="J787" s="172"/>
    </row>
    <row r="788" ht="15.75" customHeight="1">
      <c r="H788" s="172"/>
      <c r="J788" s="172"/>
    </row>
    <row r="789" ht="15.75" customHeight="1">
      <c r="H789" s="172"/>
      <c r="J789" s="172"/>
    </row>
    <row r="790" ht="15.75" customHeight="1">
      <c r="H790" s="172"/>
      <c r="J790" s="172"/>
    </row>
    <row r="791" ht="15.75" customHeight="1">
      <c r="H791" s="172"/>
      <c r="J791" s="172"/>
    </row>
    <row r="792" ht="15.75" customHeight="1">
      <c r="H792" s="172"/>
      <c r="J792" s="172"/>
    </row>
    <row r="793" ht="15.75" customHeight="1">
      <c r="H793" s="172"/>
      <c r="J793" s="172"/>
    </row>
    <row r="794" ht="15.75" customHeight="1">
      <c r="H794" s="172"/>
      <c r="J794" s="172"/>
    </row>
    <row r="795" ht="15.75" customHeight="1">
      <c r="H795" s="172"/>
      <c r="J795" s="172"/>
    </row>
    <row r="796" ht="15.75" customHeight="1">
      <c r="H796" s="172"/>
      <c r="J796" s="172"/>
    </row>
    <row r="797" ht="15.75" customHeight="1">
      <c r="H797" s="172"/>
      <c r="J797" s="172"/>
    </row>
    <row r="798" ht="15.75" customHeight="1">
      <c r="H798" s="172"/>
      <c r="J798" s="172"/>
    </row>
    <row r="799" ht="15.75" customHeight="1">
      <c r="H799" s="172"/>
      <c r="J799" s="172"/>
    </row>
    <row r="800" ht="15.75" customHeight="1">
      <c r="H800" s="172"/>
      <c r="J800" s="172"/>
    </row>
    <row r="801" ht="15.75" customHeight="1">
      <c r="H801" s="172"/>
      <c r="J801" s="172"/>
    </row>
    <row r="802" ht="15.75" customHeight="1">
      <c r="H802" s="172"/>
      <c r="J802" s="172"/>
    </row>
    <row r="803" ht="15.75" customHeight="1">
      <c r="H803" s="172"/>
      <c r="J803" s="172"/>
    </row>
    <row r="804" ht="15.75" customHeight="1">
      <c r="H804" s="172"/>
      <c r="J804" s="172"/>
    </row>
    <row r="805" ht="15.75" customHeight="1">
      <c r="H805" s="172"/>
      <c r="J805" s="172"/>
    </row>
    <row r="806" ht="15.75" customHeight="1">
      <c r="H806" s="172"/>
      <c r="J806" s="172"/>
    </row>
    <row r="807" ht="15.75" customHeight="1">
      <c r="H807" s="172"/>
      <c r="J807" s="172"/>
    </row>
    <row r="808" ht="15.75" customHeight="1">
      <c r="H808" s="172"/>
      <c r="J808" s="172"/>
    </row>
    <row r="809" ht="15.75" customHeight="1">
      <c r="H809" s="172"/>
      <c r="J809" s="172"/>
    </row>
    <row r="810" ht="15.75" customHeight="1">
      <c r="H810" s="172"/>
      <c r="J810" s="172"/>
    </row>
    <row r="811" ht="15.75" customHeight="1">
      <c r="H811" s="172"/>
      <c r="J811" s="172"/>
    </row>
    <row r="812" ht="15.75" customHeight="1">
      <c r="H812" s="172"/>
      <c r="J812" s="172"/>
    </row>
    <row r="813" ht="15.75" customHeight="1">
      <c r="H813" s="172"/>
      <c r="J813" s="172"/>
    </row>
    <row r="814" ht="15.75" customHeight="1">
      <c r="H814" s="172"/>
      <c r="J814" s="172"/>
    </row>
    <row r="815" ht="15.75" customHeight="1">
      <c r="H815" s="172"/>
      <c r="J815" s="172"/>
    </row>
    <row r="816" ht="15.75" customHeight="1">
      <c r="H816" s="172"/>
      <c r="J816" s="172"/>
    </row>
    <row r="817" ht="15.75" customHeight="1">
      <c r="H817" s="172"/>
      <c r="J817" s="172"/>
    </row>
    <row r="818" ht="15.75" customHeight="1">
      <c r="H818" s="172"/>
      <c r="J818" s="172"/>
    </row>
    <row r="819" ht="15.75" customHeight="1">
      <c r="H819" s="172"/>
      <c r="J819" s="172"/>
    </row>
    <row r="820" ht="15.75" customHeight="1">
      <c r="H820" s="172"/>
      <c r="J820" s="172"/>
    </row>
    <row r="821" ht="15.75" customHeight="1">
      <c r="H821" s="172"/>
      <c r="J821" s="172"/>
    </row>
    <row r="822" ht="15.75" customHeight="1">
      <c r="H822" s="172"/>
      <c r="J822" s="172"/>
    </row>
    <row r="823" ht="15.75" customHeight="1">
      <c r="H823" s="172"/>
      <c r="J823" s="172"/>
    </row>
    <row r="824" ht="15.75" customHeight="1">
      <c r="H824" s="172"/>
      <c r="J824" s="172"/>
    </row>
    <row r="825" ht="15.75" customHeight="1">
      <c r="H825" s="172"/>
      <c r="J825" s="172"/>
    </row>
    <row r="826" ht="15.75" customHeight="1">
      <c r="H826" s="172"/>
      <c r="J826" s="172"/>
    </row>
    <row r="827" ht="15.75" customHeight="1">
      <c r="H827" s="172"/>
      <c r="J827" s="172"/>
    </row>
    <row r="828" ht="15.75" customHeight="1">
      <c r="H828" s="172"/>
      <c r="J828" s="172"/>
    </row>
    <row r="829" ht="15.75" customHeight="1">
      <c r="H829" s="172"/>
      <c r="J829" s="172"/>
    </row>
    <row r="830" ht="15.75" customHeight="1">
      <c r="H830" s="172"/>
      <c r="J830" s="172"/>
    </row>
    <row r="831" ht="15.75" customHeight="1">
      <c r="H831" s="172"/>
      <c r="J831" s="172"/>
    </row>
    <row r="832" ht="15.75" customHeight="1">
      <c r="H832" s="172"/>
      <c r="J832" s="172"/>
    </row>
    <row r="833" ht="15.75" customHeight="1">
      <c r="H833" s="172"/>
      <c r="J833" s="172"/>
    </row>
    <row r="834" ht="15.75" customHeight="1">
      <c r="H834" s="172"/>
      <c r="J834" s="172"/>
    </row>
    <row r="835" ht="15.75" customHeight="1">
      <c r="H835" s="172"/>
      <c r="J835" s="172"/>
    </row>
    <row r="836" ht="15.75" customHeight="1">
      <c r="H836" s="172"/>
      <c r="J836" s="172"/>
    </row>
    <row r="837" ht="15.75" customHeight="1">
      <c r="H837" s="172"/>
      <c r="J837" s="172"/>
    </row>
    <row r="838" ht="15.75" customHeight="1">
      <c r="H838" s="172"/>
      <c r="J838" s="172"/>
    </row>
    <row r="839" ht="15.75" customHeight="1">
      <c r="H839" s="172"/>
      <c r="J839" s="172"/>
    </row>
    <row r="840" ht="15.75" customHeight="1">
      <c r="H840" s="172"/>
      <c r="J840" s="172"/>
    </row>
    <row r="841" ht="15.75" customHeight="1">
      <c r="H841" s="172"/>
      <c r="J841" s="172"/>
    </row>
    <row r="842" ht="15.75" customHeight="1">
      <c r="H842" s="172"/>
      <c r="J842" s="172"/>
    </row>
    <row r="843" ht="15.75" customHeight="1">
      <c r="H843" s="172"/>
      <c r="J843" s="172"/>
    </row>
    <row r="844" ht="15.75" customHeight="1">
      <c r="H844" s="172"/>
      <c r="J844" s="172"/>
    </row>
    <row r="845" ht="15.75" customHeight="1">
      <c r="H845" s="172"/>
      <c r="J845" s="172"/>
    </row>
    <row r="846" ht="15.75" customHeight="1">
      <c r="H846" s="172"/>
      <c r="J846" s="172"/>
    </row>
    <row r="847" ht="15.75" customHeight="1">
      <c r="H847" s="172"/>
      <c r="J847" s="172"/>
    </row>
    <row r="848" ht="15.75" customHeight="1">
      <c r="H848" s="172"/>
      <c r="J848" s="172"/>
    </row>
    <row r="849" ht="15.75" customHeight="1">
      <c r="H849" s="172"/>
      <c r="J849" s="172"/>
    </row>
    <row r="850" ht="15.75" customHeight="1">
      <c r="H850" s="172"/>
      <c r="J850" s="172"/>
    </row>
    <row r="851" ht="15.75" customHeight="1">
      <c r="H851" s="172"/>
      <c r="J851" s="172"/>
    </row>
    <row r="852" ht="15.75" customHeight="1">
      <c r="H852" s="172"/>
      <c r="J852" s="172"/>
    </row>
    <row r="853" ht="15.75" customHeight="1">
      <c r="H853" s="172"/>
      <c r="J853" s="172"/>
    </row>
    <row r="854" ht="15.75" customHeight="1">
      <c r="H854" s="172"/>
      <c r="J854" s="172"/>
    </row>
    <row r="855" ht="15.75" customHeight="1">
      <c r="H855" s="172"/>
      <c r="J855" s="172"/>
    </row>
    <row r="856" ht="15.75" customHeight="1">
      <c r="H856" s="172"/>
      <c r="J856" s="172"/>
    </row>
    <row r="857" ht="15.75" customHeight="1">
      <c r="H857" s="172"/>
      <c r="J857" s="172"/>
    </row>
    <row r="858" ht="15.75" customHeight="1">
      <c r="H858" s="172"/>
      <c r="J858" s="172"/>
    </row>
    <row r="859" ht="15.75" customHeight="1">
      <c r="H859" s="172"/>
      <c r="J859" s="172"/>
    </row>
    <row r="860" ht="15.75" customHeight="1">
      <c r="H860" s="172"/>
      <c r="J860" s="172"/>
    </row>
    <row r="861" ht="15.75" customHeight="1">
      <c r="H861" s="172"/>
      <c r="J861" s="172"/>
    </row>
    <row r="862" ht="15.75" customHeight="1">
      <c r="H862" s="172"/>
      <c r="J862" s="172"/>
    </row>
    <row r="863" ht="15.75" customHeight="1">
      <c r="H863" s="172"/>
      <c r="J863" s="172"/>
    </row>
    <row r="864" ht="15.75" customHeight="1">
      <c r="H864" s="172"/>
      <c r="J864" s="172"/>
    </row>
    <row r="865" ht="15.75" customHeight="1">
      <c r="H865" s="172"/>
      <c r="J865" s="172"/>
    </row>
    <row r="866" ht="15.75" customHeight="1">
      <c r="H866" s="172"/>
      <c r="J866" s="172"/>
    </row>
    <row r="867" ht="15.75" customHeight="1">
      <c r="H867" s="172"/>
      <c r="J867" s="172"/>
    </row>
    <row r="868" ht="15.75" customHeight="1">
      <c r="H868" s="172"/>
      <c r="J868" s="172"/>
    </row>
    <row r="869" ht="15.75" customHeight="1">
      <c r="H869" s="172"/>
      <c r="J869" s="172"/>
    </row>
    <row r="870" ht="15.75" customHeight="1">
      <c r="H870" s="172"/>
      <c r="J870" s="172"/>
    </row>
    <row r="871" ht="15.75" customHeight="1">
      <c r="H871" s="172"/>
      <c r="J871" s="172"/>
    </row>
    <row r="872" ht="15.75" customHeight="1">
      <c r="H872" s="172"/>
      <c r="J872" s="172"/>
    </row>
    <row r="873" ht="15.75" customHeight="1">
      <c r="H873" s="172"/>
      <c r="J873" s="172"/>
    </row>
    <row r="874" ht="15.75" customHeight="1">
      <c r="H874" s="172"/>
      <c r="J874" s="172"/>
    </row>
    <row r="875" ht="15.75" customHeight="1">
      <c r="H875" s="172"/>
      <c r="J875" s="172"/>
    </row>
    <row r="876" ht="15.75" customHeight="1">
      <c r="H876" s="172"/>
      <c r="J876" s="172"/>
    </row>
    <row r="877" ht="15.75" customHeight="1">
      <c r="H877" s="172"/>
      <c r="J877" s="172"/>
    </row>
    <row r="878" ht="15.75" customHeight="1">
      <c r="H878" s="172"/>
      <c r="J878" s="172"/>
    </row>
    <row r="879" ht="15.75" customHeight="1">
      <c r="H879" s="172"/>
      <c r="J879" s="172"/>
    </row>
    <row r="880" ht="15.75" customHeight="1">
      <c r="H880" s="172"/>
      <c r="J880" s="172"/>
    </row>
    <row r="881" ht="15.75" customHeight="1">
      <c r="H881" s="172"/>
      <c r="J881" s="172"/>
    </row>
    <row r="882" ht="15.75" customHeight="1">
      <c r="H882" s="172"/>
      <c r="J882" s="172"/>
    </row>
    <row r="883" ht="15.75" customHeight="1">
      <c r="H883" s="172"/>
      <c r="J883" s="172"/>
    </row>
    <row r="884" ht="15.75" customHeight="1">
      <c r="H884" s="172"/>
      <c r="J884" s="172"/>
    </row>
    <row r="885" ht="15.75" customHeight="1">
      <c r="H885" s="172"/>
      <c r="J885" s="172"/>
    </row>
    <row r="886" ht="15.75" customHeight="1">
      <c r="H886" s="172"/>
      <c r="J886" s="172"/>
    </row>
    <row r="887" ht="15.75" customHeight="1">
      <c r="H887" s="172"/>
      <c r="J887" s="172"/>
    </row>
    <row r="888" ht="15.75" customHeight="1">
      <c r="H888" s="172"/>
      <c r="J888" s="172"/>
    </row>
    <row r="889" ht="15.75" customHeight="1">
      <c r="H889" s="172"/>
      <c r="J889" s="172"/>
    </row>
    <row r="890" ht="15.75" customHeight="1">
      <c r="H890" s="172"/>
      <c r="J890" s="172"/>
    </row>
    <row r="891" ht="15.75" customHeight="1">
      <c r="H891" s="172"/>
      <c r="J891" s="172"/>
    </row>
    <row r="892" ht="15.75" customHeight="1">
      <c r="H892" s="172"/>
      <c r="J892" s="172"/>
    </row>
    <row r="893" ht="15.75" customHeight="1">
      <c r="H893" s="172"/>
      <c r="J893" s="172"/>
    </row>
    <row r="894" ht="15.75" customHeight="1">
      <c r="H894" s="172"/>
      <c r="J894" s="172"/>
    </row>
    <row r="895" ht="15.75" customHeight="1">
      <c r="H895" s="172"/>
      <c r="J895" s="172"/>
    </row>
    <row r="896" ht="15.75" customHeight="1">
      <c r="H896" s="172"/>
      <c r="J896" s="172"/>
    </row>
    <row r="897" ht="15.75" customHeight="1">
      <c r="H897" s="172"/>
      <c r="J897" s="172"/>
    </row>
    <row r="898" ht="15.75" customHeight="1">
      <c r="H898" s="172"/>
      <c r="J898" s="172"/>
    </row>
    <row r="899" ht="15.75" customHeight="1">
      <c r="H899" s="172"/>
      <c r="J899" s="172"/>
    </row>
    <row r="900" ht="15.75" customHeight="1">
      <c r="H900" s="172"/>
      <c r="J900" s="172"/>
    </row>
    <row r="901" ht="15.75" customHeight="1">
      <c r="H901" s="172"/>
      <c r="J901" s="172"/>
    </row>
    <row r="902" ht="15.75" customHeight="1">
      <c r="H902" s="172"/>
      <c r="J902" s="172"/>
    </row>
    <row r="903" ht="15.75" customHeight="1">
      <c r="H903" s="172"/>
      <c r="J903" s="172"/>
    </row>
    <row r="904" ht="15.75" customHeight="1">
      <c r="H904" s="172"/>
      <c r="J904" s="172"/>
    </row>
    <row r="905" ht="15.75" customHeight="1">
      <c r="H905" s="172"/>
      <c r="J905" s="172"/>
    </row>
    <row r="906" ht="15.75" customHeight="1">
      <c r="H906" s="172"/>
      <c r="J906" s="172"/>
    </row>
    <row r="907" ht="15.75" customHeight="1">
      <c r="H907" s="172"/>
      <c r="J907" s="172"/>
    </row>
    <row r="908" ht="15.75" customHeight="1">
      <c r="H908" s="172"/>
      <c r="J908" s="172"/>
    </row>
    <row r="909" ht="15.75" customHeight="1">
      <c r="H909" s="172"/>
      <c r="J909" s="172"/>
    </row>
    <row r="910" ht="15.75" customHeight="1">
      <c r="H910" s="172"/>
      <c r="J910" s="172"/>
    </row>
    <row r="911" ht="15.75" customHeight="1">
      <c r="H911" s="172"/>
      <c r="J911" s="172"/>
    </row>
    <row r="912" ht="15.75" customHeight="1">
      <c r="H912" s="172"/>
      <c r="J912" s="172"/>
    </row>
    <row r="913" ht="15.75" customHeight="1">
      <c r="H913" s="172"/>
      <c r="J913" s="172"/>
    </row>
    <row r="914" ht="15.75" customHeight="1">
      <c r="H914" s="172"/>
      <c r="J914" s="172"/>
    </row>
    <row r="915" ht="15.75" customHeight="1">
      <c r="H915" s="172"/>
      <c r="J915" s="172"/>
    </row>
    <row r="916" ht="15.75" customHeight="1">
      <c r="H916" s="172"/>
      <c r="J916" s="172"/>
    </row>
    <row r="917" ht="15.75" customHeight="1">
      <c r="H917" s="172"/>
      <c r="J917" s="172"/>
    </row>
    <row r="918" ht="15.75" customHeight="1">
      <c r="H918" s="172"/>
      <c r="J918" s="172"/>
    </row>
    <row r="919" ht="15.75" customHeight="1">
      <c r="H919" s="172"/>
      <c r="J919" s="172"/>
    </row>
    <row r="920" ht="15.75" customHeight="1">
      <c r="H920" s="172"/>
      <c r="J920" s="172"/>
    </row>
    <row r="921" ht="15.75" customHeight="1">
      <c r="H921" s="172"/>
      <c r="J921" s="172"/>
    </row>
    <row r="922" ht="15.75" customHeight="1">
      <c r="H922" s="172"/>
      <c r="J922" s="172"/>
    </row>
    <row r="923" ht="15.75" customHeight="1">
      <c r="H923" s="172"/>
      <c r="J923" s="172"/>
    </row>
    <row r="924" ht="15.75" customHeight="1">
      <c r="H924" s="172"/>
      <c r="J924" s="172"/>
    </row>
    <row r="925" ht="15.75" customHeight="1">
      <c r="H925" s="172"/>
      <c r="J925" s="172"/>
    </row>
    <row r="926" ht="15.75" customHeight="1">
      <c r="H926" s="172"/>
      <c r="J926" s="172"/>
    </row>
    <row r="927" ht="15.75" customHeight="1">
      <c r="H927" s="172"/>
      <c r="J927" s="172"/>
    </row>
    <row r="928" ht="15.75" customHeight="1">
      <c r="H928" s="172"/>
      <c r="J928" s="172"/>
    </row>
    <row r="929" ht="15.75" customHeight="1">
      <c r="H929" s="172"/>
      <c r="J929" s="172"/>
    </row>
    <row r="930" ht="15.75" customHeight="1">
      <c r="H930" s="172"/>
      <c r="J930" s="172"/>
    </row>
    <row r="931" ht="15.75" customHeight="1">
      <c r="H931" s="172"/>
      <c r="J931" s="172"/>
    </row>
    <row r="932" ht="15.75" customHeight="1">
      <c r="H932" s="172"/>
      <c r="J932" s="172"/>
    </row>
    <row r="933" ht="15.75" customHeight="1">
      <c r="H933" s="172"/>
      <c r="J933" s="172"/>
    </row>
    <row r="934" ht="15.75" customHeight="1">
      <c r="H934" s="172"/>
      <c r="J934" s="172"/>
    </row>
    <row r="935" ht="15.75" customHeight="1">
      <c r="H935" s="172"/>
      <c r="J935" s="172"/>
    </row>
    <row r="936" ht="15.75" customHeight="1">
      <c r="H936" s="172"/>
      <c r="J936" s="172"/>
    </row>
    <row r="937" ht="15.75" customHeight="1">
      <c r="H937" s="172"/>
      <c r="J937" s="172"/>
    </row>
    <row r="938" ht="15.75" customHeight="1">
      <c r="H938" s="172"/>
      <c r="J938" s="172"/>
    </row>
    <row r="939" ht="15.75" customHeight="1">
      <c r="H939" s="172"/>
      <c r="J939" s="172"/>
    </row>
    <row r="940" ht="15.75" customHeight="1">
      <c r="H940" s="172"/>
      <c r="J940" s="172"/>
    </row>
    <row r="941" ht="15.75" customHeight="1">
      <c r="H941" s="172"/>
      <c r="J941" s="172"/>
    </row>
    <row r="942" ht="15.75" customHeight="1">
      <c r="H942" s="172"/>
      <c r="J942" s="172"/>
    </row>
    <row r="943" ht="15.75" customHeight="1">
      <c r="H943" s="172"/>
      <c r="J943" s="172"/>
    </row>
    <row r="944" ht="15.75" customHeight="1">
      <c r="H944" s="172"/>
      <c r="J944" s="172"/>
    </row>
    <row r="945" ht="15.75" customHeight="1">
      <c r="H945" s="172"/>
      <c r="J945" s="172"/>
    </row>
    <row r="946" ht="15.75" customHeight="1">
      <c r="H946" s="172"/>
      <c r="J946" s="172"/>
    </row>
    <row r="947" ht="15.75" customHeight="1">
      <c r="H947" s="172"/>
      <c r="J947" s="172"/>
    </row>
    <row r="948" ht="15.75" customHeight="1">
      <c r="H948" s="172"/>
      <c r="J948" s="172"/>
    </row>
    <row r="949" ht="15.75" customHeight="1">
      <c r="H949" s="172"/>
      <c r="J949" s="172"/>
    </row>
    <row r="950" ht="15.75" customHeight="1">
      <c r="H950" s="172"/>
      <c r="J950" s="172"/>
    </row>
    <row r="951" ht="15.75" customHeight="1">
      <c r="H951" s="172"/>
      <c r="J951" s="172"/>
    </row>
    <row r="952" ht="15.75" customHeight="1">
      <c r="H952" s="172"/>
      <c r="J952" s="172"/>
    </row>
    <row r="953" ht="15.75" customHeight="1">
      <c r="H953" s="172"/>
      <c r="J953" s="172"/>
    </row>
    <row r="954" ht="15.75" customHeight="1">
      <c r="H954" s="172"/>
      <c r="J954" s="172"/>
    </row>
    <row r="955" ht="15.75" customHeight="1">
      <c r="H955" s="172"/>
      <c r="J955" s="172"/>
    </row>
    <row r="956" ht="15.75" customHeight="1">
      <c r="H956" s="172"/>
      <c r="J956" s="172"/>
    </row>
    <row r="957" ht="15.75" customHeight="1">
      <c r="H957" s="172"/>
      <c r="J957" s="172"/>
    </row>
    <row r="958" ht="15.75" customHeight="1">
      <c r="H958" s="172"/>
      <c r="J958" s="172"/>
    </row>
    <row r="959" ht="15.75" customHeight="1">
      <c r="H959" s="172"/>
      <c r="J959" s="172"/>
    </row>
    <row r="960" ht="15.75" customHeight="1">
      <c r="H960" s="172"/>
      <c r="J960" s="172"/>
    </row>
    <row r="961" ht="15.75" customHeight="1">
      <c r="H961" s="172"/>
      <c r="J961" s="172"/>
    </row>
    <row r="962" ht="15.75" customHeight="1">
      <c r="H962" s="172"/>
      <c r="J962" s="172"/>
    </row>
    <row r="963" ht="15.75" customHeight="1">
      <c r="H963" s="172"/>
      <c r="J963" s="172"/>
    </row>
    <row r="964" ht="15.75" customHeight="1">
      <c r="H964" s="172"/>
      <c r="J964" s="172"/>
    </row>
    <row r="965" ht="15.75" customHeight="1">
      <c r="H965" s="172"/>
      <c r="J965" s="172"/>
    </row>
    <row r="966" ht="15.75" customHeight="1">
      <c r="H966" s="172"/>
      <c r="J966" s="172"/>
    </row>
    <row r="967" ht="15.75" customHeight="1">
      <c r="H967" s="172"/>
      <c r="J967" s="172"/>
    </row>
    <row r="968" ht="15.75" customHeight="1">
      <c r="H968" s="172"/>
      <c r="J968" s="172"/>
    </row>
    <row r="969" ht="15.75" customHeight="1">
      <c r="H969" s="172"/>
      <c r="J969" s="172"/>
    </row>
    <row r="970" ht="15.75" customHeight="1">
      <c r="H970" s="172"/>
      <c r="J970" s="172"/>
    </row>
    <row r="971" ht="15.75" customHeight="1">
      <c r="H971" s="172"/>
      <c r="J971" s="172"/>
    </row>
    <row r="972" ht="15.75" customHeight="1">
      <c r="H972" s="172"/>
      <c r="J972" s="172"/>
    </row>
    <row r="973" ht="15.75" customHeight="1">
      <c r="H973" s="172"/>
      <c r="J973" s="172"/>
    </row>
    <row r="974" ht="15.75" customHeight="1">
      <c r="H974" s="172"/>
      <c r="J974" s="172"/>
    </row>
    <row r="975" ht="15.75" customHeight="1">
      <c r="H975" s="172"/>
      <c r="J975" s="172"/>
    </row>
    <row r="976" ht="15.75" customHeight="1">
      <c r="H976" s="172"/>
      <c r="J976" s="172"/>
    </row>
    <row r="977" ht="15.75" customHeight="1">
      <c r="H977" s="172"/>
      <c r="J977" s="172"/>
    </row>
    <row r="978" ht="15.75" customHeight="1">
      <c r="H978" s="172"/>
      <c r="J978" s="172"/>
    </row>
    <row r="979" ht="15.75" customHeight="1">
      <c r="H979" s="172"/>
      <c r="J979" s="172"/>
    </row>
    <row r="980" ht="15.75" customHeight="1">
      <c r="H980" s="172"/>
      <c r="J980" s="172"/>
    </row>
    <row r="981" ht="15.75" customHeight="1">
      <c r="H981" s="172"/>
      <c r="J981" s="172"/>
    </row>
    <row r="982" ht="15.75" customHeight="1">
      <c r="H982" s="172"/>
      <c r="J982" s="172"/>
    </row>
    <row r="983" ht="15.75" customHeight="1">
      <c r="H983" s="172"/>
      <c r="J983" s="172"/>
    </row>
    <row r="984" ht="15.75" customHeight="1">
      <c r="H984" s="172"/>
      <c r="J984" s="172"/>
    </row>
    <row r="985" ht="15.75" customHeight="1">
      <c r="H985" s="172"/>
      <c r="J985" s="172"/>
    </row>
    <row r="986" ht="15.75" customHeight="1">
      <c r="H986" s="172"/>
      <c r="J986" s="172"/>
    </row>
    <row r="987" ht="15.75" customHeight="1">
      <c r="H987" s="172"/>
      <c r="J987" s="172"/>
    </row>
    <row r="988" ht="15.75" customHeight="1">
      <c r="H988" s="172"/>
      <c r="J988" s="172"/>
    </row>
    <row r="989" ht="15.75" customHeight="1">
      <c r="H989" s="172"/>
      <c r="J989" s="172"/>
    </row>
    <row r="990" ht="15.75" customHeight="1">
      <c r="H990" s="172"/>
      <c r="J990" s="172"/>
    </row>
    <row r="991" ht="15.75" customHeight="1">
      <c r="H991" s="172"/>
      <c r="J991" s="172"/>
    </row>
    <row r="992" ht="15.75" customHeight="1">
      <c r="H992" s="172"/>
      <c r="J992" s="172"/>
    </row>
    <row r="993" ht="15.75" customHeight="1">
      <c r="H993" s="172"/>
      <c r="J993" s="172"/>
    </row>
    <row r="994" ht="15.75" customHeight="1">
      <c r="H994" s="172"/>
      <c r="J994" s="172"/>
    </row>
    <row r="995" ht="15.75" customHeight="1">
      <c r="H995" s="172"/>
      <c r="J995" s="172"/>
    </row>
    <row r="996" ht="15.75" customHeight="1">
      <c r="H996" s="172"/>
      <c r="J996" s="172"/>
    </row>
    <row r="997" ht="15.75" customHeight="1">
      <c r="H997" s="172"/>
      <c r="J997" s="172"/>
    </row>
    <row r="998" ht="15.75" customHeight="1">
      <c r="H998" s="172"/>
      <c r="J998" s="172"/>
    </row>
    <row r="999" ht="15.75" customHeight="1">
      <c r="H999" s="172"/>
      <c r="J999" s="172"/>
    </row>
    <row r="1000" ht="15.75" customHeight="1">
      <c r="H1000" s="172"/>
      <c r="J1000" s="172"/>
    </row>
    <row r="1001" ht="15.75" customHeight="1">
      <c r="H1001" s="172"/>
      <c r="J1001" s="172"/>
    </row>
    <row r="1002" ht="15.75" customHeight="1">
      <c r="H1002" s="172"/>
      <c r="J1002" s="172"/>
    </row>
    <row r="1003" ht="15.75" customHeight="1">
      <c r="H1003" s="172"/>
      <c r="J1003" s="172"/>
    </row>
    <row r="1004" ht="15.75" customHeight="1">
      <c r="H1004" s="172"/>
      <c r="J1004" s="172"/>
    </row>
    <row r="1005" ht="15.75" customHeight="1">
      <c r="H1005" s="172"/>
      <c r="J1005" s="172"/>
    </row>
    <row r="1006" ht="15.75" customHeight="1">
      <c r="H1006" s="172"/>
      <c r="J1006" s="172"/>
    </row>
    <row r="1007" ht="15.75" customHeight="1">
      <c r="H1007" s="172"/>
      <c r="J1007" s="172"/>
    </row>
    <row r="1008" ht="15.75" customHeight="1">
      <c r="H1008" s="172"/>
      <c r="J1008" s="172"/>
    </row>
    <row r="1009" ht="15.75" customHeight="1">
      <c r="H1009" s="172"/>
      <c r="J1009" s="172"/>
    </row>
    <row r="1010" ht="15.75" customHeight="1">
      <c r="H1010" s="172"/>
      <c r="J1010" s="172"/>
    </row>
    <row r="1011" ht="15.75" customHeight="1">
      <c r="H1011" s="172"/>
      <c r="J1011" s="172"/>
    </row>
    <row r="1012" ht="15.75" customHeight="1">
      <c r="H1012" s="172"/>
      <c r="J1012" s="172"/>
    </row>
    <row r="1013" ht="15.75" customHeight="1">
      <c r="H1013" s="172"/>
      <c r="J1013" s="172"/>
    </row>
    <row r="1014" ht="15.75" customHeight="1">
      <c r="H1014" s="172"/>
      <c r="J1014" s="172"/>
    </row>
    <row r="1015" ht="15.75" customHeight="1">
      <c r="H1015" s="172"/>
      <c r="J1015" s="172"/>
    </row>
    <row r="1016" ht="15.75" customHeight="1">
      <c r="H1016" s="172"/>
      <c r="J1016" s="172"/>
    </row>
    <row r="1017" ht="15.75" customHeight="1">
      <c r="H1017" s="172"/>
      <c r="J1017" s="172"/>
    </row>
    <row r="1018" ht="15.75" customHeight="1">
      <c r="H1018" s="172"/>
      <c r="J1018" s="172"/>
    </row>
    <row r="1019" ht="15.75" customHeight="1">
      <c r="H1019" s="172"/>
      <c r="J1019" s="172"/>
    </row>
    <row r="1020" ht="15.75" customHeight="1">
      <c r="H1020" s="172"/>
      <c r="J1020" s="172"/>
    </row>
    <row r="1021" ht="15.75" customHeight="1">
      <c r="H1021" s="172"/>
      <c r="J1021" s="172"/>
    </row>
    <row r="1022" ht="15.75" customHeight="1">
      <c r="H1022" s="172"/>
      <c r="J1022" s="172"/>
    </row>
    <row r="1023" ht="15.75" customHeight="1">
      <c r="H1023" s="172"/>
      <c r="J1023" s="172"/>
    </row>
    <row r="1024" ht="15.75" customHeight="1">
      <c r="H1024" s="172"/>
      <c r="J1024" s="172"/>
    </row>
    <row r="1025" ht="15.75" customHeight="1">
      <c r="H1025" s="172"/>
      <c r="J1025" s="172"/>
    </row>
    <row r="1026" ht="15.75" customHeight="1">
      <c r="H1026" s="172"/>
      <c r="J1026" s="172"/>
    </row>
    <row r="1027" ht="15.75" customHeight="1">
      <c r="H1027" s="172"/>
      <c r="J1027" s="172"/>
    </row>
    <row r="1028" ht="15.75" customHeight="1">
      <c r="H1028" s="172"/>
      <c r="J1028" s="172"/>
    </row>
    <row r="1029" ht="15.75" customHeight="1">
      <c r="H1029" s="172"/>
      <c r="J1029" s="172"/>
    </row>
    <row r="1030" ht="15.75" customHeight="1">
      <c r="H1030" s="172"/>
      <c r="J1030" s="172"/>
    </row>
    <row r="1031" ht="15.75" customHeight="1">
      <c r="H1031" s="172"/>
      <c r="J1031" s="172"/>
    </row>
    <row r="1032" ht="15.75" customHeight="1">
      <c r="H1032" s="172"/>
      <c r="J1032" s="172"/>
    </row>
    <row r="1033" ht="15.75" customHeight="1">
      <c r="H1033" s="172"/>
      <c r="J1033" s="172"/>
    </row>
    <row r="1034" ht="15.75" customHeight="1">
      <c r="H1034" s="172"/>
      <c r="J1034" s="172"/>
    </row>
    <row r="1035" ht="15.75" customHeight="1">
      <c r="H1035" s="172"/>
      <c r="J1035" s="172"/>
    </row>
    <row r="1036" ht="15.75" customHeight="1">
      <c r="H1036" s="172"/>
      <c r="J1036" s="172"/>
    </row>
    <row r="1037" ht="15.75" customHeight="1">
      <c r="H1037" s="172"/>
      <c r="J1037" s="172"/>
    </row>
  </sheetData>
  <autoFilter ref="$A$3:$AG$58"/>
  <mergeCells count="2">
    <mergeCell ref="A1:AC2"/>
    <mergeCell ref="C73:G75"/>
  </mergeCells>
  <conditionalFormatting sqref="F63:F72 F76:F78 E79:E92 H91:J94">
    <cfRule type="containsText" dxfId="14" priority="1" operator="containsText" text="RUIM">
      <formula>NOT(ISERROR(SEARCH(("RUIM"),(F63))))</formula>
    </cfRule>
  </conditionalFormatting>
  <conditionalFormatting sqref="F63:F72 F76:F78 E79:E92 H91:J94">
    <cfRule type="containsText" dxfId="15" priority="2" operator="containsText" text="BOM">
      <formula>NOT(ISERROR(SEARCH(("BOM"),(F63))))</formula>
    </cfRule>
  </conditionalFormatting>
  <conditionalFormatting sqref="AE3:AE57 AF91:AH94">
    <cfRule type="containsText" dxfId="16" priority="3" operator="containsText" text="ENCERRADO">
      <formula>NOT(ISERROR(SEARCH(("ENCERRADO"),(AE3))))</formula>
    </cfRule>
  </conditionalFormatting>
  <conditionalFormatting sqref="Y3:Y57 AA91:AA94">
    <cfRule type="containsText" dxfId="16" priority="4" operator="containsText" text="SIM">
      <formula>NOT(ISERROR(SEARCH(("SIM"),(Y3))))</formula>
    </cfRule>
  </conditionalFormatting>
  <conditionalFormatting sqref="AE3:AE57 AF91:AH94">
    <cfRule type="containsText" dxfId="6" priority="5" operator="containsText" text="ABERTO">
      <formula>NOT(ISERROR(SEARCH(("ABERTO"),(AE3))))</formula>
    </cfRule>
  </conditionalFormatting>
  <conditionalFormatting sqref="Y3:Y57 AA91:AA94">
    <cfRule type="containsText" dxfId="6" priority="6" operator="containsText" text="NÃO">
      <formula>NOT(ISERROR(SEARCH(("NÃO"),(Y3))))</formula>
    </cfRule>
  </conditionalFormatting>
  <conditionalFormatting sqref="I4:J22 I24:J57 I64:J64">
    <cfRule type="notContainsBlanks" dxfId="23" priority="7">
      <formula>LEN(TRIM(I4))&gt;0</formula>
    </cfRule>
  </conditionalFormatting>
  <conditionalFormatting sqref="G64:G72 G76:G77">
    <cfRule type="cellIs" dxfId="24" priority="8" operator="greaterThan">
      <formula>"100%"</formula>
    </cfRule>
  </conditionalFormatting>
  <conditionalFormatting sqref="G64:G72 G76:G77">
    <cfRule type="cellIs" dxfId="25" priority="9" operator="between">
      <formula>"50%"</formula>
      <formula>"99%"</formula>
    </cfRule>
  </conditionalFormatting>
  <conditionalFormatting sqref="G64:G72 G76:G77">
    <cfRule type="cellIs" dxfId="26" priority="10" operator="between">
      <formula>"0%"</formula>
      <formula>"30%"</formula>
    </cfRule>
  </conditionalFormatting>
  <conditionalFormatting sqref="G64:G72 G76:G77">
    <cfRule type="cellIs" dxfId="27" priority="11" operator="between">
      <formula>"31%"</formula>
      <formula>"49%"</formula>
    </cfRule>
  </conditionalFormatting>
  <dataValidations>
    <dataValidation type="list" allowBlank="1" showErrorMessage="1" sqref="H27">
      <formula1>"CYA RUBBER,STEELMAST (FOB),VITALE,MAQPERF,SATAKE,RUDAN AGRO,SOLFERTI,UNIFORT,ISCA TEC,COOPAVEL,RIBERSID,KFSTEEL,TROPICAL SEED,TOPAGRO,3 TENTOS,NEWSURGICAL,MAXCROP,GGD METALS,QUISVI,FG AGRO,CRONOS,CLIENTE,MARISPAN,NEWSURGICAL,PRISMA"</formula1>
    </dataValidation>
    <dataValidation type="list" allowBlank="1" showErrorMessage="1" sqref="H3:H11 H13 H15:H17 H20 H23:H24 H26 H28:H29 H31 H34 H37:H40 H42 H44:H57 H363:H1037">
      <formula1>"CYA RUBBER,STEELMAST,VITALE,MAQPERF,SATAKE,RUDAN AGRO,SOLFERTI,UNIFORT,ISCA TEC,COOPAVEL,RIBERSID,KFSTEEL,TROPICAL SEED,TOPAGRO,3 TENTOS,NEWSURGICAL,MAXCROP,GGD METALS,QUISVI,FG AGRO,CRONOS,CLIENTE,MARISPAN,NEWSURGICAL,PRISMA "</formula1>
    </dataValidation>
    <dataValidation type="list" allowBlank="1" showErrorMessage="1" sqref="H12 H14 H18:H19 H21:H22 H25 H30 H32:H33 H35:H36 H41 H43">
      <formula1>"CYA RUBBER,STEELMAST (FOB),VITALE,MAQPERF,SATAKE,RUDAN AGRO,SOLFERTI,UNIFORT,ISCA TEC,COOPAVEL,RIBERSID,KFSTEEL,TROPICAL SEED,TOPAGRO,3 TENTOS,NEWSURGICAL,MAXCROP,GGD METALS,QUISVI,FG AGRO,CRONOS,CLIENTE,MARISPAN,NEWSURGICAL"</formula1>
    </dataValidation>
    <dataValidation type="list" allowBlank="1" showErrorMessage="1" sqref="I12 I14 I18:I19 I21:I22 I25 I27 I30 I32:I33 I35:I36 I41 I43">
      <formula1>"ORDEM SOLICITADA,CONTRATADO,ANDAMENTO,CARREGADO,SALDO,FINALIZADO,CERTO,SEM VEICULO,CTE ANDAMENTO,PAGAMENTO"</formula1>
    </dataValidation>
    <dataValidation type="list" allowBlank="1" showErrorMessage="1" sqref="I4:I11 I13 I15:I17 I20 I23:I24 I26 I28:I29 I31 I34 I37:I40 I42 I44:I57">
      <formula1>"ORDEM SOLICITADA,CONTRATADO,ANDAMENTO,CARREGANDO,SALDO,FINALIZADO,CERTO,SEM VEICULO,CTE ANDAMENTO"</formula1>
    </dataValidation>
    <dataValidation type="list" allowBlank="1" showErrorMessage="1" sqref="J4:J57 J162:J1037">
      <formula1>"NAO,SIM"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28.57"/>
    <col customWidth="1" min="4" max="4" width="23.57"/>
    <col customWidth="1" min="5" max="5" width="16.14"/>
    <col customWidth="1" min="6" max="6" width="29.57"/>
    <col customWidth="1" min="7" max="7" width="15.71"/>
    <col customWidth="1" min="8" max="8" width="20.29"/>
    <col customWidth="1" min="9" max="10" width="28.43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5.0"/>
    <col customWidth="1" hidden="1" min="27" max="27" width="16.57"/>
    <col customWidth="1" hidden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  <col customWidth="1" min="34" max="34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8.0" customHeight="1">
      <c r="A4" s="81">
        <v>45901.0</v>
      </c>
      <c r="B4" s="405" t="s">
        <v>925</v>
      </c>
      <c r="C4" s="405" t="s">
        <v>926</v>
      </c>
      <c r="D4" s="59" t="s">
        <v>112</v>
      </c>
      <c r="E4" s="59" t="s">
        <v>113</v>
      </c>
      <c r="F4" s="59" t="s">
        <v>659</v>
      </c>
      <c r="G4" s="59" t="s">
        <v>108</v>
      </c>
      <c r="H4" s="59" t="s">
        <v>109</v>
      </c>
      <c r="I4" s="60" t="s">
        <v>86</v>
      </c>
      <c r="J4" s="60" t="s">
        <v>87</v>
      </c>
      <c r="K4" s="59" t="s">
        <v>927</v>
      </c>
      <c r="L4" s="59" t="s">
        <v>928</v>
      </c>
      <c r="M4" s="314">
        <v>10000.0</v>
      </c>
      <c r="N4" s="315">
        <v>16900.0</v>
      </c>
      <c r="O4" s="60">
        <v>150000.0</v>
      </c>
      <c r="P4" s="68">
        <v>3.6E-4</v>
      </c>
      <c r="Q4" s="69">
        <f t="shared" ref="Q4:Q49" si="1">O4*P4</f>
        <v>54</v>
      </c>
      <c r="R4" s="65">
        <v>0.03</v>
      </c>
      <c r="S4" s="65">
        <v>0.035</v>
      </c>
      <c r="T4" s="66">
        <v>0.065</v>
      </c>
      <c r="U4" s="68">
        <f t="shared" ref="U4:U54" si="2">V4*0.00133</f>
        <v>0.01995</v>
      </c>
      <c r="V4" s="57">
        <v>15.0</v>
      </c>
      <c r="W4" s="316">
        <f t="shared" ref="W4:W54" si="3">R4+S4+T4+U4+AF4</f>
        <v>0.15845</v>
      </c>
      <c r="X4" s="69">
        <f t="shared" ref="X4:X54" si="4">N4*W4</f>
        <v>2677.805</v>
      </c>
      <c r="Y4" s="65">
        <v>0.1</v>
      </c>
      <c r="Z4" s="69">
        <f t="shared" ref="Z4:Z15" si="5">(N4-M4)*Y4</f>
        <v>690</v>
      </c>
      <c r="AA4" s="317">
        <v>2.5</v>
      </c>
      <c r="AB4" s="69">
        <f t="shared" ref="AB4:AB54" si="6">N4-M4-Q4-X4-Z4-AA4</f>
        <v>3475.695</v>
      </c>
      <c r="AC4" s="66">
        <f t="shared" ref="AC4:AC54" si="7">AB4/N4</f>
        <v>0.205662426</v>
      </c>
      <c r="AD4" s="71">
        <f t="shared" ref="AD4:AD54" si="8">N4-X4-AE4</f>
        <v>13885.04</v>
      </c>
      <c r="AE4" s="71">
        <f t="shared" ref="AE4:AE54" si="9">U4*N4</f>
        <v>337.155</v>
      </c>
      <c r="AF4" s="318">
        <v>0.0085</v>
      </c>
      <c r="AG4" s="319">
        <f t="shared" ref="AG4:AG7" si="10">AF4*N4</f>
        <v>143.65</v>
      </c>
      <c r="AH4" s="319"/>
    </row>
    <row r="5" ht="18.0" customHeight="1">
      <c r="A5" s="81">
        <v>45901.0</v>
      </c>
      <c r="B5" s="405" t="s">
        <v>929</v>
      </c>
      <c r="C5" s="406" t="s">
        <v>930</v>
      </c>
      <c r="D5" s="59" t="s">
        <v>112</v>
      </c>
      <c r="E5" s="59" t="s">
        <v>113</v>
      </c>
      <c r="F5" s="59" t="s">
        <v>118</v>
      </c>
      <c r="G5" s="59" t="s">
        <v>119</v>
      </c>
      <c r="H5" s="59" t="s">
        <v>109</v>
      </c>
      <c r="I5" s="60" t="s">
        <v>86</v>
      </c>
      <c r="J5" s="60" t="s">
        <v>87</v>
      </c>
      <c r="K5" s="59" t="s">
        <v>931</v>
      </c>
      <c r="L5" s="59" t="s">
        <v>932</v>
      </c>
      <c r="M5" s="321">
        <v>5000.0</v>
      </c>
      <c r="N5" s="322">
        <v>7900.0</v>
      </c>
      <c r="O5" s="60">
        <v>150000.0</v>
      </c>
      <c r="P5" s="68">
        <v>3.6E-4</v>
      </c>
      <c r="Q5" s="69">
        <f t="shared" si="1"/>
        <v>54</v>
      </c>
      <c r="R5" s="65">
        <v>0.03</v>
      </c>
      <c r="S5" s="65">
        <v>0.035</v>
      </c>
      <c r="T5" s="66">
        <v>0.065</v>
      </c>
      <c r="U5" s="68">
        <f t="shared" si="2"/>
        <v>0.01995</v>
      </c>
      <c r="V5" s="57">
        <v>15.0</v>
      </c>
      <c r="W5" s="316">
        <f t="shared" si="3"/>
        <v>0.15845</v>
      </c>
      <c r="X5" s="69">
        <f t="shared" si="4"/>
        <v>1251.755</v>
      </c>
      <c r="Y5" s="65">
        <v>0.1</v>
      </c>
      <c r="Z5" s="69">
        <f t="shared" si="5"/>
        <v>290</v>
      </c>
      <c r="AA5" s="317">
        <v>2.5</v>
      </c>
      <c r="AB5" s="69">
        <f t="shared" si="6"/>
        <v>1301.745</v>
      </c>
      <c r="AC5" s="66">
        <f t="shared" si="7"/>
        <v>0.1647778481</v>
      </c>
      <c r="AD5" s="71">
        <f t="shared" si="8"/>
        <v>6490.64</v>
      </c>
      <c r="AE5" s="71">
        <f t="shared" si="9"/>
        <v>157.605</v>
      </c>
      <c r="AF5" s="318">
        <v>0.0085</v>
      </c>
      <c r="AG5" s="319">
        <f t="shared" si="10"/>
        <v>67.15</v>
      </c>
      <c r="AH5" s="319"/>
    </row>
    <row r="6" ht="18.0" customHeight="1">
      <c r="A6" s="81">
        <v>45901.0</v>
      </c>
      <c r="B6" s="405" t="s">
        <v>933</v>
      </c>
      <c r="C6" s="406" t="s">
        <v>934</v>
      </c>
      <c r="D6" s="59" t="s">
        <v>90</v>
      </c>
      <c r="E6" s="59" t="s">
        <v>91</v>
      </c>
      <c r="F6" s="59" t="s">
        <v>94</v>
      </c>
      <c r="G6" s="59" t="s">
        <v>91</v>
      </c>
      <c r="H6" s="59" t="s">
        <v>85</v>
      </c>
      <c r="I6" s="60" t="s">
        <v>86</v>
      </c>
      <c r="J6" s="60" t="s">
        <v>87</v>
      </c>
      <c r="K6" s="59" t="s">
        <v>935</v>
      </c>
      <c r="L6" s="59" t="s">
        <v>936</v>
      </c>
      <c r="M6" s="321">
        <v>700.0</v>
      </c>
      <c r="N6" s="322">
        <v>1200.0</v>
      </c>
      <c r="O6" s="60">
        <v>50000.0</v>
      </c>
      <c r="P6" s="68">
        <v>3.6E-4</v>
      </c>
      <c r="Q6" s="69">
        <f t="shared" si="1"/>
        <v>18</v>
      </c>
      <c r="R6" s="65">
        <v>0.12</v>
      </c>
      <c r="S6" s="65">
        <v>0.0</v>
      </c>
      <c r="T6" s="66">
        <v>0.065</v>
      </c>
      <c r="U6" s="68">
        <f t="shared" si="2"/>
        <v>0.01995</v>
      </c>
      <c r="V6" s="57">
        <v>15.0</v>
      </c>
      <c r="W6" s="316">
        <f t="shared" si="3"/>
        <v>0.21345</v>
      </c>
      <c r="X6" s="69">
        <f t="shared" si="4"/>
        <v>256.14</v>
      </c>
      <c r="Y6" s="65">
        <v>0.07</v>
      </c>
      <c r="Z6" s="69">
        <f t="shared" si="5"/>
        <v>35</v>
      </c>
      <c r="AA6" s="317">
        <v>2.5</v>
      </c>
      <c r="AB6" s="69">
        <f t="shared" si="6"/>
        <v>188.36</v>
      </c>
      <c r="AC6" s="66">
        <f t="shared" si="7"/>
        <v>0.1569666667</v>
      </c>
      <c r="AD6" s="71">
        <f t="shared" si="8"/>
        <v>919.92</v>
      </c>
      <c r="AE6" s="71">
        <f t="shared" si="9"/>
        <v>23.94</v>
      </c>
      <c r="AF6" s="318">
        <v>0.0085</v>
      </c>
      <c r="AG6" s="319">
        <f t="shared" si="10"/>
        <v>10.2</v>
      </c>
      <c r="AH6" s="319"/>
    </row>
    <row r="7" ht="18.0" customHeight="1">
      <c r="A7" s="81">
        <v>45902.0</v>
      </c>
      <c r="B7" s="407" t="s">
        <v>937</v>
      </c>
      <c r="C7" s="407" t="s">
        <v>938</v>
      </c>
      <c r="D7" s="59" t="s">
        <v>122</v>
      </c>
      <c r="E7" s="59" t="s">
        <v>91</v>
      </c>
      <c r="F7" s="59" t="s">
        <v>939</v>
      </c>
      <c r="G7" s="59" t="s">
        <v>940</v>
      </c>
      <c r="H7" s="59" t="s">
        <v>262</v>
      </c>
      <c r="I7" s="60" t="s">
        <v>86</v>
      </c>
      <c r="J7" s="60" t="s">
        <v>87</v>
      </c>
      <c r="K7" s="59" t="s">
        <v>527</v>
      </c>
      <c r="L7" s="59" t="s">
        <v>941</v>
      </c>
      <c r="M7" s="314">
        <v>900.0</v>
      </c>
      <c r="N7" s="315">
        <v>1300.0</v>
      </c>
      <c r="O7" s="60">
        <v>50000.0</v>
      </c>
      <c r="P7" s="68">
        <v>3.6E-4</v>
      </c>
      <c r="Q7" s="69">
        <f t="shared" si="1"/>
        <v>18</v>
      </c>
      <c r="R7" s="65">
        <v>0.12</v>
      </c>
      <c r="S7" s="65">
        <v>0.0</v>
      </c>
      <c r="T7" s="66">
        <v>0.065</v>
      </c>
      <c r="U7" s="68">
        <f t="shared" si="2"/>
        <v>0.01995</v>
      </c>
      <c r="V7" s="57">
        <v>15.0</v>
      </c>
      <c r="W7" s="316">
        <f t="shared" si="3"/>
        <v>0.21345</v>
      </c>
      <c r="X7" s="69">
        <f t="shared" si="4"/>
        <v>277.485</v>
      </c>
      <c r="Y7" s="65">
        <v>0.02</v>
      </c>
      <c r="Z7" s="69">
        <f t="shared" si="5"/>
        <v>8</v>
      </c>
      <c r="AA7" s="317">
        <v>2.5</v>
      </c>
      <c r="AB7" s="69">
        <f t="shared" si="6"/>
        <v>94.015</v>
      </c>
      <c r="AC7" s="66">
        <f t="shared" si="7"/>
        <v>0.07231923077</v>
      </c>
      <c r="AD7" s="71">
        <f t="shared" si="8"/>
        <v>996.58</v>
      </c>
      <c r="AE7" s="71">
        <f t="shared" si="9"/>
        <v>25.935</v>
      </c>
      <c r="AF7" s="318">
        <v>0.0085</v>
      </c>
      <c r="AG7" s="319">
        <f t="shared" si="10"/>
        <v>11.05</v>
      </c>
      <c r="AH7" s="319"/>
    </row>
    <row r="8" ht="18.0" customHeight="1">
      <c r="A8" s="81">
        <v>45902.0</v>
      </c>
      <c r="B8" s="407" t="s">
        <v>942</v>
      </c>
      <c r="C8" s="407" t="s">
        <v>943</v>
      </c>
      <c r="D8" s="59" t="s">
        <v>944</v>
      </c>
      <c r="E8" s="59" t="s">
        <v>125</v>
      </c>
      <c r="F8" s="59" t="s">
        <v>945</v>
      </c>
      <c r="G8" s="59" t="s">
        <v>83</v>
      </c>
      <c r="H8" s="59" t="s">
        <v>946</v>
      </c>
      <c r="I8" s="60" t="s">
        <v>86</v>
      </c>
      <c r="J8" s="60" t="s">
        <v>87</v>
      </c>
      <c r="K8" s="59" t="s">
        <v>947</v>
      </c>
      <c r="L8" s="59" t="s">
        <v>948</v>
      </c>
      <c r="M8" s="314">
        <v>900.0</v>
      </c>
      <c r="N8" s="315">
        <v>1550.0</v>
      </c>
      <c r="O8" s="60">
        <v>50000.0</v>
      </c>
      <c r="P8" s="68">
        <v>3.6E-4</v>
      </c>
      <c r="Q8" s="69">
        <f t="shared" si="1"/>
        <v>18</v>
      </c>
      <c r="R8" s="65">
        <v>0.12</v>
      </c>
      <c r="S8" s="65">
        <v>0.0</v>
      </c>
      <c r="T8" s="66">
        <v>0.065</v>
      </c>
      <c r="U8" s="68">
        <f t="shared" si="2"/>
        <v>0.01995</v>
      </c>
      <c r="V8" s="57">
        <v>15.0</v>
      </c>
      <c r="W8" s="316">
        <f t="shared" si="3"/>
        <v>0.21345</v>
      </c>
      <c r="X8" s="69">
        <f t="shared" si="4"/>
        <v>330.8475</v>
      </c>
      <c r="Y8" s="65">
        <v>0.1</v>
      </c>
      <c r="Z8" s="69">
        <f t="shared" si="5"/>
        <v>65</v>
      </c>
      <c r="AA8" s="317">
        <v>2.5</v>
      </c>
      <c r="AB8" s="69">
        <f t="shared" si="6"/>
        <v>233.6525</v>
      </c>
      <c r="AC8" s="66">
        <f t="shared" si="7"/>
        <v>0.1507435484</v>
      </c>
      <c r="AD8" s="71">
        <f t="shared" si="8"/>
        <v>1188.23</v>
      </c>
      <c r="AE8" s="71">
        <f t="shared" si="9"/>
        <v>30.9225</v>
      </c>
      <c r="AF8" s="318">
        <v>0.0085</v>
      </c>
      <c r="AG8" s="319" t="str">
        <f>AF8*#REF!</f>
        <v>#REF!</v>
      </c>
      <c r="AH8" s="319"/>
    </row>
    <row r="9" ht="18.0" customHeight="1">
      <c r="A9" s="81">
        <v>45903.0</v>
      </c>
      <c r="B9" s="407" t="s">
        <v>949</v>
      </c>
      <c r="C9" s="407" t="s">
        <v>950</v>
      </c>
      <c r="D9" s="59" t="s">
        <v>112</v>
      </c>
      <c r="E9" s="59" t="s">
        <v>113</v>
      </c>
      <c r="F9" s="59" t="s">
        <v>659</v>
      </c>
      <c r="G9" s="59" t="s">
        <v>108</v>
      </c>
      <c r="H9" s="59" t="s">
        <v>109</v>
      </c>
      <c r="I9" s="60" t="s">
        <v>86</v>
      </c>
      <c r="J9" s="60" t="s">
        <v>87</v>
      </c>
      <c r="K9" s="59" t="s">
        <v>951</v>
      </c>
      <c r="L9" s="59" t="s">
        <v>952</v>
      </c>
      <c r="M9" s="314">
        <v>10000.0</v>
      </c>
      <c r="N9" s="315">
        <v>15900.0</v>
      </c>
      <c r="O9" s="60">
        <v>150000.0</v>
      </c>
      <c r="P9" s="68">
        <v>3.6E-4</v>
      </c>
      <c r="Q9" s="69">
        <f t="shared" si="1"/>
        <v>54</v>
      </c>
      <c r="R9" s="65">
        <v>0.03</v>
      </c>
      <c r="S9" s="65">
        <v>0.035</v>
      </c>
      <c r="T9" s="66">
        <v>0.065</v>
      </c>
      <c r="U9" s="68">
        <f t="shared" si="2"/>
        <v>0.01995</v>
      </c>
      <c r="V9" s="57">
        <v>15.0</v>
      </c>
      <c r="W9" s="316">
        <f t="shared" si="3"/>
        <v>0.15845</v>
      </c>
      <c r="X9" s="69">
        <f t="shared" si="4"/>
        <v>2519.355</v>
      </c>
      <c r="Y9" s="65">
        <v>0.1</v>
      </c>
      <c r="Z9" s="69">
        <f t="shared" si="5"/>
        <v>590</v>
      </c>
      <c r="AA9" s="317">
        <v>2.5</v>
      </c>
      <c r="AB9" s="69">
        <f t="shared" si="6"/>
        <v>2734.145</v>
      </c>
      <c r="AC9" s="66">
        <f t="shared" si="7"/>
        <v>0.171958805</v>
      </c>
      <c r="AD9" s="71">
        <f t="shared" si="8"/>
        <v>13063.44</v>
      </c>
      <c r="AE9" s="71">
        <f t="shared" si="9"/>
        <v>317.205</v>
      </c>
      <c r="AF9" s="318">
        <v>0.0085</v>
      </c>
      <c r="AG9" s="319">
        <f t="shared" ref="AG9:AG54" si="11">AF9*N9</f>
        <v>135.15</v>
      </c>
      <c r="AH9" s="319"/>
    </row>
    <row r="10" ht="18.0" customHeight="1">
      <c r="A10" s="81">
        <v>45903.0</v>
      </c>
      <c r="B10" s="58" t="s">
        <v>929</v>
      </c>
      <c r="C10" s="325" t="s">
        <v>930</v>
      </c>
      <c r="D10" s="59" t="s">
        <v>112</v>
      </c>
      <c r="E10" s="59" t="s">
        <v>113</v>
      </c>
      <c r="F10" s="59" t="s">
        <v>118</v>
      </c>
      <c r="G10" s="59" t="s">
        <v>119</v>
      </c>
      <c r="H10" s="59" t="s">
        <v>109</v>
      </c>
      <c r="I10" s="60" t="s">
        <v>86</v>
      </c>
      <c r="J10" s="60" t="s">
        <v>87</v>
      </c>
      <c r="K10" s="59" t="s">
        <v>953</v>
      </c>
      <c r="L10" s="59" t="s">
        <v>954</v>
      </c>
      <c r="M10" s="321">
        <v>4500.0</v>
      </c>
      <c r="N10" s="322">
        <v>7900.0</v>
      </c>
      <c r="O10" s="60">
        <v>150000.0</v>
      </c>
      <c r="P10" s="68">
        <v>3.6E-4</v>
      </c>
      <c r="Q10" s="69">
        <f t="shared" si="1"/>
        <v>54</v>
      </c>
      <c r="R10" s="65">
        <v>0.03</v>
      </c>
      <c r="S10" s="65">
        <v>0.035</v>
      </c>
      <c r="T10" s="66">
        <v>0.065</v>
      </c>
      <c r="U10" s="68">
        <f t="shared" si="2"/>
        <v>0.01995</v>
      </c>
      <c r="V10" s="57">
        <v>15.0</v>
      </c>
      <c r="W10" s="316">
        <f t="shared" si="3"/>
        <v>0.15845</v>
      </c>
      <c r="X10" s="69">
        <f t="shared" si="4"/>
        <v>1251.755</v>
      </c>
      <c r="Y10" s="65">
        <v>0.1</v>
      </c>
      <c r="Z10" s="69">
        <f t="shared" si="5"/>
        <v>340</v>
      </c>
      <c r="AA10" s="317">
        <v>2.5</v>
      </c>
      <c r="AB10" s="69">
        <f t="shared" si="6"/>
        <v>1751.745</v>
      </c>
      <c r="AC10" s="66">
        <f t="shared" si="7"/>
        <v>0.2217398734</v>
      </c>
      <c r="AD10" s="71">
        <f t="shared" si="8"/>
        <v>6490.64</v>
      </c>
      <c r="AE10" s="71">
        <f t="shared" si="9"/>
        <v>157.605</v>
      </c>
      <c r="AF10" s="318">
        <v>0.0085</v>
      </c>
      <c r="AG10" s="319">
        <f t="shared" si="11"/>
        <v>67.15</v>
      </c>
      <c r="AH10" s="319"/>
    </row>
    <row r="11" ht="18.0" customHeight="1">
      <c r="A11" s="81">
        <v>45903.0</v>
      </c>
      <c r="B11" s="58" t="s">
        <v>955</v>
      </c>
      <c r="C11" s="325" t="s">
        <v>956</v>
      </c>
      <c r="D11" s="59" t="s">
        <v>105</v>
      </c>
      <c r="E11" s="59" t="s">
        <v>106</v>
      </c>
      <c r="F11" s="59" t="s">
        <v>118</v>
      </c>
      <c r="G11" s="59" t="s">
        <v>119</v>
      </c>
      <c r="H11" s="59" t="s">
        <v>109</v>
      </c>
      <c r="I11" s="60" t="s">
        <v>86</v>
      </c>
      <c r="J11" s="60" t="s">
        <v>87</v>
      </c>
      <c r="K11" s="59" t="s">
        <v>913</v>
      </c>
      <c r="L11" s="59" t="s">
        <v>957</v>
      </c>
      <c r="M11" s="314">
        <v>10000.0</v>
      </c>
      <c r="N11" s="315">
        <v>15900.0</v>
      </c>
      <c r="O11" s="60">
        <v>100000.0</v>
      </c>
      <c r="P11" s="68">
        <v>3.6E-4</v>
      </c>
      <c r="Q11" s="69">
        <f t="shared" si="1"/>
        <v>36</v>
      </c>
      <c r="R11" s="65">
        <v>0.03</v>
      </c>
      <c r="S11" s="65">
        <v>0.035</v>
      </c>
      <c r="T11" s="66">
        <v>0.065</v>
      </c>
      <c r="U11" s="68">
        <f t="shared" si="2"/>
        <v>0.01995</v>
      </c>
      <c r="V11" s="57">
        <v>15.0</v>
      </c>
      <c r="W11" s="316">
        <f t="shared" si="3"/>
        <v>0.15845</v>
      </c>
      <c r="X11" s="69">
        <f t="shared" si="4"/>
        <v>2519.355</v>
      </c>
      <c r="Y11" s="65">
        <v>0.1</v>
      </c>
      <c r="Z11" s="69">
        <f t="shared" si="5"/>
        <v>590</v>
      </c>
      <c r="AA11" s="317">
        <v>2.5</v>
      </c>
      <c r="AB11" s="69">
        <f t="shared" si="6"/>
        <v>2752.145</v>
      </c>
      <c r="AC11" s="66">
        <f t="shared" si="7"/>
        <v>0.1730908805</v>
      </c>
      <c r="AD11" s="71">
        <f t="shared" si="8"/>
        <v>13063.44</v>
      </c>
      <c r="AE11" s="71">
        <f t="shared" si="9"/>
        <v>317.205</v>
      </c>
      <c r="AF11" s="318">
        <v>0.0085</v>
      </c>
      <c r="AG11" s="319">
        <f t="shared" si="11"/>
        <v>135.15</v>
      </c>
      <c r="AH11" s="319"/>
    </row>
    <row r="12" ht="18.0" customHeight="1">
      <c r="A12" s="81">
        <v>45904.0</v>
      </c>
      <c r="B12" s="58">
        <v>21511.0</v>
      </c>
      <c r="C12" s="325">
        <v>15841.0</v>
      </c>
      <c r="D12" s="59" t="s">
        <v>944</v>
      </c>
      <c r="E12" s="59" t="s">
        <v>125</v>
      </c>
      <c r="F12" s="59" t="s">
        <v>958</v>
      </c>
      <c r="G12" s="59" t="s">
        <v>308</v>
      </c>
      <c r="H12" s="59" t="s">
        <v>946</v>
      </c>
      <c r="I12" s="60" t="s">
        <v>86</v>
      </c>
      <c r="J12" s="60" t="s">
        <v>87</v>
      </c>
      <c r="K12" s="59" t="s">
        <v>959</v>
      </c>
      <c r="L12" s="59" t="s">
        <v>960</v>
      </c>
      <c r="M12" s="314">
        <v>500.0</v>
      </c>
      <c r="N12" s="315">
        <v>1150.0</v>
      </c>
      <c r="O12" s="60">
        <v>20000.0</v>
      </c>
      <c r="P12" s="68">
        <v>3.6E-4</v>
      </c>
      <c r="Q12" s="69">
        <f t="shared" si="1"/>
        <v>7.2</v>
      </c>
      <c r="R12" s="65">
        <v>0.12</v>
      </c>
      <c r="S12" s="65">
        <v>0.0</v>
      </c>
      <c r="T12" s="66">
        <v>0.065</v>
      </c>
      <c r="U12" s="68">
        <f t="shared" si="2"/>
        <v>0.01995</v>
      </c>
      <c r="V12" s="57">
        <v>15.0</v>
      </c>
      <c r="W12" s="316">
        <f t="shared" si="3"/>
        <v>0.21345</v>
      </c>
      <c r="X12" s="69">
        <f t="shared" si="4"/>
        <v>245.4675</v>
      </c>
      <c r="Y12" s="65">
        <v>0.13</v>
      </c>
      <c r="Z12" s="69">
        <f t="shared" si="5"/>
        <v>84.5</v>
      </c>
      <c r="AA12" s="317">
        <v>2.5</v>
      </c>
      <c r="AB12" s="69">
        <f t="shared" si="6"/>
        <v>310.3325</v>
      </c>
      <c r="AC12" s="66">
        <f t="shared" si="7"/>
        <v>0.2698543478</v>
      </c>
      <c r="AD12" s="71">
        <f t="shared" si="8"/>
        <v>881.59</v>
      </c>
      <c r="AE12" s="71">
        <f t="shared" si="9"/>
        <v>22.9425</v>
      </c>
      <c r="AF12" s="318">
        <v>0.0085</v>
      </c>
      <c r="AG12" s="319">
        <f t="shared" si="11"/>
        <v>9.775</v>
      </c>
      <c r="AH12" s="319"/>
    </row>
    <row r="13" ht="18.0" customHeight="1">
      <c r="A13" s="81">
        <v>45904.0</v>
      </c>
      <c r="B13" s="58" t="s">
        <v>961</v>
      </c>
      <c r="C13" s="325">
        <v>15825.0</v>
      </c>
      <c r="D13" s="59" t="s">
        <v>118</v>
      </c>
      <c r="E13" s="59" t="s">
        <v>119</v>
      </c>
      <c r="F13" s="59" t="s">
        <v>138</v>
      </c>
      <c r="G13" s="59" t="s">
        <v>139</v>
      </c>
      <c r="H13" s="59" t="s">
        <v>109</v>
      </c>
      <c r="I13" s="60" t="s">
        <v>86</v>
      </c>
      <c r="J13" s="60" t="s">
        <v>87</v>
      </c>
      <c r="K13" s="59" t="s">
        <v>922</v>
      </c>
      <c r="L13" s="59" t="s">
        <v>962</v>
      </c>
      <c r="M13" s="314">
        <v>2600.0</v>
      </c>
      <c r="N13" s="315">
        <v>4600.0</v>
      </c>
      <c r="O13" s="60">
        <v>20000.0</v>
      </c>
      <c r="P13" s="68">
        <v>3.6E-4</v>
      </c>
      <c r="Q13" s="69">
        <f t="shared" si="1"/>
        <v>7.2</v>
      </c>
      <c r="R13" s="65">
        <v>0.03</v>
      </c>
      <c r="S13" s="65">
        <v>0.035</v>
      </c>
      <c r="T13" s="66">
        <v>0.065</v>
      </c>
      <c r="U13" s="68">
        <f t="shared" si="2"/>
        <v>0.01995</v>
      </c>
      <c r="V13" s="57">
        <v>15.0</v>
      </c>
      <c r="W13" s="316">
        <f t="shared" si="3"/>
        <v>0.15845</v>
      </c>
      <c r="X13" s="69">
        <f t="shared" si="4"/>
        <v>728.87</v>
      </c>
      <c r="Y13" s="65">
        <v>0.1</v>
      </c>
      <c r="Z13" s="69">
        <f t="shared" si="5"/>
        <v>200</v>
      </c>
      <c r="AA13" s="317">
        <v>2.5</v>
      </c>
      <c r="AB13" s="69">
        <f t="shared" si="6"/>
        <v>1061.43</v>
      </c>
      <c r="AC13" s="66">
        <f t="shared" si="7"/>
        <v>0.2307456522</v>
      </c>
      <c r="AD13" s="71">
        <f t="shared" si="8"/>
        <v>3779.36</v>
      </c>
      <c r="AE13" s="71">
        <f t="shared" si="9"/>
        <v>91.77</v>
      </c>
      <c r="AF13" s="318">
        <v>0.0085</v>
      </c>
      <c r="AG13" s="319">
        <f t="shared" si="11"/>
        <v>39.1</v>
      </c>
      <c r="AH13" s="319"/>
    </row>
    <row r="14" ht="18.0" customHeight="1">
      <c r="A14" s="81">
        <v>45906.0</v>
      </c>
      <c r="B14" s="58" t="s">
        <v>963</v>
      </c>
      <c r="C14" s="334" t="s">
        <v>964</v>
      </c>
      <c r="D14" s="59" t="s">
        <v>112</v>
      </c>
      <c r="E14" s="59" t="s">
        <v>113</v>
      </c>
      <c r="F14" s="59" t="s">
        <v>659</v>
      </c>
      <c r="G14" s="59" t="s">
        <v>108</v>
      </c>
      <c r="H14" s="59" t="s">
        <v>109</v>
      </c>
      <c r="I14" s="60" t="s">
        <v>86</v>
      </c>
      <c r="J14" s="60" t="s">
        <v>87</v>
      </c>
      <c r="K14" s="59" t="s">
        <v>965</v>
      </c>
      <c r="L14" s="59" t="s">
        <v>966</v>
      </c>
      <c r="M14" s="314">
        <v>9500.0</v>
      </c>
      <c r="N14" s="315">
        <v>15500.0</v>
      </c>
      <c r="O14" s="60">
        <v>150000.0</v>
      </c>
      <c r="P14" s="68">
        <v>3.6E-4</v>
      </c>
      <c r="Q14" s="69">
        <f t="shared" si="1"/>
        <v>54</v>
      </c>
      <c r="R14" s="65">
        <v>0.03</v>
      </c>
      <c r="S14" s="65">
        <v>0.035</v>
      </c>
      <c r="T14" s="66">
        <v>0.065</v>
      </c>
      <c r="U14" s="68">
        <f t="shared" si="2"/>
        <v>0.01995</v>
      </c>
      <c r="V14" s="57">
        <v>15.0</v>
      </c>
      <c r="W14" s="316">
        <f t="shared" si="3"/>
        <v>0.15845</v>
      </c>
      <c r="X14" s="69">
        <f t="shared" si="4"/>
        <v>2455.975</v>
      </c>
      <c r="Y14" s="65">
        <v>0.1</v>
      </c>
      <c r="Z14" s="69">
        <f t="shared" si="5"/>
        <v>600</v>
      </c>
      <c r="AA14" s="317">
        <v>2.5</v>
      </c>
      <c r="AB14" s="69">
        <f t="shared" si="6"/>
        <v>2887.525</v>
      </c>
      <c r="AC14" s="66">
        <f t="shared" si="7"/>
        <v>0.1862919355</v>
      </c>
      <c r="AD14" s="71">
        <f t="shared" si="8"/>
        <v>12734.8</v>
      </c>
      <c r="AE14" s="71">
        <f t="shared" si="9"/>
        <v>309.225</v>
      </c>
      <c r="AF14" s="318">
        <v>0.0085</v>
      </c>
      <c r="AG14" s="319">
        <f t="shared" si="11"/>
        <v>131.75</v>
      </c>
      <c r="AH14" s="319"/>
    </row>
    <row r="15" ht="16.5" customHeight="1">
      <c r="A15" s="81">
        <v>45906.0</v>
      </c>
      <c r="B15" s="58" t="s">
        <v>967</v>
      </c>
      <c r="C15" s="58" t="s">
        <v>968</v>
      </c>
      <c r="D15" s="59" t="s">
        <v>112</v>
      </c>
      <c r="E15" s="59" t="s">
        <v>113</v>
      </c>
      <c r="F15" s="59" t="s">
        <v>118</v>
      </c>
      <c r="G15" s="59" t="s">
        <v>119</v>
      </c>
      <c r="H15" s="59" t="s">
        <v>109</v>
      </c>
      <c r="I15" s="60" t="s">
        <v>86</v>
      </c>
      <c r="J15" s="60" t="s">
        <v>87</v>
      </c>
      <c r="K15" s="59" t="s">
        <v>136</v>
      </c>
      <c r="L15" s="59" t="s">
        <v>895</v>
      </c>
      <c r="M15" s="321">
        <v>4500.0</v>
      </c>
      <c r="N15" s="322">
        <v>7900.0</v>
      </c>
      <c r="O15" s="60">
        <v>150000.0</v>
      </c>
      <c r="P15" s="68">
        <v>3.6E-4</v>
      </c>
      <c r="Q15" s="69">
        <f t="shared" si="1"/>
        <v>54</v>
      </c>
      <c r="R15" s="65">
        <v>0.03</v>
      </c>
      <c r="S15" s="65">
        <v>0.035</v>
      </c>
      <c r="T15" s="66">
        <v>0.065</v>
      </c>
      <c r="U15" s="68">
        <f t="shared" si="2"/>
        <v>0.01995</v>
      </c>
      <c r="V15" s="57">
        <v>15.0</v>
      </c>
      <c r="W15" s="316">
        <f t="shared" si="3"/>
        <v>0.15845</v>
      </c>
      <c r="X15" s="69">
        <f t="shared" si="4"/>
        <v>1251.755</v>
      </c>
      <c r="Y15" s="65">
        <v>0.1</v>
      </c>
      <c r="Z15" s="69">
        <f t="shared" si="5"/>
        <v>340</v>
      </c>
      <c r="AA15" s="317">
        <v>2.5</v>
      </c>
      <c r="AB15" s="69">
        <f t="shared" si="6"/>
        <v>1751.745</v>
      </c>
      <c r="AC15" s="66">
        <f t="shared" si="7"/>
        <v>0.2217398734</v>
      </c>
      <c r="AD15" s="71">
        <f t="shared" si="8"/>
        <v>6490.64</v>
      </c>
      <c r="AE15" s="71">
        <f t="shared" si="9"/>
        <v>157.605</v>
      </c>
      <c r="AF15" s="318">
        <v>0.0085</v>
      </c>
      <c r="AG15" s="319">
        <f t="shared" si="11"/>
        <v>67.15</v>
      </c>
      <c r="AH15" s="319"/>
    </row>
    <row r="16" ht="18.0" customHeight="1">
      <c r="A16" s="81">
        <v>45909.0</v>
      </c>
      <c r="B16" s="58">
        <v>21653.0</v>
      </c>
      <c r="C16" s="58">
        <v>15940.0</v>
      </c>
      <c r="D16" s="326" t="s">
        <v>124</v>
      </c>
      <c r="E16" s="326" t="s">
        <v>125</v>
      </c>
      <c r="F16" s="326" t="s">
        <v>105</v>
      </c>
      <c r="G16" s="326" t="s">
        <v>106</v>
      </c>
      <c r="H16" s="326" t="s">
        <v>109</v>
      </c>
      <c r="I16" s="60" t="s">
        <v>86</v>
      </c>
      <c r="J16" s="60" t="s">
        <v>87</v>
      </c>
      <c r="K16" s="326" t="s">
        <v>969</v>
      </c>
      <c r="L16" s="326" t="s">
        <v>970</v>
      </c>
      <c r="M16" s="314">
        <v>6800.0</v>
      </c>
      <c r="N16" s="327">
        <v>8200.0</v>
      </c>
      <c r="O16" s="18">
        <v>100000.0</v>
      </c>
      <c r="P16" s="328">
        <v>3.6E-4</v>
      </c>
      <c r="Q16" s="85">
        <f t="shared" si="1"/>
        <v>36</v>
      </c>
      <c r="R16" s="65">
        <v>0.03</v>
      </c>
      <c r="S16" s="65">
        <v>0.035</v>
      </c>
      <c r="T16" s="329">
        <v>0.065</v>
      </c>
      <c r="U16" s="328">
        <f t="shared" si="2"/>
        <v>0.01995</v>
      </c>
      <c r="V16" s="330">
        <v>15.0</v>
      </c>
      <c r="W16" s="331">
        <f t="shared" si="3"/>
        <v>0.15845</v>
      </c>
      <c r="X16" s="85">
        <f t="shared" si="4"/>
        <v>1299.29</v>
      </c>
      <c r="Y16" s="332">
        <v>0.0</v>
      </c>
      <c r="Z16" s="76">
        <v>150.0</v>
      </c>
      <c r="AA16" s="333">
        <v>2.5</v>
      </c>
      <c r="AB16" s="85">
        <f t="shared" si="6"/>
        <v>-87.79</v>
      </c>
      <c r="AC16" s="331">
        <f t="shared" si="7"/>
        <v>-0.01070609756</v>
      </c>
      <c r="AD16" s="71">
        <f t="shared" si="8"/>
        <v>6737.12</v>
      </c>
      <c r="AE16" s="71">
        <f t="shared" si="9"/>
        <v>163.59</v>
      </c>
      <c r="AF16" s="318">
        <v>0.0085</v>
      </c>
      <c r="AG16" s="319">
        <f t="shared" si="11"/>
        <v>69.7</v>
      </c>
      <c r="AH16" s="319"/>
    </row>
    <row r="17" ht="18.0" customHeight="1">
      <c r="A17" s="81">
        <v>45909.0</v>
      </c>
      <c r="B17" s="403" t="s">
        <v>971</v>
      </c>
      <c r="C17" s="58">
        <v>16054.0</v>
      </c>
      <c r="D17" s="326" t="s">
        <v>972</v>
      </c>
      <c r="E17" s="326" t="s">
        <v>91</v>
      </c>
      <c r="F17" s="326" t="s">
        <v>82</v>
      </c>
      <c r="G17" s="326" t="s">
        <v>83</v>
      </c>
      <c r="H17" s="326" t="s">
        <v>85</v>
      </c>
      <c r="I17" s="60" t="s">
        <v>86</v>
      </c>
      <c r="J17" s="60" t="s">
        <v>87</v>
      </c>
      <c r="K17" s="326" t="s">
        <v>973</v>
      </c>
      <c r="L17" s="326" t="s">
        <v>974</v>
      </c>
      <c r="M17" s="314">
        <v>5060.0</v>
      </c>
      <c r="N17" s="327">
        <v>8600.0</v>
      </c>
      <c r="O17" s="18">
        <v>100000.0</v>
      </c>
      <c r="P17" s="328">
        <v>3.6E-4</v>
      </c>
      <c r="Q17" s="85">
        <f t="shared" si="1"/>
        <v>36</v>
      </c>
      <c r="R17" s="65">
        <v>0.12</v>
      </c>
      <c r="S17" s="65">
        <v>0.0</v>
      </c>
      <c r="T17" s="329">
        <v>0.065</v>
      </c>
      <c r="U17" s="328">
        <f t="shared" si="2"/>
        <v>0.01995</v>
      </c>
      <c r="V17" s="330">
        <v>15.0</v>
      </c>
      <c r="W17" s="331">
        <f t="shared" si="3"/>
        <v>0.21345</v>
      </c>
      <c r="X17" s="85">
        <f t="shared" si="4"/>
        <v>1835.67</v>
      </c>
      <c r="Y17" s="332">
        <v>0.1</v>
      </c>
      <c r="Z17" s="69">
        <f t="shared" ref="Z17:Z23" si="12">(N17-M17)*Y17</f>
        <v>354</v>
      </c>
      <c r="AA17" s="333">
        <v>2.5</v>
      </c>
      <c r="AB17" s="85">
        <f t="shared" si="6"/>
        <v>1311.83</v>
      </c>
      <c r="AC17" s="331">
        <f t="shared" si="7"/>
        <v>0.1525383721</v>
      </c>
      <c r="AD17" s="71">
        <f t="shared" si="8"/>
        <v>6592.76</v>
      </c>
      <c r="AE17" s="71">
        <f t="shared" si="9"/>
        <v>171.57</v>
      </c>
      <c r="AF17" s="318">
        <v>0.0085</v>
      </c>
      <c r="AG17" s="319">
        <f t="shared" si="11"/>
        <v>73.1</v>
      </c>
      <c r="AH17" s="319"/>
    </row>
    <row r="18" ht="18.0" customHeight="1">
      <c r="A18" s="81">
        <v>45909.0</v>
      </c>
      <c r="B18" s="403">
        <v>21709.0</v>
      </c>
      <c r="C18" s="58">
        <v>15979.0</v>
      </c>
      <c r="D18" s="326" t="s">
        <v>124</v>
      </c>
      <c r="E18" s="326" t="s">
        <v>125</v>
      </c>
      <c r="F18" s="326" t="s">
        <v>148</v>
      </c>
      <c r="G18" s="326" t="s">
        <v>125</v>
      </c>
      <c r="H18" s="326" t="s">
        <v>85</v>
      </c>
      <c r="I18" s="60" t="s">
        <v>86</v>
      </c>
      <c r="J18" s="60" t="s">
        <v>87</v>
      </c>
      <c r="K18" s="326" t="s">
        <v>975</v>
      </c>
      <c r="L18" s="326" t="s">
        <v>976</v>
      </c>
      <c r="M18" s="314">
        <v>300.0</v>
      </c>
      <c r="N18" s="327">
        <v>650.0</v>
      </c>
      <c r="O18" s="18">
        <v>10000.0</v>
      </c>
      <c r="P18" s="328">
        <v>3.6E-4</v>
      </c>
      <c r="Q18" s="85">
        <f t="shared" si="1"/>
        <v>3.6</v>
      </c>
      <c r="R18" s="65">
        <v>0.12</v>
      </c>
      <c r="S18" s="65">
        <v>0.0</v>
      </c>
      <c r="T18" s="329">
        <v>0.065</v>
      </c>
      <c r="U18" s="328">
        <f t="shared" si="2"/>
        <v>0.01995</v>
      </c>
      <c r="V18" s="330">
        <v>15.0</v>
      </c>
      <c r="W18" s="331">
        <f t="shared" si="3"/>
        <v>0.21345</v>
      </c>
      <c r="X18" s="85">
        <f t="shared" si="4"/>
        <v>138.7425</v>
      </c>
      <c r="Y18" s="65">
        <v>0.13</v>
      </c>
      <c r="Z18" s="69">
        <f t="shared" si="12"/>
        <v>45.5</v>
      </c>
      <c r="AA18" s="333">
        <v>2.5</v>
      </c>
      <c r="AB18" s="85">
        <f t="shared" si="6"/>
        <v>159.6575</v>
      </c>
      <c r="AC18" s="331">
        <f t="shared" si="7"/>
        <v>0.2456269231</v>
      </c>
      <c r="AD18" s="71">
        <f t="shared" si="8"/>
        <v>498.29</v>
      </c>
      <c r="AE18" s="71">
        <f t="shared" si="9"/>
        <v>12.9675</v>
      </c>
      <c r="AF18" s="318">
        <v>0.0085</v>
      </c>
      <c r="AG18" s="319">
        <f t="shared" si="11"/>
        <v>5.525</v>
      </c>
      <c r="AH18" s="319"/>
    </row>
    <row r="19" ht="18.0" customHeight="1">
      <c r="A19" s="81">
        <v>45909.0</v>
      </c>
      <c r="B19" s="58" t="s">
        <v>977</v>
      </c>
      <c r="C19" s="58">
        <v>15994.0</v>
      </c>
      <c r="D19" s="59" t="s">
        <v>118</v>
      </c>
      <c r="E19" s="59" t="s">
        <v>119</v>
      </c>
      <c r="F19" s="59" t="s">
        <v>138</v>
      </c>
      <c r="G19" s="59" t="s">
        <v>139</v>
      </c>
      <c r="H19" s="59" t="s">
        <v>109</v>
      </c>
      <c r="I19" s="60" t="s">
        <v>86</v>
      </c>
      <c r="J19" s="60" t="s">
        <v>87</v>
      </c>
      <c r="K19" s="59" t="s">
        <v>978</v>
      </c>
      <c r="L19" s="59" t="s">
        <v>979</v>
      </c>
      <c r="M19" s="314">
        <v>2000.0</v>
      </c>
      <c r="N19" s="315">
        <v>3900.0</v>
      </c>
      <c r="O19" s="60">
        <v>50000.0</v>
      </c>
      <c r="P19" s="68">
        <v>3.6E-4</v>
      </c>
      <c r="Q19" s="69">
        <f t="shared" si="1"/>
        <v>18</v>
      </c>
      <c r="R19" s="65">
        <v>0.03</v>
      </c>
      <c r="S19" s="65">
        <v>0.035</v>
      </c>
      <c r="T19" s="66">
        <v>0.065</v>
      </c>
      <c r="U19" s="68">
        <f t="shared" si="2"/>
        <v>0.01995</v>
      </c>
      <c r="V19" s="57">
        <v>15.0</v>
      </c>
      <c r="W19" s="316">
        <f t="shared" si="3"/>
        <v>0.15845</v>
      </c>
      <c r="X19" s="69">
        <f t="shared" si="4"/>
        <v>617.955</v>
      </c>
      <c r="Y19" s="65">
        <v>0.1</v>
      </c>
      <c r="Z19" s="69">
        <f t="shared" si="12"/>
        <v>190</v>
      </c>
      <c r="AA19" s="317">
        <v>2.5</v>
      </c>
      <c r="AB19" s="69">
        <f t="shared" si="6"/>
        <v>1071.545</v>
      </c>
      <c r="AC19" s="66">
        <f t="shared" si="7"/>
        <v>0.2747551282</v>
      </c>
      <c r="AD19" s="71">
        <f t="shared" si="8"/>
        <v>3204.24</v>
      </c>
      <c r="AE19" s="71">
        <f t="shared" si="9"/>
        <v>77.805</v>
      </c>
      <c r="AF19" s="318">
        <v>0.0085</v>
      </c>
      <c r="AG19" s="319">
        <f t="shared" si="11"/>
        <v>33.15</v>
      </c>
      <c r="AH19" s="319"/>
    </row>
    <row r="20" ht="18.0" customHeight="1">
      <c r="A20" s="81">
        <v>45910.0</v>
      </c>
      <c r="B20" s="58" t="s">
        <v>980</v>
      </c>
      <c r="C20" s="325" t="s">
        <v>981</v>
      </c>
      <c r="D20" s="326" t="s">
        <v>124</v>
      </c>
      <c r="E20" s="326" t="s">
        <v>125</v>
      </c>
      <c r="F20" s="326" t="s">
        <v>105</v>
      </c>
      <c r="G20" s="326" t="s">
        <v>106</v>
      </c>
      <c r="H20" s="326" t="s">
        <v>109</v>
      </c>
      <c r="I20" s="60" t="s">
        <v>86</v>
      </c>
      <c r="J20" s="60" t="s">
        <v>87</v>
      </c>
      <c r="K20" s="326" t="s">
        <v>982</v>
      </c>
      <c r="L20" s="326" t="s">
        <v>983</v>
      </c>
      <c r="M20" s="314">
        <v>8700.0</v>
      </c>
      <c r="N20" s="408">
        <v>13300.0</v>
      </c>
      <c r="O20" s="409">
        <v>300000.0</v>
      </c>
      <c r="P20" s="328">
        <v>3.6E-4</v>
      </c>
      <c r="Q20" s="85">
        <f t="shared" si="1"/>
        <v>108</v>
      </c>
      <c r="R20" s="65">
        <v>0.03</v>
      </c>
      <c r="S20" s="65">
        <v>0.035</v>
      </c>
      <c r="T20" s="329">
        <v>0.065</v>
      </c>
      <c r="U20" s="328">
        <f t="shared" si="2"/>
        <v>0.01995</v>
      </c>
      <c r="V20" s="330">
        <v>15.0</v>
      </c>
      <c r="W20" s="329">
        <f t="shared" si="3"/>
        <v>0.15845</v>
      </c>
      <c r="X20" s="85">
        <f t="shared" si="4"/>
        <v>2107.385</v>
      </c>
      <c r="Y20" s="332">
        <v>0.08</v>
      </c>
      <c r="Z20" s="69">
        <f t="shared" si="12"/>
        <v>368</v>
      </c>
      <c r="AA20" s="347">
        <v>2.5</v>
      </c>
      <c r="AB20" s="85">
        <f t="shared" si="6"/>
        <v>2014.115</v>
      </c>
      <c r="AC20" s="329">
        <f t="shared" si="7"/>
        <v>0.151437218</v>
      </c>
      <c r="AD20" s="71">
        <f t="shared" si="8"/>
        <v>10927.28</v>
      </c>
      <c r="AE20" s="71">
        <f t="shared" si="9"/>
        <v>265.335</v>
      </c>
      <c r="AF20" s="318">
        <v>0.0085</v>
      </c>
      <c r="AG20" s="319">
        <f t="shared" si="11"/>
        <v>113.05</v>
      </c>
      <c r="AH20" s="319"/>
    </row>
    <row r="21" ht="18.0" customHeight="1">
      <c r="A21" s="81">
        <v>45910.0</v>
      </c>
      <c r="B21" s="58">
        <v>21762.0</v>
      </c>
      <c r="C21" s="58">
        <v>16010.0</v>
      </c>
      <c r="D21" s="326" t="s">
        <v>90</v>
      </c>
      <c r="E21" s="326" t="s">
        <v>91</v>
      </c>
      <c r="F21" s="326" t="s">
        <v>94</v>
      </c>
      <c r="G21" s="326" t="s">
        <v>91</v>
      </c>
      <c r="H21" s="326" t="s">
        <v>85</v>
      </c>
      <c r="I21" s="60" t="s">
        <v>86</v>
      </c>
      <c r="J21" s="60" t="s">
        <v>87</v>
      </c>
      <c r="K21" s="326" t="s">
        <v>984</v>
      </c>
      <c r="L21" s="326" t="s">
        <v>985</v>
      </c>
      <c r="M21" s="314">
        <v>750.0</v>
      </c>
      <c r="N21" s="408">
        <v>1200.0</v>
      </c>
      <c r="O21" s="409">
        <v>50000.0</v>
      </c>
      <c r="P21" s="328">
        <v>3.6E-4</v>
      </c>
      <c r="Q21" s="85">
        <f t="shared" si="1"/>
        <v>18</v>
      </c>
      <c r="R21" s="65">
        <v>0.12</v>
      </c>
      <c r="S21" s="65">
        <v>0.0</v>
      </c>
      <c r="T21" s="329">
        <v>0.065</v>
      </c>
      <c r="U21" s="328">
        <f t="shared" si="2"/>
        <v>0.01995</v>
      </c>
      <c r="V21" s="330">
        <v>15.0</v>
      </c>
      <c r="W21" s="329">
        <f t="shared" si="3"/>
        <v>0.21345</v>
      </c>
      <c r="X21" s="85">
        <f t="shared" si="4"/>
        <v>256.14</v>
      </c>
      <c r="Y21" s="65">
        <v>0.05</v>
      </c>
      <c r="Z21" s="69">
        <f t="shared" si="12"/>
        <v>22.5</v>
      </c>
      <c r="AA21" s="347">
        <v>2.5</v>
      </c>
      <c r="AB21" s="85">
        <f t="shared" si="6"/>
        <v>150.86</v>
      </c>
      <c r="AC21" s="329">
        <f t="shared" si="7"/>
        <v>0.1257166667</v>
      </c>
      <c r="AD21" s="71">
        <f t="shared" si="8"/>
        <v>919.92</v>
      </c>
      <c r="AE21" s="71">
        <f t="shared" si="9"/>
        <v>23.94</v>
      </c>
      <c r="AF21" s="318">
        <v>0.0085</v>
      </c>
      <c r="AG21" s="319">
        <f t="shared" si="11"/>
        <v>10.2</v>
      </c>
      <c r="AH21" s="319"/>
    </row>
    <row r="22" ht="18.0" customHeight="1">
      <c r="A22" s="81">
        <v>45910.0</v>
      </c>
      <c r="B22" s="58" t="s">
        <v>986</v>
      </c>
      <c r="C22" s="58" t="s">
        <v>987</v>
      </c>
      <c r="D22" s="59" t="s">
        <v>112</v>
      </c>
      <c r="E22" s="59" t="s">
        <v>113</v>
      </c>
      <c r="F22" s="59" t="s">
        <v>118</v>
      </c>
      <c r="G22" s="59" t="s">
        <v>119</v>
      </c>
      <c r="H22" s="59" t="s">
        <v>109</v>
      </c>
      <c r="I22" s="60" t="s">
        <v>86</v>
      </c>
      <c r="J22" s="60" t="s">
        <v>87</v>
      </c>
      <c r="K22" s="59" t="s">
        <v>988</v>
      </c>
      <c r="L22" s="59" t="s">
        <v>989</v>
      </c>
      <c r="M22" s="321">
        <v>4500.0</v>
      </c>
      <c r="N22" s="322">
        <v>7900.0</v>
      </c>
      <c r="O22" s="60">
        <v>150000.0</v>
      </c>
      <c r="P22" s="68">
        <v>3.6E-4</v>
      </c>
      <c r="Q22" s="69">
        <f t="shared" si="1"/>
        <v>54</v>
      </c>
      <c r="R22" s="65">
        <v>0.03</v>
      </c>
      <c r="S22" s="65">
        <v>0.035</v>
      </c>
      <c r="T22" s="66">
        <v>0.065</v>
      </c>
      <c r="U22" s="68">
        <f t="shared" si="2"/>
        <v>0.01995</v>
      </c>
      <c r="V22" s="57">
        <v>15.0</v>
      </c>
      <c r="W22" s="66">
        <f t="shared" si="3"/>
        <v>0.15845</v>
      </c>
      <c r="X22" s="69">
        <f t="shared" si="4"/>
        <v>1251.755</v>
      </c>
      <c r="Y22" s="65">
        <v>0.1</v>
      </c>
      <c r="Z22" s="69">
        <f t="shared" si="12"/>
        <v>340</v>
      </c>
      <c r="AA22" s="317">
        <v>2.5</v>
      </c>
      <c r="AB22" s="69">
        <f t="shared" si="6"/>
        <v>1751.745</v>
      </c>
      <c r="AC22" s="66">
        <f t="shared" si="7"/>
        <v>0.2217398734</v>
      </c>
      <c r="AD22" s="71">
        <f t="shared" si="8"/>
        <v>6490.64</v>
      </c>
      <c r="AE22" s="71">
        <f t="shared" si="9"/>
        <v>157.605</v>
      </c>
      <c r="AF22" s="318">
        <v>0.0085</v>
      </c>
      <c r="AG22" s="319">
        <f t="shared" si="11"/>
        <v>67.15</v>
      </c>
      <c r="AH22" s="319"/>
    </row>
    <row r="23" ht="18.0" customHeight="1">
      <c r="A23" s="81">
        <v>45911.0</v>
      </c>
      <c r="B23" s="58" t="s">
        <v>990</v>
      </c>
      <c r="C23" s="58" t="s">
        <v>991</v>
      </c>
      <c r="D23" s="59" t="s">
        <v>112</v>
      </c>
      <c r="E23" s="59" t="s">
        <v>113</v>
      </c>
      <c r="F23" s="59" t="s">
        <v>659</v>
      </c>
      <c r="G23" s="59" t="s">
        <v>108</v>
      </c>
      <c r="H23" s="59" t="s">
        <v>109</v>
      </c>
      <c r="I23" s="60" t="s">
        <v>86</v>
      </c>
      <c r="J23" s="60" t="s">
        <v>87</v>
      </c>
      <c r="K23" s="59" t="s">
        <v>442</v>
      </c>
      <c r="L23" s="59" t="s">
        <v>992</v>
      </c>
      <c r="M23" s="314">
        <v>8000.0</v>
      </c>
      <c r="N23" s="315">
        <v>13500.0</v>
      </c>
      <c r="O23" s="60">
        <v>150000.0</v>
      </c>
      <c r="P23" s="68">
        <v>3.6E-4</v>
      </c>
      <c r="Q23" s="69">
        <f t="shared" si="1"/>
        <v>54</v>
      </c>
      <c r="R23" s="65">
        <v>0.03</v>
      </c>
      <c r="S23" s="65">
        <v>0.035</v>
      </c>
      <c r="T23" s="66">
        <v>0.065</v>
      </c>
      <c r="U23" s="68">
        <f t="shared" si="2"/>
        <v>0.01995</v>
      </c>
      <c r="V23" s="57">
        <v>15.0</v>
      </c>
      <c r="W23" s="66">
        <f t="shared" si="3"/>
        <v>0.15845</v>
      </c>
      <c r="X23" s="69">
        <f t="shared" si="4"/>
        <v>2139.075</v>
      </c>
      <c r="Y23" s="65">
        <v>0.1</v>
      </c>
      <c r="Z23" s="69">
        <f t="shared" si="12"/>
        <v>550</v>
      </c>
      <c r="AA23" s="317">
        <v>2.5</v>
      </c>
      <c r="AB23" s="69">
        <f t="shared" si="6"/>
        <v>2754.425</v>
      </c>
      <c r="AC23" s="66">
        <f t="shared" si="7"/>
        <v>0.2040314815</v>
      </c>
      <c r="AD23" s="71">
        <f t="shared" si="8"/>
        <v>11091.6</v>
      </c>
      <c r="AE23" s="71">
        <f t="shared" si="9"/>
        <v>269.325</v>
      </c>
      <c r="AF23" s="318">
        <v>0.0085</v>
      </c>
      <c r="AG23" s="319">
        <f t="shared" si="11"/>
        <v>114.75</v>
      </c>
      <c r="AH23" s="319"/>
    </row>
    <row r="24" ht="18.0" customHeight="1">
      <c r="A24" s="81">
        <v>45911.0</v>
      </c>
      <c r="B24" s="58">
        <v>21941.0</v>
      </c>
      <c r="C24" s="58">
        <v>16122.0</v>
      </c>
      <c r="D24" s="326" t="s">
        <v>124</v>
      </c>
      <c r="E24" s="326" t="s">
        <v>125</v>
      </c>
      <c r="F24" s="326" t="s">
        <v>105</v>
      </c>
      <c r="G24" s="326" t="s">
        <v>106</v>
      </c>
      <c r="H24" s="326" t="s">
        <v>109</v>
      </c>
      <c r="I24" s="60" t="s">
        <v>86</v>
      </c>
      <c r="J24" s="60" t="s">
        <v>87</v>
      </c>
      <c r="K24" s="326" t="s">
        <v>993</v>
      </c>
      <c r="L24" s="326" t="s">
        <v>994</v>
      </c>
      <c r="M24" s="314">
        <v>9500.0</v>
      </c>
      <c r="N24" s="408">
        <v>12100.0</v>
      </c>
      <c r="O24" s="409">
        <v>300000.0</v>
      </c>
      <c r="P24" s="328">
        <v>3.6E-4</v>
      </c>
      <c r="Q24" s="85">
        <f t="shared" si="1"/>
        <v>108</v>
      </c>
      <c r="R24" s="65">
        <v>0.03</v>
      </c>
      <c r="S24" s="65">
        <v>0.035</v>
      </c>
      <c r="T24" s="329">
        <v>0.065</v>
      </c>
      <c r="U24" s="328">
        <f t="shared" si="2"/>
        <v>0.01995</v>
      </c>
      <c r="V24" s="330">
        <v>15.0</v>
      </c>
      <c r="W24" s="329">
        <f t="shared" si="3"/>
        <v>0.15845</v>
      </c>
      <c r="X24" s="85">
        <f t="shared" si="4"/>
        <v>1917.245</v>
      </c>
      <c r="Y24" s="332">
        <v>0.0</v>
      </c>
      <c r="Z24" s="76">
        <v>250.0</v>
      </c>
      <c r="AA24" s="347">
        <v>2.5</v>
      </c>
      <c r="AB24" s="85">
        <f t="shared" si="6"/>
        <v>322.255</v>
      </c>
      <c r="AC24" s="329">
        <f t="shared" si="7"/>
        <v>0.02663264463</v>
      </c>
      <c r="AD24" s="71">
        <f t="shared" si="8"/>
        <v>9941.36</v>
      </c>
      <c r="AE24" s="71">
        <f t="shared" si="9"/>
        <v>241.395</v>
      </c>
      <c r="AF24" s="318">
        <v>0.0085</v>
      </c>
      <c r="AG24" s="319">
        <f t="shared" si="11"/>
        <v>102.85</v>
      </c>
      <c r="AH24" s="319"/>
    </row>
    <row r="25" ht="18.0" customHeight="1">
      <c r="A25" s="81">
        <v>45911.0</v>
      </c>
      <c r="B25" s="336">
        <v>21936.0</v>
      </c>
      <c r="C25" s="320">
        <v>16117.0</v>
      </c>
      <c r="D25" s="326" t="s">
        <v>124</v>
      </c>
      <c r="E25" s="326" t="s">
        <v>125</v>
      </c>
      <c r="F25" s="326" t="s">
        <v>105</v>
      </c>
      <c r="G25" s="326" t="s">
        <v>106</v>
      </c>
      <c r="H25" s="326" t="s">
        <v>109</v>
      </c>
      <c r="I25" s="60" t="s">
        <v>86</v>
      </c>
      <c r="J25" s="60" t="s">
        <v>87</v>
      </c>
      <c r="K25" s="326" t="s">
        <v>995</v>
      </c>
      <c r="L25" s="326" t="s">
        <v>996</v>
      </c>
      <c r="M25" s="314">
        <v>8300.0</v>
      </c>
      <c r="N25" s="408">
        <v>12100.0</v>
      </c>
      <c r="O25" s="409">
        <v>120000.0</v>
      </c>
      <c r="P25" s="328">
        <v>3.6E-4</v>
      </c>
      <c r="Q25" s="85">
        <f t="shared" si="1"/>
        <v>43.2</v>
      </c>
      <c r="R25" s="65">
        <v>0.03</v>
      </c>
      <c r="S25" s="65">
        <v>0.035</v>
      </c>
      <c r="T25" s="329">
        <v>0.065</v>
      </c>
      <c r="U25" s="328">
        <f t="shared" si="2"/>
        <v>0.01995</v>
      </c>
      <c r="V25" s="330">
        <v>15.0</v>
      </c>
      <c r="W25" s="329">
        <f t="shared" si="3"/>
        <v>0.15845</v>
      </c>
      <c r="X25" s="85">
        <f t="shared" si="4"/>
        <v>1917.245</v>
      </c>
      <c r="Y25" s="332">
        <v>0.07</v>
      </c>
      <c r="Z25" s="69">
        <f t="shared" ref="Z25:Z36" si="13">(N25-M25)*Y25</f>
        <v>266</v>
      </c>
      <c r="AA25" s="347">
        <v>2.5</v>
      </c>
      <c r="AB25" s="85">
        <f t="shared" si="6"/>
        <v>1571.055</v>
      </c>
      <c r="AC25" s="329">
        <f t="shared" si="7"/>
        <v>0.1298392562</v>
      </c>
      <c r="AD25" s="71">
        <f t="shared" si="8"/>
        <v>9941.36</v>
      </c>
      <c r="AE25" s="71">
        <f t="shared" si="9"/>
        <v>241.395</v>
      </c>
      <c r="AF25" s="318">
        <v>0.0085</v>
      </c>
      <c r="AG25" s="319">
        <f t="shared" si="11"/>
        <v>102.85</v>
      </c>
      <c r="AH25" s="319"/>
    </row>
    <row r="26" ht="18.0" customHeight="1">
      <c r="A26" s="81">
        <v>45911.0</v>
      </c>
      <c r="B26" s="58">
        <v>21889.0</v>
      </c>
      <c r="C26" s="58">
        <v>16083.0</v>
      </c>
      <c r="D26" s="59" t="s">
        <v>90</v>
      </c>
      <c r="E26" s="59" t="s">
        <v>91</v>
      </c>
      <c r="F26" s="59" t="s">
        <v>122</v>
      </c>
      <c r="G26" s="59" t="s">
        <v>91</v>
      </c>
      <c r="H26" s="59" t="s">
        <v>85</v>
      </c>
      <c r="I26" s="60" t="s">
        <v>86</v>
      </c>
      <c r="J26" s="60" t="s">
        <v>87</v>
      </c>
      <c r="K26" s="326" t="s">
        <v>997</v>
      </c>
      <c r="L26" s="324" t="s">
        <v>817</v>
      </c>
      <c r="M26" s="314">
        <v>728.0</v>
      </c>
      <c r="N26" s="315">
        <v>1200.0</v>
      </c>
      <c r="O26" s="228">
        <v>50000.0</v>
      </c>
      <c r="P26" s="68">
        <v>3.6E-4</v>
      </c>
      <c r="Q26" s="69">
        <f t="shared" si="1"/>
        <v>18</v>
      </c>
      <c r="R26" s="65">
        <v>0.12</v>
      </c>
      <c r="S26" s="65">
        <v>0.0</v>
      </c>
      <c r="T26" s="66">
        <v>0.065</v>
      </c>
      <c r="U26" s="68">
        <f t="shared" si="2"/>
        <v>0.01995</v>
      </c>
      <c r="V26" s="57">
        <v>15.0</v>
      </c>
      <c r="W26" s="66">
        <f t="shared" si="3"/>
        <v>0.21345</v>
      </c>
      <c r="X26" s="69">
        <f t="shared" si="4"/>
        <v>256.14</v>
      </c>
      <c r="Y26" s="65">
        <v>0.07</v>
      </c>
      <c r="Z26" s="69">
        <f t="shared" si="13"/>
        <v>33.04</v>
      </c>
      <c r="AA26" s="317">
        <v>2.5</v>
      </c>
      <c r="AB26" s="69">
        <f t="shared" si="6"/>
        <v>162.32</v>
      </c>
      <c r="AC26" s="66">
        <f t="shared" si="7"/>
        <v>0.1352666667</v>
      </c>
      <c r="AD26" s="71">
        <f t="shared" si="8"/>
        <v>919.92</v>
      </c>
      <c r="AE26" s="71">
        <f t="shared" si="9"/>
        <v>23.94</v>
      </c>
      <c r="AF26" s="318">
        <v>0.0085</v>
      </c>
      <c r="AG26" s="319">
        <f t="shared" si="11"/>
        <v>10.2</v>
      </c>
      <c r="AH26" s="319"/>
    </row>
    <row r="27" ht="18.0" customHeight="1">
      <c r="A27" s="81">
        <v>45912.0</v>
      </c>
      <c r="B27" s="58">
        <v>21979.0</v>
      </c>
      <c r="C27" s="58">
        <v>16148.0</v>
      </c>
      <c r="D27" s="326" t="s">
        <v>124</v>
      </c>
      <c r="E27" s="326" t="s">
        <v>125</v>
      </c>
      <c r="F27" s="326" t="s">
        <v>105</v>
      </c>
      <c r="G27" s="326" t="s">
        <v>106</v>
      </c>
      <c r="H27" s="326" t="s">
        <v>109</v>
      </c>
      <c r="I27" s="60" t="s">
        <v>86</v>
      </c>
      <c r="J27" s="60" t="s">
        <v>87</v>
      </c>
      <c r="K27" s="326" t="s">
        <v>998</v>
      </c>
      <c r="L27" s="326" t="s">
        <v>999</v>
      </c>
      <c r="M27" s="314">
        <v>8250.0</v>
      </c>
      <c r="N27" s="408">
        <v>12100.0</v>
      </c>
      <c r="O27" s="409">
        <v>120000.0</v>
      </c>
      <c r="P27" s="328">
        <v>3.6E-4</v>
      </c>
      <c r="Q27" s="85">
        <f t="shared" si="1"/>
        <v>43.2</v>
      </c>
      <c r="R27" s="65">
        <v>0.03</v>
      </c>
      <c r="S27" s="65">
        <v>0.035</v>
      </c>
      <c r="T27" s="329">
        <v>0.065</v>
      </c>
      <c r="U27" s="328">
        <f t="shared" si="2"/>
        <v>0.01995</v>
      </c>
      <c r="V27" s="330">
        <v>15.0</v>
      </c>
      <c r="W27" s="329">
        <f t="shared" si="3"/>
        <v>0.15845</v>
      </c>
      <c r="X27" s="85">
        <f t="shared" si="4"/>
        <v>1917.245</v>
      </c>
      <c r="Y27" s="332">
        <v>0.07</v>
      </c>
      <c r="Z27" s="69">
        <f t="shared" si="13"/>
        <v>269.5</v>
      </c>
      <c r="AA27" s="347">
        <v>2.5</v>
      </c>
      <c r="AB27" s="85">
        <f t="shared" si="6"/>
        <v>1617.555</v>
      </c>
      <c r="AC27" s="329">
        <f t="shared" si="7"/>
        <v>0.1336822314</v>
      </c>
      <c r="AD27" s="71">
        <f t="shared" si="8"/>
        <v>9941.36</v>
      </c>
      <c r="AE27" s="71">
        <f t="shared" si="9"/>
        <v>241.395</v>
      </c>
      <c r="AF27" s="318">
        <v>0.0085</v>
      </c>
      <c r="AG27" s="319">
        <f t="shared" si="11"/>
        <v>102.85</v>
      </c>
      <c r="AH27" s="319"/>
    </row>
    <row r="28" ht="18.0" customHeight="1">
      <c r="A28" s="81">
        <v>45912.0</v>
      </c>
      <c r="B28" s="58">
        <v>22009.0</v>
      </c>
      <c r="C28" s="58">
        <v>16162.0</v>
      </c>
      <c r="D28" s="326" t="s">
        <v>124</v>
      </c>
      <c r="E28" s="326" t="s">
        <v>125</v>
      </c>
      <c r="F28" s="326" t="s">
        <v>105</v>
      </c>
      <c r="G28" s="326" t="s">
        <v>106</v>
      </c>
      <c r="H28" s="326" t="s">
        <v>109</v>
      </c>
      <c r="I28" s="60" t="s">
        <v>86</v>
      </c>
      <c r="J28" s="60" t="s">
        <v>87</v>
      </c>
      <c r="K28" s="326" t="s">
        <v>1000</v>
      </c>
      <c r="L28" s="326" t="s">
        <v>1001</v>
      </c>
      <c r="M28" s="314">
        <v>8500.0</v>
      </c>
      <c r="N28" s="408">
        <v>12100.0</v>
      </c>
      <c r="O28" s="409">
        <v>120000.0</v>
      </c>
      <c r="P28" s="328">
        <v>3.6E-4</v>
      </c>
      <c r="Q28" s="85">
        <f t="shared" si="1"/>
        <v>43.2</v>
      </c>
      <c r="R28" s="65">
        <v>0.03</v>
      </c>
      <c r="S28" s="65">
        <v>0.035</v>
      </c>
      <c r="T28" s="329">
        <v>0.065</v>
      </c>
      <c r="U28" s="328">
        <f t="shared" si="2"/>
        <v>0.01995</v>
      </c>
      <c r="V28" s="330">
        <v>15.0</v>
      </c>
      <c r="W28" s="329">
        <f t="shared" si="3"/>
        <v>0.15845</v>
      </c>
      <c r="X28" s="85">
        <f t="shared" si="4"/>
        <v>1917.245</v>
      </c>
      <c r="Y28" s="332">
        <v>0.07</v>
      </c>
      <c r="Z28" s="69">
        <f t="shared" si="13"/>
        <v>252</v>
      </c>
      <c r="AA28" s="347">
        <v>2.5</v>
      </c>
      <c r="AB28" s="85">
        <f t="shared" si="6"/>
        <v>1385.055</v>
      </c>
      <c r="AC28" s="329">
        <f t="shared" si="7"/>
        <v>0.1144673554</v>
      </c>
      <c r="AD28" s="71">
        <f t="shared" si="8"/>
        <v>9941.36</v>
      </c>
      <c r="AE28" s="71">
        <f t="shared" si="9"/>
        <v>241.395</v>
      </c>
      <c r="AF28" s="318">
        <v>0.0085</v>
      </c>
      <c r="AG28" s="319">
        <f t="shared" si="11"/>
        <v>102.85</v>
      </c>
      <c r="AH28" s="319"/>
    </row>
    <row r="29" ht="18.0" customHeight="1">
      <c r="A29" s="81">
        <v>45913.0</v>
      </c>
      <c r="B29" s="58" t="s">
        <v>1002</v>
      </c>
      <c r="C29" s="58" t="s">
        <v>1003</v>
      </c>
      <c r="D29" s="59" t="s">
        <v>112</v>
      </c>
      <c r="E29" s="59" t="s">
        <v>113</v>
      </c>
      <c r="F29" s="59" t="s">
        <v>118</v>
      </c>
      <c r="G29" s="59" t="s">
        <v>119</v>
      </c>
      <c r="H29" s="59" t="s">
        <v>109</v>
      </c>
      <c r="I29" s="60" t="s">
        <v>86</v>
      </c>
      <c r="J29" s="60" t="s">
        <v>87</v>
      </c>
      <c r="K29" s="59" t="s">
        <v>1004</v>
      </c>
      <c r="L29" s="59" t="s">
        <v>895</v>
      </c>
      <c r="M29" s="321">
        <v>4500.0</v>
      </c>
      <c r="N29" s="322">
        <v>7900.0</v>
      </c>
      <c r="O29" s="60">
        <v>150000.0</v>
      </c>
      <c r="P29" s="68">
        <v>3.6E-4</v>
      </c>
      <c r="Q29" s="69">
        <f t="shared" si="1"/>
        <v>54</v>
      </c>
      <c r="R29" s="65">
        <v>0.03</v>
      </c>
      <c r="S29" s="65">
        <v>0.035</v>
      </c>
      <c r="T29" s="66">
        <v>0.065</v>
      </c>
      <c r="U29" s="68">
        <f t="shared" si="2"/>
        <v>0.01995</v>
      </c>
      <c r="V29" s="57">
        <v>15.0</v>
      </c>
      <c r="W29" s="66">
        <f t="shared" si="3"/>
        <v>0.15845</v>
      </c>
      <c r="X29" s="69">
        <f t="shared" si="4"/>
        <v>1251.755</v>
      </c>
      <c r="Y29" s="65">
        <v>0.1</v>
      </c>
      <c r="Z29" s="69">
        <f t="shared" si="13"/>
        <v>340</v>
      </c>
      <c r="AA29" s="317">
        <v>2.5</v>
      </c>
      <c r="AB29" s="69">
        <f t="shared" si="6"/>
        <v>1751.745</v>
      </c>
      <c r="AC29" s="66">
        <f t="shared" si="7"/>
        <v>0.2217398734</v>
      </c>
      <c r="AD29" s="71">
        <f t="shared" si="8"/>
        <v>6490.64</v>
      </c>
      <c r="AE29" s="71">
        <f t="shared" si="9"/>
        <v>157.605</v>
      </c>
      <c r="AF29" s="318">
        <v>0.0085</v>
      </c>
      <c r="AG29" s="319">
        <f t="shared" si="11"/>
        <v>67.15</v>
      </c>
      <c r="AH29" s="319"/>
    </row>
    <row r="30" ht="18.0" customHeight="1">
      <c r="A30" s="81">
        <v>45914.0</v>
      </c>
      <c r="B30" s="58" t="s">
        <v>1005</v>
      </c>
      <c r="C30" s="58" t="s">
        <v>1006</v>
      </c>
      <c r="D30" s="59" t="s">
        <v>112</v>
      </c>
      <c r="E30" s="59" t="s">
        <v>113</v>
      </c>
      <c r="F30" s="59" t="s">
        <v>659</v>
      </c>
      <c r="G30" s="59" t="s">
        <v>108</v>
      </c>
      <c r="H30" s="59" t="s">
        <v>109</v>
      </c>
      <c r="I30" s="60" t="s">
        <v>86</v>
      </c>
      <c r="J30" s="60" t="s">
        <v>87</v>
      </c>
      <c r="K30" s="59" t="s">
        <v>1007</v>
      </c>
      <c r="L30" s="59" t="s">
        <v>1008</v>
      </c>
      <c r="M30" s="314">
        <v>9000.0</v>
      </c>
      <c r="N30" s="315">
        <v>14200.0</v>
      </c>
      <c r="O30" s="60">
        <v>150000.0</v>
      </c>
      <c r="P30" s="68">
        <v>3.6E-4</v>
      </c>
      <c r="Q30" s="69">
        <f t="shared" si="1"/>
        <v>54</v>
      </c>
      <c r="R30" s="65">
        <v>0.03</v>
      </c>
      <c r="S30" s="65">
        <v>0.035</v>
      </c>
      <c r="T30" s="66">
        <v>0.065</v>
      </c>
      <c r="U30" s="68">
        <f t="shared" si="2"/>
        <v>0.01995</v>
      </c>
      <c r="V30" s="57">
        <v>15.0</v>
      </c>
      <c r="W30" s="66">
        <f t="shared" si="3"/>
        <v>0.15845</v>
      </c>
      <c r="X30" s="69">
        <f t="shared" si="4"/>
        <v>2249.99</v>
      </c>
      <c r="Y30" s="65">
        <v>0.1</v>
      </c>
      <c r="Z30" s="69">
        <f t="shared" si="13"/>
        <v>520</v>
      </c>
      <c r="AA30" s="317">
        <v>2.5</v>
      </c>
      <c r="AB30" s="69">
        <f t="shared" si="6"/>
        <v>2373.51</v>
      </c>
      <c r="AC30" s="66">
        <f t="shared" si="7"/>
        <v>0.1671485915</v>
      </c>
      <c r="AD30" s="71">
        <f t="shared" si="8"/>
        <v>11666.72</v>
      </c>
      <c r="AE30" s="71">
        <f t="shared" si="9"/>
        <v>283.29</v>
      </c>
      <c r="AF30" s="318">
        <v>0.0085</v>
      </c>
      <c r="AG30" s="319">
        <f t="shared" si="11"/>
        <v>120.7</v>
      </c>
      <c r="AH30" s="319"/>
    </row>
    <row r="31" ht="17.25" customHeight="1">
      <c r="A31" s="81">
        <v>45915.0</v>
      </c>
      <c r="B31" s="58">
        <v>22107.0</v>
      </c>
      <c r="C31" s="58">
        <v>16234.0</v>
      </c>
      <c r="D31" s="59" t="s">
        <v>90</v>
      </c>
      <c r="E31" s="59" t="s">
        <v>91</v>
      </c>
      <c r="F31" s="59" t="s">
        <v>94</v>
      </c>
      <c r="G31" s="59" t="s">
        <v>91</v>
      </c>
      <c r="H31" s="59" t="s">
        <v>85</v>
      </c>
      <c r="I31" s="60" t="s">
        <v>86</v>
      </c>
      <c r="J31" s="60" t="s">
        <v>87</v>
      </c>
      <c r="K31" s="59" t="s">
        <v>1009</v>
      </c>
      <c r="L31" s="59" t="s">
        <v>1010</v>
      </c>
      <c r="M31" s="321">
        <v>600.0</v>
      </c>
      <c r="N31" s="322">
        <v>1200.0</v>
      </c>
      <c r="O31" s="228">
        <v>50000.0</v>
      </c>
      <c r="P31" s="68">
        <v>3.6E-4</v>
      </c>
      <c r="Q31" s="69">
        <f t="shared" si="1"/>
        <v>18</v>
      </c>
      <c r="R31" s="65">
        <v>0.12</v>
      </c>
      <c r="S31" s="65">
        <v>0.0</v>
      </c>
      <c r="T31" s="66">
        <v>0.065</v>
      </c>
      <c r="U31" s="68">
        <f t="shared" si="2"/>
        <v>0.01995</v>
      </c>
      <c r="V31" s="57">
        <v>15.0</v>
      </c>
      <c r="W31" s="66">
        <f t="shared" si="3"/>
        <v>0.21345</v>
      </c>
      <c r="X31" s="69">
        <f t="shared" si="4"/>
        <v>256.14</v>
      </c>
      <c r="Y31" s="65">
        <v>0.13</v>
      </c>
      <c r="Z31" s="69">
        <f t="shared" si="13"/>
        <v>78</v>
      </c>
      <c r="AA31" s="317">
        <v>2.5</v>
      </c>
      <c r="AB31" s="69">
        <f t="shared" si="6"/>
        <v>245.36</v>
      </c>
      <c r="AC31" s="66">
        <f t="shared" si="7"/>
        <v>0.2044666667</v>
      </c>
      <c r="AD31" s="71">
        <f t="shared" si="8"/>
        <v>919.92</v>
      </c>
      <c r="AE31" s="71">
        <f t="shared" si="9"/>
        <v>23.94</v>
      </c>
      <c r="AF31" s="318">
        <v>0.0085</v>
      </c>
      <c r="AG31" s="319">
        <f t="shared" si="11"/>
        <v>10.2</v>
      </c>
      <c r="AH31" s="319"/>
    </row>
    <row r="32" ht="18.0" customHeight="1">
      <c r="A32" s="81">
        <v>45915.0</v>
      </c>
      <c r="B32" s="79">
        <v>22139.0</v>
      </c>
      <c r="C32" s="58">
        <v>16256.0</v>
      </c>
      <c r="D32" s="59" t="s">
        <v>90</v>
      </c>
      <c r="E32" s="59" t="s">
        <v>91</v>
      </c>
      <c r="F32" s="326" t="s">
        <v>122</v>
      </c>
      <c r="G32" s="326" t="s">
        <v>91</v>
      </c>
      <c r="H32" s="326" t="s">
        <v>85</v>
      </c>
      <c r="I32" s="60" t="s">
        <v>86</v>
      </c>
      <c r="J32" s="60" t="s">
        <v>87</v>
      </c>
      <c r="K32" s="326" t="s">
        <v>1011</v>
      </c>
      <c r="L32" s="326" t="s">
        <v>1012</v>
      </c>
      <c r="M32" s="314">
        <v>1200.0</v>
      </c>
      <c r="N32" s="327">
        <v>1870.0</v>
      </c>
      <c r="O32" s="18">
        <v>50000.0</v>
      </c>
      <c r="P32" s="328">
        <v>3.6E-4</v>
      </c>
      <c r="Q32" s="85">
        <f t="shared" si="1"/>
        <v>18</v>
      </c>
      <c r="R32" s="65">
        <v>0.12</v>
      </c>
      <c r="S32" s="65">
        <v>0.0</v>
      </c>
      <c r="T32" s="329">
        <v>0.065</v>
      </c>
      <c r="U32" s="328">
        <f t="shared" si="2"/>
        <v>0.01995</v>
      </c>
      <c r="V32" s="330">
        <v>15.0</v>
      </c>
      <c r="W32" s="331">
        <f t="shared" si="3"/>
        <v>0.21345</v>
      </c>
      <c r="X32" s="85">
        <f t="shared" si="4"/>
        <v>399.1515</v>
      </c>
      <c r="Y32" s="65">
        <v>0.1</v>
      </c>
      <c r="Z32" s="69">
        <f t="shared" si="13"/>
        <v>67</v>
      </c>
      <c r="AA32" s="333">
        <v>2.5</v>
      </c>
      <c r="AB32" s="85">
        <f t="shared" si="6"/>
        <v>183.3485</v>
      </c>
      <c r="AC32" s="331">
        <f t="shared" si="7"/>
        <v>0.0980473262</v>
      </c>
      <c r="AD32" s="71">
        <f t="shared" si="8"/>
        <v>1433.542</v>
      </c>
      <c r="AE32" s="71">
        <f t="shared" si="9"/>
        <v>37.3065</v>
      </c>
      <c r="AF32" s="318">
        <v>0.0085</v>
      </c>
      <c r="AG32" s="319">
        <f t="shared" si="11"/>
        <v>15.895</v>
      </c>
      <c r="AH32" s="319"/>
    </row>
    <row r="33" ht="18.0" customHeight="1">
      <c r="A33" s="81">
        <v>45916.0</v>
      </c>
      <c r="B33" s="58">
        <v>22195.0</v>
      </c>
      <c r="C33" s="58">
        <v>16302.0</v>
      </c>
      <c r="D33" s="59" t="s">
        <v>90</v>
      </c>
      <c r="E33" s="59" t="s">
        <v>91</v>
      </c>
      <c r="F33" s="59" t="s">
        <v>90</v>
      </c>
      <c r="G33" s="59" t="s">
        <v>91</v>
      </c>
      <c r="H33" s="326" t="s">
        <v>85</v>
      </c>
      <c r="I33" s="60" t="s">
        <v>86</v>
      </c>
      <c r="J33" s="60" t="s">
        <v>87</v>
      </c>
      <c r="K33" s="326" t="s">
        <v>1013</v>
      </c>
      <c r="L33" s="326" t="s">
        <v>1014</v>
      </c>
      <c r="M33" s="314">
        <v>1000.0</v>
      </c>
      <c r="N33" s="327">
        <v>1900.0</v>
      </c>
      <c r="O33" s="18">
        <v>150000.0</v>
      </c>
      <c r="P33" s="328">
        <v>3.6E-4</v>
      </c>
      <c r="Q33" s="85">
        <f t="shared" si="1"/>
        <v>54</v>
      </c>
      <c r="R33" s="65">
        <v>0.12</v>
      </c>
      <c r="S33" s="65">
        <v>0.0</v>
      </c>
      <c r="T33" s="329">
        <v>0.065</v>
      </c>
      <c r="U33" s="328">
        <f t="shared" si="2"/>
        <v>0.01995</v>
      </c>
      <c r="V33" s="330">
        <v>15.0</v>
      </c>
      <c r="W33" s="331">
        <f t="shared" si="3"/>
        <v>0.21345</v>
      </c>
      <c r="X33" s="85">
        <f t="shared" si="4"/>
        <v>405.555</v>
      </c>
      <c r="Y33" s="65">
        <v>0.13</v>
      </c>
      <c r="Z33" s="69">
        <f t="shared" si="13"/>
        <v>117</v>
      </c>
      <c r="AA33" s="333">
        <v>2.5</v>
      </c>
      <c r="AB33" s="85">
        <f t="shared" si="6"/>
        <v>320.945</v>
      </c>
      <c r="AC33" s="331">
        <f t="shared" si="7"/>
        <v>0.1689184211</v>
      </c>
      <c r="AD33" s="71">
        <f t="shared" si="8"/>
        <v>1456.54</v>
      </c>
      <c r="AE33" s="71">
        <f t="shared" si="9"/>
        <v>37.905</v>
      </c>
      <c r="AF33" s="318">
        <v>0.0085</v>
      </c>
      <c r="AG33" s="319">
        <f t="shared" si="11"/>
        <v>16.15</v>
      </c>
      <c r="AH33" s="319"/>
    </row>
    <row r="34" ht="18.0" customHeight="1">
      <c r="A34" s="81">
        <v>45916.0</v>
      </c>
      <c r="B34" s="58" t="s">
        <v>1015</v>
      </c>
      <c r="C34" s="58">
        <v>16301.0</v>
      </c>
      <c r="D34" s="59" t="s">
        <v>118</v>
      </c>
      <c r="E34" s="59" t="s">
        <v>119</v>
      </c>
      <c r="F34" s="59" t="s">
        <v>138</v>
      </c>
      <c r="G34" s="59" t="s">
        <v>139</v>
      </c>
      <c r="H34" s="59" t="s">
        <v>109</v>
      </c>
      <c r="I34" s="60" t="s">
        <v>86</v>
      </c>
      <c r="J34" s="60" t="s">
        <v>87</v>
      </c>
      <c r="K34" s="59" t="s">
        <v>1016</v>
      </c>
      <c r="L34" s="59" t="s">
        <v>1017</v>
      </c>
      <c r="M34" s="314">
        <v>2600.0</v>
      </c>
      <c r="N34" s="315">
        <v>4600.0</v>
      </c>
      <c r="O34" s="228">
        <v>50000.0</v>
      </c>
      <c r="P34" s="68">
        <v>3.6E-4</v>
      </c>
      <c r="Q34" s="69">
        <f t="shared" si="1"/>
        <v>18</v>
      </c>
      <c r="R34" s="65">
        <v>0.03</v>
      </c>
      <c r="S34" s="65">
        <v>0.035</v>
      </c>
      <c r="T34" s="66">
        <v>0.065</v>
      </c>
      <c r="U34" s="68">
        <f t="shared" si="2"/>
        <v>0.01995</v>
      </c>
      <c r="V34" s="57">
        <v>15.0</v>
      </c>
      <c r="W34" s="66">
        <f t="shared" si="3"/>
        <v>0.15845</v>
      </c>
      <c r="X34" s="69">
        <f t="shared" si="4"/>
        <v>728.87</v>
      </c>
      <c r="Y34" s="65">
        <v>0.1</v>
      </c>
      <c r="Z34" s="69">
        <f t="shared" si="13"/>
        <v>200</v>
      </c>
      <c r="AA34" s="317">
        <v>2.5</v>
      </c>
      <c r="AB34" s="69">
        <f t="shared" si="6"/>
        <v>1050.63</v>
      </c>
      <c r="AC34" s="66">
        <f t="shared" si="7"/>
        <v>0.2283978261</v>
      </c>
      <c r="AD34" s="71">
        <f t="shared" si="8"/>
        <v>3779.36</v>
      </c>
      <c r="AE34" s="71">
        <f t="shared" si="9"/>
        <v>91.77</v>
      </c>
      <c r="AF34" s="318">
        <v>0.0085</v>
      </c>
      <c r="AG34" s="319">
        <f t="shared" si="11"/>
        <v>39.1</v>
      </c>
      <c r="AH34" s="319"/>
    </row>
    <row r="35" ht="18.0" customHeight="1">
      <c r="A35" s="81">
        <v>45917.0</v>
      </c>
      <c r="B35" s="58" t="s">
        <v>1018</v>
      </c>
      <c r="C35" s="59" t="s">
        <v>1019</v>
      </c>
      <c r="D35" s="59" t="s">
        <v>112</v>
      </c>
      <c r="E35" s="59" t="s">
        <v>113</v>
      </c>
      <c r="F35" s="59" t="s">
        <v>118</v>
      </c>
      <c r="G35" s="59" t="s">
        <v>119</v>
      </c>
      <c r="H35" s="59" t="s">
        <v>109</v>
      </c>
      <c r="I35" s="60" t="s">
        <v>86</v>
      </c>
      <c r="J35" s="60" t="s">
        <v>87</v>
      </c>
      <c r="K35" s="59" t="s">
        <v>1020</v>
      </c>
      <c r="L35" s="59" t="s">
        <v>1021</v>
      </c>
      <c r="M35" s="321">
        <v>4500.0</v>
      </c>
      <c r="N35" s="322">
        <v>7900.0</v>
      </c>
      <c r="O35" s="60">
        <v>150000.0</v>
      </c>
      <c r="P35" s="68">
        <v>3.6E-4</v>
      </c>
      <c r="Q35" s="69">
        <f t="shared" si="1"/>
        <v>54</v>
      </c>
      <c r="R35" s="65">
        <v>0.03</v>
      </c>
      <c r="S35" s="65">
        <v>0.035</v>
      </c>
      <c r="T35" s="66">
        <v>0.065</v>
      </c>
      <c r="U35" s="68">
        <f t="shared" si="2"/>
        <v>0.01995</v>
      </c>
      <c r="V35" s="57">
        <v>15.0</v>
      </c>
      <c r="W35" s="66">
        <f t="shared" si="3"/>
        <v>0.15845</v>
      </c>
      <c r="X35" s="69">
        <f t="shared" si="4"/>
        <v>1251.755</v>
      </c>
      <c r="Y35" s="65">
        <v>0.1</v>
      </c>
      <c r="Z35" s="69">
        <f t="shared" si="13"/>
        <v>340</v>
      </c>
      <c r="AA35" s="317">
        <v>2.5</v>
      </c>
      <c r="AB35" s="69">
        <f t="shared" si="6"/>
        <v>1751.745</v>
      </c>
      <c r="AC35" s="66">
        <f t="shared" si="7"/>
        <v>0.2217398734</v>
      </c>
      <c r="AD35" s="71">
        <f t="shared" si="8"/>
        <v>6490.64</v>
      </c>
      <c r="AE35" s="71">
        <f t="shared" si="9"/>
        <v>157.605</v>
      </c>
      <c r="AF35" s="318">
        <v>0.0085</v>
      </c>
      <c r="AG35" s="319">
        <f t="shared" si="11"/>
        <v>67.15</v>
      </c>
      <c r="AH35" s="319"/>
    </row>
    <row r="36" ht="18.0" customHeight="1">
      <c r="A36" s="81">
        <v>45917.0</v>
      </c>
      <c r="B36" s="58" t="s">
        <v>1022</v>
      </c>
      <c r="C36" s="59" t="s">
        <v>1023</v>
      </c>
      <c r="D36" s="59" t="s">
        <v>112</v>
      </c>
      <c r="E36" s="59" t="s">
        <v>113</v>
      </c>
      <c r="F36" s="59" t="s">
        <v>659</v>
      </c>
      <c r="G36" s="59" t="s">
        <v>108</v>
      </c>
      <c r="H36" s="59" t="s">
        <v>109</v>
      </c>
      <c r="I36" s="60" t="s">
        <v>86</v>
      </c>
      <c r="J36" s="60" t="s">
        <v>87</v>
      </c>
      <c r="K36" s="59" t="s">
        <v>136</v>
      </c>
      <c r="L36" s="59" t="s">
        <v>895</v>
      </c>
      <c r="M36" s="314">
        <v>8000.0</v>
      </c>
      <c r="N36" s="315">
        <v>13700.0</v>
      </c>
      <c r="O36" s="60">
        <v>150000.0</v>
      </c>
      <c r="P36" s="68">
        <v>3.6E-4</v>
      </c>
      <c r="Q36" s="69">
        <f t="shared" si="1"/>
        <v>54</v>
      </c>
      <c r="R36" s="65">
        <v>0.03</v>
      </c>
      <c r="S36" s="65">
        <v>0.035</v>
      </c>
      <c r="T36" s="66">
        <v>0.065</v>
      </c>
      <c r="U36" s="68">
        <f t="shared" si="2"/>
        <v>0.01995</v>
      </c>
      <c r="V36" s="57">
        <v>15.0</v>
      </c>
      <c r="W36" s="66">
        <f t="shared" si="3"/>
        <v>0.15845</v>
      </c>
      <c r="X36" s="69">
        <f t="shared" si="4"/>
        <v>2170.765</v>
      </c>
      <c r="Y36" s="65">
        <v>0.1</v>
      </c>
      <c r="Z36" s="69">
        <f t="shared" si="13"/>
        <v>570</v>
      </c>
      <c r="AA36" s="317">
        <v>2.5</v>
      </c>
      <c r="AB36" s="69">
        <f t="shared" si="6"/>
        <v>2902.735</v>
      </c>
      <c r="AC36" s="66">
        <f t="shared" si="7"/>
        <v>0.2118784672</v>
      </c>
      <c r="AD36" s="71">
        <f t="shared" si="8"/>
        <v>11255.92</v>
      </c>
      <c r="AE36" s="71">
        <f t="shared" si="9"/>
        <v>273.315</v>
      </c>
      <c r="AF36" s="318">
        <v>0.0085</v>
      </c>
      <c r="AG36" s="319">
        <f t="shared" si="11"/>
        <v>116.45</v>
      </c>
      <c r="AH36" s="319"/>
    </row>
    <row r="37" ht="18.0" customHeight="1">
      <c r="A37" s="81">
        <v>45917.0</v>
      </c>
      <c r="B37" s="336" t="s">
        <v>1024</v>
      </c>
      <c r="C37" s="58">
        <v>16444.0</v>
      </c>
      <c r="D37" s="59" t="s">
        <v>1025</v>
      </c>
      <c r="E37" s="59" t="s">
        <v>83</v>
      </c>
      <c r="F37" s="59" t="s">
        <v>90</v>
      </c>
      <c r="G37" s="59" t="s">
        <v>91</v>
      </c>
      <c r="H37" s="59" t="s">
        <v>85</v>
      </c>
      <c r="I37" s="60" t="s">
        <v>86</v>
      </c>
      <c r="J37" s="60" t="s">
        <v>87</v>
      </c>
      <c r="K37" s="57" t="s">
        <v>1026</v>
      </c>
      <c r="L37" s="57" t="s">
        <v>1027</v>
      </c>
      <c r="M37" s="314">
        <v>6000.0</v>
      </c>
      <c r="N37" s="315">
        <v>7200.0</v>
      </c>
      <c r="O37" s="60">
        <v>100000.0</v>
      </c>
      <c r="P37" s="68">
        <v>3.6E-4</v>
      </c>
      <c r="Q37" s="69">
        <f t="shared" si="1"/>
        <v>36</v>
      </c>
      <c r="R37" s="65">
        <v>0.12</v>
      </c>
      <c r="S37" s="65">
        <v>0.0</v>
      </c>
      <c r="T37" s="66">
        <v>0.065</v>
      </c>
      <c r="U37" s="68">
        <f t="shared" si="2"/>
        <v>0.01995</v>
      </c>
      <c r="V37" s="57">
        <v>15.0</v>
      </c>
      <c r="W37" s="316">
        <f t="shared" si="3"/>
        <v>0.21345</v>
      </c>
      <c r="X37" s="69">
        <f t="shared" si="4"/>
        <v>1536.84</v>
      </c>
      <c r="Y37" s="65">
        <v>0.0</v>
      </c>
      <c r="Z37" s="76">
        <v>150.0</v>
      </c>
      <c r="AA37" s="317">
        <v>2.5</v>
      </c>
      <c r="AB37" s="69">
        <f t="shared" si="6"/>
        <v>-525.34</v>
      </c>
      <c r="AC37" s="66">
        <f t="shared" si="7"/>
        <v>-0.07296388889</v>
      </c>
      <c r="AD37" s="71">
        <f t="shared" si="8"/>
        <v>5519.52</v>
      </c>
      <c r="AE37" s="71">
        <f t="shared" si="9"/>
        <v>143.64</v>
      </c>
      <c r="AF37" s="318">
        <v>0.0085</v>
      </c>
      <c r="AG37" s="319">
        <f t="shared" si="11"/>
        <v>61.2</v>
      </c>
      <c r="AH37" s="319"/>
    </row>
    <row r="38" ht="18.0" customHeight="1">
      <c r="A38" s="81">
        <v>45917.0</v>
      </c>
      <c r="B38" s="58">
        <v>22252.0</v>
      </c>
      <c r="C38" s="59">
        <v>16346.0</v>
      </c>
      <c r="D38" s="330" t="s">
        <v>1025</v>
      </c>
      <c r="E38" s="330" t="s">
        <v>83</v>
      </c>
      <c r="F38" s="410" t="s">
        <v>84</v>
      </c>
      <c r="G38" s="330" t="s">
        <v>83</v>
      </c>
      <c r="H38" s="59" t="s">
        <v>85</v>
      </c>
      <c r="I38" s="60" t="s">
        <v>86</v>
      </c>
      <c r="J38" s="60" t="s">
        <v>87</v>
      </c>
      <c r="K38" s="59" t="s">
        <v>195</v>
      </c>
      <c r="L38" s="59" t="s">
        <v>1028</v>
      </c>
      <c r="M38" s="314">
        <v>1000.0</v>
      </c>
      <c r="N38" s="315">
        <v>1500.0</v>
      </c>
      <c r="O38" s="228">
        <v>50000.0</v>
      </c>
      <c r="P38" s="68">
        <v>3.6E-4</v>
      </c>
      <c r="Q38" s="69">
        <f t="shared" si="1"/>
        <v>18</v>
      </c>
      <c r="R38" s="65">
        <v>0.0</v>
      </c>
      <c r="S38" s="65">
        <v>0.0</v>
      </c>
      <c r="T38" s="66">
        <v>0.065</v>
      </c>
      <c r="U38" s="68">
        <f t="shared" si="2"/>
        <v>0.01995</v>
      </c>
      <c r="V38" s="57">
        <v>15.0</v>
      </c>
      <c r="W38" s="66">
        <f t="shared" si="3"/>
        <v>0.09345</v>
      </c>
      <c r="X38" s="69">
        <f t="shared" si="4"/>
        <v>140.175</v>
      </c>
      <c r="Y38" s="65">
        <v>0.13</v>
      </c>
      <c r="Z38" s="69">
        <f t="shared" ref="Z38:Z39" si="14">(N38-M38)*Y38</f>
        <v>65</v>
      </c>
      <c r="AA38" s="317">
        <v>2.5</v>
      </c>
      <c r="AB38" s="69">
        <f t="shared" si="6"/>
        <v>274.325</v>
      </c>
      <c r="AC38" s="66">
        <f t="shared" si="7"/>
        <v>0.1828833333</v>
      </c>
      <c r="AD38" s="71">
        <f t="shared" si="8"/>
        <v>1329.9</v>
      </c>
      <c r="AE38" s="71">
        <f t="shared" si="9"/>
        <v>29.925</v>
      </c>
      <c r="AF38" s="318">
        <v>0.0085</v>
      </c>
      <c r="AG38" s="319">
        <f t="shared" si="11"/>
        <v>12.75</v>
      </c>
      <c r="AH38" s="319"/>
    </row>
    <row r="39" ht="18.0" customHeight="1">
      <c r="A39" s="81">
        <v>45918.0</v>
      </c>
      <c r="B39" s="58">
        <v>22384.0</v>
      </c>
      <c r="C39" s="58">
        <v>16445.0</v>
      </c>
      <c r="D39" s="59" t="s">
        <v>90</v>
      </c>
      <c r="E39" s="59" t="s">
        <v>91</v>
      </c>
      <c r="F39" s="59" t="s">
        <v>224</v>
      </c>
      <c r="G39" s="59" t="s">
        <v>91</v>
      </c>
      <c r="H39" s="59" t="s">
        <v>85</v>
      </c>
      <c r="I39" s="60" t="s">
        <v>86</v>
      </c>
      <c r="J39" s="60" t="s">
        <v>87</v>
      </c>
      <c r="K39" s="59" t="s">
        <v>1029</v>
      </c>
      <c r="L39" s="324" t="s">
        <v>1021</v>
      </c>
      <c r="M39" s="314">
        <v>550.0</v>
      </c>
      <c r="N39" s="315">
        <v>980.0</v>
      </c>
      <c r="O39" s="228">
        <v>10000.0</v>
      </c>
      <c r="P39" s="68">
        <v>3.6E-4</v>
      </c>
      <c r="Q39" s="69">
        <f t="shared" si="1"/>
        <v>3.6</v>
      </c>
      <c r="R39" s="65">
        <v>0.12</v>
      </c>
      <c r="S39" s="65">
        <v>0.0</v>
      </c>
      <c r="T39" s="66">
        <v>0.065</v>
      </c>
      <c r="U39" s="68">
        <f t="shared" si="2"/>
        <v>0.01995</v>
      </c>
      <c r="V39" s="57">
        <v>15.0</v>
      </c>
      <c r="W39" s="66">
        <f t="shared" si="3"/>
        <v>0.21345</v>
      </c>
      <c r="X39" s="69">
        <f t="shared" si="4"/>
        <v>209.181</v>
      </c>
      <c r="Y39" s="65">
        <v>0.13</v>
      </c>
      <c r="Z39" s="69">
        <f t="shared" si="14"/>
        <v>55.9</v>
      </c>
      <c r="AA39" s="317">
        <v>2.5</v>
      </c>
      <c r="AB39" s="69">
        <f t="shared" si="6"/>
        <v>158.819</v>
      </c>
      <c r="AC39" s="66">
        <f t="shared" si="7"/>
        <v>0.1620602041</v>
      </c>
      <c r="AD39" s="71">
        <f t="shared" si="8"/>
        <v>751.268</v>
      </c>
      <c r="AE39" s="71">
        <f t="shared" si="9"/>
        <v>19.551</v>
      </c>
      <c r="AF39" s="318">
        <v>0.0085</v>
      </c>
      <c r="AG39" s="319">
        <f t="shared" si="11"/>
        <v>8.33</v>
      </c>
      <c r="AH39" s="319"/>
    </row>
    <row r="40" ht="18.0" customHeight="1">
      <c r="A40" s="81">
        <v>45919.0</v>
      </c>
      <c r="B40" s="79">
        <v>22540.0</v>
      </c>
      <c r="C40" s="58">
        <v>16560.0</v>
      </c>
      <c r="D40" s="59" t="s">
        <v>148</v>
      </c>
      <c r="E40" s="59" t="s">
        <v>125</v>
      </c>
      <c r="F40" s="57" t="s">
        <v>84</v>
      </c>
      <c r="G40" s="57" t="s">
        <v>83</v>
      </c>
      <c r="H40" s="57" t="s">
        <v>212</v>
      </c>
      <c r="I40" s="60" t="s">
        <v>86</v>
      </c>
      <c r="J40" s="60" t="s">
        <v>87</v>
      </c>
      <c r="K40" s="57" t="s">
        <v>1030</v>
      </c>
      <c r="L40" s="57" t="s">
        <v>1031</v>
      </c>
      <c r="M40" s="314">
        <v>3500.0</v>
      </c>
      <c r="N40" s="315">
        <v>4500.0</v>
      </c>
      <c r="O40" s="75">
        <v>100000.0</v>
      </c>
      <c r="P40" s="68">
        <v>3.6E-4</v>
      </c>
      <c r="Q40" s="69">
        <f t="shared" si="1"/>
        <v>36</v>
      </c>
      <c r="R40" s="65">
        <v>0.12</v>
      </c>
      <c r="S40" s="65">
        <v>0.0</v>
      </c>
      <c r="T40" s="66">
        <v>0.065</v>
      </c>
      <c r="U40" s="68">
        <f t="shared" si="2"/>
        <v>0.00931</v>
      </c>
      <c r="V40" s="57">
        <v>7.0</v>
      </c>
      <c r="W40" s="316">
        <f t="shared" si="3"/>
        <v>0.20281</v>
      </c>
      <c r="X40" s="69">
        <f t="shared" si="4"/>
        <v>912.645</v>
      </c>
      <c r="Y40" s="65">
        <v>0.0</v>
      </c>
      <c r="Z40" s="76">
        <v>200.0</v>
      </c>
      <c r="AA40" s="317">
        <v>2.5</v>
      </c>
      <c r="AB40" s="69">
        <f t="shared" si="6"/>
        <v>-151.145</v>
      </c>
      <c r="AC40" s="66">
        <f t="shared" si="7"/>
        <v>-0.03358777778</v>
      </c>
      <c r="AD40" s="71">
        <f t="shared" si="8"/>
        <v>3545.46</v>
      </c>
      <c r="AE40" s="71">
        <f t="shared" si="9"/>
        <v>41.895</v>
      </c>
      <c r="AF40" s="318">
        <v>0.0085</v>
      </c>
      <c r="AG40" s="319">
        <f t="shared" si="11"/>
        <v>38.25</v>
      </c>
      <c r="AH40" s="319"/>
    </row>
    <row r="41" ht="18.0" customHeight="1">
      <c r="A41" s="81">
        <v>45919.0</v>
      </c>
      <c r="B41" s="79">
        <v>22533.0</v>
      </c>
      <c r="C41" s="59">
        <v>16559.0</v>
      </c>
      <c r="D41" s="59" t="s">
        <v>148</v>
      </c>
      <c r="E41" s="59" t="s">
        <v>125</v>
      </c>
      <c r="F41" s="326" t="s">
        <v>1032</v>
      </c>
      <c r="G41" s="326" t="s">
        <v>83</v>
      </c>
      <c r="H41" s="326" t="s">
        <v>212</v>
      </c>
      <c r="I41" s="60" t="s">
        <v>86</v>
      </c>
      <c r="J41" s="60" t="s">
        <v>87</v>
      </c>
      <c r="K41" s="326" t="s">
        <v>1033</v>
      </c>
      <c r="L41" s="326" t="s">
        <v>1034</v>
      </c>
      <c r="M41" s="314">
        <v>3800.0</v>
      </c>
      <c r="N41" s="327">
        <v>6600.0</v>
      </c>
      <c r="O41" s="18">
        <v>100000.0</v>
      </c>
      <c r="P41" s="328">
        <v>3.6E-4</v>
      </c>
      <c r="Q41" s="85">
        <f t="shared" si="1"/>
        <v>36</v>
      </c>
      <c r="R41" s="65">
        <v>0.12</v>
      </c>
      <c r="S41" s="65">
        <v>0.0</v>
      </c>
      <c r="T41" s="329">
        <v>0.065</v>
      </c>
      <c r="U41" s="328">
        <f t="shared" si="2"/>
        <v>0.00931</v>
      </c>
      <c r="V41" s="330">
        <v>7.0</v>
      </c>
      <c r="W41" s="331">
        <f t="shared" si="3"/>
        <v>0.20281</v>
      </c>
      <c r="X41" s="85">
        <f t="shared" si="4"/>
        <v>1338.546</v>
      </c>
      <c r="Y41" s="65">
        <v>0.13</v>
      </c>
      <c r="Z41" s="69">
        <f t="shared" ref="Z41:Z45" si="15">(N41-M41)*Y41</f>
        <v>364</v>
      </c>
      <c r="AA41" s="333">
        <v>2.5</v>
      </c>
      <c r="AB41" s="85">
        <f t="shared" si="6"/>
        <v>1058.954</v>
      </c>
      <c r="AC41" s="331">
        <f t="shared" si="7"/>
        <v>0.1604475758</v>
      </c>
      <c r="AD41" s="71">
        <f t="shared" si="8"/>
        <v>5200.008</v>
      </c>
      <c r="AE41" s="71">
        <f t="shared" si="9"/>
        <v>61.446</v>
      </c>
      <c r="AF41" s="318">
        <v>0.0085</v>
      </c>
      <c r="AG41" s="319">
        <f t="shared" si="11"/>
        <v>56.1</v>
      </c>
      <c r="AH41" s="319"/>
    </row>
    <row r="42" ht="18.0" customHeight="1">
      <c r="A42" s="81">
        <v>45919.0</v>
      </c>
      <c r="B42" s="79" t="s">
        <v>1035</v>
      </c>
      <c r="C42" s="58">
        <v>16496.0</v>
      </c>
      <c r="D42" s="59" t="s">
        <v>90</v>
      </c>
      <c r="E42" s="59" t="s">
        <v>91</v>
      </c>
      <c r="F42" s="59" t="s">
        <v>97</v>
      </c>
      <c r="G42" s="59" t="s">
        <v>91</v>
      </c>
      <c r="H42" s="59" t="s">
        <v>85</v>
      </c>
      <c r="I42" s="60" t="s">
        <v>86</v>
      </c>
      <c r="J42" s="60" t="s">
        <v>87</v>
      </c>
      <c r="K42" s="57" t="s">
        <v>1036</v>
      </c>
      <c r="L42" s="57" t="s">
        <v>1037</v>
      </c>
      <c r="M42" s="314">
        <v>400.0</v>
      </c>
      <c r="N42" s="315">
        <v>1000.0</v>
      </c>
      <c r="O42" s="60">
        <v>20000.0</v>
      </c>
      <c r="P42" s="68">
        <v>3.6E-4</v>
      </c>
      <c r="Q42" s="69">
        <f t="shared" si="1"/>
        <v>7.2</v>
      </c>
      <c r="R42" s="65">
        <v>0.12</v>
      </c>
      <c r="S42" s="65">
        <v>0.0</v>
      </c>
      <c r="T42" s="66">
        <v>0.065</v>
      </c>
      <c r="U42" s="68">
        <f t="shared" si="2"/>
        <v>0.01995</v>
      </c>
      <c r="V42" s="57">
        <v>15.0</v>
      </c>
      <c r="W42" s="316">
        <f t="shared" si="3"/>
        <v>0.21345</v>
      </c>
      <c r="X42" s="69">
        <f t="shared" si="4"/>
        <v>213.45</v>
      </c>
      <c r="Y42" s="65">
        <v>0.13</v>
      </c>
      <c r="Z42" s="69">
        <f t="shared" si="15"/>
        <v>78</v>
      </c>
      <c r="AA42" s="317">
        <v>2.5</v>
      </c>
      <c r="AB42" s="69">
        <f t="shared" si="6"/>
        <v>298.85</v>
      </c>
      <c r="AC42" s="66">
        <f t="shared" si="7"/>
        <v>0.29885</v>
      </c>
      <c r="AD42" s="71">
        <f t="shared" si="8"/>
        <v>766.6</v>
      </c>
      <c r="AE42" s="71">
        <f t="shared" si="9"/>
        <v>19.95</v>
      </c>
      <c r="AF42" s="318">
        <v>0.0085</v>
      </c>
      <c r="AG42" s="319">
        <f t="shared" si="11"/>
        <v>8.5</v>
      </c>
      <c r="AH42" s="319"/>
    </row>
    <row r="43" ht="18.0" customHeight="1">
      <c r="A43" s="81">
        <v>45919.0</v>
      </c>
      <c r="B43" s="79">
        <v>22446.0</v>
      </c>
      <c r="C43" s="79">
        <v>16493.0</v>
      </c>
      <c r="D43" s="330" t="s">
        <v>1025</v>
      </c>
      <c r="E43" s="330" t="s">
        <v>83</v>
      </c>
      <c r="F43" s="330" t="s">
        <v>84</v>
      </c>
      <c r="G43" s="330" t="s">
        <v>83</v>
      </c>
      <c r="H43" s="59" t="s">
        <v>85</v>
      </c>
      <c r="I43" s="60" t="s">
        <v>86</v>
      </c>
      <c r="J43" s="60" t="s">
        <v>87</v>
      </c>
      <c r="K43" s="59" t="s">
        <v>195</v>
      </c>
      <c r="L43" s="59" t="s">
        <v>1028</v>
      </c>
      <c r="M43" s="314">
        <v>1000.0</v>
      </c>
      <c r="N43" s="315">
        <v>1500.0</v>
      </c>
      <c r="O43" s="228">
        <v>50000.0</v>
      </c>
      <c r="P43" s="68">
        <v>3.6E-4</v>
      </c>
      <c r="Q43" s="69">
        <f t="shared" si="1"/>
        <v>18</v>
      </c>
      <c r="R43" s="65">
        <v>0.0</v>
      </c>
      <c r="S43" s="65">
        <v>0.0</v>
      </c>
      <c r="T43" s="66">
        <v>0.065</v>
      </c>
      <c r="U43" s="68">
        <f t="shared" si="2"/>
        <v>0.01995</v>
      </c>
      <c r="V43" s="57">
        <v>15.0</v>
      </c>
      <c r="W43" s="66">
        <f t="shared" si="3"/>
        <v>0.09345</v>
      </c>
      <c r="X43" s="69">
        <f t="shared" si="4"/>
        <v>140.175</v>
      </c>
      <c r="Y43" s="65">
        <v>0.13</v>
      </c>
      <c r="Z43" s="69">
        <f t="shared" si="15"/>
        <v>65</v>
      </c>
      <c r="AA43" s="333">
        <v>2.5</v>
      </c>
      <c r="AB43" s="85">
        <f t="shared" si="6"/>
        <v>274.325</v>
      </c>
      <c r="AC43" s="331">
        <f t="shared" si="7"/>
        <v>0.1828833333</v>
      </c>
      <c r="AD43" s="71">
        <f t="shared" si="8"/>
        <v>1329.9</v>
      </c>
      <c r="AE43" s="71">
        <f t="shared" si="9"/>
        <v>29.925</v>
      </c>
      <c r="AF43" s="318">
        <v>0.0085</v>
      </c>
      <c r="AG43" s="319">
        <f t="shared" si="11"/>
        <v>12.75</v>
      </c>
      <c r="AH43" s="319"/>
    </row>
    <row r="44" ht="18.0" customHeight="1">
      <c r="A44" s="341">
        <v>45920.0</v>
      </c>
      <c r="B44" s="79" t="s">
        <v>1038</v>
      </c>
      <c r="C44" s="79" t="s">
        <v>1039</v>
      </c>
      <c r="D44" s="59" t="s">
        <v>112</v>
      </c>
      <c r="E44" s="59" t="s">
        <v>113</v>
      </c>
      <c r="F44" s="59" t="s">
        <v>118</v>
      </c>
      <c r="G44" s="59" t="s">
        <v>119</v>
      </c>
      <c r="H44" s="59" t="s">
        <v>109</v>
      </c>
      <c r="I44" s="60" t="s">
        <v>86</v>
      </c>
      <c r="J44" s="60" t="s">
        <v>87</v>
      </c>
      <c r="K44" s="59" t="s">
        <v>821</v>
      </c>
      <c r="L44" s="59" t="s">
        <v>1040</v>
      </c>
      <c r="M44" s="321">
        <v>4200.0</v>
      </c>
      <c r="N44" s="322">
        <v>7500.0</v>
      </c>
      <c r="O44" s="60">
        <v>150000.0</v>
      </c>
      <c r="P44" s="68">
        <v>3.6E-4</v>
      </c>
      <c r="Q44" s="69">
        <f t="shared" si="1"/>
        <v>54</v>
      </c>
      <c r="R44" s="65">
        <v>0.03</v>
      </c>
      <c r="S44" s="65">
        <v>0.035</v>
      </c>
      <c r="T44" s="66">
        <v>0.065</v>
      </c>
      <c r="U44" s="68">
        <f t="shared" si="2"/>
        <v>0.01995</v>
      </c>
      <c r="V44" s="57">
        <v>15.0</v>
      </c>
      <c r="W44" s="66">
        <f t="shared" si="3"/>
        <v>0.15845</v>
      </c>
      <c r="X44" s="69">
        <f t="shared" si="4"/>
        <v>1188.375</v>
      </c>
      <c r="Y44" s="65">
        <v>0.1</v>
      </c>
      <c r="Z44" s="69">
        <f t="shared" si="15"/>
        <v>330</v>
      </c>
      <c r="AA44" s="317">
        <v>2.5</v>
      </c>
      <c r="AB44" s="69">
        <f t="shared" si="6"/>
        <v>1725.125</v>
      </c>
      <c r="AC44" s="66">
        <f t="shared" si="7"/>
        <v>0.2300166667</v>
      </c>
      <c r="AD44" s="71">
        <f t="shared" si="8"/>
        <v>6162</v>
      </c>
      <c r="AE44" s="71">
        <f t="shared" si="9"/>
        <v>149.625</v>
      </c>
      <c r="AF44" s="318">
        <v>0.0085</v>
      </c>
      <c r="AG44" s="319">
        <f t="shared" si="11"/>
        <v>63.75</v>
      </c>
      <c r="AH44" s="319"/>
    </row>
    <row r="45" ht="18.0" customHeight="1">
      <c r="A45" s="341">
        <v>45921.0</v>
      </c>
      <c r="B45" s="79" t="s">
        <v>1041</v>
      </c>
      <c r="C45" s="79" t="s">
        <v>1042</v>
      </c>
      <c r="D45" s="59" t="s">
        <v>112</v>
      </c>
      <c r="E45" s="59" t="s">
        <v>113</v>
      </c>
      <c r="F45" s="59" t="s">
        <v>659</v>
      </c>
      <c r="G45" s="59" t="s">
        <v>108</v>
      </c>
      <c r="H45" s="59" t="s">
        <v>109</v>
      </c>
      <c r="I45" s="60" t="s">
        <v>86</v>
      </c>
      <c r="J45" s="60" t="s">
        <v>87</v>
      </c>
      <c r="K45" s="59" t="s">
        <v>811</v>
      </c>
      <c r="L45" s="59" t="s">
        <v>812</v>
      </c>
      <c r="M45" s="314">
        <v>9000.0</v>
      </c>
      <c r="N45" s="315">
        <v>14500.0</v>
      </c>
      <c r="O45" s="60">
        <v>150000.0</v>
      </c>
      <c r="P45" s="68">
        <v>3.6E-4</v>
      </c>
      <c r="Q45" s="69">
        <f t="shared" si="1"/>
        <v>54</v>
      </c>
      <c r="R45" s="65">
        <v>0.03</v>
      </c>
      <c r="S45" s="65">
        <v>0.035</v>
      </c>
      <c r="T45" s="66">
        <v>0.065</v>
      </c>
      <c r="U45" s="68">
        <f t="shared" si="2"/>
        <v>0.01995</v>
      </c>
      <c r="V45" s="57">
        <v>15.0</v>
      </c>
      <c r="W45" s="66">
        <f t="shared" si="3"/>
        <v>0.15845</v>
      </c>
      <c r="X45" s="69">
        <f t="shared" si="4"/>
        <v>2297.525</v>
      </c>
      <c r="Y45" s="65">
        <v>0.1</v>
      </c>
      <c r="Z45" s="69">
        <f t="shared" si="15"/>
        <v>550</v>
      </c>
      <c r="AA45" s="317">
        <v>2.5</v>
      </c>
      <c r="AB45" s="69">
        <f t="shared" si="6"/>
        <v>2595.975</v>
      </c>
      <c r="AC45" s="66">
        <f t="shared" si="7"/>
        <v>0.1790327586</v>
      </c>
      <c r="AD45" s="71">
        <f t="shared" si="8"/>
        <v>11913.2</v>
      </c>
      <c r="AE45" s="71">
        <f t="shared" si="9"/>
        <v>289.275</v>
      </c>
      <c r="AF45" s="318">
        <v>0.0085</v>
      </c>
      <c r="AG45" s="319">
        <f t="shared" si="11"/>
        <v>123.25</v>
      </c>
      <c r="AH45" s="319"/>
    </row>
    <row r="46" ht="18.0" customHeight="1">
      <c r="A46" s="341">
        <v>45922.0</v>
      </c>
      <c r="B46" s="79">
        <v>22612.0</v>
      </c>
      <c r="C46" s="79">
        <v>16601.0</v>
      </c>
      <c r="D46" s="59" t="s">
        <v>84</v>
      </c>
      <c r="E46" s="59" t="s">
        <v>83</v>
      </c>
      <c r="F46" s="59" t="s">
        <v>148</v>
      </c>
      <c r="G46" s="59" t="s">
        <v>125</v>
      </c>
      <c r="H46" s="57" t="s">
        <v>212</v>
      </c>
      <c r="I46" s="75" t="s">
        <v>86</v>
      </c>
      <c r="J46" s="75" t="s">
        <v>87</v>
      </c>
      <c r="K46" s="57" t="s">
        <v>1030</v>
      </c>
      <c r="L46" s="57" t="s">
        <v>1031</v>
      </c>
      <c r="M46" s="321">
        <v>3500.0</v>
      </c>
      <c r="N46" s="322">
        <v>4500.0</v>
      </c>
      <c r="O46" s="228">
        <v>50000.0</v>
      </c>
      <c r="P46" s="68">
        <v>3.6E-4</v>
      </c>
      <c r="Q46" s="69">
        <f t="shared" si="1"/>
        <v>18</v>
      </c>
      <c r="R46" s="65">
        <v>0.12</v>
      </c>
      <c r="S46" s="65">
        <v>0.0</v>
      </c>
      <c r="T46" s="66">
        <v>0.065</v>
      </c>
      <c r="U46" s="68">
        <f t="shared" si="2"/>
        <v>0.01995</v>
      </c>
      <c r="V46" s="57">
        <v>15.0</v>
      </c>
      <c r="W46" s="66">
        <f t="shared" si="3"/>
        <v>0.21345</v>
      </c>
      <c r="X46" s="69">
        <f t="shared" si="4"/>
        <v>960.525</v>
      </c>
      <c r="Y46" s="65">
        <v>0.0</v>
      </c>
      <c r="Z46" s="76">
        <v>150.0</v>
      </c>
      <c r="AA46" s="317">
        <v>2.5</v>
      </c>
      <c r="AB46" s="69">
        <f t="shared" si="6"/>
        <v>-131.025</v>
      </c>
      <c r="AC46" s="66">
        <f t="shared" si="7"/>
        <v>-0.02911666667</v>
      </c>
      <c r="AD46" s="71">
        <f t="shared" si="8"/>
        <v>3449.7</v>
      </c>
      <c r="AE46" s="71">
        <f t="shared" si="9"/>
        <v>89.775</v>
      </c>
      <c r="AF46" s="318">
        <v>0.0085</v>
      </c>
      <c r="AG46" s="319">
        <f t="shared" si="11"/>
        <v>38.25</v>
      </c>
      <c r="AH46" s="319"/>
    </row>
    <row r="47" ht="18.0" customHeight="1">
      <c r="A47" s="341">
        <v>45922.0</v>
      </c>
      <c r="B47" s="79">
        <v>22615.0</v>
      </c>
      <c r="C47" s="79">
        <v>16605.0</v>
      </c>
      <c r="D47" s="59" t="s">
        <v>1032</v>
      </c>
      <c r="E47" s="59" t="s">
        <v>83</v>
      </c>
      <c r="F47" s="59" t="s">
        <v>148</v>
      </c>
      <c r="G47" s="59" t="s">
        <v>125</v>
      </c>
      <c r="H47" s="59" t="s">
        <v>212</v>
      </c>
      <c r="I47" s="60" t="s">
        <v>86</v>
      </c>
      <c r="J47" s="60" t="s">
        <v>87</v>
      </c>
      <c r="K47" s="326" t="s">
        <v>1033</v>
      </c>
      <c r="L47" s="326" t="s">
        <v>1034</v>
      </c>
      <c r="M47" s="314">
        <v>2100.0</v>
      </c>
      <c r="N47" s="315">
        <v>2400.0</v>
      </c>
      <c r="O47" s="228">
        <v>50000.0</v>
      </c>
      <c r="P47" s="68">
        <v>3.6E-4</v>
      </c>
      <c r="Q47" s="69">
        <f t="shared" si="1"/>
        <v>18</v>
      </c>
      <c r="R47" s="65">
        <v>0.12</v>
      </c>
      <c r="S47" s="65">
        <v>0.0</v>
      </c>
      <c r="T47" s="66">
        <v>0.065</v>
      </c>
      <c r="U47" s="68">
        <f t="shared" si="2"/>
        <v>0.01995</v>
      </c>
      <c r="V47" s="57">
        <v>15.0</v>
      </c>
      <c r="W47" s="66">
        <f t="shared" si="3"/>
        <v>0.21345</v>
      </c>
      <c r="X47" s="69">
        <f t="shared" si="4"/>
        <v>512.28</v>
      </c>
      <c r="Y47" s="65">
        <v>0.0</v>
      </c>
      <c r="Z47" s="69">
        <f t="shared" ref="Z47:Z54" si="16">(N47-M47)*Y47</f>
        <v>0</v>
      </c>
      <c r="AA47" s="317">
        <v>2.5</v>
      </c>
      <c r="AB47" s="69">
        <f t="shared" si="6"/>
        <v>-232.78</v>
      </c>
      <c r="AC47" s="66">
        <f t="shared" si="7"/>
        <v>-0.09699166667</v>
      </c>
      <c r="AD47" s="71">
        <f t="shared" si="8"/>
        <v>1839.84</v>
      </c>
      <c r="AE47" s="71">
        <f t="shared" si="9"/>
        <v>47.88</v>
      </c>
      <c r="AF47" s="318">
        <v>0.0085</v>
      </c>
      <c r="AG47" s="319">
        <f t="shared" si="11"/>
        <v>20.4</v>
      </c>
      <c r="AH47" s="319"/>
    </row>
    <row r="48" ht="18.0" customHeight="1">
      <c r="A48" s="341">
        <v>45922.0</v>
      </c>
      <c r="B48" s="79" t="s">
        <v>1043</v>
      </c>
      <c r="C48" s="79">
        <v>16602.0</v>
      </c>
      <c r="D48" s="59" t="s">
        <v>90</v>
      </c>
      <c r="E48" s="59" t="s">
        <v>91</v>
      </c>
      <c r="F48" s="57" t="s">
        <v>101</v>
      </c>
      <c r="G48" s="57" t="s">
        <v>91</v>
      </c>
      <c r="H48" s="57" t="s">
        <v>85</v>
      </c>
      <c r="I48" s="60" t="s">
        <v>86</v>
      </c>
      <c r="J48" s="60" t="s">
        <v>87</v>
      </c>
      <c r="K48" s="57" t="s">
        <v>1044</v>
      </c>
      <c r="L48" s="57" t="s">
        <v>1045</v>
      </c>
      <c r="M48" s="314">
        <v>1200.0</v>
      </c>
      <c r="N48" s="315">
        <v>2250.0</v>
      </c>
      <c r="O48" s="75">
        <v>80000.0</v>
      </c>
      <c r="P48" s="68">
        <v>3.6E-4</v>
      </c>
      <c r="Q48" s="69">
        <f t="shared" si="1"/>
        <v>28.8</v>
      </c>
      <c r="R48" s="65">
        <v>0.12</v>
      </c>
      <c r="S48" s="65">
        <v>0.0</v>
      </c>
      <c r="T48" s="66">
        <v>0.065</v>
      </c>
      <c r="U48" s="68">
        <f t="shared" si="2"/>
        <v>0.01995</v>
      </c>
      <c r="V48" s="57">
        <v>15.0</v>
      </c>
      <c r="W48" s="316">
        <f t="shared" si="3"/>
        <v>0.21345</v>
      </c>
      <c r="X48" s="69">
        <f t="shared" si="4"/>
        <v>480.2625</v>
      </c>
      <c r="Y48" s="65">
        <v>0.13</v>
      </c>
      <c r="Z48" s="69">
        <f t="shared" si="16"/>
        <v>136.5</v>
      </c>
      <c r="AA48" s="317">
        <v>2.5</v>
      </c>
      <c r="AB48" s="69">
        <f t="shared" si="6"/>
        <v>401.9375</v>
      </c>
      <c r="AC48" s="66">
        <f t="shared" si="7"/>
        <v>0.1786388889</v>
      </c>
      <c r="AD48" s="71">
        <f t="shared" si="8"/>
        <v>1724.85</v>
      </c>
      <c r="AE48" s="71">
        <f t="shared" si="9"/>
        <v>44.8875</v>
      </c>
      <c r="AF48" s="318">
        <v>0.0085</v>
      </c>
      <c r="AG48" s="319">
        <f t="shared" si="11"/>
        <v>19.125</v>
      </c>
      <c r="AH48" s="319"/>
    </row>
    <row r="49" ht="18.0" customHeight="1">
      <c r="A49" s="341">
        <v>45922.0</v>
      </c>
      <c r="B49" s="79" t="s">
        <v>1046</v>
      </c>
      <c r="C49" s="79" t="s">
        <v>1047</v>
      </c>
      <c r="D49" s="59" t="s">
        <v>90</v>
      </c>
      <c r="E49" s="59" t="s">
        <v>91</v>
      </c>
      <c r="F49" s="59" t="s">
        <v>94</v>
      </c>
      <c r="G49" s="59" t="s">
        <v>91</v>
      </c>
      <c r="H49" s="59" t="s">
        <v>85</v>
      </c>
      <c r="I49" s="60" t="s">
        <v>86</v>
      </c>
      <c r="J49" s="60" t="s">
        <v>87</v>
      </c>
      <c r="K49" s="59" t="s">
        <v>1048</v>
      </c>
      <c r="L49" s="59" t="s">
        <v>1049</v>
      </c>
      <c r="M49" s="321">
        <v>750.0</v>
      </c>
      <c r="N49" s="322">
        <v>1400.0</v>
      </c>
      <c r="O49" s="228">
        <v>50000.0</v>
      </c>
      <c r="P49" s="68">
        <v>3.6E-4</v>
      </c>
      <c r="Q49" s="69">
        <f t="shared" si="1"/>
        <v>18</v>
      </c>
      <c r="R49" s="65">
        <v>0.12</v>
      </c>
      <c r="S49" s="65">
        <v>0.0</v>
      </c>
      <c r="T49" s="66">
        <v>0.065</v>
      </c>
      <c r="U49" s="68">
        <f t="shared" si="2"/>
        <v>0.01995</v>
      </c>
      <c r="V49" s="57">
        <v>15.0</v>
      </c>
      <c r="W49" s="66">
        <f t="shared" si="3"/>
        <v>0.21345</v>
      </c>
      <c r="X49" s="69">
        <f t="shared" si="4"/>
        <v>298.83</v>
      </c>
      <c r="Y49" s="65">
        <v>0.13</v>
      </c>
      <c r="Z49" s="69">
        <f t="shared" si="16"/>
        <v>84.5</v>
      </c>
      <c r="AA49" s="317">
        <v>2.5</v>
      </c>
      <c r="AB49" s="69">
        <f t="shared" si="6"/>
        <v>246.17</v>
      </c>
      <c r="AC49" s="66">
        <f t="shared" si="7"/>
        <v>0.1758357143</v>
      </c>
      <c r="AD49" s="71">
        <f t="shared" si="8"/>
        <v>1073.24</v>
      </c>
      <c r="AE49" s="71">
        <f t="shared" si="9"/>
        <v>27.93</v>
      </c>
      <c r="AF49" s="318">
        <v>0.0085</v>
      </c>
      <c r="AG49" s="319">
        <f t="shared" si="11"/>
        <v>11.9</v>
      </c>
      <c r="AH49" s="319"/>
    </row>
    <row r="50" ht="18.0" customHeight="1">
      <c r="A50" s="341">
        <v>45923.0</v>
      </c>
      <c r="B50" s="411" t="s">
        <v>1050</v>
      </c>
      <c r="C50" s="411" t="s">
        <v>1051</v>
      </c>
      <c r="D50" s="59" t="s">
        <v>1025</v>
      </c>
      <c r="E50" s="59" t="s">
        <v>83</v>
      </c>
      <c r="F50" s="59" t="s">
        <v>127</v>
      </c>
      <c r="G50" s="59" t="s">
        <v>83</v>
      </c>
      <c r="H50" s="59" t="s">
        <v>85</v>
      </c>
      <c r="I50" s="60" t="s">
        <v>86</v>
      </c>
      <c r="J50" s="60" t="s">
        <v>87</v>
      </c>
      <c r="K50" s="59" t="s">
        <v>1052</v>
      </c>
      <c r="L50" s="59" t="s">
        <v>1053</v>
      </c>
      <c r="M50" s="314">
        <v>1500.0</v>
      </c>
      <c r="N50" s="315">
        <v>2200.0</v>
      </c>
      <c r="O50" s="228">
        <v>50000.0</v>
      </c>
      <c r="P50" s="68"/>
      <c r="Q50" s="69"/>
      <c r="R50" s="65">
        <v>0.0</v>
      </c>
      <c r="S50" s="65">
        <v>0.035</v>
      </c>
      <c r="T50" s="66">
        <v>0.065</v>
      </c>
      <c r="U50" s="68">
        <f t="shared" si="2"/>
        <v>0.01995</v>
      </c>
      <c r="V50" s="57">
        <v>15.0</v>
      </c>
      <c r="W50" s="66">
        <f t="shared" si="3"/>
        <v>0.12845</v>
      </c>
      <c r="X50" s="69">
        <f t="shared" si="4"/>
        <v>282.59</v>
      </c>
      <c r="Y50" s="65">
        <v>0.1</v>
      </c>
      <c r="Z50" s="69">
        <f t="shared" si="16"/>
        <v>70</v>
      </c>
      <c r="AA50" s="317">
        <v>2.5</v>
      </c>
      <c r="AB50" s="69">
        <f t="shared" si="6"/>
        <v>344.91</v>
      </c>
      <c r="AC50" s="66">
        <f t="shared" si="7"/>
        <v>0.1567772727</v>
      </c>
      <c r="AD50" s="71">
        <f t="shared" si="8"/>
        <v>1873.52</v>
      </c>
      <c r="AE50" s="71">
        <f t="shared" si="9"/>
        <v>43.89</v>
      </c>
      <c r="AF50" s="318">
        <v>0.0085</v>
      </c>
      <c r="AG50" s="319">
        <f t="shared" si="11"/>
        <v>18.7</v>
      </c>
      <c r="AH50" s="319"/>
    </row>
    <row r="51" ht="18.0" customHeight="1">
      <c r="A51" s="341">
        <v>45923.0</v>
      </c>
      <c r="B51" s="411" t="s">
        <v>1015</v>
      </c>
      <c r="C51" s="411" t="s">
        <v>1054</v>
      </c>
      <c r="D51" s="59" t="s">
        <v>118</v>
      </c>
      <c r="E51" s="59" t="s">
        <v>119</v>
      </c>
      <c r="F51" s="59" t="s">
        <v>138</v>
      </c>
      <c r="G51" s="59" t="s">
        <v>139</v>
      </c>
      <c r="H51" s="59" t="s">
        <v>109</v>
      </c>
      <c r="I51" s="60" t="s">
        <v>86</v>
      </c>
      <c r="J51" s="60" t="s">
        <v>87</v>
      </c>
      <c r="K51" s="59" t="s">
        <v>1055</v>
      </c>
      <c r="L51" s="59" t="s">
        <v>1056</v>
      </c>
      <c r="M51" s="314">
        <v>2500.0</v>
      </c>
      <c r="N51" s="315">
        <v>4600.0</v>
      </c>
      <c r="O51" s="228">
        <v>50000.0</v>
      </c>
      <c r="P51" s="68">
        <v>3.6E-4</v>
      </c>
      <c r="Q51" s="69">
        <f t="shared" ref="Q51:Q53" si="17">O51*P51</f>
        <v>18</v>
      </c>
      <c r="R51" s="65">
        <v>0.12</v>
      </c>
      <c r="S51" s="65">
        <v>0.0</v>
      </c>
      <c r="T51" s="66">
        <v>0.065</v>
      </c>
      <c r="U51" s="68">
        <f t="shared" si="2"/>
        <v>0.01995</v>
      </c>
      <c r="V51" s="57">
        <v>15.0</v>
      </c>
      <c r="W51" s="66">
        <f t="shared" si="3"/>
        <v>0.21345</v>
      </c>
      <c r="X51" s="69">
        <f t="shared" si="4"/>
        <v>981.87</v>
      </c>
      <c r="Y51" s="65">
        <v>0.1</v>
      </c>
      <c r="Z51" s="69">
        <f t="shared" si="16"/>
        <v>210</v>
      </c>
      <c r="AA51" s="317">
        <v>2.5</v>
      </c>
      <c r="AB51" s="69">
        <f t="shared" si="6"/>
        <v>887.63</v>
      </c>
      <c r="AC51" s="66">
        <f t="shared" si="7"/>
        <v>0.1929630435</v>
      </c>
      <c r="AD51" s="71">
        <f t="shared" si="8"/>
        <v>3526.36</v>
      </c>
      <c r="AE51" s="71">
        <f t="shared" si="9"/>
        <v>91.77</v>
      </c>
      <c r="AF51" s="318">
        <v>0.0085</v>
      </c>
      <c r="AG51" s="319">
        <f t="shared" si="11"/>
        <v>39.1</v>
      </c>
      <c r="AH51" s="319"/>
    </row>
    <row r="52" ht="18.0" customHeight="1">
      <c r="A52" s="341">
        <v>45924.0</v>
      </c>
      <c r="B52" s="45" t="s">
        <v>1057</v>
      </c>
      <c r="C52" s="45" t="s">
        <v>1058</v>
      </c>
      <c r="D52" s="59" t="s">
        <v>112</v>
      </c>
      <c r="E52" s="59" t="s">
        <v>113</v>
      </c>
      <c r="F52" s="59" t="s">
        <v>118</v>
      </c>
      <c r="G52" s="59" t="s">
        <v>119</v>
      </c>
      <c r="H52" s="59" t="s">
        <v>109</v>
      </c>
      <c r="I52" s="60" t="s">
        <v>86</v>
      </c>
      <c r="J52" s="60" t="s">
        <v>87</v>
      </c>
      <c r="K52" s="59" t="s">
        <v>475</v>
      </c>
      <c r="L52" s="326" t="s">
        <v>882</v>
      </c>
      <c r="M52" s="321">
        <v>4500.0</v>
      </c>
      <c r="N52" s="322">
        <v>7900.0</v>
      </c>
      <c r="O52" s="60">
        <v>150000.0</v>
      </c>
      <c r="P52" s="68">
        <v>3.6E-4</v>
      </c>
      <c r="Q52" s="69">
        <f t="shared" si="17"/>
        <v>54</v>
      </c>
      <c r="R52" s="65">
        <v>0.03</v>
      </c>
      <c r="S52" s="65">
        <v>0.035</v>
      </c>
      <c r="T52" s="66">
        <v>0.065</v>
      </c>
      <c r="U52" s="68">
        <f t="shared" si="2"/>
        <v>0.01995</v>
      </c>
      <c r="V52" s="57">
        <v>15.0</v>
      </c>
      <c r="W52" s="66">
        <f t="shared" si="3"/>
        <v>0.15845</v>
      </c>
      <c r="X52" s="69">
        <f t="shared" si="4"/>
        <v>1251.755</v>
      </c>
      <c r="Y52" s="65">
        <v>0.1</v>
      </c>
      <c r="Z52" s="69">
        <f t="shared" si="16"/>
        <v>340</v>
      </c>
      <c r="AA52" s="317">
        <v>2.5</v>
      </c>
      <c r="AB52" s="69">
        <f t="shared" si="6"/>
        <v>1751.745</v>
      </c>
      <c r="AC52" s="66">
        <f t="shared" si="7"/>
        <v>0.2217398734</v>
      </c>
      <c r="AD52" s="71">
        <f t="shared" si="8"/>
        <v>6490.64</v>
      </c>
      <c r="AE52" s="71">
        <f t="shared" si="9"/>
        <v>157.605</v>
      </c>
      <c r="AF52" s="318">
        <v>0.0085</v>
      </c>
      <c r="AG52" s="319">
        <f t="shared" si="11"/>
        <v>67.15</v>
      </c>
      <c r="AH52" s="319"/>
    </row>
    <row r="53" ht="18.0" customHeight="1">
      <c r="A53" s="341">
        <v>45924.0</v>
      </c>
      <c r="B53" s="45" t="s">
        <v>1059</v>
      </c>
      <c r="C53" s="45" t="s">
        <v>1060</v>
      </c>
      <c r="D53" s="59" t="s">
        <v>112</v>
      </c>
      <c r="E53" s="59" t="s">
        <v>113</v>
      </c>
      <c r="F53" s="59" t="s">
        <v>659</v>
      </c>
      <c r="G53" s="59" t="s">
        <v>108</v>
      </c>
      <c r="H53" s="59" t="s">
        <v>109</v>
      </c>
      <c r="I53" s="60" t="s">
        <v>86</v>
      </c>
      <c r="J53" s="60" t="s">
        <v>87</v>
      </c>
      <c r="K53" s="59" t="s">
        <v>1061</v>
      </c>
      <c r="L53" s="59" t="s">
        <v>1062</v>
      </c>
      <c r="M53" s="314">
        <v>9500.0</v>
      </c>
      <c r="N53" s="315">
        <v>14900.0</v>
      </c>
      <c r="O53" s="60">
        <v>150000.0</v>
      </c>
      <c r="P53" s="68">
        <v>3.6E-4</v>
      </c>
      <c r="Q53" s="69">
        <f t="shared" si="17"/>
        <v>54</v>
      </c>
      <c r="R53" s="65">
        <v>0.03</v>
      </c>
      <c r="S53" s="65">
        <v>0.035</v>
      </c>
      <c r="T53" s="66">
        <v>0.065</v>
      </c>
      <c r="U53" s="68">
        <f t="shared" si="2"/>
        <v>0.01995</v>
      </c>
      <c r="V53" s="57">
        <v>15.0</v>
      </c>
      <c r="W53" s="66">
        <f t="shared" si="3"/>
        <v>0.15845</v>
      </c>
      <c r="X53" s="69">
        <f t="shared" si="4"/>
        <v>2360.905</v>
      </c>
      <c r="Y53" s="65">
        <v>0.1</v>
      </c>
      <c r="Z53" s="69">
        <f t="shared" si="16"/>
        <v>540</v>
      </c>
      <c r="AA53" s="317">
        <v>2.5</v>
      </c>
      <c r="AB53" s="69">
        <f t="shared" si="6"/>
        <v>2442.595</v>
      </c>
      <c r="AC53" s="66">
        <f t="shared" si="7"/>
        <v>0.1639325503</v>
      </c>
      <c r="AD53" s="71">
        <f t="shared" si="8"/>
        <v>12241.84</v>
      </c>
      <c r="AE53" s="71">
        <f t="shared" si="9"/>
        <v>297.255</v>
      </c>
      <c r="AF53" s="318">
        <v>0.0085</v>
      </c>
      <c r="AG53" s="319">
        <f t="shared" si="11"/>
        <v>126.65</v>
      </c>
      <c r="AH53" s="319"/>
    </row>
    <row r="54" ht="18.0" customHeight="1">
      <c r="A54" s="341">
        <v>45924.0</v>
      </c>
      <c r="B54" s="45" t="s">
        <v>1063</v>
      </c>
      <c r="C54" s="45" t="s">
        <v>1064</v>
      </c>
      <c r="D54" s="15" t="s">
        <v>90</v>
      </c>
      <c r="E54" s="15" t="s">
        <v>91</v>
      </c>
      <c r="F54" s="15" t="s">
        <v>392</v>
      </c>
      <c r="G54" s="15" t="s">
        <v>91</v>
      </c>
      <c r="H54" s="15" t="s">
        <v>85</v>
      </c>
      <c r="I54" s="226" t="s">
        <v>86</v>
      </c>
      <c r="J54" s="226" t="s">
        <v>87</v>
      </c>
      <c r="K54" s="59" t="s">
        <v>166</v>
      </c>
      <c r="L54" s="59" t="s">
        <v>817</v>
      </c>
      <c r="M54" s="314">
        <v>1100.0</v>
      </c>
      <c r="N54" s="315">
        <v>1700.0</v>
      </c>
      <c r="O54" s="10">
        <v>50000.0</v>
      </c>
      <c r="P54" s="345"/>
      <c r="Q54" s="71"/>
      <c r="R54" s="65">
        <v>0.12</v>
      </c>
      <c r="S54" s="65">
        <v>0.0</v>
      </c>
      <c r="T54" s="66">
        <v>0.065</v>
      </c>
      <c r="U54" s="68">
        <f t="shared" si="2"/>
        <v>0.01995</v>
      </c>
      <c r="V54" s="346">
        <v>15.0</v>
      </c>
      <c r="W54" s="329">
        <f t="shared" si="3"/>
        <v>0.21345</v>
      </c>
      <c r="X54" s="85">
        <f t="shared" si="4"/>
        <v>362.865</v>
      </c>
      <c r="Y54" s="65">
        <v>0.07</v>
      </c>
      <c r="Z54" s="69">
        <f t="shared" si="16"/>
        <v>42</v>
      </c>
      <c r="AA54" s="347">
        <v>2.5</v>
      </c>
      <c r="AB54" s="85">
        <f t="shared" si="6"/>
        <v>192.635</v>
      </c>
      <c r="AC54" s="329">
        <f t="shared" si="7"/>
        <v>0.1133147059</v>
      </c>
      <c r="AD54" s="71">
        <f t="shared" si="8"/>
        <v>1303.22</v>
      </c>
      <c r="AE54" s="71">
        <f t="shared" si="9"/>
        <v>33.915</v>
      </c>
      <c r="AF54" s="318">
        <v>0.0085</v>
      </c>
      <c r="AG54" s="319">
        <f t="shared" si="11"/>
        <v>14.45</v>
      </c>
      <c r="AH54" s="319"/>
    </row>
    <row r="55" ht="18.0" customHeight="1">
      <c r="A55" s="341"/>
      <c r="B55" s="45"/>
      <c r="C55" s="45"/>
      <c r="D55" s="15"/>
      <c r="E55" s="15"/>
      <c r="F55" s="15"/>
      <c r="G55" s="15"/>
      <c r="H55" s="15"/>
      <c r="I55" s="226"/>
      <c r="J55" s="226"/>
      <c r="K55" s="59"/>
      <c r="L55" s="59"/>
      <c r="M55" s="314"/>
      <c r="N55" s="315"/>
      <c r="O55" s="10"/>
      <c r="P55" s="345"/>
      <c r="Q55" s="71"/>
      <c r="R55" s="65"/>
      <c r="S55" s="65"/>
      <c r="T55" s="66"/>
      <c r="U55" s="68"/>
      <c r="V55" s="346"/>
      <c r="W55" s="329"/>
      <c r="X55" s="85"/>
      <c r="Y55" s="65"/>
      <c r="Z55" s="69"/>
      <c r="AA55" s="347"/>
      <c r="AB55" s="85"/>
      <c r="AC55" s="329"/>
      <c r="AD55" s="71"/>
      <c r="AE55" s="71"/>
      <c r="AF55" s="318"/>
      <c r="AG55" s="319"/>
      <c r="AH55" s="319"/>
    </row>
    <row r="56" ht="18.0" customHeight="1">
      <c r="A56" s="344">
        <v>45925.0</v>
      </c>
      <c r="B56" s="45" t="s">
        <v>1065</v>
      </c>
      <c r="C56" s="45" t="s">
        <v>1066</v>
      </c>
      <c r="D56" s="59" t="s">
        <v>90</v>
      </c>
      <c r="E56" s="59" t="s">
        <v>91</v>
      </c>
      <c r="F56" s="59" t="s">
        <v>122</v>
      </c>
      <c r="G56" s="59" t="s">
        <v>91</v>
      </c>
      <c r="H56" s="59" t="s">
        <v>85</v>
      </c>
      <c r="I56" s="60" t="s">
        <v>86</v>
      </c>
      <c r="J56" s="60" t="s">
        <v>87</v>
      </c>
      <c r="K56" s="59" t="s">
        <v>1067</v>
      </c>
      <c r="L56" s="59" t="s">
        <v>1068</v>
      </c>
      <c r="M56" s="314">
        <v>550.0</v>
      </c>
      <c r="N56" s="315">
        <v>900.0</v>
      </c>
      <c r="O56" s="228">
        <v>10000.0</v>
      </c>
      <c r="P56" s="68">
        <v>3.6E-4</v>
      </c>
      <c r="Q56" s="69">
        <f>O56*P56</f>
        <v>3.6</v>
      </c>
      <c r="R56" s="65">
        <v>0.12</v>
      </c>
      <c r="S56" s="65">
        <v>0.0</v>
      </c>
      <c r="T56" s="66">
        <v>0.065</v>
      </c>
      <c r="U56" s="68">
        <f t="shared" ref="U56:U65" si="18">V56*0.00133</f>
        <v>0.01995</v>
      </c>
      <c r="V56" s="57">
        <v>15.0</v>
      </c>
      <c r="W56" s="66">
        <f t="shared" ref="W56:W65" si="19">R56+S56+T56+U56+AF56</f>
        <v>0.21345</v>
      </c>
      <c r="X56" s="69">
        <f t="shared" ref="X56:X65" si="20">N56*W56</f>
        <v>192.105</v>
      </c>
      <c r="Y56" s="65">
        <v>0.07</v>
      </c>
      <c r="Z56" s="69">
        <f t="shared" ref="Z56:Z65" si="21">(N56-M56)*Y56</f>
        <v>24.5</v>
      </c>
      <c r="AA56" s="317">
        <v>2.5</v>
      </c>
      <c r="AB56" s="69">
        <f t="shared" ref="AB56:AB65" si="22">N56-M56-Q56-X56-Z56-AA56</f>
        <v>127.295</v>
      </c>
      <c r="AC56" s="66">
        <f t="shared" ref="AC56:AC65" si="23">AB56/N56</f>
        <v>0.1414388889</v>
      </c>
      <c r="AD56" s="71">
        <f t="shared" ref="AD56:AD63" si="24">N56-X56-AE56</f>
        <v>689.94</v>
      </c>
      <c r="AE56" s="71">
        <f t="shared" ref="AE56:AE63" si="25">U56*N56</f>
        <v>17.955</v>
      </c>
      <c r="AF56" s="318">
        <v>0.0085</v>
      </c>
      <c r="AG56" s="319">
        <f t="shared" ref="AG56:AG63" si="26">AF56*N56</f>
        <v>7.65</v>
      </c>
      <c r="AH56" s="319"/>
    </row>
    <row r="57" ht="18.0" customHeight="1">
      <c r="A57" s="344">
        <v>45926.0</v>
      </c>
      <c r="B57" s="45" t="s">
        <v>1069</v>
      </c>
      <c r="C57" s="45" t="s">
        <v>1070</v>
      </c>
      <c r="D57" s="59" t="s">
        <v>90</v>
      </c>
      <c r="E57" s="59" t="s">
        <v>91</v>
      </c>
      <c r="F57" s="15" t="s">
        <v>224</v>
      </c>
      <c r="G57" s="15" t="s">
        <v>91</v>
      </c>
      <c r="H57" s="15" t="s">
        <v>85</v>
      </c>
      <c r="I57" s="226" t="s">
        <v>86</v>
      </c>
      <c r="J57" s="226" t="s">
        <v>87</v>
      </c>
      <c r="K57" s="15" t="s">
        <v>198</v>
      </c>
      <c r="L57" s="15" t="s">
        <v>1071</v>
      </c>
      <c r="M57" s="314">
        <v>750.0</v>
      </c>
      <c r="N57" s="315">
        <v>1300.0</v>
      </c>
      <c r="O57" s="10">
        <v>30000.0</v>
      </c>
      <c r="P57" s="345"/>
      <c r="Q57" s="71"/>
      <c r="R57" s="65">
        <v>0.12</v>
      </c>
      <c r="S57" s="65">
        <v>0.0</v>
      </c>
      <c r="T57" s="66">
        <v>0.065</v>
      </c>
      <c r="U57" s="68">
        <f t="shared" si="18"/>
        <v>0.01995</v>
      </c>
      <c r="V57" s="346">
        <v>15.0</v>
      </c>
      <c r="W57" s="329">
        <f t="shared" si="19"/>
        <v>0.21345</v>
      </c>
      <c r="X57" s="85">
        <f t="shared" si="20"/>
        <v>277.485</v>
      </c>
      <c r="Y57" s="65">
        <v>0.13</v>
      </c>
      <c r="Z57" s="69">
        <f t="shared" si="21"/>
        <v>71.5</v>
      </c>
      <c r="AA57" s="347">
        <v>2.5</v>
      </c>
      <c r="AB57" s="85">
        <f t="shared" si="22"/>
        <v>198.515</v>
      </c>
      <c r="AC57" s="329">
        <f t="shared" si="23"/>
        <v>0.1527038462</v>
      </c>
      <c r="AD57" s="71">
        <f t="shared" si="24"/>
        <v>996.58</v>
      </c>
      <c r="AE57" s="71">
        <f t="shared" si="25"/>
        <v>25.935</v>
      </c>
      <c r="AF57" s="318">
        <v>0.0085</v>
      </c>
      <c r="AG57" s="319">
        <f t="shared" si="26"/>
        <v>11.05</v>
      </c>
      <c r="AH57" s="319"/>
    </row>
    <row r="58" ht="18.0" customHeight="1">
      <c r="A58" s="344">
        <v>45926.0</v>
      </c>
      <c r="B58" s="411" t="s">
        <v>1072</v>
      </c>
      <c r="C58" s="411" t="s">
        <v>1073</v>
      </c>
      <c r="D58" s="59" t="s">
        <v>90</v>
      </c>
      <c r="E58" s="59" t="s">
        <v>91</v>
      </c>
      <c r="F58" s="59" t="s">
        <v>148</v>
      </c>
      <c r="G58" s="59" t="s">
        <v>125</v>
      </c>
      <c r="H58" s="59" t="s">
        <v>85</v>
      </c>
      <c r="I58" s="60" t="s">
        <v>86</v>
      </c>
      <c r="J58" s="60" t="s">
        <v>87</v>
      </c>
      <c r="K58" s="59" t="s">
        <v>1074</v>
      </c>
      <c r="L58" s="59" t="s">
        <v>1075</v>
      </c>
      <c r="M58" s="314">
        <v>1500.0</v>
      </c>
      <c r="N58" s="315">
        <v>2700.0</v>
      </c>
      <c r="O58" s="228">
        <v>50000.0</v>
      </c>
      <c r="P58" s="68">
        <v>3.6E-4</v>
      </c>
      <c r="Q58" s="69">
        <f t="shared" ref="Q58:Q65" si="27">O58*P58</f>
        <v>18</v>
      </c>
      <c r="R58" s="65">
        <v>0.12</v>
      </c>
      <c r="S58" s="65">
        <v>0.0</v>
      </c>
      <c r="T58" s="66">
        <v>0.065</v>
      </c>
      <c r="U58" s="68">
        <f t="shared" si="18"/>
        <v>0.01995</v>
      </c>
      <c r="V58" s="57">
        <v>15.0</v>
      </c>
      <c r="W58" s="66">
        <f t="shared" si="19"/>
        <v>0.21345</v>
      </c>
      <c r="X58" s="69">
        <f t="shared" si="20"/>
        <v>576.315</v>
      </c>
      <c r="Y58" s="65">
        <v>0.13</v>
      </c>
      <c r="Z58" s="69">
        <f t="shared" si="21"/>
        <v>156</v>
      </c>
      <c r="AA58" s="317">
        <v>2.5</v>
      </c>
      <c r="AB58" s="69">
        <f t="shared" si="22"/>
        <v>447.185</v>
      </c>
      <c r="AC58" s="66">
        <f t="shared" si="23"/>
        <v>0.1656240741</v>
      </c>
      <c r="AD58" s="71">
        <f t="shared" si="24"/>
        <v>2069.82</v>
      </c>
      <c r="AE58" s="71">
        <f t="shared" si="25"/>
        <v>53.865</v>
      </c>
      <c r="AF58" s="318">
        <v>0.0085</v>
      </c>
      <c r="AG58" s="319">
        <f t="shared" si="26"/>
        <v>22.95</v>
      </c>
      <c r="AH58" s="319"/>
    </row>
    <row r="59" ht="18.0" customHeight="1">
      <c r="A59" s="344">
        <v>45927.0</v>
      </c>
      <c r="B59" s="411" t="s">
        <v>1076</v>
      </c>
      <c r="C59" s="411" t="s">
        <v>1077</v>
      </c>
      <c r="D59" s="59" t="s">
        <v>112</v>
      </c>
      <c r="E59" s="59" t="s">
        <v>113</v>
      </c>
      <c r="F59" s="59" t="s">
        <v>118</v>
      </c>
      <c r="G59" s="59" t="s">
        <v>119</v>
      </c>
      <c r="H59" s="59" t="s">
        <v>109</v>
      </c>
      <c r="I59" s="60" t="s">
        <v>86</v>
      </c>
      <c r="J59" s="60" t="s">
        <v>87</v>
      </c>
      <c r="K59" s="59" t="s">
        <v>136</v>
      </c>
      <c r="L59" s="59" t="s">
        <v>895</v>
      </c>
      <c r="M59" s="321">
        <v>5000.0</v>
      </c>
      <c r="N59" s="322">
        <v>7900.0</v>
      </c>
      <c r="O59" s="60">
        <v>150000.0</v>
      </c>
      <c r="P59" s="68">
        <v>3.6E-4</v>
      </c>
      <c r="Q59" s="69">
        <f t="shared" si="27"/>
        <v>54</v>
      </c>
      <c r="R59" s="65">
        <v>0.03</v>
      </c>
      <c r="S59" s="65">
        <v>0.035</v>
      </c>
      <c r="T59" s="66">
        <v>0.065</v>
      </c>
      <c r="U59" s="68">
        <f t="shared" si="18"/>
        <v>0.01995</v>
      </c>
      <c r="V59" s="57">
        <v>15.0</v>
      </c>
      <c r="W59" s="66">
        <f t="shared" si="19"/>
        <v>0.15845</v>
      </c>
      <c r="X59" s="69">
        <f t="shared" si="20"/>
        <v>1251.755</v>
      </c>
      <c r="Y59" s="65">
        <v>0.1</v>
      </c>
      <c r="Z59" s="69">
        <f t="shared" si="21"/>
        <v>290</v>
      </c>
      <c r="AA59" s="317">
        <v>2.5</v>
      </c>
      <c r="AB59" s="69">
        <f t="shared" si="22"/>
        <v>1301.745</v>
      </c>
      <c r="AC59" s="66">
        <f t="shared" si="23"/>
        <v>0.1647778481</v>
      </c>
      <c r="AD59" s="71">
        <f t="shared" si="24"/>
        <v>6490.64</v>
      </c>
      <c r="AE59" s="71">
        <f t="shared" si="25"/>
        <v>157.605</v>
      </c>
      <c r="AF59" s="318">
        <v>0.0085</v>
      </c>
      <c r="AG59" s="319">
        <f t="shared" si="26"/>
        <v>67.15</v>
      </c>
      <c r="AH59" s="319"/>
    </row>
    <row r="60" ht="18.0" customHeight="1">
      <c r="A60" s="344">
        <v>45927.0</v>
      </c>
      <c r="B60" s="411" t="s">
        <v>1078</v>
      </c>
      <c r="C60" s="411" t="s">
        <v>1079</v>
      </c>
      <c r="D60" s="59" t="s">
        <v>112</v>
      </c>
      <c r="E60" s="59" t="s">
        <v>113</v>
      </c>
      <c r="F60" s="59" t="s">
        <v>659</v>
      </c>
      <c r="G60" s="59" t="s">
        <v>108</v>
      </c>
      <c r="H60" s="59" t="s">
        <v>109</v>
      </c>
      <c r="I60" s="60" t="s">
        <v>86</v>
      </c>
      <c r="J60" s="60" t="s">
        <v>87</v>
      </c>
      <c r="K60" s="59" t="s">
        <v>1080</v>
      </c>
      <c r="L60" s="59" t="s">
        <v>1081</v>
      </c>
      <c r="M60" s="314">
        <v>10000.0</v>
      </c>
      <c r="N60" s="315">
        <v>15900.0</v>
      </c>
      <c r="O60" s="60">
        <v>150000.0</v>
      </c>
      <c r="P60" s="68">
        <v>3.6E-4</v>
      </c>
      <c r="Q60" s="69">
        <f t="shared" si="27"/>
        <v>54</v>
      </c>
      <c r="R60" s="65">
        <v>0.03</v>
      </c>
      <c r="S60" s="65">
        <v>0.035</v>
      </c>
      <c r="T60" s="66">
        <v>0.065</v>
      </c>
      <c r="U60" s="68">
        <f t="shared" si="18"/>
        <v>0.01995</v>
      </c>
      <c r="V60" s="57">
        <v>15.0</v>
      </c>
      <c r="W60" s="66">
        <f t="shared" si="19"/>
        <v>0.15845</v>
      </c>
      <c r="X60" s="69">
        <f t="shared" si="20"/>
        <v>2519.355</v>
      </c>
      <c r="Y60" s="65">
        <v>0.1</v>
      </c>
      <c r="Z60" s="69">
        <f t="shared" si="21"/>
        <v>590</v>
      </c>
      <c r="AA60" s="317">
        <v>2.5</v>
      </c>
      <c r="AB60" s="69">
        <f t="shared" si="22"/>
        <v>2734.145</v>
      </c>
      <c r="AC60" s="66">
        <f t="shared" si="23"/>
        <v>0.171958805</v>
      </c>
      <c r="AD60" s="71">
        <f t="shared" si="24"/>
        <v>13063.44</v>
      </c>
      <c r="AE60" s="71">
        <f t="shared" si="25"/>
        <v>317.205</v>
      </c>
      <c r="AF60" s="318">
        <v>0.0085</v>
      </c>
      <c r="AG60" s="319">
        <f t="shared" si="26"/>
        <v>135.15</v>
      </c>
      <c r="AH60" s="319"/>
    </row>
    <row r="61" ht="18.0" customHeight="1">
      <c r="A61" s="341">
        <v>45929.0</v>
      </c>
      <c r="B61" s="411" t="s">
        <v>1082</v>
      </c>
      <c r="C61" s="411" t="s">
        <v>1083</v>
      </c>
      <c r="D61" s="59" t="s">
        <v>90</v>
      </c>
      <c r="E61" s="59" t="s">
        <v>91</v>
      </c>
      <c r="F61" s="59" t="s">
        <v>94</v>
      </c>
      <c r="G61" s="59" t="s">
        <v>91</v>
      </c>
      <c r="H61" s="59" t="s">
        <v>85</v>
      </c>
      <c r="I61" s="60" t="s">
        <v>86</v>
      </c>
      <c r="J61" s="60" t="s">
        <v>87</v>
      </c>
      <c r="K61" s="59" t="s">
        <v>166</v>
      </c>
      <c r="L61" s="59" t="s">
        <v>817</v>
      </c>
      <c r="M61" s="314">
        <v>700.0</v>
      </c>
      <c r="N61" s="315">
        <v>1350.0</v>
      </c>
      <c r="O61" s="228">
        <v>50000.0</v>
      </c>
      <c r="P61" s="68">
        <v>3.6E-4</v>
      </c>
      <c r="Q61" s="69">
        <f t="shared" si="27"/>
        <v>18</v>
      </c>
      <c r="R61" s="65">
        <v>0.12</v>
      </c>
      <c r="S61" s="65">
        <v>0.0</v>
      </c>
      <c r="T61" s="66">
        <v>0.065</v>
      </c>
      <c r="U61" s="68">
        <f t="shared" si="18"/>
        <v>0.01995</v>
      </c>
      <c r="V61" s="57">
        <v>15.0</v>
      </c>
      <c r="W61" s="66">
        <f t="shared" si="19"/>
        <v>0.21345</v>
      </c>
      <c r="X61" s="69">
        <f t="shared" si="20"/>
        <v>288.1575</v>
      </c>
      <c r="Y61" s="65">
        <v>0.13</v>
      </c>
      <c r="Z61" s="69">
        <f t="shared" si="21"/>
        <v>84.5</v>
      </c>
      <c r="AA61" s="317">
        <v>2.5</v>
      </c>
      <c r="AB61" s="69">
        <f t="shared" si="22"/>
        <v>256.8425</v>
      </c>
      <c r="AC61" s="66">
        <f t="shared" si="23"/>
        <v>0.1902537037</v>
      </c>
      <c r="AD61" s="71">
        <f t="shared" si="24"/>
        <v>1034.91</v>
      </c>
      <c r="AE61" s="71">
        <f t="shared" si="25"/>
        <v>26.9325</v>
      </c>
      <c r="AF61" s="318">
        <v>0.0085</v>
      </c>
      <c r="AG61" s="319">
        <f t="shared" si="26"/>
        <v>11.475</v>
      </c>
      <c r="AH61" s="319"/>
    </row>
    <row r="62" ht="18.0" customHeight="1">
      <c r="A62" s="341">
        <v>45929.0</v>
      </c>
      <c r="B62" s="411" t="s">
        <v>1084</v>
      </c>
      <c r="C62" s="411" t="s">
        <v>1085</v>
      </c>
      <c r="D62" s="59" t="s">
        <v>90</v>
      </c>
      <c r="E62" s="59" t="s">
        <v>91</v>
      </c>
      <c r="F62" s="59" t="s">
        <v>101</v>
      </c>
      <c r="G62" s="59" t="s">
        <v>91</v>
      </c>
      <c r="H62" s="59" t="s">
        <v>85</v>
      </c>
      <c r="I62" s="60" t="s">
        <v>86</v>
      </c>
      <c r="J62" s="60" t="s">
        <v>87</v>
      </c>
      <c r="K62" s="59" t="s">
        <v>1044</v>
      </c>
      <c r="L62" s="59" t="s">
        <v>1086</v>
      </c>
      <c r="M62" s="314">
        <v>1150.0</v>
      </c>
      <c r="N62" s="315">
        <v>2260.0</v>
      </c>
      <c r="O62" s="228">
        <v>50000.0</v>
      </c>
      <c r="P62" s="68">
        <v>3.6E-4</v>
      </c>
      <c r="Q62" s="69">
        <f t="shared" si="27"/>
        <v>18</v>
      </c>
      <c r="R62" s="65">
        <v>0.12</v>
      </c>
      <c r="S62" s="65">
        <v>0.0</v>
      </c>
      <c r="T62" s="66">
        <v>0.065</v>
      </c>
      <c r="U62" s="68">
        <f t="shared" si="18"/>
        <v>0.01995</v>
      </c>
      <c r="V62" s="57">
        <v>15.0</v>
      </c>
      <c r="W62" s="66">
        <f t="shared" si="19"/>
        <v>0.21345</v>
      </c>
      <c r="X62" s="69">
        <f t="shared" si="20"/>
        <v>482.397</v>
      </c>
      <c r="Y62" s="65">
        <v>0.13</v>
      </c>
      <c r="Z62" s="69">
        <f t="shared" si="21"/>
        <v>144.3</v>
      </c>
      <c r="AA62" s="317">
        <v>2.5</v>
      </c>
      <c r="AB62" s="69">
        <f t="shared" si="22"/>
        <v>462.803</v>
      </c>
      <c r="AC62" s="66">
        <f t="shared" si="23"/>
        <v>0.2047800885</v>
      </c>
      <c r="AD62" s="71">
        <f t="shared" si="24"/>
        <v>1732.516</v>
      </c>
      <c r="AE62" s="71">
        <f t="shared" si="25"/>
        <v>45.087</v>
      </c>
      <c r="AF62" s="318">
        <v>0.0085</v>
      </c>
      <c r="AG62" s="319">
        <f t="shared" si="26"/>
        <v>19.21</v>
      </c>
      <c r="AH62" s="319"/>
    </row>
    <row r="63" ht="18.0" customHeight="1">
      <c r="A63" s="341">
        <v>45929.0</v>
      </c>
      <c r="B63" s="411" t="s">
        <v>1087</v>
      </c>
      <c r="C63" s="411" t="s">
        <v>1088</v>
      </c>
      <c r="D63" s="59" t="s">
        <v>90</v>
      </c>
      <c r="E63" s="59" t="s">
        <v>91</v>
      </c>
      <c r="F63" s="59" t="s">
        <v>152</v>
      </c>
      <c r="G63" s="59" t="s">
        <v>91</v>
      </c>
      <c r="H63" s="59" t="s">
        <v>85</v>
      </c>
      <c r="I63" s="60" t="s">
        <v>86</v>
      </c>
      <c r="J63" s="60" t="s">
        <v>87</v>
      </c>
      <c r="K63" s="59" t="s">
        <v>373</v>
      </c>
      <c r="L63" s="59" t="s">
        <v>1089</v>
      </c>
      <c r="M63" s="314">
        <v>650.0</v>
      </c>
      <c r="N63" s="315">
        <v>1060.0</v>
      </c>
      <c r="O63" s="228">
        <v>50000.0</v>
      </c>
      <c r="P63" s="68">
        <v>3.6E-4</v>
      </c>
      <c r="Q63" s="69">
        <f t="shared" si="27"/>
        <v>18</v>
      </c>
      <c r="R63" s="65">
        <v>0.12</v>
      </c>
      <c r="S63" s="65">
        <v>0.0</v>
      </c>
      <c r="T63" s="66">
        <v>0.065</v>
      </c>
      <c r="U63" s="68">
        <f t="shared" si="18"/>
        <v>0.01995</v>
      </c>
      <c r="V63" s="57">
        <v>15.0</v>
      </c>
      <c r="W63" s="66">
        <f t="shared" si="19"/>
        <v>0.21345</v>
      </c>
      <c r="X63" s="69">
        <f t="shared" si="20"/>
        <v>226.257</v>
      </c>
      <c r="Y63" s="65">
        <v>0.07</v>
      </c>
      <c r="Z63" s="69">
        <f t="shared" si="21"/>
        <v>28.7</v>
      </c>
      <c r="AA63" s="317">
        <v>2.5</v>
      </c>
      <c r="AB63" s="69">
        <f t="shared" si="22"/>
        <v>134.543</v>
      </c>
      <c r="AC63" s="66">
        <f t="shared" si="23"/>
        <v>0.1269273585</v>
      </c>
      <c r="AD63" s="71">
        <f t="shared" si="24"/>
        <v>812.596</v>
      </c>
      <c r="AE63" s="71">
        <f t="shared" si="25"/>
        <v>21.147</v>
      </c>
      <c r="AF63" s="318">
        <v>0.0085</v>
      </c>
      <c r="AG63" s="319">
        <f t="shared" si="26"/>
        <v>9.01</v>
      </c>
      <c r="AH63" s="319"/>
    </row>
    <row r="64" ht="18.0" customHeight="1">
      <c r="A64" s="341">
        <v>45930.0</v>
      </c>
      <c r="B64" s="411" t="s">
        <v>1090</v>
      </c>
      <c r="C64" s="411" t="s">
        <v>1091</v>
      </c>
      <c r="D64" s="59" t="s">
        <v>105</v>
      </c>
      <c r="E64" s="59" t="s">
        <v>106</v>
      </c>
      <c r="F64" s="59" t="s">
        <v>118</v>
      </c>
      <c r="G64" s="59" t="s">
        <v>119</v>
      </c>
      <c r="H64" s="59" t="s">
        <v>109</v>
      </c>
      <c r="I64" s="60" t="s">
        <v>86</v>
      </c>
      <c r="J64" s="60" t="s">
        <v>87</v>
      </c>
      <c r="K64" s="59" t="s">
        <v>1092</v>
      </c>
      <c r="L64" s="59" t="s">
        <v>1093</v>
      </c>
      <c r="M64" s="314">
        <v>10000.0</v>
      </c>
      <c r="N64" s="315">
        <v>15900.0</v>
      </c>
      <c r="O64" s="228">
        <v>100000.0</v>
      </c>
      <c r="P64" s="68">
        <v>3.6E-4</v>
      </c>
      <c r="Q64" s="69">
        <f t="shared" si="27"/>
        <v>36</v>
      </c>
      <c r="R64" s="65">
        <v>0.03</v>
      </c>
      <c r="S64" s="65">
        <v>0.035</v>
      </c>
      <c r="T64" s="66">
        <v>0.065</v>
      </c>
      <c r="U64" s="68">
        <f t="shared" si="18"/>
        <v>0.01995</v>
      </c>
      <c r="V64" s="57">
        <v>15.0</v>
      </c>
      <c r="W64" s="66">
        <f t="shared" si="19"/>
        <v>0.14995</v>
      </c>
      <c r="X64" s="69">
        <f t="shared" si="20"/>
        <v>2384.205</v>
      </c>
      <c r="Y64" s="65">
        <v>0.1</v>
      </c>
      <c r="Z64" s="69">
        <f t="shared" si="21"/>
        <v>590</v>
      </c>
      <c r="AA64" s="317">
        <v>2.5</v>
      </c>
      <c r="AB64" s="69">
        <f t="shared" si="22"/>
        <v>2887.295</v>
      </c>
      <c r="AC64" s="66">
        <f t="shared" si="23"/>
        <v>0.1815908805</v>
      </c>
      <c r="AD64" s="343"/>
      <c r="AE64" s="343"/>
      <c r="AF64" s="318"/>
      <c r="AG64" s="319"/>
      <c r="AH64" s="319"/>
    </row>
    <row r="65" ht="18.0" customHeight="1">
      <c r="A65" s="341">
        <v>45930.0</v>
      </c>
      <c r="B65" s="411" t="s">
        <v>1094</v>
      </c>
      <c r="C65" s="411" t="s">
        <v>1095</v>
      </c>
      <c r="D65" s="59" t="s">
        <v>118</v>
      </c>
      <c r="E65" s="59" t="s">
        <v>119</v>
      </c>
      <c r="F65" s="59" t="s">
        <v>138</v>
      </c>
      <c r="G65" s="59" t="s">
        <v>139</v>
      </c>
      <c r="H65" s="59" t="s">
        <v>109</v>
      </c>
      <c r="I65" s="60" t="s">
        <v>86</v>
      </c>
      <c r="J65" s="60" t="s">
        <v>87</v>
      </c>
      <c r="K65" s="59" t="s">
        <v>1096</v>
      </c>
      <c r="L65" s="59" t="s">
        <v>1097</v>
      </c>
      <c r="M65" s="314">
        <v>3250.0</v>
      </c>
      <c r="N65" s="315">
        <v>5900.0</v>
      </c>
      <c r="O65" s="228">
        <v>100000.0</v>
      </c>
      <c r="P65" s="68">
        <v>3.6E-4</v>
      </c>
      <c r="Q65" s="69">
        <f t="shared" si="27"/>
        <v>36</v>
      </c>
      <c r="R65" s="65">
        <v>0.03</v>
      </c>
      <c r="S65" s="65">
        <v>0.035</v>
      </c>
      <c r="T65" s="66">
        <v>0.065</v>
      </c>
      <c r="U65" s="68">
        <f t="shared" si="18"/>
        <v>0.01995</v>
      </c>
      <c r="V65" s="57">
        <v>15.0</v>
      </c>
      <c r="W65" s="66">
        <f t="shared" si="19"/>
        <v>0.14995</v>
      </c>
      <c r="X65" s="69">
        <f t="shared" si="20"/>
        <v>884.705</v>
      </c>
      <c r="Y65" s="65">
        <v>0.1</v>
      </c>
      <c r="Z65" s="69">
        <f t="shared" si="21"/>
        <v>265</v>
      </c>
      <c r="AA65" s="317">
        <v>2.5</v>
      </c>
      <c r="AB65" s="69">
        <f t="shared" si="22"/>
        <v>1461.795</v>
      </c>
      <c r="AC65" s="66">
        <f t="shared" si="23"/>
        <v>0.2477618644</v>
      </c>
      <c r="AD65" s="343"/>
      <c r="AE65" s="343"/>
      <c r="AF65" s="318"/>
      <c r="AG65" s="319"/>
      <c r="AH65" s="319"/>
    </row>
    <row r="66" ht="18.0" customHeight="1">
      <c r="A66" s="348"/>
      <c r="B66" s="349"/>
      <c r="C66" s="350"/>
      <c r="D66" s="350"/>
      <c r="E66" s="350"/>
      <c r="F66" s="350"/>
      <c r="G66" s="350"/>
      <c r="H66" s="324"/>
      <c r="I66" s="106"/>
      <c r="J66" s="106"/>
      <c r="K66" s="350"/>
      <c r="L66" s="351"/>
      <c r="M66" s="352"/>
      <c r="N66" s="353"/>
      <c r="O66" s="354"/>
      <c r="P66" s="355"/>
      <c r="Q66" s="355"/>
      <c r="R66" s="356"/>
      <c r="S66" s="356"/>
      <c r="T66" s="355"/>
      <c r="U66" s="355"/>
      <c r="V66" s="355"/>
      <c r="W66" s="357">
        <f t="shared" ref="W66:X66" si="28">SUM(W12:W45)</f>
        <v>5.95102</v>
      </c>
      <c r="X66" s="358">
        <f t="shared" si="28"/>
        <v>38944.0935</v>
      </c>
      <c r="Y66" s="355"/>
      <c r="Z66" s="359">
        <f>SUM(Z4:Z65)</f>
        <v>14830.44</v>
      </c>
      <c r="AA66" s="360" t="str">
        <f>Z66/N66</f>
        <v>#DIV/0!</v>
      </c>
      <c r="AB66" s="361">
        <f>SUM(AB4:AB59)</f>
        <v>56995.6265</v>
      </c>
      <c r="AC66" s="362">
        <f>C93</f>
        <v>0.1424463324</v>
      </c>
    </row>
    <row r="67" ht="18.0" customHeight="1">
      <c r="A67" s="103"/>
      <c r="B67" s="104"/>
      <c r="H67" s="105"/>
      <c r="I67" s="106"/>
      <c r="J67" s="106"/>
      <c r="M67" s="6"/>
      <c r="N67" s="6"/>
      <c r="R67" s="363"/>
      <c r="S67" s="363"/>
    </row>
    <row r="68" ht="18.0" customHeight="1">
      <c r="A68" s="103"/>
      <c r="B68" s="104"/>
      <c r="H68" s="105"/>
      <c r="I68" s="106"/>
      <c r="J68" s="106"/>
      <c r="M68" s="6"/>
      <c r="N68" s="6"/>
      <c r="R68" s="363"/>
      <c r="S68" s="363"/>
    </row>
    <row r="69" ht="18.0" customHeight="1">
      <c r="A69" s="103"/>
      <c r="B69" s="104"/>
      <c r="G69" s="4" t="s">
        <v>1098</v>
      </c>
      <c r="H69" s="105"/>
      <c r="I69" s="106"/>
      <c r="J69" s="106"/>
      <c r="N69" s="109"/>
      <c r="R69" s="363"/>
      <c r="S69" s="363"/>
    </row>
    <row r="70" ht="18.0" customHeight="1">
      <c r="A70" s="103"/>
      <c r="B70" s="104"/>
      <c r="H70" s="105"/>
      <c r="I70" s="106"/>
      <c r="J70" s="106"/>
      <c r="N70" s="110"/>
      <c r="R70" s="363"/>
      <c r="S70" s="363"/>
    </row>
    <row r="71" ht="18.0" customHeight="1">
      <c r="B71" s="104"/>
      <c r="C71" s="364" t="s">
        <v>209</v>
      </c>
      <c r="D71" s="364" t="s">
        <v>1</v>
      </c>
      <c r="E71" s="364" t="s">
        <v>2</v>
      </c>
      <c r="F71" s="365" t="s">
        <v>13</v>
      </c>
      <c r="G71" s="366" t="s">
        <v>3</v>
      </c>
      <c r="H71" s="105"/>
      <c r="I71" s="106"/>
      <c r="J71" s="106"/>
      <c r="L71" s="115" t="str">
        <f>M6119</f>
        <v/>
      </c>
      <c r="N71" s="116"/>
      <c r="O71" s="115"/>
      <c r="R71" s="363"/>
      <c r="S71" s="363"/>
    </row>
    <row r="72" ht="21.75" customHeight="1">
      <c r="B72" s="104"/>
      <c r="C72" s="367" t="s">
        <v>109</v>
      </c>
      <c r="D72" s="368">
        <v>200000.0</v>
      </c>
      <c r="E72" s="369">
        <f t="shared" ref="E72:E78" si="29">SUMIF(H:H,C72,N:N)</f>
        <v>331000</v>
      </c>
      <c r="F72" s="369">
        <f t="shared" ref="F72:F78" si="30">SUMIF(H:H,C72,Z:Z)</f>
        <v>11950.5</v>
      </c>
      <c r="G72" s="11">
        <f t="shared" ref="G72:G78" si="31">E72/D72</f>
        <v>1.655</v>
      </c>
      <c r="H72" s="105"/>
      <c r="I72" s="106"/>
      <c r="J72" s="106"/>
      <c r="L72" s="115"/>
      <c r="O72" s="115"/>
      <c r="R72" s="363"/>
      <c r="S72" s="363"/>
    </row>
    <row r="73" ht="21.0" customHeight="1">
      <c r="B73" s="122" t="s">
        <v>210</v>
      </c>
      <c r="C73" s="367" t="s">
        <v>858</v>
      </c>
      <c r="D73" s="368">
        <v>10000.0</v>
      </c>
      <c r="E73" s="369">
        <f t="shared" si="29"/>
        <v>0</v>
      </c>
      <c r="F73" s="369">
        <f t="shared" si="30"/>
        <v>0</v>
      </c>
      <c r="G73" s="11">
        <f t="shared" si="31"/>
        <v>0</v>
      </c>
      <c r="H73" s="105"/>
      <c r="I73" s="106"/>
      <c r="J73" s="106"/>
      <c r="L73" s="115"/>
      <c r="O73" s="115"/>
      <c r="R73" s="363"/>
      <c r="S73" s="363"/>
    </row>
    <row r="74" ht="21.75" customHeight="1">
      <c r="B74" s="104"/>
      <c r="C74" s="367" t="s">
        <v>262</v>
      </c>
      <c r="D74" s="368">
        <v>10000.0</v>
      </c>
      <c r="E74" s="369">
        <f t="shared" si="29"/>
        <v>1300</v>
      </c>
      <c r="F74" s="369">
        <f t="shared" si="30"/>
        <v>8</v>
      </c>
      <c r="G74" s="11">
        <f t="shared" si="31"/>
        <v>0.13</v>
      </c>
      <c r="H74" s="105"/>
      <c r="I74" s="106"/>
      <c r="J74" s="106"/>
      <c r="O74" s="115"/>
      <c r="R74" s="363"/>
      <c r="S74" s="363"/>
    </row>
    <row r="75" ht="22.5" customHeight="1">
      <c r="B75" s="104"/>
      <c r="C75" s="367" t="s">
        <v>946</v>
      </c>
      <c r="D75" s="368">
        <v>10000.0</v>
      </c>
      <c r="E75" s="369">
        <f t="shared" si="29"/>
        <v>2700</v>
      </c>
      <c r="F75" s="369">
        <f t="shared" si="30"/>
        <v>149.5</v>
      </c>
      <c r="G75" s="11">
        <f t="shared" si="31"/>
        <v>0.27</v>
      </c>
      <c r="H75" s="105"/>
      <c r="I75" s="123"/>
      <c r="J75" s="123"/>
      <c r="O75" s="115"/>
      <c r="R75" s="363"/>
      <c r="S75" s="363"/>
    </row>
    <row r="76" ht="21.0" customHeight="1">
      <c r="B76" s="104"/>
      <c r="C76" s="367" t="s">
        <v>212</v>
      </c>
      <c r="D76" s="368">
        <v>10000.0</v>
      </c>
      <c r="E76" s="369">
        <f t="shared" si="29"/>
        <v>18000</v>
      </c>
      <c r="F76" s="369">
        <f t="shared" si="30"/>
        <v>714</v>
      </c>
      <c r="G76" s="11">
        <f t="shared" si="31"/>
        <v>1.8</v>
      </c>
      <c r="H76" s="105"/>
      <c r="I76" s="123"/>
      <c r="J76" s="123"/>
      <c r="O76" s="115"/>
      <c r="R76" s="363"/>
      <c r="S76" s="363"/>
    </row>
    <row r="77" ht="20.25" customHeight="1">
      <c r="B77" s="104"/>
      <c r="C77" s="367" t="s">
        <v>85</v>
      </c>
      <c r="D77" s="368">
        <v>50000.0</v>
      </c>
      <c r="E77" s="369">
        <f t="shared" si="29"/>
        <v>47120</v>
      </c>
      <c r="F77" s="369">
        <f t="shared" si="30"/>
        <v>2008.44</v>
      </c>
      <c r="G77" s="11">
        <f t="shared" si="31"/>
        <v>0.9424</v>
      </c>
      <c r="L77" s="128"/>
      <c r="O77" s="115"/>
      <c r="R77" s="363"/>
      <c r="S77" s="363"/>
    </row>
    <row r="78" ht="21.75" customHeight="1">
      <c r="B78" s="104"/>
      <c r="C78" s="367" t="s">
        <v>128</v>
      </c>
      <c r="D78" s="368">
        <v>10000.0</v>
      </c>
      <c r="E78" s="369">
        <f t="shared" si="29"/>
        <v>0</v>
      </c>
      <c r="F78" s="369">
        <f t="shared" si="30"/>
        <v>0</v>
      </c>
      <c r="G78" s="370">
        <f t="shared" si="31"/>
        <v>0</v>
      </c>
      <c r="R78" s="363"/>
      <c r="S78" s="363"/>
    </row>
    <row r="79" ht="18.0" customHeight="1">
      <c r="B79" s="104"/>
      <c r="C79" s="371" t="s">
        <v>805</v>
      </c>
      <c r="D79" s="372">
        <f t="shared" ref="D79:E79" si="32">SUM(D72:D78)</f>
        <v>300000</v>
      </c>
      <c r="E79" s="372">
        <f t="shared" si="32"/>
        <v>400120</v>
      </c>
      <c r="F79" s="373">
        <f>SUM(F68:F78)</f>
        <v>14830.44</v>
      </c>
      <c r="G79" s="374"/>
      <c r="L79" s="134"/>
      <c r="S79" s="363"/>
    </row>
    <row r="80" ht="18.0" customHeight="1">
      <c r="B80" s="104"/>
      <c r="C80" s="117"/>
      <c r="D80" s="135"/>
      <c r="E80" s="136"/>
      <c r="F80" s="136"/>
      <c r="G80" s="137"/>
      <c r="L80" s="138"/>
      <c r="R80" s="363"/>
      <c r="S80" s="363"/>
    </row>
    <row r="81" ht="18.0" customHeight="1">
      <c r="B81" s="104"/>
      <c r="C81" s="375" t="s">
        <v>1099</v>
      </c>
      <c r="D81" s="47"/>
      <c r="E81" s="47"/>
      <c r="F81" s="47"/>
      <c r="G81" s="376"/>
      <c r="O81" s="139"/>
      <c r="R81" s="363"/>
      <c r="S81" s="363"/>
    </row>
    <row r="82" ht="18.0" customHeight="1">
      <c r="B82" s="104"/>
      <c r="C82" s="377"/>
      <c r="G82" s="378"/>
      <c r="O82" s="110"/>
      <c r="R82" s="363"/>
      <c r="S82" s="363"/>
    </row>
    <row r="83" ht="18.0" customHeight="1">
      <c r="B83" s="104"/>
      <c r="C83" s="379"/>
      <c r="D83" s="48"/>
      <c r="E83" s="48"/>
      <c r="F83" s="48"/>
      <c r="G83" s="380"/>
      <c r="R83" s="363"/>
      <c r="S83" s="363"/>
    </row>
    <row r="84" ht="18.0" customHeight="1">
      <c r="B84" s="104"/>
      <c r="C84" s="117"/>
      <c r="D84" s="135"/>
      <c r="E84" s="136"/>
      <c r="F84" s="136"/>
      <c r="G84" s="137"/>
      <c r="R84" s="363"/>
      <c r="S84" s="363"/>
    </row>
    <row r="85" ht="18.0" hidden="1" customHeight="1">
      <c r="A85" s="103"/>
      <c r="B85" s="104"/>
      <c r="C85" s="117"/>
      <c r="D85" s="135"/>
      <c r="E85" s="136"/>
      <c r="F85" s="136"/>
      <c r="G85" s="137"/>
      <c r="R85" s="363"/>
      <c r="S85" s="363"/>
    </row>
    <row r="86" ht="18.0" customHeight="1">
      <c r="A86" s="103"/>
      <c r="B86" s="104"/>
      <c r="C86" s="129"/>
      <c r="D86" s="381"/>
      <c r="E86" s="382"/>
      <c r="F86" s="381"/>
      <c r="G86" s="383"/>
      <c r="L86" s="146"/>
      <c r="R86" s="363"/>
      <c r="S86" s="363"/>
    </row>
    <row r="87" ht="18.0" customHeight="1">
      <c r="A87" s="103"/>
      <c r="B87" s="104"/>
      <c r="L87" s="148"/>
      <c r="R87" s="363"/>
      <c r="S87" s="363"/>
    </row>
    <row r="88" ht="18.0" customHeight="1">
      <c r="A88" s="103"/>
      <c r="B88" s="104"/>
      <c r="L88" s="148"/>
      <c r="R88" s="363"/>
      <c r="S88" s="363"/>
    </row>
    <row r="89" ht="18.0" customHeight="1">
      <c r="A89" s="103"/>
      <c r="B89" s="104"/>
      <c r="C89" s="384" t="s">
        <v>218</v>
      </c>
      <c r="D89" s="384" t="s">
        <v>5</v>
      </c>
      <c r="F89" s="385" t="s">
        <v>214</v>
      </c>
      <c r="G89" s="386">
        <v>21.0</v>
      </c>
      <c r="J89" s="104"/>
      <c r="L89" s="148"/>
      <c r="R89" s="363"/>
      <c r="S89" s="363"/>
    </row>
    <row r="90" ht="18.0" customHeight="1">
      <c r="A90" s="103"/>
      <c r="B90" s="104"/>
      <c r="C90" s="387">
        <f>SUM(M4:M45)</f>
        <v>191338</v>
      </c>
      <c r="D90" s="388">
        <f>E79</f>
        <v>400120</v>
      </c>
      <c r="F90" s="389" t="s">
        <v>215</v>
      </c>
      <c r="G90" s="390">
        <f>(G91-G93)/G89</f>
        <v>946.6666667</v>
      </c>
      <c r="R90" s="363"/>
      <c r="S90" s="363"/>
    </row>
    <row r="91" ht="18.0" customHeight="1">
      <c r="A91" s="103"/>
      <c r="B91" s="104"/>
      <c r="F91" s="389" t="s">
        <v>1</v>
      </c>
      <c r="G91" s="391">
        <v>420000.0</v>
      </c>
      <c r="R91" s="363"/>
      <c r="S91" s="363"/>
    </row>
    <row r="92" ht="18.0" customHeight="1">
      <c r="A92" s="103"/>
      <c r="B92" s="104"/>
      <c r="C92" s="392" t="s">
        <v>219</v>
      </c>
      <c r="D92" s="392" t="s">
        <v>220</v>
      </c>
      <c r="F92" s="389" t="s">
        <v>216</v>
      </c>
      <c r="G92" s="393">
        <f>G91-G93</f>
        <v>19880</v>
      </c>
      <c r="R92" s="363"/>
      <c r="S92" s="363"/>
    </row>
    <row r="93" ht="18.0" customHeight="1">
      <c r="A93" s="155"/>
      <c r="B93" s="104"/>
      <c r="C93" s="394">
        <f>AB66/D90</f>
        <v>0.1424463324</v>
      </c>
      <c r="D93" s="395">
        <f>D90*C93</f>
        <v>56995.6265</v>
      </c>
      <c r="F93" s="396" t="s">
        <v>217</v>
      </c>
      <c r="G93" s="397">
        <f>E79</f>
        <v>400120</v>
      </c>
      <c r="R93" s="363"/>
      <c r="S93" s="363"/>
    </row>
    <row r="94" ht="18.0" customHeight="1">
      <c r="A94" s="103"/>
      <c r="B94" s="104"/>
      <c r="R94" s="363"/>
      <c r="S94" s="363"/>
    </row>
    <row r="95" ht="18.0" customHeight="1">
      <c r="A95" s="103"/>
      <c r="B95" s="104"/>
      <c r="R95" s="363"/>
      <c r="S95" s="363"/>
    </row>
    <row r="96" ht="18.0" customHeight="1">
      <c r="A96" s="103"/>
      <c r="B96" s="104"/>
      <c r="R96" s="363"/>
      <c r="S96" s="363"/>
    </row>
    <row r="97" ht="18.0" customHeight="1">
      <c r="A97" s="103"/>
      <c r="B97" s="104"/>
      <c r="K97" s="4" t="s">
        <v>210</v>
      </c>
      <c r="R97" s="363"/>
      <c r="S97" s="363"/>
    </row>
    <row r="98" ht="18.0" customHeight="1">
      <c r="A98" s="103"/>
      <c r="B98" s="104"/>
      <c r="R98" s="363"/>
      <c r="S98" s="363"/>
    </row>
    <row r="99" ht="18.0" customHeight="1">
      <c r="A99" s="103"/>
      <c r="B99" s="104"/>
      <c r="G99" s="146"/>
      <c r="H99" s="146"/>
      <c r="I99" s="146"/>
      <c r="J99" s="146"/>
      <c r="K99" s="146"/>
      <c r="P99" s="156"/>
      <c r="Q99" s="156"/>
      <c r="R99" s="398"/>
      <c r="S99" s="399"/>
      <c r="T99" s="400"/>
      <c r="U99" s="401"/>
      <c r="V99" s="401"/>
      <c r="W99" s="164"/>
      <c r="X99" s="162"/>
      <c r="Y99" s="164"/>
      <c r="Z99" s="400"/>
      <c r="AA99" s="401"/>
      <c r="AB99" s="159"/>
      <c r="AC99" s="402"/>
      <c r="AD99" s="164"/>
      <c r="AE99" s="165"/>
      <c r="AF99" s="165"/>
      <c r="AG99" s="165"/>
      <c r="AH99" s="165"/>
    </row>
    <row r="100" ht="18.0" customHeight="1">
      <c r="A100" s="103"/>
      <c r="B100" s="104"/>
      <c r="G100" s="148"/>
      <c r="H100" s="148"/>
      <c r="I100" s="148"/>
      <c r="J100" s="148"/>
      <c r="K100" s="148"/>
      <c r="P100" s="166"/>
      <c r="Q100" s="167"/>
      <c r="R100" s="123"/>
      <c r="S100" s="399"/>
      <c r="T100" s="400"/>
      <c r="U100" s="401"/>
      <c r="V100" s="401"/>
      <c r="W100" s="164"/>
      <c r="X100" s="162"/>
      <c r="Y100" s="164"/>
      <c r="Z100" s="400"/>
      <c r="AA100" s="401"/>
      <c r="AB100" s="159"/>
      <c r="AC100" s="402"/>
      <c r="AD100" s="164"/>
      <c r="AE100" s="168"/>
      <c r="AF100" s="168"/>
      <c r="AG100" s="168"/>
      <c r="AH100" s="168"/>
    </row>
    <row r="101" ht="18.0" customHeight="1">
      <c r="A101" s="103"/>
      <c r="B101" s="104"/>
      <c r="C101" s="169"/>
      <c r="D101" s="170"/>
      <c r="E101" s="170"/>
      <c r="F101" s="148"/>
      <c r="G101" s="148"/>
      <c r="H101" s="148"/>
      <c r="I101" s="148"/>
      <c r="J101" s="148"/>
      <c r="K101" s="148"/>
      <c r="P101" s="166"/>
      <c r="Q101" s="167"/>
      <c r="R101" s="123"/>
      <c r="S101" s="399"/>
      <c r="T101" s="400"/>
      <c r="U101" s="401"/>
      <c r="V101" s="164"/>
      <c r="W101" s="164"/>
      <c r="X101" s="162"/>
      <c r="Y101" s="164"/>
      <c r="Z101" s="400"/>
      <c r="AA101" s="401"/>
      <c r="AB101" s="159"/>
      <c r="AC101" s="402"/>
      <c r="AD101" s="164"/>
      <c r="AE101" s="165"/>
      <c r="AF101" s="165"/>
      <c r="AG101" s="165"/>
      <c r="AH101" s="165"/>
    </row>
    <row r="102" ht="18.0" customHeight="1">
      <c r="A102" s="103"/>
      <c r="B102" s="104"/>
      <c r="C102" s="169"/>
      <c r="D102" s="170"/>
      <c r="E102" s="170"/>
      <c r="G102" s="148"/>
      <c r="H102" s="148"/>
      <c r="I102" s="148"/>
      <c r="J102" s="148"/>
      <c r="K102" s="148"/>
      <c r="P102" s="166"/>
      <c r="Q102" s="167"/>
      <c r="R102" s="166"/>
      <c r="S102" s="399"/>
      <c r="T102" s="400"/>
      <c r="U102" s="401"/>
      <c r="V102" s="401"/>
      <c r="W102" s="164"/>
      <c r="X102" s="162"/>
      <c r="Y102" s="164"/>
      <c r="Z102" s="400"/>
      <c r="AA102" s="401"/>
      <c r="AB102" s="159"/>
      <c r="AC102" s="402"/>
      <c r="AD102" s="164"/>
      <c r="AE102" s="165"/>
      <c r="AF102" s="165"/>
      <c r="AG102" s="165"/>
      <c r="AH102" s="165"/>
    </row>
    <row r="103" ht="18.0" customHeight="1">
      <c r="A103" s="103"/>
      <c r="B103" s="104"/>
      <c r="C103" s="6"/>
      <c r="R103" s="363"/>
      <c r="S103" s="363"/>
    </row>
    <row r="104" ht="18.0" customHeight="1">
      <c r="A104" s="103"/>
      <c r="B104" s="104"/>
      <c r="R104" s="363"/>
      <c r="S104" s="363"/>
    </row>
    <row r="105" ht="18.0" customHeight="1">
      <c r="A105" s="103"/>
      <c r="B105" s="104"/>
      <c r="R105" s="363"/>
      <c r="S105" s="363"/>
    </row>
    <row r="106" ht="18.0" customHeight="1">
      <c r="A106" s="103"/>
      <c r="B106" s="104"/>
      <c r="R106" s="363"/>
      <c r="S106" s="363"/>
    </row>
    <row r="107" ht="18.0" customHeight="1">
      <c r="A107" s="103"/>
      <c r="B107" s="104"/>
      <c r="R107" s="363"/>
      <c r="S107" s="363"/>
    </row>
    <row r="108" ht="18.0" customHeight="1">
      <c r="A108" s="103"/>
      <c r="B108" s="104"/>
      <c r="R108" s="363"/>
      <c r="S108" s="363"/>
    </row>
    <row r="109" ht="18.0" customHeight="1">
      <c r="A109" s="103"/>
      <c r="B109" s="104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R133" s="363"/>
      <c r="S133" s="363"/>
    </row>
    <row r="134" ht="18.0" customHeight="1">
      <c r="A134" s="103"/>
      <c r="R134" s="363"/>
      <c r="S134" s="363"/>
    </row>
    <row r="135" ht="18.0" customHeight="1">
      <c r="A135" s="103"/>
      <c r="R135" s="363"/>
      <c r="S135" s="363"/>
    </row>
    <row r="136" ht="18.0" customHeight="1">
      <c r="A136" s="103"/>
      <c r="R136" s="363"/>
      <c r="S136" s="363"/>
    </row>
    <row r="137" ht="18.0" customHeight="1">
      <c r="A137" s="103"/>
      <c r="R137" s="363"/>
      <c r="S137" s="363"/>
    </row>
    <row r="138" ht="18.0" customHeight="1">
      <c r="A138" s="103"/>
      <c r="R138" s="363"/>
      <c r="S138" s="363"/>
    </row>
    <row r="139" ht="18.0" customHeight="1">
      <c r="A139" s="103"/>
      <c r="R139" s="363"/>
      <c r="S139" s="363"/>
    </row>
    <row r="140" ht="18.0" customHeight="1">
      <c r="A140" s="103"/>
      <c r="R140" s="363"/>
      <c r="S140" s="363"/>
    </row>
    <row r="141" ht="18.0" customHeight="1">
      <c r="A141" s="103"/>
      <c r="R141" s="363"/>
      <c r="S141" s="363"/>
    </row>
    <row r="142" ht="18.0" customHeight="1">
      <c r="A142" s="103"/>
      <c r="R142" s="363"/>
      <c r="S142" s="363"/>
    </row>
    <row r="143" ht="18.0" customHeight="1">
      <c r="A143" s="103"/>
      <c r="R143" s="363"/>
      <c r="S143" s="363"/>
    </row>
    <row r="144" ht="18.0" customHeight="1">
      <c r="A144" s="103"/>
      <c r="R144" s="363"/>
      <c r="S144" s="363"/>
    </row>
    <row r="145" ht="18.0" customHeight="1">
      <c r="A145" s="103"/>
      <c r="R145" s="363"/>
      <c r="S145" s="363"/>
    </row>
    <row r="146" ht="18.0" customHeight="1">
      <c r="A146" s="103"/>
      <c r="R146" s="363"/>
      <c r="S146" s="363"/>
    </row>
    <row r="147" ht="18.0" customHeight="1">
      <c r="A147" s="103"/>
      <c r="R147" s="363"/>
      <c r="S147" s="363"/>
    </row>
    <row r="148" ht="18.0" customHeight="1">
      <c r="A148" s="103"/>
      <c r="R148" s="363"/>
      <c r="S148" s="363"/>
    </row>
    <row r="149" ht="18.0" customHeight="1">
      <c r="A149" s="103"/>
      <c r="R149" s="363"/>
      <c r="S149" s="363"/>
    </row>
    <row r="150" ht="18.0" customHeight="1">
      <c r="A150" s="103"/>
      <c r="R150" s="363"/>
      <c r="S150" s="363"/>
    </row>
    <row r="151" ht="18.0" customHeight="1">
      <c r="A151" s="103"/>
      <c r="R151" s="363"/>
      <c r="S151" s="363"/>
    </row>
    <row r="152" ht="18.0" customHeight="1">
      <c r="A152" s="103"/>
      <c r="R152" s="363"/>
      <c r="S152" s="363"/>
    </row>
    <row r="153" ht="18.0" customHeight="1">
      <c r="A153" s="103"/>
      <c r="R153" s="363"/>
      <c r="S153" s="363"/>
    </row>
    <row r="154" ht="18.0" customHeight="1">
      <c r="A154" s="103"/>
      <c r="R154" s="363"/>
      <c r="S154" s="363"/>
    </row>
    <row r="155" ht="18.0" customHeight="1">
      <c r="A155" s="103"/>
      <c r="R155" s="363"/>
      <c r="S155" s="363"/>
    </row>
    <row r="156" ht="18.0" customHeight="1">
      <c r="A156" s="103"/>
      <c r="R156" s="363"/>
      <c r="S156" s="363"/>
    </row>
    <row r="157" ht="18.0" customHeight="1">
      <c r="A157" s="103"/>
      <c r="R157" s="363"/>
      <c r="S157" s="363"/>
    </row>
    <row r="158" ht="18.0" customHeight="1">
      <c r="A158" s="103"/>
      <c r="R158" s="363"/>
      <c r="S158" s="363"/>
    </row>
    <row r="159" ht="18.0" customHeight="1">
      <c r="A159" s="103"/>
      <c r="R159" s="363"/>
      <c r="S159" s="363"/>
    </row>
    <row r="160" ht="18.0" customHeight="1">
      <c r="A160" s="103"/>
      <c r="R160" s="363"/>
      <c r="S160" s="363"/>
    </row>
    <row r="161" ht="18.0" customHeight="1">
      <c r="A161" s="103"/>
      <c r="R161" s="363"/>
      <c r="S161" s="363"/>
    </row>
    <row r="162" ht="18.0" customHeight="1">
      <c r="A162" s="103"/>
      <c r="R162" s="363"/>
      <c r="S162" s="363"/>
    </row>
    <row r="163" ht="18.0" customHeight="1">
      <c r="A163" s="103"/>
      <c r="R163" s="363"/>
      <c r="S163" s="363"/>
    </row>
    <row r="164" ht="18.0" customHeight="1">
      <c r="A164" s="103"/>
      <c r="R164" s="363"/>
      <c r="S164" s="363"/>
    </row>
    <row r="165" ht="18.0" customHeight="1">
      <c r="A165" s="103"/>
      <c r="R165" s="363"/>
      <c r="S165" s="363"/>
    </row>
    <row r="166" ht="18.0" customHeight="1">
      <c r="A166" s="103"/>
      <c r="R166" s="363"/>
      <c r="S166" s="363"/>
    </row>
    <row r="167" ht="18.0" customHeight="1">
      <c r="A167" s="103"/>
      <c r="R167" s="363"/>
      <c r="S167" s="363"/>
    </row>
    <row r="168" ht="18.0" customHeight="1">
      <c r="A168" s="103"/>
      <c r="R168" s="363"/>
      <c r="S168" s="363"/>
    </row>
    <row r="169" ht="18.0" customHeight="1">
      <c r="A169" s="103"/>
      <c r="R169" s="363"/>
      <c r="S169" s="363"/>
    </row>
    <row r="170" ht="18.0" customHeight="1">
      <c r="A170" s="103"/>
      <c r="J170" s="172"/>
      <c r="R170" s="363"/>
      <c r="S170" s="363"/>
    </row>
    <row r="171" ht="18.0" customHeight="1">
      <c r="A171" s="103"/>
      <c r="J171" s="172"/>
      <c r="R171" s="363"/>
      <c r="S171" s="363"/>
    </row>
    <row r="172" ht="18.0" customHeight="1">
      <c r="A172" s="103"/>
      <c r="J172" s="172"/>
      <c r="R172" s="363"/>
      <c r="S172" s="363"/>
    </row>
    <row r="173" ht="18.0" customHeight="1">
      <c r="A173" s="103"/>
      <c r="J173" s="172"/>
      <c r="R173" s="363"/>
      <c r="S173" s="363"/>
    </row>
    <row r="174" ht="18.0" customHeight="1">
      <c r="A174" s="103"/>
      <c r="J174" s="172"/>
      <c r="R174" s="363"/>
      <c r="S174" s="363"/>
    </row>
    <row r="175" ht="18.0" customHeight="1">
      <c r="A175" s="103"/>
      <c r="J175" s="172"/>
      <c r="R175" s="363"/>
      <c r="S175" s="363"/>
    </row>
    <row r="176" ht="18.0" customHeight="1">
      <c r="A176" s="103"/>
      <c r="J176" s="172"/>
      <c r="R176" s="363"/>
      <c r="S176" s="363"/>
    </row>
    <row r="177" ht="18.0" customHeight="1">
      <c r="A177" s="103"/>
      <c r="J177" s="172"/>
      <c r="R177" s="363"/>
      <c r="S177" s="363"/>
    </row>
    <row r="178" ht="18.0" customHeight="1">
      <c r="A178" s="103"/>
      <c r="J178" s="172"/>
      <c r="R178" s="363"/>
      <c r="S178" s="363"/>
    </row>
    <row r="179" ht="18.0" customHeight="1">
      <c r="A179" s="103"/>
      <c r="J179" s="172"/>
      <c r="R179" s="363"/>
      <c r="S179" s="363"/>
    </row>
    <row r="180" ht="18.0" customHeight="1">
      <c r="A180" s="103"/>
      <c r="J180" s="172"/>
      <c r="R180" s="363"/>
      <c r="S180" s="363"/>
    </row>
    <row r="181" ht="18.0" customHeight="1">
      <c r="A181" s="103"/>
      <c r="J181" s="172"/>
      <c r="R181" s="363"/>
      <c r="S181" s="363"/>
    </row>
    <row r="182" ht="18.0" customHeight="1">
      <c r="A182" s="103"/>
      <c r="J182" s="172"/>
      <c r="R182" s="363"/>
      <c r="S182" s="363"/>
    </row>
    <row r="183" ht="18.0" customHeight="1">
      <c r="A183" s="103"/>
      <c r="J183" s="172"/>
      <c r="R183" s="363"/>
      <c r="S183" s="363"/>
    </row>
    <row r="184" ht="18.0" customHeight="1">
      <c r="A184" s="103"/>
      <c r="J184" s="172"/>
      <c r="R184" s="363"/>
      <c r="S184" s="363"/>
    </row>
    <row r="185" ht="18.0" customHeight="1">
      <c r="A185" s="103"/>
      <c r="J185" s="172"/>
      <c r="R185" s="363"/>
      <c r="S185" s="363"/>
    </row>
    <row r="186" ht="18.0" customHeight="1">
      <c r="A186" s="103"/>
      <c r="J186" s="172"/>
      <c r="R186" s="363"/>
      <c r="S186" s="363"/>
    </row>
    <row r="187" ht="18.0" customHeight="1">
      <c r="A187" s="103"/>
      <c r="J187" s="172"/>
      <c r="R187" s="363"/>
      <c r="S187" s="363"/>
    </row>
    <row r="188" ht="18.0" customHeight="1">
      <c r="A188" s="103"/>
      <c r="J188" s="172"/>
      <c r="R188" s="363"/>
      <c r="S188" s="363"/>
    </row>
    <row r="189" ht="18.0" customHeight="1">
      <c r="A189" s="103"/>
      <c r="J189" s="172"/>
      <c r="R189" s="363"/>
      <c r="S189" s="363"/>
    </row>
    <row r="190" ht="18.0" customHeight="1">
      <c r="A190" s="103"/>
      <c r="J190" s="172"/>
      <c r="R190" s="363"/>
      <c r="S190" s="363"/>
    </row>
    <row r="191" ht="18.0" customHeight="1">
      <c r="A191" s="103"/>
      <c r="J191" s="172"/>
      <c r="R191" s="363"/>
      <c r="S191" s="363"/>
    </row>
    <row r="192" ht="18.0" customHeight="1">
      <c r="A192" s="103"/>
      <c r="J192" s="172"/>
      <c r="R192" s="363"/>
      <c r="S192" s="363"/>
    </row>
    <row r="193" ht="18.0" customHeight="1">
      <c r="A193" s="103"/>
      <c r="J193" s="172"/>
      <c r="R193" s="363"/>
      <c r="S193" s="363"/>
    </row>
    <row r="194" ht="18.0" customHeight="1">
      <c r="A194" s="103"/>
      <c r="J194" s="172"/>
      <c r="R194" s="363"/>
      <c r="S194" s="363"/>
    </row>
    <row r="195" ht="18.0" customHeight="1">
      <c r="A195" s="103"/>
      <c r="J195" s="172"/>
      <c r="R195" s="363"/>
      <c r="S195" s="363"/>
    </row>
    <row r="196" ht="18.0" customHeight="1">
      <c r="A196" s="103"/>
      <c r="J196" s="172"/>
      <c r="R196" s="363"/>
      <c r="S196" s="363"/>
    </row>
    <row r="197" ht="18.0" customHeight="1">
      <c r="A197" s="103"/>
      <c r="J197" s="172"/>
      <c r="R197" s="363"/>
      <c r="S197" s="363"/>
    </row>
    <row r="198" ht="18.0" customHeight="1">
      <c r="A198" s="103"/>
      <c r="J198" s="172"/>
      <c r="R198" s="363"/>
      <c r="S198" s="363"/>
    </row>
    <row r="199" ht="18.0" customHeight="1">
      <c r="A199" s="103"/>
      <c r="J199" s="172"/>
      <c r="R199" s="363"/>
      <c r="S199" s="363"/>
    </row>
    <row r="200" ht="18.0" customHeight="1">
      <c r="A200" s="103"/>
      <c r="J200" s="172"/>
      <c r="R200" s="363"/>
      <c r="S200" s="363"/>
    </row>
    <row r="201" ht="18.0" customHeight="1">
      <c r="A201" s="103"/>
      <c r="J201" s="172"/>
      <c r="R201" s="363"/>
      <c r="S201" s="363"/>
    </row>
    <row r="202" ht="18.0" customHeight="1">
      <c r="A202" s="103"/>
      <c r="J202" s="172"/>
      <c r="R202" s="363"/>
      <c r="S202" s="363"/>
    </row>
    <row r="203" ht="18.0" customHeight="1">
      <c r="A203" s="103"/>
      <c r="J203" s="172"/>
      <c r="R203" s="363"/>
      <c r="S203" s="363"/>
    </row>
    <row r="204" ht="18.0" customHeight="1">
      <c r="A204" s="103"/>
      <c r="J204" s="172"/>
      <c r="R204" s="363"/>
      <c r="S204" s="363"/>
    </row>
    <row r="205" ht="18.0" customHeight="1">
      <c r="A205" s="103"/>
      <c r="J205" s="172"/>
      <c r="R205" s="363"/>
      <c r="S205" s="363"/>
    </row>
    <row r="206" ht="18.0" customHeight="1">
      <c r="A206" s="103"/>
      <c r="J206" s="172"/>
      <c r="R206" s="363"/>
      <c r="S206" s="363"/>
    </row>
    <row r="207" ht="18.0" customHeight="1">
      <c r="A207" s="103"/>
      <c r="J207" s="172"/>
      <c r="R207" s="363"/>
      <c r="S207" s="363"/>
    </row>
    <row r="208" ht="18.0" customHeight="1">
      <c r="A208" s="103"/>
      <c r="J208" s="172"/>
      <c r="R208" s="363"/>
      <c r="S208" s="363"/>
    </row>
    <row r="209" ht="18.0" customHeight="1">
      <c r="A209" s="103"/>
      <c r="J209" s="172"/>
      <c r="R209" s="363"/>
      <c r="S209" s="363"/>
    </row>
    <row r="210" ht="18.0" customHeight="1">
      <c r="A210" s="103"/>
      <c r="J210" s="172"/>
      <c r="R210" s="363"/>
      <c r="S210" s="363"/>
    </row>
    <row r="211" ht="18.0" customHeight="1">
      <c r="A211" s="103"/>
      <c r="J211" s="172"/>
      <c r="R211" s="363"/>
      <c r="S211" s="363"/>
    </row>
    <row r="212" ht="18.0" customHeight="1">
      <c r="A212" s="103"/>
      <c r="J212" s="172"/>
      <c r="R212" s="363"/>
      <c r="S212" s="363"/>
    </row>
    <row r="213" ht="18.0" customHeight="1">
      <c r="A213" s="103"/>
      <c r="J213" s="172"/>
      <c r="R213" s="363"/>
      <c r="S213" s="363"/>
    </row>
    <row r="214" ht="18.0" customHeight="1">
      <c r="A214" s="103"/>
      <c r="J214" s="172"/>
      <c r="R214" s="363"/>
      <c r="S214" s="363"/>
    </row>
    <row r="215" ht="18.0" customHeight="1">
      <c r="A215" s="103"/>
      <c r="J215" s="172"/>
      <c r="R215" s="363"/>
      <c r="S215" s="363"/>
    </row>
    <row r="216" ht="18.0" customHeight="1">
      <c r="A216" s="103"/>
      <c r="J216" s="172"/>
      <c r="R216" s="363"/>
      <c r="S216" s="363"/>
    </row>
    <row r="217" ht="18.0" customHeight="1">
      <c r="A217" s="103"/>
      <c r="J217" s="172"/>
      <c r="R217" s="363"/>
      <c r="S217" s="363"/>
    </row>
    <row r="218" ht="18.0" customHeight="1">
      <c r="A218" s="103"/>
      <c r="J218" s="172"/>
      <c r="R218" s="363"/>
      <c r="S218" s="363"/>
    </row>
    <row r="219" ht="18.0" customHeight="1">
      <c r="A219" s="103"/>
      <c r="J219" s="172"/>
      <c r="R219" s="363"/>
      <c r="S219" s="363"/>
    </row>
    <row r="220" ht="18.0" customHeight="1">
      <c r="A220" s="103"/>
      <c r="J220" s="172"/>
      <c r="R220" s="363"/>
      <c r="S220" s="363"/>
    </row>
    <row r="221" ht="18.0" customHeight="1">
      <c r="A221" s="103"/>
      <c r="J221" s="172"/>
      <c r="R221" s="363"/>
      <c r="S221" s="363"/>
    </row>
    <row r="222" ht="18.0" customHeight="1">
      <c r="A222" s="103"/>
      <c r="J222" s="172"/>
      <c r="R222" s="363"/>
      <c r="S222" s="363"/>
    </row>
    <row r="223" ht="18.0" customHeight="1">
      <c r="A223" s="103"/>
      <c r="J223" s="172"/>
      <c r="R223" s="363"/>
      <c r="S223" s="363"/>
    </row>
    <row r="224" ht="18.0" customHeight="1">
      <c r="A224" s="103"/>
      <c r="J224" s="172"/>
      <c r="R224" s="363"/>
      <c r="S224" s="363"/>
    </row>
    <row r="225" ht="18.0" customHeight="1">
      <c r="A225" s="103"/>
      <c r="J225" s="172"/>
      <c r="R225" s="363"/>
      <c r="S225" s="363"/>
    </row>
    <row r="226" ht="18.0" customHeight="1">
      <c r="A226" s="103"/>
      <c r="J226" s="172"/>
      <c r="R226" s="363"/>
      <c r="S226" s="363"/>
    </row>
    <row r="227" ht="18.0" customHeight="1">
      <c r="A227" s="103"/>
      <c r="J227" s="172"/>
      <c r="R227" s="363"/>
      <c r="S227" s="363"/>
    </row>
    <row r="228" ht="18.0" customHeight="1">
      <c r="A228" s="103"/>
      <c r="J228" s="172"/>
      <c r="R228" s="363"/>
      <c r="S228" s="363"/>
    </row>
    <row r="229" ht="18.0" customHeight="1">
      <c r="A229" s="103"/>
      <c r="J229" s="172"/>
      <c r="R229" s="363"/>
      <c r="S229" s="363"/>
    </row>
    <row r="230" ht="18.0" customHeight="1">
      <c r="A230" s="103"/>
      <c r="J230" s="172"/>
      <c r="R230" s="363"/>
      <c r="S230" s="363"/>
    </row>
    <row r="231" ht="18.0" customHeight="1">
      <c r="A231" s="103"/>
      <c r="J231" s="172"/>
      <c r="R231" s="363"/>
      <c r="S231" s="363"/>
    </row>
    <row r="232" ht="18.0" customHeight="1">
      <c r="A232" s="103"/>
      <c r="J232" s="172"/>
      <c r="R232" s="363"/>
      <c r="S232" s="363"/>
    </row>
    <row r="233" ht="18.0" customHeight="1">
      <c r="A233" s="103"/>
      <c r="J233" s="172"/>
      <c r="R233" s="363"/>
      <c r="S233" s="363"/>
    </row>
    <row r="234" ht="18.0" customHeight="1">
      <c r="A234" s="103"/>
      <c r="J234" s="172"/>
      <c r="R234" s="363"/>
      <c r="S234" s="363"/>
    </row>
    <row r="235" ht="18.0" customHeight="1">
      <c r="A235" s="103"/>
      <c r="J235" s="172"/>
      <c r="R235" s="363"/>
      <c r="S235" s="363"/>
    </row>
    <row r="236" ht="18.0" customHeight="1">
      <c r="A236" s="103"/>
      <c r="J236" s="172"/>
      <c r="R236" s="363"/>
      <c r="S236" s="363"/>
    </row>
    <row r="237" ht="18.0" customHeight="1">
      <c r="A237" s="103"/>
      <c r="J237" s="172"/>
      <c r="R237" s="363"/>
      <c r="S237" s="363"/>
    </row>
    <row r="238" ht="18.0" customHeight="1">
      <c r="A238" s="103"/>
      <c r="J238" s="172"/>
      <c r="R238" s="363"/>
      <c r="S238" s="363"/>
    </row>
    <row r="239" ht="18.0" customHeight="1">
      <c r="A239" s="103"/>
      <c r="J239" s="172"/>
      <c r="R239" s="363"/>
      <c r="S239" s="363"/>
    </row>
    <row r="240" ht="18.0" customHeight="1">
      <c r="A240" s="103"/>
      <c r="J240" s="172"/>
      <c r="R240" s="363"/>
      <c r="S240" s="363"/>
    </row>
    <row r="241" ht="18.0" customHeight="1">
      <c r="A241" s="103"/>
      <c r="J241" s="172"/>
      <c r="R241" s="363"/>
      <c r="S241" s="363"/>
    </row>
    <row r="242" ht="18.0" customHeight="1">
      <c r="A242" s="103"/>
      <c r="J242" s="172"/>
      <c r="R242" s="363"/>
      <c r="S242" s="363"/>
    </row>
    <row r="243" ht="18.0" customHeight="1">
      <c r="A243" s="103"/>
      <c r="J243" s="172"/>
      <c r="R243" s="363"/>
      <c r="S243" s="363"/>
    </row>
    <row r="244" ht="15.75" customHeight="1">
      <c r="A244" s="103"/>
      <c r="J244" s="172"/>
      <c r="R244" s="363"/>
      <c r="S244" s="363"/>
    </row>
    <row r="245" ht="15.75" customHeight="1">
      <c r="A245" s="103"/>
      <c r="J245" s="172"/>
      <c r="R245" s="363"/>
      <c r="S245" s="363"/>
    </row>
    <row r="246" ht="15.75" customHeight="1">
      <c r="A246" s="103"/>
      <c r="J246" s="172"/>
      <c r="R246" s="363"/>
      <c r="S246" s="363"/>
    </row>
    <row r="247" ht="15.75" customHeight="1">
      <c r="A247" s="103"/>
      <c r="J247" s="172"/>
      <c r="R247" s="363"/>
      <c r="S247" s="363"/>
    </row>
    <row r="248" ht="15.75" customHeight="1">
      <c r="A248" s="103"/>
      <c r="J248" s="172"/>
      <c r="R248" s="363"/>
      <c r="S248" s="363"/>
    </row>
    <row r="249" ht="15.75" customHeight="1">
      <c r="A249" s="103"/>
      <c r="J249" s="172"/>
      <c r="R249" s="363"/>
      <c r="S249" s="363"/>
    </row>
    <row r="250" ht="15.75" customHeight="1">
      <c r="A250" s="103"/>
      <c r="J250" s="172"/>
      <c r="R250" s="363"/>
      <c r="S250" s="363"/>
    </row>
    <row r="251" ht="15.75" customHeight="1">
      <c r="A251" s="103"/>
      <c r="J251" s="172"/>
      <c r="R251" s="363"/>
      <c r="S251" s="363"/>
    </row>
    <row r="252" ht="15.75" customHeight="1">
      <c r="A252" s="103"/>
      <c r="J252" s="172"/>
      <c r="R252" s="363"/>
      <c r="S252" s="363"/>
    </row>
    <row r="253" ht="15.75" customHeight="1">
      <c r="A253" s="103"/>
      <c r="J253" s="172"/>
      <c r="R253" s="363"/>
      <c r="S253" s="363"/>
    </row>
    <row r="254" ht="15.75" customHeight="1">
      <c r="A254" s="103"/>
      <c r="J254" s="172"/>
      <c r="R254" s="363"/>
      <c r="S254" s="363"/>
    </row>
    <row r="255" ht="15.75" customHeight="1">
      <c r="A255" s="103"/>
      <c r="J255" s="172"/>
      <c r="R255" s="363"/>
      <c r="S255" s="363"/>
    </row>
    <row r="256" ht="15.75" customHeight="1">
      <c r="A256" s="103"/>
      <c r="J256" s="172"/>
      <c r="R256" s="363"/>
      <c r="S256" s="363"/>
    </row>
    <row r="257" ht="15.75" customHeight="1">
      <c r="A257" s="103"/>
      <c r="J257" s="172"/>
      <c r="R257" s="363"/>
      <c r="S257" s="363"/>
    </row>
    <row r="258" ht="15.75" customHeight="1">
      <c r="A258" s="103"/>
      <c r="J258" s="172"/>
      <c r="R258" s="363"/>
      <c r="S258" s="363"/>
    </row>
    <row r="259" ht="15.75" customHeight="1">
      <c r="A259" s="103"/>
      <c r="J259" s="172"/>
      <c r="R259" s="363"/>
      <c r="S259" s="363"/>
    </row>
    <row r="260" ht="15.75" customHeight="1">
      <c r="A260" s="103"/>
      <c r="J260" s="172"/>
      <c r="R260" s="363"/>
      <c r="S260" s="363"/>
    </row>
    <row r="261" ht="15.75" customHeight="1">
      <c r="A261" s="103"/>
      <c r="J261" s="172"/>
      <c r="R261" s="363"/>
      <c r="S261" s="363"/>
    </row>
    <row r="262" ht="15.75" customHeight="1">
      <c r="A262" s="103"/>
      <c r="J262" s="172"/>
      <c r="R262" s="363"/>
      <c r="S262" s="363"/>
    </row>
    <row r="263" ht="15.75" customHeight="1">
      <c r="A263" s="103"/>
      <c r="J263" s="172"/>
      <c r="R263" s="363"/>
      <c r="S263" s="363"/>
    </row>
    <row r="264" ht="15.75" customHeight="1">
      <c r="A264" s="103"/>
      <c r="J264" s="172"/>
      <c r="R264" s="363"/>
      <c r="S264" s="363"/>
    </row>
    <row r="265" ht="15.75" customHeight="1">
      <c r="A265" s="103"/>
      <c r="J265" s="172"/>
      <c r="R265" s="363"/>
      <c r="S265" s="363"/>
    </row>
    <row r="266" ht="15.75" customHeight="1">
      <c r="A266" s="103"/>
      <c r="J266" s="172"/>
      <c r="R266" s="363"/>
      <c r="S266" s="363"/>
    </row>
    <row r="267" ht="15.75" customHeight="1">
      <c r="A267" s="103"/>
      <c r="J267" s="172"/>
      <c r="R267" s="363"/>
      <c r="S267" s="363"/>
    </row>
    <row r="268" ht="15.75" customHeight="1">
      <c r="A268" s="103"/>
      <c r="J268" s="172"/>
      <c r="R268" s="363"/>
      <c r="S268" s="363"/>
    </row>
    <row r="269" ht="15.75" customHeight="1">
      <c r="A269" s="103"/>
      <c r="J269" s="172"/>
      <c r="R269" s="363"/>
      <c r="S269" s="363"/>
    </row>
    <row r="270" ht="15.75" customHeight="1">
      <c r="A270" s="103"/>
      <c r="J270" s="172"/>
      <c r="R270" s="363"/>
      <c r="S270" s="363"/>
    </row>
    <row r="271" ht="15.75" customHeight="1">
      <c r="A271" s="103"/>
      <c r="J271" s="172"/>
      <c r="R271" s="363"/>
      <c r="S271" s="363"/>
    </row>
    <row r="272" ht="15.75" customHeight="1">
      <c r="J272" s="172"/>
    </row>
    <row r="273" ht="15.75" customHeight="1">
      <c r="J273" s="172"/>
    </row>
    <row r="274" ht="15.75" customHeight="1">
      <c r="J274" s="172"/>
    </row>
    <row r="275" ht="15.75" customHeight="1">
      <c r="J275" s="172"/>
    </row>
    <row r="276" ht="15.75" customHeight="1">
      <c r="J276" s="172"/>
    </row>
    <row r="277" ht="15.75" customHeight="1">
      <c r="J277" s="172"/>
    </row>
    <row r="278" ht="15.75" customHeight="1">
      <c r="J278" s="172"/>
    </row>
    <row r="279" ht="15.75" customHeight="1">
      <c r="J279" s="172"/>
    </row>
    <row r="280" ht="15.75" customHeight="1">
      <c r="J280" s="172"/>
    </row>
    <row r="281" ht="15.75" customHeight="1">
      <c r="J281" s="172"/>
    </row>
    <row r="282" ht="15.75" customHeight="1">
      <c r="J282" s="172"/>
    </row>
    <row r="283" ht="15.75" customHeight="1">
      <c r="J283" s="172"/>
    </row>
    <row r="284" ht="15.75" customHeight="1">
      <c r="J284" s="172"/>
    </row>
    <row r="285" ht="15.75" customHeight="1">
      <c r="J285" s="172"/>
    </row>
    <row r="286" ht="15.75" customHeight="1">
      <c r="J286" s="172"/>
    </row>
    <row r="287" ht="15.75" customHeight="1">
      <c r="J287" s="172"/>
    </row>
    <row r="288" ht="15.75" customHeight="1">
      <c r="J288" s="172"/>
    </row>
    <row r="289" ht="15.75" customHeight="1">
      <c r="J289" s="172"/>
    </row>
    <row r="290" ht="15.75" customHeight="1">
      <c r="J290" s="172"/>
    </row>
    <row r="291" ht="15.75" customHeight="1">
      <c r="J291" s="172"/>
    </row>
    <row r="292" ht="15.75" customHeight="1">
      <c r="J292" s="172"/>
    </row>
    <row r="293" ht="15.75" customHeight="1">
      <c r="J293" s="172"/>
    </row>
    <row r="294" ht="15.75" customHeight="1">
      <c r="J294" s="172"/>
    </row>
    <row r="295" ht="15.75" customHeight="1">
      <c r="J295" s="172"/>
    </row>
    <row r="296" ht="15.75" customHeight="1">
      <c r="J296" s="172"/>
    </row>
    <row r="297" ht="15.75" customHeight="1">
      <c r="J297" s="172"/>
    </row>
    <row r="298" ht="15.75" customHeight="1">
      <c r="J298" s="172"/>
    </row>
    <row r="299" ht="15.75" customHeight="1">
      <c r="J299" s="172"/>
    </row>
    <row r="300" ht="15.75" customHeight="1">
      <c r="J300" s="172"/>
    </row>
    <row r="301" ht="15.75" customHeight="1">
      <c r="J301" s="172"/>
    </row>
    <row r="302" ht="15.75" customHeight="1">
      <c r="J302" s="172"/>
    </row>
    <row r="303" ht="15.75" customHeight="1">
      <c r="J303" s="172"/>
    </row>
    <row r="304" ht="15.75" customHeight="1">
      <c r="J304" s="172"/>
    </row>
    <row r="305" ht="15.75" customHeight="1">
      <c r="J305" s="172"/>
    </row>
    <row r="306" ht="15.75" customHeight="1">
      <c r="J306" s="172"/>
    </row>
    <row r="307" ht="15.75" customHeight="1">
      <c r="J307" s="172"/>
    </row>
    <row r="308" ht="15.75" customHeight="1">
      <c r="J308" s="172"/>
    </row>
    <row r="309" ht="15.75" customHeight="1">
      <c r="J309" s="172"/>
    </row>
    <row r="310" ht="15.75" customHeight="1">
      <c r="J310" s="172"/>
    </row>
    <row r="311" ht="15.75" customHeight="1">
      <c r="J311" s="172"/>
    </row>
    <row r="312" ht="15.75" customHeight="1">
      <c r="J312" s="172"/>
    </row>
    <row r="313" ht="15.75" customHeight="1">
      <c r="J313" s="172"/>
    </row>
    <row r="314" ht="15.75" customHeight="1">
      <c r="J314" s="172"/>
    </row>
    <row r="315" ht="15.75" customHeight="1">
      <c r="J315" s="172"/>
    </row>
    <row r="316" ht="15.75" customHeight="1">
      <c r="J316" s="172"/>
    </row>
    <row r="317" ht="15.75" customHeight="1">
      <c r="J317" s="172"/>
    </row>
    <row r="318" ht="15.75" customHeight="1">
      <c r="J318" s="172"/>
    </row>
    <row r="319" ht="15.75" customHeight="1">
      <c r="J319" s="172"/>
    </row>
    <row r="320" ht="15.75" customHeight="1">
      <c r="J320" s="172"/>
    </row>
    <row r="321" ht="15.75" customHeight="1">
      <c r="J321" s="172"/>
    </row>
    <row r="322" ht="15.75" customHeight="1">
      <c r="J322" s="172"/>
    </row>
    <row r="323" ht="15.75" customHeight="1">
      <c r="J323" s="172"/>
    </row>
    <row r="324" ht="15.75" customHeight="1">
      <c r="J324" s="172"/>
    </row>
    <row r="325" ht="15.75" customHeight="1">
      <c r="J325" s="172"/>
    </row>
    <row r="326" ht="15.75" customHeight="1">
      <c r="J326" s="172"/>
    </row>
    <row r="327" ht="15.75" customHeight="1">
      <c r="J327" s="172"/>
    </row>
    <row r="328" ht="15.75" customHeight="1">
      <c r="J328" s="172"/>
    </row>
    <row r="329" ht="15.75" customHeight="1">
      <c r="J329" s="172"/>
    </row>
    <row r="330" ht="15.75" customHeight="1">
      <c r="J330" s="172"/>
    </row>
    <row r="331" ht="15.75" customHeight="1">
      <c r="J331" s="172"/>
    </row>
    <row r="332" ht="15.75" customHeight="1">
      <c r="J332" s="172"/>
    </row>
    <row r="333" ht="15.75" customHeight="1">
      <c r="J333" s="172"/>
    </row>
    <row r="334" ht="15.75" customHeight="1">
      <c r="J334" s="172"/>
    </row>
    <row r="335" ht="15.75" customHeight="1">
      <c r="J335" s="172"/>
    </row>
    <row r="336" ht="15.75" customHeight="1">
      <c r="J336" s="172"/>
    </row>
    <row r="337" ht="15.75" customHeight="1">
      <c r="J337" s="172"/>
    </row>
    <row r="338" ht="15.75" customHeight="1">
      <c r="J338" s="172"/>
    </row>
    <row r="339" ht="15.75" customHeight="1">
      <c r="J339" s="172"/>
    </row>
    <row r="340" ht="15.75" customHeight="1">
      <c r="J340" s="172"/>
    </row>
    <row r="341" ht="15.75" customHeight="1">
      <c r="J341" s="172"/>
    </row>
    <row r="342" ht="15.75" customHeight="1">
      <c r="J342" s="172"/>
    </row>
    <row r="343" ht="15.75" customHeight="1">
      <c r="J343" s="172"/>
    </row>
    <row r="344" ht="15.75" customHeight="1">
      <c r="J344" s="172"/>
    </row>
    <row r="345" ht="15.75" customHeight="1">
      <c r="J345" s="172"/>
    </row>
    <row r="346" ht="15.75" customHeight="1">
      <c r="J346" s="172"/>
    </row>
    <row r="347" ht="15.75" customHeight="1">
      <c r="J347" s="172"/>
    </row>
    <row r="348" ht="15.75" customHeight="1">
      <c r="J348" s="172"/>
    </row>
    <row r="349" ht="15.75" customHeight="1">
      <c r="J349" s="172"/>
    </row>
    <row r="350" ht="15.75" customHeight="1">
      <c r="J350" s="172"/>
    </row>
    <row r="351" ht="15.75" customHeight="1">
      <c r="J351" s="172"/>
    </row>
    <row r="352" ht="15.75" customHeight="1">
      <c r="J352" s="172"/>
    </row>
    <row r="353" ht="15.75" customHeight="1">
      <c r="J353" s="172"/>
    </row>
    <row r="354" ht="15.75" customHeight="1">
      <c r="J354" s="172"/>
    </row>
    <row r="355" ht="15.75" customHeight="1">
      <c r="J355" s="172"/>
    </row>
    <row r="356" ht="15.75" customHeight="1">
      <c r="J356" s="172"/>
    </row>
    <row r="357" ht="15.75" customHeight="1">
      <c r="J357" s="172"/>
    </row>
    <row r="358" ht="15.75" customHeight="1">
      <c r="J358" s="172"/>
    </row>
    <row r="359" ht="15.75" customHeight="1">
      <c r="J359" s="172"/>
    </row>
    <row r="360" ht="15.75" customHeight="1">
      <c r="J360" s="172"/>
    </row>
    <row r="361" ht="15.75" customHeight="1">
      <c r="J361" s="172"/>
    </row>
    <row r="362" ht="15.75" customHeight="1">
      <c r="J362" s="172"/>
    </row>
    <row r="363" ht="15.75" customHeight="1">
      <c r="J363" s="172"/>
    </row>
    <row r="364" ht="15.75" customHeight="1">
      <c r="J364" s="172"/>
    </row>
    <row r="365" ht="15.75" customHeight="1">
      <c r="J365" s="172"/>
    </row>
    <row r="366" ht="15.75" customHeight="1">
      <c r="J366" s="172"/>
    </row>
    <row r="367" ht="15.75" customHeight="1">
      <c r="J367" s="172"/>
    </row>
    <row r="368" ht="15.75" customHeight="1">
      <c r="J368" s="172"/>
    </row>
    <row r="369" ht="15.75" customHeight="1">
      <c r="J369" s="172"/>
    </row>
    <row r="370" ht="15.75" customHeight="1">
      <c r="J370" s="172"/>
    </row>
    <row r="371" ht="15.75" customHeight="1">
      <c r="H371" s="172"/>
      <c r="J371" s="172"/>
    </row>
    <row r="372" ht="15.75" customHeight="1">
      <c r="H372" s="172"/>
      <c r="J372" s="172"/>
    </row>
    <row r="373" ht="15.75" customHeight="1">
      <c r="H373" s="172"/>
      <c r="J373" s="172"/>
    </row>
    <row r="374" ht="15.75" customHeight="1">
      <c r="H374" s="172"/>
      <c r="J374" s="172"/>
    </row>
    <row r="375" ht="15.75" customHeight="1">
      <c r="H375" s="172"/>
      <c r="J375" s="172"/>
    </row>
    <row r="376" ht="15.75" customHeight="1">
      <c r="H376" s="172"/>
      <c r="J376" s="172"/>
    </row>
    <row r="377" ht="15.75" customHeight="1">
      <c r="H377" s="172"/>
      <c r="J377" s="172"/>
    </row>
    <row r="378" ht="15.75" customHeight="1">
      <c r="H378" s="172"/>
      <c r="J378" s="172"/>
    </row>
    <row r="379" ht="15.75" customHeight="1">
      <c r="H379" s="172"/>
      <c r="J379" s="172"/>
    </row>
    <row r="380" ht="15.75" customHeight="1">
      <c r="H380" s="172"/>
      <c r="J380" s="172"/>
    </row>
    <row r="381" ht="15.75" customHeight="1">
      <c r="H381" s="172"/>
      <c r="J381" s="172"/>
    </row>
    <row r="382" ht="15.75" customHeight="1">
      <c r="H382" s="172"/>
      <c r="J382" s="172"/>
    </row>
    <row r="383" ht="15.75" customHeight="1">
      <c r="H383" s="172"/>
      <c r="J383" s="172"/>
    </row>
    <row r="384" ht="15.75" customHeight="1">
      <c r="H384" s="172"/>
      <c r="J384" s="172"/>
    </row>
    <row r="385" ht="15.75" customHeight="1">
      <c r="H385" s="172"/>
      <c r="J385" s="172"/>
    </row>
    <row r="386" ht="15.75" customHeight="1">
      <c r="H386" s="172"/>
      <c r="J386" s="172"/>
    </row>
    <row r="387" ht="15.75" customHeight="1">
      <c r="H387" s="172"/>
      <c r="J387" s="172"/>
    </row>
    <row r="388" ht="15.75" customHeight="1">
      <c r="H388" s="172"/>
      <c r="J388" s="172"/>
    </row>
    <row r="389" ht="15.75" customHeight="1">
      <c r="H389" s="172"/>
      <c r="J389" s="172"/>
    </row>
    <row r="390" ht="15.75" customHeight="1">
      <c r="H390" s="172"/>
      <c r="J390" s="172"/>
    </row>
    <row r="391" ht="15.75" customHeight="1">
      <c r="H391" s="172"/>
      <c r="J391" s="172"/>
    </row>
    <row r="392" ht="15.75" customHeight="1">
      <c r="H392" s="172"/>
      <c r="J392" s="172"/>
    </row>
    <row r="393" ht="15.75" customHeight="1">
      <c r="H393" s="172"/>
      <c r="J393" s="172"/>
    </row>
    <row r="394" ht="15.75" customHeight="1">
      <c r="H394" s="172"/>
      <c r="J394" s="172"/>
    </row>
    <row r="395" ht="15.75" customHeight="1">
      <c r="H395" s="172"/>
      <c r="J395" s="172"/>
    </row>
    <row r="396" ht="15.75" customHeight="1">
      <c r="H396" s="172"/>
      <c r="J396" s="172"/>
    </row>
    <row r="397" ht="15.75" customHeight="1">
      <c r="H397" s="172"/>
      <c r="J397" s="172"/>
    </row>
    <row r="398" ht="15.75" customHeight="1">
      <c r="H398" s="172"/>
      <c r="J398" s="172"/>
    </row>
    <row r="399" ht="15.75" customHeight="1">
      <c r="H399" s="172"/>
      <c r="J399" s="172"/>
    </row>
    <row r="400" ht="15.75" customHeight="1">
      <c r="H400" s="172"/>
      <c r="J400" s="172"/>
    </row>
    <row r="401" ht="15.75" customHeight="1">
      <c r="H401" s="172"/>
      <c r="J401" s="172"/>
    </row>
    <row r="402" ht="15.75" customHeight="1">
      <c r="H402" s="172"/>
      <c r="J402" s="172"/>
    </row>
    <row r="403" ht="15.75" customHeight="1">
      <c r="H403" s="172"/>
      <c r="J403" s="172"/>
    </row>
    <row r="404" ht="15.75" customHeight="1">
      <c r="H404" s="172"/>
      <c r="J404" s="172"/>
    </row>
    <row r="405" ht="15.75" customHeight="1">
      <c r="H405" s="172"/>
      <c r="J405" s="172"/>
    </row>
    <row r="406" ht="15.75" customHeight="1">
      <c r="H406" s="172"/>
      <c r="J406" s="172"/>
    </row>
    <row r="407" ht="15.75" customHeight="1">
      <c r="H407" s="172"/>
      <c r="J407" s="172"/>
    </row>
    <row r="408" ht="15.75" customHeight="1">
      <c r="H408" s="172"/>
      <c r="J408" s="172"/>
    </row>
    <row r="409" ht="15.75" customHeight="1">
      <c r="H409" s="172"/>
      <c r="J409" s="172"/>
    </row>
    <row r="410" ht="15.75" customHeight="1">
      <c r="H410" s="172"/>
      <c r="J410" s="172"/>
    </row>
    <row r="411" ht="15.75" customHeight="1">
      <c r="H411" s="172"/>
      <c r="J411" s="172"/>
    </row>
    <row r="412" ht="15.75" customHeight="1">
      <c r="H412" s="172"/>
      <c r="J412" s="172"/>
    </row>
    <row r="413" ht="15.75" customHeight="1">
      <c r="H413" s="172"/>
      <c r="J413" s="172"/>
    </row>
    <row r="414" ht="15.75" customHeight="1">
      <c r="H414" s="172"/>
      <c r="J414" s="172"/>
    </row>
    <row r="415" ht="15.75" customHeight="1">
      <c r="H415" s="172"/>
      <c r="J415" s="172"/>
    </row>
    <row r="416" ht="15.75" customHeight="1">
      <c r="H416" s="172"/>
      <c r="J416" s="172"/>
    </row>
    <row r="417" ht="15.75" customHeight="1">
      <c r="H417" s="172"/>
      <c r="J417" s="172"/>
    </row>
    <row r="418" ht="15.75" customHeight="1">
      <c r="H418" s="172"/>
      <c r="J418" s="172"/>
    </row>
    <row r="419" ht="15.75" customHeight="1">
      <c r="H419" s="172"/>
      <c r="J419" s="172"/>
    </row>
    <row r="420" ht="15.75" customHeight="1">
      <c r="H420" s="172"/>
      <c r="J420" s="172"/>
    </row>
    <row r="421" ht="15.75" customHeight="1">
      <c r="H421" s="172"/>
      <c r="J421" s="172"/>
    </row>
    <row r="422" ht="15.75" customHeight="1">
      <c r="H422" s="172"/>
      <c r="J422" s="172"/>
    </row>
    <row r="423" ht="15.75" customHeight="1">
      <c r="H423" s="172"/>
      <c r="J423" s="172"/>
    </row>
    <row r="424" ht="15.75" customHeight="1">
      <c r="H424" s="172"/>
      <c r="J424" s="172"/>
    </row>
    <row r="425" ht="15.75" customHeight="1">
      <c r="H425" s="172"/>
      <c r="J425" s="172"/>
    </row>
    <row r="426" ht="15.75" customHeight="1">
      <c r="H426" s="172"/>
      <c r="J426" s="172"/>
    </row>
    <row r="427" ht="15.75" customHeight="1">
      <c r="H427" s="172"/>
      <c r="J427" s="172"/>
    </row>
    <row r="428" ht="15.75" customHeight="1">
      <c r="H428" s="172"/>
      <c r="J428" s="172"/>
    </row>
    <row r="429" ht="15.75" customHeight="1">
      <c r="H429" s="172"/>
      <c r="J429" s="172"/>
    </row>
    <row r="430" ht="15.75" customHeight="1">
      <c r="H430" s="172"/>
      <c r="J430" s="172"/>
    </row>
    <row r="431" ht="15.75" customHeight="1">
      <c r="H431" s="172"/>
      <c r="J431" s="172"/>
    </row>
    <row r="432" ht="15.75" customHeight="1">
      <c r="H432" s="172"/>
      <c r="J432" s="172"/>
    </row>
    <row r="433" ht="15.75" customHeight="1">
      <c r="H433" s="172"/>
      <c r="J433" s="172"/>
    </row>
    <row r="434" ht="15.75" customHeight="1">
      <c r="H434" s="172"/>
      <c r="J434" s="172"/>
    </row>
    <row r="435" ht="15.75" customHeight="1">
      <c r="H435" s="172"/>
      <c r="J435" s="172"/>
    </row>
    <row r="436" ht="15.75" customHeight="1">
      <c r="H436" s="172"/>
      <c r="J436" s="172"/>
    </row>
    <row r="437" ht="15.75" customHeight="1">
      <c r="H437" s="172"/>
      <c r="J437" s="172"/>
    </row>
    <row r="438" ht="15.75" customHeight="1">
      <c r="H438" s="172"/>
      <c r="J438" s="172"/>
    </row>
    <row r="439" ht="15.75" customHeight="1">
      <c r="H439" s="172"/>
      <c r="J439" s="172"/>
    </row>
    <row r="440" ht="15.75" customHeight="1">
      <c r="H440" s="172"/>
      <c r="J440" s="172"/>
    </row>
    <row r="441" ht="15.75" customHeight="1">
      <c r="H441" s="172"/>
      <c r="J441" s="172"/>
    </row>
    <row r="442" ht="15.75" customHeight="1">
      <c r="H442" s="172"/>
      <c r="J442" s="172"/>
    </row>
    <row r="443" ht="15.75" customHeight="1">
      <c r="H443" s="172"/>
      <c r="J443" s="172"/>
    </row>
    <row r="444" ht="15.75" customHeight="1">
      <c r="H444" s="172"/>
      <c r="J444" s="172"/>
    </row>
    <row r="445" ht="15.75" customHeight="1">
      <c r="H445" s="172"/>
      <c r="J445" s="172"/>
    </row>
    <row r="446" ht="15.75" customHeight="1">
      <c r="H446" s="172"/>
      <c r="J446" s="172"/>
    </row>
    <row r="447" ht="15.75" customHeight="1">
      <c r="H447" s="172"/>
      <c r="J447" s="172"/>
    </row>
    <row r="448" ht="15.75" customHeight="1">
      <c r="H448" s="172"/>
      <c r="J448" s="172"/>
    </row>
    <row r="449" ht="15.75" customHeight="1">
      <c r="H449" s="172"/>
      <c r="J449" s="172"/>
    </row>
    <row r="450" ht="15.75" customHeight="1">
      <c r="H450" s="172"/>
      <c r="J450" s="172"/>
    </row>
    <row r="451" ht="15.75" customHeight="1">
      <c r="H451" s="172"/>
      <c r="J451" s="172"/>
    </row>
    <row r="452" ht="15.75" customHeight="1">
      <c r="H452" s="172"/>
      <c r="J452" s="172"/>
    </row>
    <row r="453" ht="15.75" customHeight="1">
      <c r="H453" s="172"/>
      <c r="J453" s="172"/>
    </row>
    <row r="454" ht="15.75" customHeight="1">
      <c r="H454" s="172"/>
      <c r="J454" s="172"/>
    </row>
    <row r="455" ht="15.75" customHeight="1">
      <c r="H455" s="172"/>
      <c r="J455" s="172"/>
    </row>
    <row r="456" ht="15.75" customHeight="1">
      <c r="H456" s="172"/>
      <c r="J456" s="172"/>
    </row>
    <row r="457" ht="15.75" customHeight="1">
      <c r="H457" s="172"/>
      <c r="J457" s="172"/>
    </row>
    <row r="458" ht="15.75" customHeight="1">
      <c r="H458" s="172"/>
      <c r="J458" s="172"/>
    </row>
    <row r="459" ht="15.75" customHeight="1">
      <c r="H459" s="172"/>
      <c r="J459" s="172"/>
    </row>
    <row r="460" ht="15.75" customHeight="1">
      <c r="H460" s="172"/>
      <c r="J460" s="172"/>
    </row>
    <row r="461" ht="15.75" customHeight="1">
      <c r="H461" s="172"/>
      <c r="J461" s="172"/>
    </row>
    <row r="462" ht="15.75" customHeight="1">
      <c r="H462" s="172"/>
      <c r="J462" s="172"/>
    </row>
    <row r="463" ht="15.75" customHeight="1">
      <c r="H463" s="172"/>
      <c r="J463" s="172"/>
    </row>
    <row r="464" ht="15.75" customHeight="1">
      <c r="H464" s="172"/>
      <c r="J464" s="172"/>
    </row>
    <row r="465" ht="15.75" customHeight="1">
      <c r="H465" s="172"/>
      <c r="J465" s="172"/>
    </row>
    <row r="466" ht="15.75" customHeight="1">
      <c r="H466" s="172"/>
      <c r="J466" s="172"/>
    </row>
    <row r="467" ht="15.75" customHeight="1">
      <c r="H467" s="172"/>
      <c r="J467" s="172"/>
    </row>
    <row r="468" ht="15.75" customHeight="1">
      <c r="H468" s="172"/>
      <c r="J468" s="172"/>
    </row>
    <row r="469" ht="15.75" customHeight="1">
      <c r="H469" s="172"/>
      <c r="J469" s="172"/>
    </row>
    <row r="470" ht="15.75" customHeight="1">
      <c r="H470" s="172"/>
      <c r="J470" s="172"/>
    </row>
    <row r="471" ht="15.75" customHeight="1">
      <c r="H471" s="172"/>
      <c r="J471" s="172"/>
    </row>
    <row r="472" ht="15.75" customHeight="1">
      <c r="H472" s="172"/>
      <c r="J472" s="172"/>
    </row>
    <row r="473" ht="15.75" customHeight="1">
      <c r="H473" s="172"/>
      <c r="J473" s="172"/>
    </row>
    <row r="474" ht="15.75" customHeight="1">
      <c r="H474" s="172"/>
      <c r="J474" s="172"/>
    </row>
    <row r="475" ht="15.75" customHeight="1">
      <c r="H475" s="172"/>
      <c r="J475" s="172"/>
    </row>
    <row r="476" ht="15.75" customHeight="1">
      <c r="H476" s="172"/>
      <c r="J476" s="172"/>
    </row>
    <row r="477" ht="15.75" customHeight="1">
      <c r="H477" s="172"/>
      <c r="J477" s="172"/>
    </row>
    <row r="478" ht="15.75" customHeight="1">
      <c r="H478" s="172"/>
      <c r="J478" s="172"/>
    </row>
    <row r="479" ht="15.75" customHeight="1">
      <c r="H479" s="172"/>
      <c r="J479" s="172"/>
    </row>
    <row r="480" ht="15.75" customHeight="1">
      <c r="H480" s="172"/>
      <c r="J480" s="172"/>
    </row>
    <row r="481" ht="15.75" customHeight="1">
      <c r="H481" s="172"/>
      <c r="J481" s="172"/>
    </row>
    <row r="482" ht="15.75" customHeight="1">
      <c r="H482" s="172"/>
      <c r="J482" s="172"/>
    </row>
    <row r="483" ht="15.75" customHeight="1">
      <c r="H483" s="172"/>
      <c r="J483" s="172"/>
    </row>
    <row r="484" ht="15.75" customHeight="1">
      <c r="H484" s="172"/>
      <c r="J484" s="172"/>
    </row>
    <row r="485" ht="15.75" customHeight="1">
      <c r="H485" s="172"/>
      <c r="J485" s="172"/>
    </row>
    <row r="486" ht="15.75" customHeight="1">
      <c r="H486" s="172"/>
      <c r="J486" s="172"/>
    </row>
    <row r="487" ht="15.75" customHeight="1">
      <c r="H487" s="172"/>
      <c r="J487" s="172"/>
    </row>
    <row r="488" ht="15.75" customHeight="1">
      <c r="H488" s="172"/>
      <c r="J488" s="172"/>
    </row>
    <row r="489" ht="15.75" customHeight="1">
      <c r="H489" s="172"/>
      <c r="J489" s="172"/>
    </row>
    <row r="490" ht="15.75" customHeight="1">
      <c r="H490" s="172"/>
      <c r="J490" s="172"/>
    </row>
    <row r="491" ht="15.75" customHeight="1">
      <c r="H491" s="172"/>
      <c r="J491" s="172"/>
    </row>
    <row r="492" ht="15.75" customHeight="1">
      <c r="H492" s="172"/>
      <c r="J492" s="172"/>
    </row>
    <row r="493" ht="15.75" customHeight="1">
      <c r="H493" s="172"/>
      <c r="J493" s="172"/>
    </row>
    <row r="494" ht="15.75" customHeight="1">
      <c r="H494" s="172"/>
      <c r="J494" s="172"/>
    </row>
    <row r="495" ht="15.75" customHeight="1">
      <c r="H495" s="172"/>
      <c r="J495" s="172"/>
    </row>
    <row r="496" ht="15.75" customHeight="1">
      <c r="H496" s="172"/>
      <c r="J496" s="172"/>
    </row>
    <row r="497" ht="15.75" customHeight="1">
      <c r="H497" s="172"/>
      <c r="J497" s="172"/>
    </row>
    <row r="498" ht="15.75" customHeight="1">
      <c r="H498" s="172"/>
      <c r="J498" s="172"/>
    </row>
    <row r="499" ht="15.75" customHeight="1">
      <c r="H499" s="172"/>
      <c r="J499" s="172"/>
    </row>
    <row r="500" ht="15.75" customHeight="1">
      <c r="H500" s="172"/>
      <c r="J500" s="172"/>
    </row>
    <row r="501" ht="15.75" customHeight="1">
      <c r="H501" s="172"/>
      <c r="J501" s="172"/>
    </row>
    <row r="502" ht="15.75" customHeight="1">
      <c r="H502" s="172"/>
      <c r="J502" s="172"/>
    </row>
    <row r="503" ht="15.75" customHeight="1">
      <c r="H503" s="172"/>
      <c r="J503" s="172"/>
    </row>
    <row r="504" ht="15.75" customHeight="1">
      <c r="H504" s="172"/>
      <c r="J504" s="172"/>
    </row>
    <row r="505" ht="15.75" customHeight="1">
      <c r="H505" s="172"/>
      <c r="J505" s="172"/>
    </row>
    <row r="506" ht="15.75" customHeight="1">
      <c r="H506" s="172"/>
      <c r="J506" s="172"/>
    </row>
    <row r="507" ht="15.75" customHeight="1">
      <c r="H507" s="172"/>
      <c r="J507" s="172"/>
    </row>
    <row r="508" ht="15.75" customHeight="1">
      <c r="H508" s="172"/>
      <c r="J508" s="172"/>
    </row>
    <row r="509" ht="15.75" customHeight="1">
      <c r="H509" s="172"/>
      <c r="J509" s="172"/>
    </row>
    <row r="510" ht="15.75" customHeight="1">
      <c r="H510" s="172"/>
      <c r="J510" s="172"/>
    </row>
    <row r="511" ht="15.75" customHeight="1">
      <c r="H511" s="172"/>
      <c r="J511" s="172"/>
    </row>
    <row r="512" ht="15.75" customHeight="1">
      <c r="H512" s="172"/>
      <c r="J512" s="172"/>
    </row>
    <row r="513" ht="15.75" customHeight="1">
      <c r="H513" s="172"/>
      <c r="J513" s="172"/>
    </row>
    <row r="514" ht="15.75" customHeight="1">
      <c r="H514" s="172"/>
      <c r="J514" s="172"/>
    </row>
    <row r="515" ht="15.75" customHeight="1">
      <c r="H515" s="172"/>
      <c r="J515" s="172"/>
    </row>
    <row r="516" ht="15.75" customHeight="1">
      <c r="H516" s="172"/>
      <c r="J516" s="172"/>
    </row>
    <row r="517" ht="15.75" customHeight="1">
      <c r="H517" s="172"/>
      <c r="J517" s="172"/>
    </row>
    <row r="518" ht="15.75" customHeight="1">
      <c r="H518" s="172"/>
      <c r="J518" s="172"/>
    </row>
    <row r="519" ht="15.75" customHeight="1">
      <c r="H519" s="172"/>
      <c r="J519" s="172"/>
    </row>
    <row r="520" ht="15.75" customHeight="1">
      <c r="H520" s="172"/>
      <c r="J520" s="172"/>
    </row>
    <row r="521" ht="15.75" customHeight="1">
      <c r="H521" s="172"/>
      <c r="J521" s="172"/>
    </row>
    <row r="522" ht="15.75" customHeight="1">
      <c r="H522" s="172"/>
      <c r="J522" s="172"/>
    </row>
    <row r="523" ht="15.75" customHeight="1">
      <c r="H523" s="172"/>
      <c r="J523" s="172"/>
    </row>
    <row r="524" ht="15.75" customHeight="1">
      <c r="H524" s="172"/>
      <c r="J524" s="172"/>
    </row>
    <row r="525" ht="15.75" customHeight="1">
      <c r="H525" s="172"/>
      <c r="J525" s="172"/>
    </row>
    <row r="526" ht="15.75" customHeight="1">
      <c r="H526" s="172"/>
      <c r="J526" s="172"/>
    </row>
    <row r="527" ht="15.75" customHeight="1">
      <c r="H527" s="172"/>
      <c r="J527" s="172"/>
    </row>
    <row r="528" ht="15.75" customHeight="1">
      <c r="H528" s="172"/>
      <c r="J528" s="172"/>
    </row>
    <row r="529" ht="15.75" customHeight="1">
      <c r="H529" s="172"/>
      <c r="J529" s="172"/>
    </row>
    <row r="530" ht="15.75" customHeight="1">
      <c r="H530" s="172"/>
      <c r="J530" s="172"/>
    </row>
    <row r="531" ht="15.75" customHeight="1">
      <c r="H531" s="172"/>
      <c r="J531" s="172"/>
    </row>
    <row r="532" ht="15.75" customHeight="1">
      <c r="H532" s="172"/>
      <c r="J532" s="172"/>
    </row>
    <row r="533" ht="15.75" customHeight="1">
      <c r="H533" s="172"/>
      <c r="J533" s="172"/>
    </row>
    <row r="534" ht="15.75" customHeight="1">
      <c r="H534" s="172"/>
      <c r="J534" s="172"/>
    </row>
    <row r="535" ht="15.75" customHeight="1">
      <c r="H535" s="172"/>
      <c r="J535" s="172"/>
    </row>
    <row r="536" ht="15.75" customHeight="1">
      <c r="H536" s="172"/>
      <c r="J536" s="172"/>
    </row>
    <row r="537" ht="15.75" customHeight="1">
      <c r="H537" s="172"/>
      <c r="J537" s="172"/>
    </row>
    <row r="538" ht="15.75" customHeight="1">
      <c r="H538" s="172"/>
      <c r="J538" s="172"/>
    </row>
    <row r="539" ht="15.75" customHeight="1">
      <c r="H539" s="172"/>
      <c r="J539" s="172"/>
    </row>
    <row r="540" ht="15.75" customHeight="1">
      <c r="H540" s="172"/>
      <c r="J540" s="172"/>
    </row>
    <row r="541" ht="15.75" customHeight="1">
      <c r="H541" s="172"/>
      <c r="J541" s="172"/>
    </row>
    <row r="542" ht="15.75" customHeight="1">
      <c r="H542" s="172"/>
      <c r="J542" s="172"/>
    </row>
    <row r="543" ht="15.75" customHeight="1">
      <c r="H543" s="172"/>
      <c r="J543" s="172"/>
    </row>
    <row r="544" ht="15.75" customHeight="1">
      <c r="H544" s="172"/>
      <c r="J544" s="172"/>
    </row>
    <row r="545" ht="15.75" customHeight="1">
      <c r="H545" s="172"/>
      <c r="J545" s="172"/>
    </row>
    <row r="546" ht="15.75" customHeight="1">
      <c r="H546" s="172"/>
      <c r="J546" s="172"/>
    </row>
    <row r="547" ht="15.75" customHeight="1">
      <c r="H547" s="172"/>
      <c r="J547" s="172"/>
    </row>
    <row r="548" ht="15.75" customHeight="1">
      <c r="H548" s="172"/>
      <c r="J548" s="172"/>
    </row>
    <row r="549" ht="15.75" customHeight="1">
      <c r="H549" s="172"/>
      <c r="J549" s="172"/>
    </row>
    <row r="550" ht="15.75" customHeight="1">
      <c r="H550" s="172"/>
      <c r="J550" s="172"/>
    </row>
    <row r="551" ht="15.75" customHeight="1">
      <c r="H551" s="172"/>
      <c r="J551" s="172"/>
    </row>
    <row r="552" ht="15.75" customHeight="1">
      <c r="H552" s="172"/>
      <c r="J552" s="172"/>
    </row>
    <row r="553" ht="15.75" customHeight="1">
      <c r="H553" s="172"/>
      <c r="J553" s="172"/>
    </row>
    <row r="554" ht="15.75" customHeight="1">
      <c r="H554" s="172"/>
      <c r="J554" s="172"/>
    </row>
    <row r="555" ht="15.75" customHeight="1">
      <c r="H555" s="172"/>
      <c r="J555" s="172"/>
    </row>
    <row r="556" ht="15.75" customHeight="1">
      <c r="H556" s="172"/>
      <c r="J556" s="172"/>
    </row>
    <row r="557" ht="15.75" customHeight="1">
      <c r="H557" s="172"/>
      <c r="J557" s="172"/>
    </row>
    <row r="558" ht="15.75" customHeight="1">
      <c r="H558" s="172"/>
      <c r="J558" s="172"/>
    </row>
    <row r="559" ht="15.75" customHeight="1">
      <c r="H559" s="172"/>
      <c r="J559" s="172"/>
    </row>
    <row r="560" ht="15.75" customHeight="1">
      <c r="H560" s="172"/>
      <c r="J560" s="172"/>
    </row>
    <row r="561" ht="15.75" customHeight="1">
      <c r="H561" s="172"/>
      <c r="J561" s="172"/>
    </row>
    <row r="562" ht="15.75" customHeight="1">
      <c r="H562" s="172"/>
      <c r="J562" s="172"/>
    </row>
    <row r="563" ht="15.75" customHeight="1">
      <c r="H563" s="172"/>
      <c r="J563" s="172"/>
    </row>
    <row r="564" ht="15.75" customHeight="1">
      <c r="H564" s="172"/>
      <c r="J564" s="172"/>
    </row>
    <row r="565" ht="15.75" customHeight="1">
      <c r="H565" s="172"/>
      <c r="J565" s="172"/>
    </row>
    <row r="566" ht="15.75" customHeight="1">
      <c r="H566" s="172"/>
      <c r="J566" s="172"/>
    </row>
    <row r="567" ht="15.75" customHeight="1">
      <c r="H567" s="172"/>
      <c r="J567" s="172"/>
    </row>
    <row r="568" ht="15.75" customHeight="1">
      <c r="H568" s="172"/>
      <c r="J568" s="172"/>
    </row>
    <row r="569" ht="15.75" customHeight="1">
      <c r="H569" s="172"/>
      <c r="J569" s="172"/>
    </row>
    <row r="570" ht="15.75" customHeight="1">
      <c r="H570" s="172"/>
      <c r="J570" s="172"/>
    </row>
    <row r="571" ht="15.75" customHeight="1">
      <c r="H571" s="172"/>
      <c r="J571" s="172"/>
    </row>
    <row r="572" ht="15.75" customHeight="1">
      <c r="H572" s="172"/>
      <c r="J572" s="172"/>
    </row>
    <row r="573" ht="15.75" customHeight="1">
      <c r="H573" s="172"/>
      <c r="J573" s="172"/>
    </row>
    <row r="574" ht="15.75" customHeight="1">
      <c r="H574" s="172"/>
      <c r="J574" s="172"/>
    </row>
    <row r="575" ht="15.75" customHeight="1">
      <c r="H575" s="172"/>
      <c r="J575" s="172"/>
    </row>
    <row r="576" ht="15.75" customHeight="1">
      <c r="H576" s="172"/>
      <c r="J576" s="172"/>
    </row>
    <row r="577" ht="15.75" customHeight="1">
      <c r="H577" s="172"/>
      <c r="J577" s="172"/>
    </row>
    <row r="578" ht="15.75" customHeight="1">
      <c r="H578" s="172"/>
      <c r="J578" s="172"/>
    </row>
    <row r="579" ht="15.75" customHeight="1">
      <c r="H579" s="172"/>
      <c r="J579" s="172"/>
    </row>
    <row r="580" ht="15.75" customHeight="1">
      <c r="H580" s="172"/>
      <c r="J580" s="172"/>
    </row>
    <row r="581" ht="15.75" customHeight="1">
      <c r="H581" s="172"/>
      <c r="J581" s="172"/>
    </row>
    <row r="582" ht="15.75" customHeight="1">
      <c r="H582" s="172"/>
      <c r="J582" s="172"/>
    </row>
    <row r="583" ht="15.75" customHeight="1">
      <c r="H583" s="172"/>
      <c r="J583" s="172"/>
    </row>
    <row r="584" ht="15.75" customHeight="1">
      <c r="H584" s="172"/>
      <c r="J584" s="172"/>
    </row>
    <row r="585" ht="15.75" customHeight="1">
      <c r="H585" s="172"/>
      <c r="J585" s="172"/>
    </row>
    <row r="586" ht="15.75" customHeight="1">
      <c r="H586" s="172"/>
      <c r="J586" s="172"/>
    </row>
    <row r="587" ht="15.75" customHeight="1">
      <c r="H587" s="172"/>
      <c r="J587" s="172"/>
    </row>
    <row r="588" ht="15.75" customHeight="1">
      <c r="H588" s="172"/>
      <c r="J588" s="172"/>
    </row>
    <row r="589" ht="15.75" customHeight="1">
      <c r="H589" s="172"/>
      <c r="J589" s="172"/>
    </row>
    <row r="590" ht="15.75" customHeight="1">
      <c r="H590" s="172"/>
      <c r="J590" s="172"/>
    </row>
    <row r="591" ht="15.75" customHeight="1">
      <c r="H591" s="172"/>
      <c r="J591" s="172"/>
    </row>
    <row r="592" ht="15.75" customHeight="1">
      <c r="H592" s="172"/>
      <c r="J592" s="172"/>
    </row>
    <row r="593" ht="15.75" customHeight="1">
      <c r="H593" s="172"/>
      <c r="J593" s="172"/>
    </row>
    <row r="594" ht="15.75" customHeight="1">
      <c r="H594" s="172"/>
      <c r="J594" s="172"/>
    </row>
    <row r="595" ht="15.75" customHeight="1">
      <c r="H595" s="172"/>
      <c r="J595" s="172"/>
    </row>
    <row r="596" ht="15.75" customHeight="1">
      <c r="H596" s="172"/>
      <c r="J596" s="172"/>
    </row>
    <row r="597" ht="15.75" customHeight="1">
      <c r="H597" s="172"/>
      <c r="J597" s="172"/>
    </row>
    <row r="598" ht="15.75" customHeight="1">
      <c r="H598" s="172"/>
      <c r="J598" s="172"/>
    </row>
    <row r="599" ht="15.75" customHeight="1">
      <c r="H599" s="172"/>
      <c r="J599" s="172"/>
    </row>
    <row r="600" ht="15.75" customHeight="1">
      <c r="H600" s="172"/>
      <c r="J600" s="172"/>
    </row>
    <row r="601" ht="15.75" customHeight="1">
      <c r="H601" s="172"/>
      <c r="J601" s="172"/>
    </row>
    <row r="602" ht="15.75" customHeight="1">
      <c r="H602" s="172"/>
      <c r="J602" s="172"/>
    </row>
    <row r="603" ht="15.75" customHeight="1">
      <c r="H603" s="172"/>
      <c r="J603" s="172"/>
    </row>
    <row r="604" ht="15.75" customHeight="1">
      <c r="H604" s="172"/>
      <c r="J604" s="172"/>
    </row>
    <row r="605" ht="15.75" customHeight="1">
      <c r="H605" s="172"/>
      <c r="J605" s="172"/>
    </row>
    <row r="606" ht="15.75" customHeight="1">
      <c r="H606" s="172"/>
      <c r="J606" s="172"/>
    </row>
    <row r="607" ht="15.75" customHeight="1">
      <c r="H607" s="172"/>
      <c r="J607" s="172"/>
    </row>
    <row r="608" ht="15.75" customHeight="1">
      <c r="H608" s="172"/>
      <c r="J608" s="172"/>
    </row>
    <row r="609" ht="15.75" customHeight="1">
      <c r="H609" s="172"/>
      <c r="J609" s="172"/>
    </row>
    <row r="610" ht="15.75" customHeight="1">
      <c r="H610" s="172"/>
      <c r="J610" s="172"/>
    </row>
    <row r="611" ht="15.75" customHeight="1">
      <c r="H611" s="172"/>
      <c r="J611" s="172"/>
    </row>
    <row r="612" ht="15.75" customHeight="1">
      <c r="H612" s="172"/>
      <c r="J612" s="172"/>
    </row>
    <row r="613" ht="15.75" customHeight="1">
      <c r="H613" s="172"/>
      <c r="J613" s="172"/>
    </row>
    <row r="614" ht="15.75" customHeight="1">
      <c r="H614" s="172"/>
      <c r="J614" s="172"/>
    </row>
    <row r="615" ht="15.75" customHeight="1">
      <c r="H615" s="172"/>
      <c r="J615" s="172"/>
    </row>
    <row r="616" ht="15.75" customHeight="1">
      <c r="H616" s="172"/>
      <c r="J616" s="172"/>
    </row>
    <row r="617" ht="15.75" customHeight="1">
      <c r="H617" s="172"/>
      <c r="J617" s="172"/>
    </row>
    <row r="618" ht="15.75" customHeight="1">
      <c r="H618" s="172"/>
      <c r="J618" s="172"/>
    </row>
    <row r="619" ht="15.75" customHeight="1">
      <c r="H619" s="172"/>
      <c r="J619" s="172"/>
    </row>
    <row r="620" ht="15.75" customHeight="1">
      <c r="H620" s="172"/>
      <c r="J620" s="172"/>
    </row>
    <row r="621" ht="15.75" customHeight="1">
      <c r="H621" s="172"/>
      <c r="J621" s="172"/>
    </row>
    <row r="622" ht="15.75" customHeight="1">
      <c r="H622" s="172"/>
      <c r="J622" s="172"/>
    </row>
    <row r="623" ht="15.75" customHeight="1">
      <c r="H623" s="172"/>
      <c r="J623" s="172"/>
    </row>
    <row r="624" ht="15.75" customHeight="1">
      <c r="H624" s="172"/>
      <c r="J624" s="172"/>
    </row>
    <row r="625" ht="15.75" customHeight="1">
      <c r="H625" s="172"/>
      <c r="J625" s="172"/>
    </row>
    <row r="626" ht="15.75" customHeight="1">
      <c r="H626" s="172"/>
      <c r="J626" s="172"/>
    </row>
    <row r="627" ht="15.75" customHeight="1">
      <c r="H627" s="172"/>
      <c r="J627" s="172"/>
    </row>
    <row r="628" ht="15.75" customHeight="1">
      <c r="H628" s="172"/>
      <c r="J628" s="172"/>
    </row>
    <row r="629" ht="15.75" customHeight="1">
      <c r="H629" s="172"/>
      <c r="J629" s="172"/>
    </row>
    <row r="630" ht="15.75" customHeight="1">
      <c r="H630" s="172"/>
      <c r="J630" s="172"/>
    </row>
    <row r="631" ht="15.75" customHeight="1">
      <c r="H631" s="172"/>
      <c r="J631" s="172"/>
    </row>
    <row r="632" ht="15.75" customHeight="1">
      <c r="H632" s="172"/>
      <c r="J632" s="172"/>
    </row>
    <row r="633" ht="15.75" customHeight="1">
      <c r="H633" s="172"/>
      <c r="J633" s="172"/>
    </row>
    <row r="634" ht="15.75" customHeight="1">
      <c r="H634" s="172"/>
      <c r="J634" s="172"/>
    </row>
    <row r="635" ht="15.75" customHeight="1">
      <c r="H635" s="172"/>
      <c r="J635" s="172"/>
    </row>
    <row r="636" ht="15.75" customHeight="1">
      <c r="H636" s="172"/>
      <c r="J636" s="172"/>
    </row>
    <row r="637" ht="15.75" customHeight="1">
      <c r="H637" s="172"/>
      <c r="J637" s="172"/>
    </row>
    <row r="638" ht="15.75" customHeight="1">
      <c r="H638" s="172"/>
      <c r="J638" s="172"/>
    </row>
    <row r="639" ht="15.75" customHeight="1">
      <c r="H639" s="172"/>
      <c r="J639" s="172"/>
    </row>
    <row r="640" ht="15.75" customHeight="1">
      <c r="H640" s="172"/>
      <c r="J640" s="172"/>
    </row>
    <row r="641" ht="15.75" customHeight="1">
      <c r="H641" s="172"/>
      <c r="J641" s="172"/>
    </row>
    <row r="642" ht="15.75" customHeight="1">
      <c r="H642" s="172"/>
      <c r="J642" s="172"/>
    </row>
    <row r="643" ht="15.75" customHeight="1">
      <c r="H643" s="172"/>
      <c r="J643" s="172"/>
    </row>
    <row r="644" ht="15.75" customHeight="1">
      <c r="H644" s="172"/>
      <c r="J644" s="172"/>
    </row>
    <row r="645" ht="15.75" customHeight="1">
      <c r="H645" s="172"/>
      <c r="J645" s="172"/>
    </row>
    <row r="646" ht="15.75" customHeight="1">
      <c r="H646" s="172"/>
      <c r="J646" s="172"/>
    </row>
    <row r="647" ht="15.75" customHeight="1">
      <c r="H647" s="172"/>
      <c r="J647" s="172"/>
    </row>
    <row r="648" ht="15.75" customHeight="1">
      <c r="H648" s="172"/>
      <c r="J648" s="172"/>
    </row>
    <row r="649" ht="15.75" customHeight="1">
      <c r="H649" s="172"/>
      <c r="J649" s="172"/>
    </row>
    <row r="650" ht="15.75" customHeight="1">
      <c r="H650" s="172"/>
      <c r="J650" s="172"/>
    </row>
    <row r="651" ht="15.75" customHeight="1">
      <c r="H651" s="172"/>
      <c r="J651" s="172"/>
    </row>
    <row r="652" ht="15.75" customHeight="1">
      <c r="H652" s="172"/>
      <c r="J652" s="172"/>
    </row>
    <row r="653" ht="15.75" customHeight="1">
      <c r="H653" s="172"/>
      <c r="J653" s="172"/>
    </row>
    <row r="654" ht="15.75" customHeight="1">
      <c r="H654" s="172"/>
      <c r="J654" s="172"/>
    </row>
    <row r="655" ht="15.75" customHeight="1">
      <c r="H655" s="172"/>
      <c r="J655" s="172"/>
    </row>
    <row r="656" ht="15.75" customHeight="1">
      <c r="H656" s="172"/>
      <c r="J656" s="172"/>
    </row>
    <row r="657" ht="15.75" customHeight="1">
      <c r="H657" s="172"/>
      <c r="J657" s="172"/>
    </row>
    <row r="658" ht="15.75" customHeight="1">
      <c r="H658" s="172"/>
      <c r="J658" s="172"/>
    </row>
    <row r="659" ht="15.75" customHeight="1">
      <c r="H659" s="172"/>
      <c r="J659" s="172"/>
    </row>
    <row r="660" ht="15.75" customHeight="1">
      <c r="H660" s="172"/>
      <c r="J660" s="172"/>
    </row>
    <row r="661" ht="15.75" customHeight="1">
      <c r="H661" s="172"/>
      <c r="J661" s="172"/>
    </row>
    <row r="662" ht="15.75" customHeight="1">
      <c r="H662" s="172"/>
      <c r="J662" s="172"/>
    </row>
    <row r="663" ht="15.75" customHeight="1">
      <c r="H663" s="172"/>
      <c r="J663" s="172"/>
    </row>
    <row r="664" ht="15.75" customHeight="1">
      <c r="H664" s="172"/>
      <c r="J664" s="172"/>
    </row>
    <row r="665" ht="15.75" customHeight="1">
      <c r="H665" s="172"/>
      <c r="J665" s="172"/>
    </row>
    <row r="666" ht="15.75" customHeight="1">
      <c r="H666" s="172"/>
      <c r="J666" s="172"/>
    </row>
    <row r="667" ht="15.75" customHeight="1">
      <c r="H667" s="172"/>
      <c r="J667" s="172"/>
    </row>
    <row r="668" ht="15.75" customHeight="1">
      <c r="H668" s="172"/>
      <c r="J668" s="172"/>
    </row>
    <row r="669" ht="15.75" customHeight="1">
      <c r="H669" s="172"/>
      <c r="J669" s="172"/>
    </row>
    <row r="670" ht="15.75" customHeight="1">
      <c r="H670" s="172"/>
      <c r="J670" s="172"/>
    </row>
    <row r="671" ht="15.75" customHeight="1">
      <c r="H671" s="172"/>
      <c r="J671" s="172"/>
    </row>
    <row r="672" ht="15.75" customHeight="1">
      <c r="H672" s="172"/>
      <c r="J672" s="172"/>
    </row>
    <row r="673" ht="15.75" customHeight="1">
      <c r="H673" s="172"/>
      <c r="J673" s="172"/>
    </row>
    <row r="674" ht="15.75" customHeight="1">
      <c r="H674" s="172"/>
      <c r="J674" s="172"/>
    </row>
    <row r="675" ht="15.75" customHeight="1">
      <c r="H675" s="172"/>
      <c r="J675" s="172"/>
    </row>
    <row r="676" ht="15.75" customHeight="1">
      <c r="H676" s="172"/>
      <c r="J676" s="172"/>
    </row>
    <row r="677" ht="15.75" customHeight="1">
      <c r="H677" s="172"/>
      <c r="J677" s="172"/>
    </row>
    <row r="678" ht="15.75" customHeight="1">
      <c r="H678" s="172"/>
      <c r="J678" s="172"/>
    </row>
    <row r="679" ht="15.75" customHeight="1">
      <c r="H679" s="172"/>
      <c r="J679" s="172"/>
    </row>
    <row r="680" ht="15.75" customHeight="1">
      <c r="H680" s="172"/>
      <c r="J680" s="172"/>
    </row>
    <row r="681" ht="15.75" customHeight="1">
      <c r="H681" s="172"/>
      <c r="J681" s="172"/>
    </row>
    <row r="682" ht="15.75" customHeight="1">
      <c r="H682" s="172"/>
      <c r="J682" s="172"/>
    </row>
    <row r="683" ht="15.75" customHeight="1">
      <c r="H683" s="172"/>
      <c r="J683" s="172"/>
    </row>
    <row r="684" ht="15.75" customHeight="1">
      <c r="H684" s="172"/>
      <c r="J684" s="172"/>
    </row>
    <row r="685" ht="15.75" customHeight="1">
      <c r="H685" s="172"/>
      <c r="J685" s="172"/>
    </row>
    <row r="686" ht="15.75" customHeight="1">
      <c r="H686" s="172"/>
      <c r="J686" s="172"/>
    </row>
    <row r="687" ht="15.75" customHeight="1">
      <c r="H687" s="172"/>
      <c r="J687" s="172"/>
    </row>
    <row r="688" ht="15.75" customHeight="1">
      <c r="H688" s="172"/>
      <c r="J688" s="172"/>
    </row>
    <row r="689" ht="15.75" customHeight="1">
      <c r="H689" s="172"/>
      <c r="J689" s="172"/>
    </row>
    <row r="690" ht="15.75" customHeight="1">
      <c r="H690" s="172"/>
      <c r="J690" s="172"/>
    </row>
    <row r="691" ht="15.75" customHeight="1">
      <c r="H691" s="172"/>
      <c r="J691" s="172"/>
    </row>
    <row r="692" ht="15.75" customHeight="1">
      <c r="H692" s="172"/>
      <c r="J692" s="172"/>
    </row>
    <row r="693" ht="15.75" customHeight="1">
      <c r="H693" s="172"/>
      <c r="J693" s="172"/>
    </row>
    <row r="694" ht="15.75" customHeight="1">
      <c r="H694" s="172"/>
      <c r="J694" s="172"/>
    </row>
    <row r="695" ht="15.75" customHeight="1">
      <c r="H695" s="172"/>
      <c r="J695" s="172"/>
    </row>
    <row r="696" ht="15.75" customHeight="1">
      <c r="H696" s="172"/>
      <c r="J696" s="172"/>
    </row>
    <row r="697" ht="15.75" customHeight="1">
      <c r="H697" s="172"/>
      <c r="J697" s="172"/>
    </row>
    <row r="698" ht="15.75" customHeight="1">
      <c r="H698" s="172"/>
      <c r="J698" s="172"/>
    </row>
    <row r="699" ht="15.75" customHeight="1">
      <c r="H699" s="172"/>
      <c r="J699" s="172"/>
    </row>
    <row r="700" ht="15.75" customHeight="1">
      <c r="H700" s="172"/>
      <c r="J700" s="172"/>
    </row>
    <row r="701" ht="15.75" customHeight="1">
      <c r="H701" s="172"/>
      <c r="J701" s="172"/>
    </row>
    <row r="702" ht="15.75" customHeight="1">
      <c r="H702" s="172"/>
      <c r="J702" s="172"/>
    </row>
    <row r="703" ht="15.75" customHeight="1">
      <c r="H703" s="172"/>
      <c r="J703" s="172"/>
    </row>
    <row r="704" ht="15.75" customHeight="1">
      <c r="H704" s="172"/>
      <c r="J704" s="172"/>
    </row>
    <row r="705" ht="15.75" customHeight="1">
      <c r="H705" s="172"/>
      <c r="J705" s="172"/>
    </row>
    <row r="706" ht="15.75" customHeight="1">
      <c r="H706" s="172"/>
      <c r="J706" s="172"/>
    </row>
    <row r="707" ht="15.75" customHeight="1">
      <c r="H707" s="172"/>
      <c r="J707" s="172"/>
    </row>
    <row r="708" ht="15.75" customHeight="1">
      <c r="H708" s="172"/>
      <c r="J708" s="172"/>
    </row>
    <row r="709" ht="15.75" customHeight="1">
      <c r="H709" s="172"/>
      <c r="J709" s="172"/>
    </row>
    <row r="710" ht="15.75" customHeight="1">
      <c r="H710" s="172"/>
      <c r="J710" s="172"/>
    </row>
    <row r="711" ht="15.75" customHeight="1">
      <c r="H711" s="172"/>
      <c r="J711" s="172"/>
    </row>
    <row r="712" ht="15.75" customHeight="1">
      <c r="H712" s="172"/>
      <c r="J712" s="172"/>
    </row>
    <row r="713" ht="15.75" customHeight="1">
      <c r="H713" s="172"/>
      <c r="J713" s="172"/>
    </row>
    <row r="714" ht="15.75" customHeight="1">
      <c r="H714" s="172"/>
      <c r="J714" s="172"/>
    </row>
    <row r="715" ht="15.75" customHeight="1">
      <c r="H715" s="172"/>
      <c r="J715" s="172"/>
    </row>
    <row r="716" ht="15.75" customHeight="1">
      <c r="H716" s="172"/>
      <c r="J716" s="172"/>
    </row>
    <row r="717" ht="15.75" customHeight="1">
      <c r="H717" s="172"/>
      <c r="J717" s="172"/>
    </row>
    <row r="718" ht="15.75" customHeight="1">
      <c r="H718" s="172"/>
      <c r="J718" s="172"/>
    </row>
    <row r="719" ht="15.75" customHeight="1">
      <c r="H719" s="172"/>
      <c r="J719" s="172"/>
    </row>
    <row r="720" ht="15.75" customHeight="1">
      <c r="H720" s="172"/>
      <c r="J720" s="172"/>
    </row>
    <row r="721" ht="15.75" customHeight="1">
      <c r="H721" s="172"/>
      <c r="J721" s="172"/>
    </row>
    <row r="722" ht="15.75" customHeight="1">
      <c r="H722" s="172"/>
      <c r="J722" s="172"/>
    </row>
    <row r="723" ht="15.75" customHeight="1">
      <c r="H723" s="172"/>
      <c r="J723" s="172"/>
    </row>
    <row r="724" ht="15.75" customHeight="1">
      <c r="H724" s="172"/>
      <c r="J724" s="172"/>
    </row>
    <row r="725" ht="15.75" customHeight="1">
      <c r="H725" s="172"/>
      <c r="J725" s="172"/>
    </row>
    <row r="726" ht="15.75" customHeight="1">
      <c r="H726" s="172"/>
      <c r="J726" s="172"/>
    </row>
    <row r="727" ht="15.75" customHeight="1">
      <c r="H727" s="172"/>
      <c r="J727" s="172"/>
    </row>
    <row r="728" ht="15.75" customHeight="1">
      <c r="H728" s="172"/>
      <c r="J728" s="172"/>
    </row>
    <row r="729" ht="15.75" customHeight="1">
      <c r="H729" s="172"/>
      <c r="J729" s="172"/>
    </row>
    <row r="730" ht="15.75" customHeight="1">
      <c r="H730" s="172"/>
      <c r="J730" s="172"/>
    </row>
    <row r="731" ht="15.75" customHeight="1">
      <c r="H731" s="172"/>
      <c r="J731" s="172"/>
    </row>
    <row r="732" ht="15.75" customHeight="1">
      <c r="H732" s="172"/>
      <c r="J732" s="172"/>
    </row>
    <row r="733" ht="15.75" customHeight="1">
      <c r="H733" s="172"/>
      <c r="J733" s="172"/>
    </row>
    <row r="734" ht="15.75" customHeight="1">
      <c r="H734" s="172"/>
      <c r="J734" s="172"/>
    </row>
    <row r="735" ht="15.75" customHeight="1">
      <c r="H735" s="172"/>
      <c r="J735" s="172"/>
    </row>
    <row r="736" ht="15.75" customHeight="1">
      <c r="H736" s="172"/>
      <c r="J736" s="172"/>
    </row>
    <row r="737" ht="15.75" customHeight="1">
      <c r="H737" s="172"/>
      <c r="J737" s="172"/>
    </row>
    <row r="738" ht="15.75" customHeight="1">
      <c r="H738" s="172"/>
      <c r="J738" s="172"/>
    </row>
    <row r="739" ht="15.75" customHeight="1">
      <c r="H739" s="172"/>
      <c r="J739" s="172"/>
    </row>
    <row r="740" ht="15.75" customHeight="1">
      <c r="H740" s="172"/>
      <c r="J740" s="172"/>
    </row>
    <row r="741" ht="15.75" customHeight="1">
      <c r="H741" s="172"/>
      <c r="J741" s="172"/>
    </row>
    <row r="742" ht="15.75" customHeight="1">
      <c r="H742" s="172"/>
      <c r="J742" s="172"/>
    </row>
    <row r="743" ht="15.75" customHeight="1">
      <c r="H743" s="172"/>
      <c r="J743" s="172"/>
    </row>
    <row r="744" ht="15.75" customHeight="1">
      <c r="H744" s="172"/>
      <c r="J744" s="172"/>
    </row>
    <row r="745" ht="15.75" customHeight="1">
      <c r="H745" s="172"/>
      <c r="J745" s="172"/>
    </row>
    <row r="746" ht="15.75" customHeight="1">
      <c r="H746" s="172"/>
      <c r="J746" s="172"/>
    </row>
    <row r="747" ht="15.75" customHeight="1">
      <c r="H747" s="172"/>
      <c r="J747" s="172"/>
    </row>
    <row r="748" ht="15.75" customHeight="1">
      <c r="H748" s="172"/>
      <c r="J748" s="172"/>
    </row>
    <row r="749" ht="15.75" customHeight="1">
      <c r="H749" s="172"/>
      <c r="J749" s="172"/>
    </row>
    <row r="750" ht="15.75" customHeight="1">
      <c r="H750" s="172"/>
      <c r="J750" s="172"/>
    </row>
    <row r="751" ht="15.75" customHeight="1">
      <c r="H751" s="172"/>
      <c r="J751" s="172"/>
    </row>
    <row r="752" ht="15.75" customHeight="1">
      <c r="H752" s="172"/>
      <c r="J752" s="172"/>
    </row>
    <row r="753" ht="15.75" customHeight="1">
      <c r="H753" s="172"/>
      <c r="J753" s="172"/>
    </row>
    <row r="754" ht="15.75" customHeight="1">
      <c r="H754" s="172"/>
      <c r="J754" s="172"/>
    </row>
    <row r="755" ht="15.75" customHeight="1">
      <c r="H755" s="172"/>
      <c r="J755" s="172"/>
    </row>
    <row r="756" ht="15.75" customHeight="1">
      <c r="H756" s="172"/>
      <c r="J756" s="172"/>
    </row>
    <row r="757" ht="15.75" customHeight="1">
      <c r="H757" s="172"/>
      <c r="J757" s="172"/>
    </row>
    <row r="758" ht="15.75" customHeight="1">
      <c r="H758" s="172"/>
      <c r="J758" s="172"/>
    </row>
    <row r="759" ht="15.75" customHeight="1">
      <c r="H759" s="172"/>
      <c r="J759" s="172"/>
    </row>
    <row r="760" ht="15.75" customHeight="1">
      <c r="H760" s="172"/>
      <c r="J760" s="172"/>
    </row>
    <row r="761" ht="15.75" customHeight="1">
      <c r="H761" s="172"/>
      <c r="J761" s="172"/>
    </row>
    <row r="762" ht="15.75" customHeight="1">
      <c r="H762" s="172"/>
      <c r="J762" s="172"/>
    </row>
    <row r="763" ht="15.75" customHeight="1">
      <c r="H763" s="172"/>
      <c r="J763" s="172"/>
    </row>
    <row r="764" ht="15.75" customHeight="1">
      <c r="H764" s="172"/>
      <c r="J764" s="172"/>
    </row>
    <row r="765" ht="15.75" customHeight="1">
      <c r="H765" s="172"/>
      <c r="J765" s="172"/>
    </row>
    <row r="766" ht="15.75" customHeight="1">
      <c r="H766" s="172"/>
      <c r="J766" s="172"/>
    </row>
    <row r="767" ht="15.75" customHeight="1">
      <c r="H767" s="172"/>
      <c r="J767" s="172"/>
    </row>
    <row r="768" ht="15.75" customHeight="1">
      <c r="H768" s="172"/>
      <c r="J768" s="172"/>
    </row>
    <row r="769" ht="15.75" customHeight="1">
      <c r="H769" s="172"/>
      <c r="J769" s="172"/>
    </row>
    <row r="770" ht="15.75" customHeight="1">
      <c r="H770" s="172"/>
      <c r="J770" s="172"/>
    </row>
    <row r="771" ht="15.75" customHeight="1">
      <c r="H771" s="172"/>
      <c r="J771" s="172"/>
    </row>
    <row r="772" ht="15.75" customHeight="1">
      <c r="H772" s="172"/>
      <c r="J772" s="172"/>
    </row>
    <row r="773" ht="15.75" customHeight="1">
      <c r="H773" s="172"/>
      <c r="J773" s="172"/>
    </row>
    <row r="774" ht="15.75" customHeight="1">
      <c r="H774" s="172"/>
      <c r="J774" s="172"/>
    </row>
    <row r="775" ht="15.75" customHeight="1">
      <c r="H775" s="172"/>
      <c r="J775" s="172"/>
    </row>
    <row r="776" ht="15.75" customHeight="1">
      <c r="H776" s="172"/>
      <c r="J776" s="172"/>
    </row>
    <row r="777" ht="15.75" customHeight="1">
      <c r="H777" s="172"/>
      <c r="J777" s="172"/>
    </row>
    <row r="778" ht="15.75" customHeight="1">
      <c r="H778" s="172"/>
      <c r="J778" s="172"/>
    </row>
    <row r="779" ht="15.75" customHeight="1">
      <c r="H779" s="172"/>
      <c r="J779" s="172"/>
    </row>
    <row r="780" ht="15.75" customHeight="1">
      <c r="H780" s="172"/>
      <c r="J780" s="172"/>
    </row>
    <row r="781" ht="15.75" customHeight="1">
      <c r="H781" s="172"/>
      <c r="J781" s="172"/>
    </row>
    <row r="782" ht="15.75" customHeight="1">
      <c r="H782" s="172"/>
      <c r="J782" s="172"/>
    </row>
    <row r="783" ht="15.75" customHeight="1">
      <c r="H783" s="172"/>
      <c r="J783" s="172"/>
    </row>
    <row r="784" ht="15.75" customHeight="1">
      <c r="H784" s="172"/>
      <c r="J784" s="172"/>
    </row>
    <row r="785" ht="15.75" customHeight="1">
      <c r="H785" s="172"/>
      <c r="J785" s="172"/>
    </row>
    <row r="786" ht="15.75" customHeight="1">
      <c r="H786" s="172"/>
      <c r="J786" s="172"/>
    </row>
    <row r="787" ht="15.75" customHeight="1">
      <c r="H787" s="172"/>
      <c r="J787" s="172"/>
    </row>
    <row r="788" ht="15.75" customHeight="1">
      <c r="H788" s="172"/>
      <c r="J788" s="172"/>
    </row>
    <row r="789" ht="15.75" customHeight="1">
      <c r="H789" s="172"/>
      <c r="J789" s="172"/>
    </row>
    <row r="790" ht="15.75" customHeight="1">
      <c r="H790" s="172"/>
      <c r="J790" s="172"/>
    </row>
    <row r="791" ht="15.75" customHeight="1">
      <c r="H791" s="172"/>
      <c r="J791" s="172"/>
    </row>
    <row r="792" ht="15.75" customHeight="1">
      <c r="H792" s="172"/>
      <c r="J792" s="172"/>
    </row>
    <row r="793" ht="15.75" customHeight="1">
      <c r="H793" s="172"/>
      <c r="J793" s="172"/>
    </row>
    <row r="794" ht="15.75" customHeight="1">
      <c r="H794" s="172"/>
      <c r="J794" s="172"/>
    </row>
    <row r="795" ht="15.75" customHeight="1">
      <c r="H795" s="172"/>
      <c r="J795" s="172"/>
    </row>
    <row r="796" ht="15.75" customHeight="1">
      <c r="H796" s="172"/>
      <c r="J796" s="172"/>
    </row>
    <row r="797" ht="15.75" customHeight="1">
      <c r="H797" s="172"/>
      <c r="J797" s="172"/>
    </row>
    <row r="798" ht="15.75" customHeight="1">
      <c r="H798" s="172"/>
      <c r="J798" s="172"/>
    </row>
    <row r="799" ht="15.75" customHeight="1">
      <c r="H799" s="172"/>
      <c r="J799" s="172"/>
    </row>
    <row r="800" ht="15.75" customHeight="1">
      <c r="H800" s="172"/>
      <c r="J800" s="172"/>
    </row>
    <row r="801" ht="15.75" customHeight="1">
      <c r="H801" s="172"/>
      <c r="J801" s="172"/>
    </row>
    <row r="802" ht="15.75" customHeight="1">
      <c r="H802" s="172"/>
      <c r="J802" s="172"/>
    </row>
    <row r="803" ht="15.75" customHeight="1">
      <c r="H803" s="172"/>
      <c r="J803" s="172"/>
    </row>
    <row r="804" ht="15.75" customHeight="1">
      <c r="H804" s="172"/>
      <c r="J804" s="172"/>
    </row>
    <row r="805" ht="15.75" customHeight="1">
      <c r="H805" s="172"/>
      <c r="J805" s="172"/>
    </row>
    <row r="806" ht="15.75" customHeight="1">
      <c r="H806" s="172"/>
      <c r="J806" s="172"/>
    </row>
    <row r="807" ht="15.75" customHeight="1">
      <c r="H807" s="172"/>
      <c r="J807" s="172"/>
    </row>
    <row r="808" ht="15.75" customHeight="1">
      <c r="H808" s="172"/>
      <c r="J808" s="172"/>
    </row>
    <row r="809" ht="15.75" customHeight="1">
      <c r="H809" s="172"/>
      <c r="J809" s="172"/>
    </row>
    <row r="810" ht="15.75" customHeight="1">
      <c r="H810" s="172"/>
      <c r="J810" s="172"/>
    </row>
    <row r="811" ht="15.75" customHeight="1">
      <c r="H811" s="172"/>
      <c r="J811" s="172"/>
    </row>
    <row r="812" ht="15.75" customHeight="1">
      <c r="H812" s="172"/>
      <c r="J812" s="172"/>
    </row>
    <row r="813" ht="15.75" customHeight="1">
      <c r="H813" s="172"/>
      <c r="J813" s="172"/>
    </row>
    <row r="814" ht="15.75" customHeight="1">
      <c r="H814" s="172"/>
      <c r="J814" s="172"/>
    </row>
    <row r="815" ht="15.75" customHeight="1">
      <c r="H815" s="172"/>
      <c r="J815" s="172"/>
    </row>
    <row r="816" ht="15.75" customHeight="1">
      <c r="H816" s="172"/>
      <c r="J816" s="172"/>
    </row>
    <row r="817" ht="15.75" customHeight="1">
      <c r="H817" s="172"/>
      <c r="J817" s="172"/>
    </row>
    <row r="818" ht="15.75" customHeight="1">
      <c r="H818" s="172"/>
      <c r="J818" s="172"/>
    </row>
    <row r="819" ht="15.75" customHeight="1">
      <c r="H819" s="172"/>
      <c r="J819" s="172"/>
    </row>
    <row r="820" ht="15.75" customHeight="1">
      <c r="H820" s="172"/>
      <c r="J820" s="172"/>
    </row>
    <row r="821" ht="15.75" customHeight="1">
      <c r="H821" s="172"/>
      <c r="J821" s="172"/>
    </row>
    <row r="822" ht="15.75" customHeight="1">
      <c r="H822" s="172"/>
      <c r="J822" s="172"/>
    </row>
    <row r="823" ht="15.75" customHeight="1">
      <c r="H823" s="172"/>
      <c r="J823" s="172"/>
    </row>
    <row r="824" ht="15.75" customHeight="1">
      <c r="H824" s="172"/>
      <c r="J824" s="172"/>
    </row>
    <row r="825" ht="15.75" customHeight="1">
      <c r="H825" s="172"/>
      <c r="J825" s="172"/>
    </row>
    <row r="826" ht="15.75" customHeight="1">
      <c r="H826" s="172"/>
      <c r="J826" s="172"/>
    </row>
    <row r="827" ht="15.75" customHeight="1">
      <c r="H827" s="172"/>
      <c r="J827" s="172"/>
    </row>
    <row r="828" ht="15.75" customHeight="1">
      <c r="H828" s="172"/>
      <c r="J828" s="172"/>
    </row>
    <row r="829" ht="15.75" customHeight="1">
      <c r="H829" s="172"/>
      <c r="J829" s="172"/>
    </row>
    <row r="830" ht="15.75" customHeight="1">
      <c r="H830" s="172"/>
      <c r="J830" s="172"/>
    </row>
    <row r="831" ht="15.75" customHeight="1">
      <c r="H831" s="172"/>
      <c r="J831" s="172"/>
    </row>
    <row r="832" ht="15.75" customHeight="1">
      <c r="H832" s="172"/>
      <c r="J832" s="172"/>
    </row>
    <row r="833" ht="15.75" customHeight="1">
      <c r="H833" s="172"/>
      <c r="J833" s="172"/>
    </row>
    <row r="834" ht="15.75" customHeight="1">
      <c r="H834" s="172"/>
      <c r="J834" s="172"/>
    </row>
    <row r="835" ht="15.75" customHeight="1">
      <c r="H835" s="172"/>
      <c r="J835" s="172"/>
    </row>
    <row r="836" ht="15.75" customHeight="1">
      <c r="H836" s="172"/>
      <c r="J836" s="172"/>
    </row>
    <row r="837" ht="15.75" customHeight="1">
      <c r="H837" s="172"/>
      <c r="J837" s="172"/>
    </row>
    <row r="838" ht="15.75" customHeight="1">
      <c r="H838" s="172"/>
      <c r="J838" s="172"/>
    </row>
    <row r="839" ht="15.75" customHeight="1">
      <c r="H839" s="172"/>
      <c r="J839" s="172"/>
    </row>
    <row r="840" ht="15.75" customHeight="1">
      <c r="H840" s="172"/>
      <c r="J840" s="172"/>
    </row>
    <row r="841" ht="15.75" customHeight="1">
      <c r="H841" s="172"/>
      <c r="J841" s="172"/>
    </row>
    <row r="842" ht="15.75" customHeight="1">
      <c r="H842" s="172"/>
      <c r="J842" s="172"/>
    </row>
    <row r="843" ht="15.75" customHeight="1">
      <c r="H843" s="172"/>
      <c r="J843" s="172"/>
    </row>
    <row r="844" ht="15.75" customHeight="1">
      <c r="H844" s="172"/>
      <c r="J844" s="172"/>
    </row>
    <row r="845" ht="15.75" customHeight="1">
      <c r="H845" s="172"/>
      <c r="J845" s="172"/>
    </row>
    <row r="846" ht="15.75" customHeight="1">
      <c r="H846" s="172"/>
      <c r="J846" s="172"/>
    </row>
    <row r="847" ht="15.75" customHeight="1">
      <c r="H847" s="172"/>
      <c r="J847" s="172"/>
    </row>
    <row r="848" ht="15.75" customHeight="1">
      <c r="H848" s="172"/>
      <c r="J848" s="172"/>
    </row>
    <row r="849" ht="15.75" customHeight="1">
      <c r="H849" s="172"/>
      <c r="J849" s="172"/>
    </row>
    <row r="850" ht="15.75" customHeight="1">
      <c r="H850" s="172"/>
      <c r="J850" s="172"/>
    </row>
    <row r="851" ht="15.75" customHeight="1">
      <c r="H851" s="172"/>
      <c r="J851" s="172"/>
    </row>
    <row r="852" ht="15.75" customHeight="1">
      <c r="H852" s="172"/>
      <c r="J852" s="172"/>
    </row>
    <row r="853" ht="15.75" customHeight="1">
      <c r="H853" s="172"/>
      <c r="J853" s="172"/>
    </row>
    <row r="854" ht="15.75" customHeight="1">
      <c r="H854" s="172"/>
      <c r="J854" s="172"/>
    </row>
    <row r="855" ht="15.75" customHeight="1">
      <c r="H855" s="172"/>
      <c r="J855" s="172"/>
    </row>
    <row r="856" ht="15.75" customHeight="1">
      <c r="H856" s="172"/>
      <c r="J856" s="172"/>
    </row>
    <row r="857" ht="15.75" customHeight="1">
      <c r="H857" s="172"/>
      <c r="J857" s="172"/>
    </row>
    <row r="858" ht="15.75" customHeight="1">
      <c r="H858" s="172"/>
      <c r="J858" s="172"/>
    </row>
    <row r="859" ht="15.75" customHeight="1">
      <c r="H859" s="172"/>
      <c r="J859" s="172"/>
    </row>
    <row r="860" ht="15.75" customHeight="1">
      <c r="H860" s="172"/>
      <c r="J860" s="172"/>
    </row>
    <row r="861" ht="15.75" customHeight="1">
      <c r="H861" s="172"/>
      <c r="J861" s="172"/>
    </row>
    <row r="862" ht="15.75" customHeight="1">
      <c r="H862" s="172"/>
      <c r="J862" s="172"/>
    </row>
    <row r="863" ht="15.75" customHeight="1">
      <c r="H863" s="172"/>
      <c r="J863" s="172"/>
    </row>
    <row r="864" ht="15.75" customHeight="1">
      <c r="H864" s="172"/>
      <c r="J864" s="172"/>
    </row>
    <row r="865" ht="15.75" customHeight="1">
      <c r="H865" s="172"/>
      <c r="J865" s="172"/>
    </row>
    <row r="866" ht="15.75" customHeight="1">
      <c r="H866" s="172"/>
      <c r="J866" s="172"/>
    </row>
    <row r="867" ht="15.75" customHeight="1">
      <c r="H867" s="172"/>
      <c r="J867" s="172"/>
    </row>
    <row r="868" ht="15.75" customHeight="1">
      <c r="H868" s="172"/>
      <c r="J868" s="172"/>
    </row>
    <row r="869" ht="15.75" customHeight="1">
      <c r="H869" s="172"/>
      <c r="J869" s="172"/>
    </row>
    <row r="870" ht="15.75" customHeight="1">
      <c r="H870" s="172"/>
      <c r="J870" s="172"/>
    </row>
    <row r="871" ht="15.75" customHeight="1">
      <c r="H871" s="172"/>
      <c r="J871" s="172"/>
    </row>
    <row r="872" ht="15.75" customHeight="1">
      <c r="H872" s="172"/>
      <c r="J872" s="172"/>
    </row>
    <row r="873" ht="15.75" customHeight="1">
      <c r="H873" s="172"/>
      <c r="J873" s="172"/>
    </row>
    <row r="874" ht="15.75" customHeight="1">
      <c r="H874" s="172"/>
      <c r="J874" s="172"/>
    </row>
    <row r="875" ht="15.75" customHeight="1">
      <c r="H875" s="172"/>
      <c r="J875" s="172"/>
    </row>
    <row r="876" ht="15.75" customHeight="1">
      <c r="H876" s="172"/>
      <c r="J876" s="172"/>
    </row>
    <row r="877" ht="15.75" customHeight="1">
      <c r="H877" s="172"/>
      <c r="J877" s="172"/>
    </row>
    <row r="878" ht="15.75" customHeight="1">
      <c r="H878" s="172"/>
      <c r="J878" s="172"/>
    </row>
    <row r="879" ht="15.75" customHeight="1">
      <c r="H879" s="172"/>
      <c r="J879" s="172"/>
    </row>
    <row r="880" ht="15.75" customHeight="1">
      <c r="H880" s="172"/>
      <c r="J880" s="172"/>
    </row>
    <row r="881" ht="15.75" customHeight="1">
      <c r="H881" s="172"/>
      <c r="J881" s="172"/>
    </row>
    <row r="882" ht="15.75" customHeight="1">
      <c r="H882" s="172"/>
      <c r="J882" s="172"/>
    </row>
    <row r="883" ht="15.75" customHeight="1">
      <c r="H883" s="172"/>
      <c r="J883" s="172"/>
    </row>
    <row r="884" ht="15.75" customHeight="1">
      <c r="H884" s="172"/>
      <c r="J884" s="172"/>
    </row>
    <row r="885" ht="15.75" customHeight="1">
      <c r="H885" s="172"/>
      <c r="J885" s="172"/>
    </row>
    <row r="886" ht="15.75" customHeight="1">
      <c r="H886" s="172"/>
      <c r="J886" s="172"/>
    </row>
    <row r="887" ht="15.75" customHeight="1">
      <c r="H887" s="172"/>
      <c r="J887" s="172"/>
    </row>
    <row r="888" ht="15.75" customHeight="1">
      <c r="H888" s="172"/>
      <c r="J888" s="172"/>
    </row>
    <row r="889" ht="15.75" customHeight="1">
      <c r="H889" s="172"/>
      <c r="J889" s="172"/>
    </row>
    <row r="890" ht="15.75" customHeight="1">
      <c r="H890" s="172"/>
      <c r="J890" s="172"/>
    </row>
    <row r="891" ht="15.75" customHeight="1">
      <c r="H891" s="172"/>
      <c r="J891" s="172"/>
    </row>
    <row r="892" ht="15.75" customHeight="1">
      <c r="H892" s="172"/>
      <c r="J892" s="172"/>
    </row>
    <row r="893" ht="15.75" customHeight="1">
      <c r="H893" s="172"/>
      <c r="J893" s="172"/>
    </row>
    <row r="894" ht="15.75" customHeight="1">
      <c r="H894" s="172"/>
      <c r="J894" s="172"/>
    </row>
    <row r="895" ht="15.75" customHeight="1">
      <c r="H895" s="172"/>
      <c r="J895" s="172"/>
    </row>
    <row r="896" ht="15.75" customHeight="1">
      <c r="H896" s="172"/>
      <c r="J896" s="172"/>
    </row>
    <row r="897" ht="15.75" customHeight="1">
      <c r="H897" s="172"/>
      <c r="J897" s="172"/>
    </row>
    <row r="898" ht="15.75" customHeight="1">
      <c r="H898" s="172"/>
      <c r="J898" s="172"/>
    </row>
    <row r="899" ht="15.75" customHeight="1">
      <c r="H899" s="172"/>
      <c r="J899" s="172"/>
    </row>
    <row r="900" ht="15.75" customHeight="1">
      <c r="H900" s="172"/>
      <c r="J900" s="172"/>
    </row>
    <row r="901" ht="15.75" customHeight="1">
      <c r="H901" s="172"/>
      <c r="J901" s="172"/>
    </row>
    <row r="902" ht="15.75" customHeight="1">
      <c r="H902" s="172"/>
      <c r="J902" s="172"/>
    </row>
    <row r="903" ht="15.75" customHeight="1">
      <c r="H903" s="172"/>
      <c r="J903" s="172"/>
    </row>
    <row r="904" ht="15.75" customHeight="1">
      <c r="H904" s="172"/>
      <c r="J904" s="172"/>
    </row>
    <row r="905" ht="15.75" customHeight="1">
      <c r="H905" s="172"/>
      <c r="J905" s="172"/>
    </row>
    <row r="906" ht="15.75" customHeight="1">
      <c r="H906" s="172"/>
      <c r="J906" s="172"/>
    </row>
    <row r="907" ht="15.75" customHeight="1">
      <c r="H907" s="172"/>
      <c r="J907" s="172"/>
    </row>
    <row r="908" ht="15.75" customHeight="1">
      <c r="H908" s="172"/>
      <c r="J908" s="172"/>
    </row>
    <row r="909" ht="15.75" customHeight="1">
      <c r="H909" s="172"/>
      <c r="J909" s="172"/>
    </row>
    <row r="910" ht="15.75" customHeight="1">
      <c r="H910" s="172"/>
      <c r="J910" s="172"/>
    </row>
    <row r="911" ht="15.75" customHeight="1">
      <c r="H911" s="172"/>
      <c r="J911" s="172"/>
    </row>
    <row r="912" ht="15.75" customHeight="1">
      <c r="H912" s="172"/>
      <c r="J912" s="172"/>
    </row>
    <row r="913" ht="15.75" customHeight="1">
      <c r="H913" s="172"/>
      <c r="J913" s="172"/>
    </row>
    <row r="914" ht="15.75" customHeight="1">
      <c r="H914" s="172"/>
      <c r="J914" s="172"/>
    </row>
    <row r="915" ht="15.75" customHeight="1">
      <c r="H915" s="172"/>
      <c r="J915" s="172"/>
    </row>
    <row r="916" ht="15.75" customHeight="1">
      <c r="H916" s="172"/>
      <c r="J916" s="172"/>
    </row>
    <row r="917" ht="15.75" customHeight="1">
      <c r="H917" s="172"/>
      <c r="J917" s="172"/>
    </row>
    <row r="918" ht="15.75" customHeight="1">
      <c r="H918" s="172"/>
      <c r="J918" s="172"/>
    </row>
    <row r="919" ht="15.75" customHeight="1">
      <c r="H919" s="172"/>
      <c r="J919" s="172"/>
    </row>
    <row r="920" ht="15.75" customHeight="1">
      <c r="H920" s="172"/>
      <c r="J920" s="172"/>
    </row>
    <row r="921" ht="15.75" customHeight="1">
      <c r="H921" s="172"/>
      <c r="J921" s="172"/>
    </row>
    <row r="922" ht="15.75" customHeight="1">
      <c r="H922" s="172"/>
      <c r="J922" s="172"/>
    </row>
    <row r="923" ht="15.75" customHeight="1">
      <c r="H923" s="172"/>
      <c r="J923" s="172"/>
    </row>
    <row r="924" ht="15.75" customHeight="1">
      <c r="H924" s="172"/>
      <c r="J924" s="172"/>
    </row>
    <row r="925" ht="15.75" customHeight="1">
      <c r="H925" s="172"/>
      <c r="J925" s="172"/>
    </row>
    <row r="926" ht="15.75" customHeight="1">
      <c r="H926" s="172"/>
      <c r="J926" s="172"/>
    </row>
    <row r="927" ht="15.75" customHeight="1">
      <c r="H927" s="172"/>
      <c r="J927" s="172"/>
    </row>
    <row r="928" ht="15.75" customHeight="1">
      <c r="H928" s="172"/>
      <c r="J928" s="172"/>
    </row>
    <row r="929" ht="15.75" customHeight="1">
      <c r="H929" s="172"/>
      <c r="J929" s="172"/>
    </row>
    <row r="930" ht="15.75" customHeight="1">
      <c r="H930" s="172"/>
      <c r="J930" s="172"/>
    </row>
    <row r="931" ht="15.75" customHeight="1">
      <c r="H931" s="172"/>
      <c r="J931" s="172"/>
    </row>
    <row r="932" ht="15.75" customHeight="1">
      <c r="H932" s="172"/>
      <c r="J932" s="172"/>
    </row>
    <row r="933" ht="15.75" customHeight="1">
      <c r="H933" s="172"/>
      <c r="J933" s="172"/>
    </row>
    <row r="934" ht="15.75" customHeight="1">
      <c r="H934" s="172"/>
      <c r="J934" s="172"/>
    </row>
    <row r="935" ht="15.75" customHeight="1">
      <c r="H935" s="172"/>
      <c r="J935" s="172"/>
    </row>
    <row r="936" ht="15.75" customHeight="1">
      <c r="H936" s="172"/>
      <c r="J936" s="172"/>
    </row>
    <row r="937" ht="15.75" customHeight="1">
      <c r="H937" s="172"/>
      <c r="J937" s="172"/>
    </row>
    <row r="938" ht="15.75" customHeight="1">
      <c r="H938" s="172"/>
      <c r="J938" s="172"/>
    </row>
    <row r="939" ht="15.75" customHeight="1">
      <c r="H939" s="172"/>
      <c r="J939" s="172"/>
    </row>
    <row r="940" ht="15.75" customHeight="1">
      <c r="H940" s="172"/>
      <c r="J940" s="172"/>
    </row>
    <row r="941" ht="15.75" customHeight="1">
      <c r="H941" s="172"/>
      <c r="J941" s="172"/>
    </row>
    <row r="942" ht="15.75" customHeight="1">
      <c r="H942" s="172"/>
      <c r="J942" s="172"/>
    </row>
    <row r="943" ht="15.75" customHeight="1">
      <c r="H943" s="172"/>
      <c r="J943" s="172"/>
    </row>
    <row r="944" ht="15.75" customHeight="1">
      <c r="H944" s="172"/>
      <c r="J944" s="172"/>
    </row>
    <row r="945" ht="15.75" customHeight="1">
      <c r="H945" s="172"/>
      <c r="J945" s="172"/>
    </row>
    <row r="946" ht="15.75" customHeight="1">
      <c r="H946" s="172"/>
      <c r="J946" s="172"/>
    </row>
    <row r="947" ht="15.75" customHeight="1">
      <c r="H947" s="172"/>
      <c r="J947" s="172"/>
    </row>
    <row r="948" ht="15.75" customHeight="1">
      <c r="H948" s="172"/>
      <c r="J948" s="172"/>
    </row>
    <row r="949" ht="15.75" customHeight="1">
      <c r="H949" s="172"/>
      <c r="J949" s="172"/>
    </row>
    <row r="950" ht="15.75" customHeight="1">
      <c r="H950" s="172"/>
      <c r="J950" s="172"/>
    </row>
    <row r="951" ht="15.75" customHeight="1">
      <c r="H951" s="172"/>
      <c r="J951" s="172"/>
    </row>
    <row r="952" ht="15.75" customHeight="1">
      <c r="H952" s="172"/>
      <c r="J952" s="172"/>
    </row>
    <row r="953" ht="15.75" customHeight="1">
      <c r="H953" s="172"/>
      <c r="J953" s="172"/>
    </row>
    <row r="954" ht="15.75" customHeight="1">
      <c r="H954" s="172"/>
      <c r="J954" s="172"/>
    </row>
    <row r="955" ht="15.75" customHeight="1">
      <c r="H955" s="172"/>
      <c r="J955" s="172"/>
    </row>
    <row r="956" ht="15.75" customHeight="1">
      <c r="H956" s="172"/>
      <c r="J956" s="172"/>
    </row>
    <row r="957" ht="15.75" customHeight="1">
      <c r="H957" s="172"/>
      <c r="J957" s="172"/>
    </row>
    <row r="958" ht="15.75" customHeight="1">
      <c r="H958" s="172"/>
      <c r="J958" s="172"/>
    </row>
    <row r="959" ht="15.75" customHeight="1">
      <c r="H959" s="172"/>
      <c r="J959" s="172"/>
    </row>
    <row r="960" ht="15.75" customHeight="1">
      <c r="H960" s="172"/>
      <c r="J960" s="172"/>
    </row>
    <row r="961" ht="15.75" customHeight="1">
      <c r="H961" s="172"/>
      <c r="J961" s="172"/>
    </row>
    <row r="962" ht="15.75" customHeight="1">
      <c r="H962" s="172"/>
      <c r="J962" s="172"/>
    </row>
    <row r="963" ht="15.75" customHeight="1">
      <c r="H963" s="172"/>
      <c r="J963" s="172"/>
    </row>
    <row r="964" ht="15.75" customHeight="1">
      <c r="H964" s="172"/>
      <c r="J964" s="172"/>
    </row>
    <row r="965" ht="15.75" customHeight="1">
      <c r="H965" s="172"/>
      <c r="J965" s="172"/>
    </row>
    <row r="966" ht="15.75" customHeight="1">
      <c r="H966" s="172"/>
      <c r="J966" s="172"/>
    </row>
    <row r="967" ht="15.75" customHeight="1">
      <c r="H967" s="172"/>
      <c r="J967" s="172"/>
    </row>
    <row r="968" ht="15.75" customHeight="1">
      <c r="H968" s="172"/>
      <c r="J968" s="172"/>
    </row>
    <row r="969" ht="15.75" customHeight="1">
      <c r="H969" s="172"/>
      <c r="J969" s="172"/>
    </row>
    <row r="970" ht="15.75" customHeight="1">
      <c r="H970" s="172"/>
      <c r="J970" s="172"/>
    </row>
    <row r="971" ht="15.75" customHeight="1">
      <c r="H971" s="172"/>
      <c r="J971" s="172"/>
    </row>
    <row r="972" ht="15.75" customHeight="1">
      <c r="H972" s="172"/>
      <c r="J972" s="172"/>
    </row>
    <row r="973" ht="15.75" customHeight="1">
      <c r="H973" s="172"/>
      <c r="J973" s="172"/>
    </row>
    <row r="974" ht="15.75" customHeight="1">
      <c r="H974" s="172"/>
      <c r="J974" s="172"/>
    </row>
    <row r="975" ht="15.75" customHeight="1">
      <c r="H975" s="172"/>
      <c r="J975" s="172"/>
    </row>
    <row r="976" ht="15.75" customHeight="1">
      <c r="H976" s="172"/>
      <c r="J976" s="172"/>
    </row>
    <row r="977" ht="15.75" customHeight="1">
      <c r="H977" s="172"/>
      <c r="J977" s="172"/>
    </row>
    <row r="978" ht="15.75" customHeight="1">
      <c r="H978" s="172"/>
      <c r="J978" s="172"/>
    </row>
    <row r="979" ht="15.75" customHeight="1">
      <c r="H979" s="172"/>
      <c r="J979" s="172"/>
    </row>
    <row r="980" ht="15.75" customHeight="1">
      <c r="H980" s="172"/>
      <c r="J980" s="172"/>
    </row>
    <row r="981" ht="15.75" customHeight="1">
      <c r="H981" s="172"/>
      <c r="J981" s="172"/>
    </row>
    <row r="982" ht="15.75" customHeight="1">
      <c r="H982" s="172"/>
      <c r="J982" s="172"/>
    </row>
    <row r="983" ht="15.75" customHeight="1">
      <c r="H983" s="172"/>
      <c r="J983" s="172"/>
    </row>
    <row r="984" ht="15.75" customHeight="1">
      <c r="H984" s="172"/>
      <c r="J984" s="172"/>
    </row>
    <row r="985" ht="15.75" customHeight="1">
      <c r="H985" s="172"/>
      <c r="J985" s="172"/>
    </row>
    <row r="986" ht="15.75" customHeight="1">
      <c r="H986" s="172"/>
      <c r="J986" s="172"/>
    </row>
    <row r="987" ht="15.75" customHeight="1">
      <c r="H987" s="172"/>
      <c r="J987" s="172"/>
    </row>
    <row r="988" ht="15.75" customHeight="1">
      <c r="H988" s="172"/>
      <c r="J988" s="172"/>
    </row>
    <row r="989" ht="15.75" customHeight="1">
      <c r="H989" s="172"/>
      <c r="J989" s="172"/>
    </row>
    <row r="990" ht="15.75" customHeight="1">
      <c r="H990" s="172"/>
      <c r="J990" s="172"/>
    </row>
    <row r="991" ht="15.75" customHeight="1">
      <c r="H991" s="172"/>
      <c r="J991" s="172"/>
    </row>
    <row r="992" ht="15.75" customHeight="1">
      <c r="H992" s="172"/>
      <c r="J992" s="172"/>
    </row>
    <row r="993" ht="15.75" customHeight="1">
      <c r="H993" s="172"/>
      <c r="J993" s="172"/>
    </row>
    <row r="994" ht="15.75" customHeight="1">
      <c r="H994" s="172"/>
      <c r="J994" s="172"/>
    </row>
    <row r="995" ht="15.75" customHeight="1">
      <c r="H995" s="172"/>
      <c r="J995" s="172"/>
    </row>
    <row r="996" ht="15.75" customHeight="1">
      <c r="H996" s="172"/>
      <c r="J996" s="172"/>
    </row>
    <row r="997" ht="15.75" customHeight="1">
      <c r="H997" s="172"/>
      <c r="J997" s="172"/>
    </row>
    <row r="998" ht="15.75" customHeight="1">
      <c r="H998" s="172"/>
      <c r="J998" s="172"/>
    </row>
    <row r="999" ht="15.75" customHeight="1">
      <c r="H999" s="172"/>
      <c r="J999" s="172"/>
    </row>
    <row r="1000" ht="15.75" customHeight="1">
      <c r="H1000" s="172"/>
      <c r="J1000" s="172"/>
    </row>
    <row r="1001" ht="15.75" customHeight="1">
      <c r="H1001" s="172"/>
      <c r="J1001" s="172"/>
    </row>
    <row r="1002" ht="15.75" customHeight="1">
      <c r="H1002" s="172"/>
      <c r="J1002" s="172"/>
    </row>
    <row r="1003" ht="15.75" customHeight="1">
      <c r="H1003" s="172"/>
      <c r="J1003" s="172"/>
    </row>
    <row r="1004" ht="15.75" customHeight="1">
      <c r="H1004" s="172"/>
      <c r="J1004" s="172"/>
    </row>
    <row r="1005" ht="15.75" customHeight="1">
      <c r="H1005" s="172"/>
      <c r="J1005" s="172"/>
    </row>
    <row r="1006" ht="15.75" customHeight="1">
      <c r="H1006" s="172"/>
      <c r="J1006" s="172"/>
    </row>
    <row r="1007" ht="15.75" customHeight="1">
      <c r="H1007" s="172"/>
      <c r="J1007" s="172"/>
    </row>
    <row r="1008" ht="15.75" customHeight="1">
      <c r="H1008" s="172"/>
      <c r="J1008" s="172"/>
    </row>
    <row r="1009" ht="15.75" customHeight="1">
      <c r="H1009" s="172"/>
      <c r="J1009" s="172"/>
    </row>
    <row r="1010" ht="15.75" customHeight="1">
      <c r="H1010" s="172"/>
      <c r="J1010" s="172"/>
    </row>
    <row r="1011" ht="15.75" customHeight="1">
      <c r="H1011" s="172"/>
      <c r="J1011" s="172"/>
    </row>
    <row r="1012" ht="15.75" customHeight="1">
      <c r="H1012" s="172"/>
      <c r="J1012" s="172"/>
    </row>
    <row r="1013" ht="15.75" customHeight="1">
      <c r="H1013" s="172"/>
      <c r="J1013" s="172"/>
    </row>
    <row r="1014" ht="15.75" customHeight="1">
      <c r="H1014" s="172"/>
      <c r="J1014" s="172"/>
    </row>
    <row r="1015" ht="15.75" customHeight="1">
      <c r="H1015" s="172"/>
      <c r="J1015" s="172"/>
    </row>
    <row r="1016" ht="15.75" customHeight="1">
      <c r="H1016" s="172"/>
      <c r="J1016" s="172"/>
    </row>
    <row r="1017" ht="15.75" customHeight="1">
      <c r="H1017" s="172"/>
      <c r="J1017" s="172"/>
    </row>
    <row r="1018" ht="15.75" customHeight="1">
      <c r="H1018" s="172"/>
      <c r="J1018" s="172"/>
    </row>
    <row r="1019" ht="15.75" customHeight="1">
      <c r="H1019" s="172"/>
      <c r="J1019" s="172"/>
    </row>
    <row r="1020" ht="15.75" customHeight="1">
      <c r="H1020" s="172"/>
      <c r="J1020" s="172"/>
    </row>
    <row r="1021" ht="15.75" customHeight="1">
      <c r="H1021" s="172"/>
      <c r="J1021" s="172"/>
    </row>
    <row r="1022" ht="15.75" customHeight="1">
      <c r="H1022" s="172"/>
      <c r="J1022" s="172"/>
    </row>
    <row r="1023" ht="15.75" customHeight="1">
      <c r="H1023" s="172"/>
      <c r="J1023" s="172"/>
    </row>
    <row r="1024" ht="15.75" customHeight="1">
      <c r="H1024" s="172"/>
      <c r="J1024" s="172"/>
    </row>
    <row r="1025" ht="15.75" customHeight="1">
      <c r="H1025" s="172"/>
      <c r="J1025" s="172"/>
    </row>
    <row r="1026" ht="15.75" customHeight="1">
      <c r="H1026" s="172"/>
      <c r="J1026" s="172"/>
    </row>
    <row r="1027" ht="15.75" customHeight="1">
      <c r="H1027" s="172"/>
      <c r="J1027" s="172"/>
    </row>
    <row r="1028" ht="15.75" customHeight="1">
      <c r="H1028" s="172"/>
      <c r="J1028" s="172"/>
    </row>
    <row r="1029" ht="15.75" customHeight="1">
      <c r="H1029" s="172"/>
      <c r="J1029" s="172"/>
    </row>
    <row r="1030" ht="15.75" customHeight="1">
      <c r="H1030" s="172"/>
      <c r="J1030" s="172"/>
    </row>
    <row r="1031" ht="15.75" customHeight="1">
      <c r="H1031" s="172"/>
      <c r="J1031" s="172"/>
    </row>
    <row r="1032" ht="15.75" customHeight="1">
      <c r="H1032" s="172"/>
      <c r="J1032" s="172"/>
    </row>
    <row r="1033" ht="15.75" customHeight="1">
      <c r="H1033" s="172"/>
      <c r="J1033" s="172"/>
    </row>
    <row r="1034" ht="15.75" customHeight="1">
      <c r="H1034" s="172"/>
      <c r="J1034" s="172"/>
    </row>
    <row r="1035" ht="15.75" customHeight="1">
      <c r="H1035" s="172"/>
      <c r="J1035" s="172"/>
    </row>
    <row r="1036" ht="15.75" customHeight="1">
      <c r="H1036" s="172"/>
      <c r="J1036" s="172"/>
    </row>
    <row r="1037" ht="15.75" customHeight="1">
      <c r="H1037" s="172"/>
      <c r="J1037" s="172"/>
    </row>
    <row r="1038" ht="15.75" customHeight="1">
      <c r="H1038" s="172"/>
      <c r="J1038" s="172"/>
    </row>
    <row r="1039" ht="15.75" customHeight="1">
      <c r="H1039" s="172"/>
      <c r="J1039" s="172"/>
    </row>
    <row r="1040" ht="15.75" customHeight="1">
      <c r="H1040" s="172"/>
      <c r="J1040" s="172"/>
    </row>
    <row r="1041" ht="15.75" customHeight="1">
      <c r="H1041" s="172"/>
      <c r="J1041" s="172"/>
    </row>
    <row r="1042" ht="15.75" customHeight="1">
      <c r="H1042" s="172"/>
      <c r="J1042" s="172"/>
    </row>
    <row r="1043" ht="15.75" customHeight="1">
      <c r="H1043" s="172"/>
      <c r="J1043" s="172"/>
    </row>
    <row r="1044" ht="15.75" customHeight="1">
      <c r="H1044" s="172"/>
      <c r="J1044" s="172"/>
    </row>
    <row r="1045" ht="15.75" customHeight="1">
      <c r="H1045" s="172"/>
      <c r="J1045" s="172"/>
    </row>
  </sheetData>
  <autoFilter ref="$A$3:$AH$66"/>
  <mergeCells count="2">
    <mergeCell ref="A1:AC2"/>
    <mergeCell ref="C81:G83"/>
  </mergeCells>
  <conditionalFormatting sqref="F71:F80 F84:F86 E87:E100 H99:J102">
    <cfRule type="containsText" dxfId="14" priority="1" operator="containsText" text="RUIM">
      <formula>NOT(ISERROR(SEARCH(("RUIM"),(F71))))</formula>
    </cfRule>
  </conditionalFormatting>
  <conditionalFormatting sqref="F71:F80 F84:F86 E87:E100 H99:J102">
    <cfRule type="containsText" dxfId="15" priority="2" operator="containsText" text="BOM">
      <formula>NOT(ISERROR(SEARCH(("BOM"),(F71))))</formula>
    </cfRule>
  </conditionalFormatting>
  <conditionalFormatting sqref="AE3:AE65 AF99:AH102">
    <cfRule type="containsText" dxfId="16" priority="3" operator="containsText" text="ENCERRADO">
      <formula>NOT(ISERROR(SEARCH(("ENCERRADO"),(AE3))))</formula>
    </cfRule>
  </conditionalFormatting>
  <conditionalFormatting sqref="Y3:Y65 AA99:AA102">
    <cfRule type="containsText" dxfId="16" priority="4" operator="containsText" text="SIM">
      <formula>NOT(ISERROR(SEARCH(("SIM"),(Y3))))</formula>
    </cfRule>
  </conditionalFormatting>
  <conditionalFormatting sqref="AE3:AE65 AF99:AH102">
    <cfRule type="containsText" dxfId="6" priority="5" operator="containsText" text="ABERTO">
      <formula>NOT(ISERROR(SEARCH(("ABERTO"),(AE3))))</formula>
    </cfRule>
  </conditionalFormatting>
  <conditionalFormatting sqref="Y3:Y65 AA99:AA102">
    <cfRule type="containsText" dxfId="6" priority="6" operator="containsText" text="NÃO">
      <formula>NOT(ISERROR(SEARCH(("NÃO"),(Y3))))</formula>
    </cfRule>
  </conditionalFormatting>
  <conditionalFormatting sqref="I4:J65 I72:J72">
    <cfRule type="notContainsBlanks" dxfId="23" priority="7">
      <formula>LEN(TRIM(I4))&gt;0</formula>
    </cfRule>
  </conditionalFormatting>
  <conditionalFormatting sqref="G72:G80 G84:G85">
    <cfRule type="cellIs" dxfId="24" priority="8" operator="greaterThan">
      <formula>"100%"</formula>
    </cfRule>
  </conditionalFormatting>
  <conditionalFormatting sqref="G72:G80 G84:G85">
    <cfRule type="cellIs" dxfId="25" priority="9" operator="between">
      <formula>"50%"</formula>
      <formula>"99%"</formula>
    </cfRule>
  </conditionalFormatting>
  <conditionalFormatting sqref="G72:G80 G84:G85">
    <cfRule type="cellIs" dxfId="26" priority="10" operator="between">
      <formula>"0%"</formula>
      <formula>"30%"</formula>
    </cfRule>
  </conditionalFormatting>
  <conditionalFormatting sqref="G72:G80 G84:G85">
    <cfRule type="cellIs" dxfId="27" priority="11" operator="between">
      <formula>"31%"</formula>
      <formula>"49%"</formula>
    </cfRule>
  </conditionalFormatting>
  <dataValidations>
    <dataValidation type="list" allowBlank="1" showErrorMessage="1" sqref="H3:H15 H19 H22:H23 H26 H29:H31 H34:H40 H42:H65 H371:H1045">
      <formula1>"CYA RUBBER,STEELMAST,VITALE,MAQPERF,SATAKE,RUDAN AGRO,SOLFERTI,UNIFORT,ISCA TEC,COOPAVEL,RIBERSID,KFSTEEL,TROPICAL SEED,TOPAGRO,3 TENTOS,NEWSURGICAL,MAXCROP,GGD METALS,QUISVI,FG AGRO,CRONOS,CLIENTE,MARISPAN,NEWSURGICAL,PRISMA ,TERMOCOLOR,AUSTIN"</formula1>
    </dataValidation>
    <dataValidation type="list" allowBlank="1" showErrorMessage="1" sqref="H16:H18 H20:H21 H24:H25 H27:H28 H32:H33 H41">
      <formula1>"CYA RUBBER,STEELMAST (FOB),VITALE,MAQPERF,SATAKE,RUDAN AGRO,SOLFERTI,UNIFORT,ISCA TEC,COOPAVEL,RIBERSID,KFSTEEL,TROPICAL SEED,TOPAGRO,3 TENTOS,NEWSURGICAL,MAXCROP,GGD METALS,QUISVI,FG AGRO,CRONOS,CLIENTE,MARISPAN,NEWSURGICAL"</formula1>
    </dataValidation>
    <dataValidation type="list" allowBlank="1" showErrorMessage="1" sqref="I16:I18 I20:I21 I24:I25 I27:I28 I32:I33 I41">
      <formula1>"ORDEM SOLICITADA,CONTRATADO,ANDAMENTO,CARREGADO,SALDO,FINALIZADO,CERTO,SEM VEICULO,CTE ANDAMENTO,PAGAMENTO"</formula1>
    </dataValidation>
    <dataValidation type="list" allowBlank="1" showErrorMessage="1" sqref="I4:I15 I19 I22:I23 I26 I29:I31 I34:I40 I42:I65">
      <formula1>"ORDEM SOLICITADA,CONTRATADO,ANDAMENTO,CARREGANDO,SALDO,FINALIZADO,CERTO,SEM VEICULO,CTE ANDAMENTO"</formula1>
    </dataValidation>
    <dataValidation type="list" allowBlank="1" showErrorMessage="1" sqref="J4:J65 J170:J1045">
      <formula1>"NAO,SIM"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9" width="25.0"/>
    <col customWidth="1" min="10" max="10" width="25.86"/>
    <col customWidth="1" min="11" max="11" width="30.43"/>
    <col customWidth="1" hidden="1" min="12" max="12" width="18.43"/>
    <col customWidth="1" min="13" max="13" width="24.71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8.0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46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49" t="s">
        <v>49</v>
      </c>
      <c r="B3" s="50" t="s">
        <v>50</v>
      </c>
      <c r="C3" s="50" t="s">
        <v>51</v>
      </c>
      <c r="D3" s="51" t="s">
        <v>52</v>
      </c>
      <c r="E3" s="51" t="s">
        <v>53</v>
      </c>
      <c r="F3" s="51" t="s">
        <v>54</v>
      </c>
      <c r="G3" s="51" t="s">
        <v>53</v>
      </c>
      <c r="H3" s="51" t="s">
        <v>55</v>
      </c>
      <c r="I3" s="52" t="s">
        <v>56</v>
      </c>
      <c r="J3" s="52" t="s">
        <v>57</v>
      </c>
      <c r="K3" s="52" t="s">
        <v>58</v>
      </c>
      <c r="L3" s="52" t="s">
        <v>59</v>
      </c>
      <c r="M3" s="52" t="s">
        <v>60</v>
      </c>
      <c r="N3" s="52" t="s">
        <v>61</v>
      </c>
      <c r="O3" s="52" t="s">
        <v>62</v>
      </c>
      <c r="P3" s="52" t="s">
        <v>63</v>
      </c>
      <c r="Q3" s="51" t="s">
        <v>63</v>
      </c>
      <c r="R3" s="52" t="s">
        <v>64</v>
      </c>
      <c r="S3" s="52" t="s">
        <v>64</v>
      </c>
      <c r="T3" s="52" t="s">
        <v>65</v>
      </c>
      <c r="U3" s="52"/>
      <c r="V3" s="52" t="s">
        <v>66</v>
      </c>
      <c r="W3" s="52" t="s">
        <v>67</v>
      </c>
      <c r="X3" s="52" t="s">
        <v>67</v>
      </c>
      <c r="Y3" s="52" t="s">
        <v>68</v>
      </c>
      <c r="Z3" s="52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56"/>
      <c r="B4" s="57"/>
      <c r="C4" s="58"/>
      <c r="D4" s="57"/>
      <c r="E4" s="57"/>
      <c r="F4" s="57"/>
      <c r="G4" s="57"/>
      <c r="H4" s="59"/>
      <c r="I4" s="60"/>
      <c r="J4" s="60"/>
      <c r="K4" s="61"/>
      <c r="L4" s="59"/>
      <c r="M4" s="62"/>
      <c r="N4" s="62"/>
      <c r="O4" s="62"/>
      <c r="P4" s="63"/>
      <c r="Q4" s="64"/>
      <c r="R4" s="65"/>
      <c r="S4" s="62"/>
      <c r="T4" s="65"/>
      <c r="U4" s="62">
        <v>1.0</v>
      </c>
      <c r="V4" s="62">
        <f t="shared" ref="V4:V67" si="1">T4*N4</f>
        <v>0</v>
      </c>
      <c r="W4" s="66">
        <v>0.065</v>
      </c>
      <c r="X4" s="67">
        <f t="shared" ref="X4:X67" si="2">N4*W4</f>
        <v>0</v>
      </c>
      <c r="Y4" s="68">
        <f t="shared" ref="Y4:Y67" si="3">Z4*0.00133</f>
        <v>0</v>
      </c>
      <c r="Z4" s="57">
        <v>0.0</v>
      </c>
      <c r="AA4" s="66">
        <f t="shared" ref="AA4:AA67" si="4">R4+T4+W4+Y4</f>
        <v>0.065</v>
      </c>
      <c r="AB4" s="69">
        <f t="shared" ref="AB4:AB49" si="5">N4*AA4+AK4</f>
        <v>0</v>
      </c>
      <c r="AC4" s="65">
        <v>0.0</v>
      </c>
      <c r="AD4" s="69">
        <f t="shared" ref="AD4:AD46" si="6">(N4-M4)*AC4</f>
        <v>0</v>
      </c>
      <c r="AE4" s="70">
        <f t="shared" ref="AE4:AE67" si="7">17.5</f>
        <v>17.5</v>
      </c>
      <c r="AF4" s="69">
        <f t="shared" ref="AF4:AF67" si="8">N4-M4-Q4-AB4-AD4-AE4</f>
        <v>-17.5</v>
      </c>
      <c r="AG4" s="66" t="str">
        <f t="shared" ref="AG4:AG67" si="9">AF4/N4</f>
        <v>#DIV/0!</v>
      </c>
      <c r="AH4" s="71">
        <f t="shared" ref="AH4:AH49" si="10">N4-AB4-AI4</f>
        <v>0</v>
      </c>
      <c r="AI4" s="71">
        <f t="shared" ref="AI4:AI49" si="11">Y4*N4</f>
        <v>0</v>
      </c>
      <c r="AJ4" s="72">
        <v>0.0085</v>
      </c>
      <c r="AK4" s="73">
        <f t="shared" ref="AK4:AK49" si="12">AJ4*N4</f>
        <v>0</v>
      </c>
    </row>
    <row r="5" ht="18.0" customHeight="1">
      <c r="A5" s="56"/>
      <c r="B5" s="57"/>
      <c r="C5" s="58"/>
      <c r="D5" s="57"/>
      <c r="E5" s="57"/>
      <c r="F5" s="57"/>
      <c r="G5" s="57"/>
      <c r="H5" s="59"/>
      <c r="I5" s="60"/>
      <c r="J5" s="60"/>
      <c r="K5" s="61"/>
      <c r="L5" s="59"/>
      <c r="M5" s="74"/>
      <c r="N5" s="62"/>
      <c r="O5" s="62"/>
      <c r="P5" s="68"/>
      <c r="Q5" s="69"/>
      <c r="R5" s="65"/>
      <c r="S5" s="62"/>
      <c r="T5" s="65"/>
      <c r="U5" s="62">
        <v>1.0</v>
      </c>
      <c r="V5" s="62">
        <f t="shared" si="1"/>
        <v>0</v>
      </c>
      <c r="W5" s="66">
        <v>0.065</v>
      </c>
      <c r="X5" s="67">
        <f t="shared" si="2"/>
        <v>0</v>
      </c>
      <c r="Y5" s="68">
        <f t="shared" si="3"/>
        <v>0</v>
      </c>
      <c r="Z5" s="57">
        <v>0.0</v>
      </c>
      <c r="AA5" s="66">
        <f t="shared" si="4"/>
        <v>0.065</v>
      </c>
      <c r="AB5" s="69">
        <f t="shared" si="5"/>
        <v>0</v>
      </c>
      <c r="AC5" s="65">
        <v>0.0</v>
      </c>
      <c r="AD5" s="69">
        <f t="shared" si="6"/>
        <v>0</v>
      </c>
      <c r="AE5" s="70">
        <f t="shared" si="7"/>
        <v>17.5</v>
      </c>
      <c r="AF5" s="69">
        <f t="shared" si="8"/>
        <v>-17.5</v>
      </c>
      <c r="AG5" s="66" t="str">
        <f t="shared" si="9"/>
        <v>#DIV/0!</v>
      </c>
      <c r="AH5" s="71">
        <f t="shared" si="10"/>
        <v>0</v>
      </c>
      <c r="AI5" s="71">
        <f t="shared" si="11"/>
        <v>0</v>
      </c>
      <c r="AJ5" s="72">
        <v>0.0085</v>
      </c>
      <c r="AK5" s="73">
        <f t="shared" si="12"/>
        <v>0</v>
      </c>
    </row>
    <row r="6" ht="18.0" customHeight="1">
      <c r="A6" s="56"/>
      <c r="B6" s="58"/>
      <c r="C6" s="58"/>
      <c r="D6" s="57"/>
      <c r="E6" s="57"/>
      <c r="F6" s="57"/>
      <c r="G6" s="57"/>
      <c r="H6" s="59"/>
      <c r="I6" s="60"/>
      <c r="J6" s="75"/>
      <c r="K6" s="57"/>
      <c r="L6" s="57"/>
      <c r="M6" s="75"/>
      <c r="N6" s="75"/>
      <c r="O6" s="75"/>
      <c r="P6" s="63"/>
      <c r="Q6" s="64"/>
      <c r="R6" s="65"/>
      <c r="S6" s="62"/>
      <c r="T6" s="65"/>
      <c r="U6" s="62">
        <v>1.0</v>
      </c>
      <c r="V6" s="62">
        <f t="shared" si="1"/>
        <v>0</v>
      </c>
      <c r="W6" s="66">
        <v>0.065</v>
      </c>
      <c r="X6" s="67">
        <f t="shared" si="2"/>
        <v>0</v>
      </c>
      <c r="Y6" s="68">
        <f t="shared" si="3"/>
        <v>0</v>
      </c>
      <c r="Z6" s="57">
        <v>0.0</v>
      </c>
      <c r="AA6" s="66">
        <f t="shared" si="4"/>
        <v>0.065</v>
      </c>
      <c r="AB6" s="69">
        <f t="shared" si="5"/>
        <v>0</v>
      </c>
      <c r="AC6" s="65">
        <v>0.0</v>
      </c>
      <c r="AD6" s="69">
        <f t="shared" si="6"/>
        <v>0</v>
      </c>
      <c r="AE6" s="70">
        <f t="shared" si="7"/>
        <v>17.5</v>
      </c>
      <c r="AF6" s="69">
        <f t="shared" si="8"/>
        <v>-17.5</v>
      </c>
      <c r="AG6" s="66" t="str">
        <f t="shared" si="9"/>
        <v>#DIV/0!</v>
      </c>
      <c r="AH6" s="71">
        <f t="shared" si="10"/>
        <v>0</v>
      </c>
      <c r="AI6" s="71">
        <f t="shared" si="11"/>
        <v>0</v>
      </c>
      <c r="AJ6" s="72">
        <v>0.0085</v>
      </c>
      <c r="AK6" s="73">
        <f t="shared" si="12"/>
        <v>0</v>
      </c>
    </row>
    <row r="7" ht="15.75" customHeight="1">
      <c r="A7" s="56"/>
      <c r="B7" s="58"/>
      <c r="C7" s="58"/>
      <c r="D7" s="59"/>
      <c r="E7" s="59"/>
      <c r="F7" s="57"/>
      <c r="G7" s="57"/>
      <c r="H7" s="57"/>
      <c r="I7" s="60"/>
      <c r="J7" s="60"/>
      <c r="K7" s="57"/>
      <c r="L7" s="57"/>
      <c r="M7" s="75"/>
      <c r="N7" s="75"/>
      <c r="O7" s="75"/>
      <c r="P7" s="63"/>
      <c r="Q7" s="64"/>
      <c r="R7" s="65"/>
      <c r="S7" s="62"/>
      <c r="T7" s="65"/>
      <c r="U7" s="62">
        <v>1.0</v>
      </c>
      <c r="V7" s="62">
        <f t="shared" si="1"/>
        <v>0</v>
      </c>
      <c r="W7" s="66">
        <v>0.065</v>
      </c>
      <c r="X7" s="67">
        <f t="shared" si="2"/>
        <v>0</v>
      </c>
      <c r="Y7" s="68">
        <f t="shared" si="3"/>
        <v>0</v>
      </c>
      <c r="Z7" s="57">
        <v>0.0</v>
      </c>
      <c r="AA7" s="66">
        <f t="shared" si="4"/>
        <v>0.065</v>
      </c>
      <c r="AB7" s="69">
        <f t="shared" si="5"/>
        <v>0</v>
      </c>
      <c r="AC7" s="65">
        <v>0.0</v>
      </c>
      <c r="AD7" s="69">
        <f t="shared" si="6"/>
        <v>0</v>
      </c>
      <c r="AE7" s="70">
        <f t="shared" si="7"/>
        <v>17.5</v>
      </c>
      <c r="AF7" s="69">
        <f t="shared" si="8"/>
        <v>-17.5</v>
      </c>
      <c r="AG7" s="66" t="str">
        <f t="shared" si="9"/>
        <v>#DIV/0!</v>
      </c>
      <c r="AH7" s="71">
        <f t="shared" si="10"/>
        <v>0</v>
      </c>
      <c r="AI7" s="71">
        <f t="shared" si="11"/>
        <v>0</v>
      </c>
      <c r="AJ7" s="72">
        <v>0.0085</v>
      </c>
      <c r="AK7" s="73">
        <f t="shared" si="12"/>
        <v>0</v>
      </c>
    </row>
    <row r="8" ht="18.0" customHeight="1">
      <c r="A8" s="56"/>
      <c r="B8" s="58"/>
      <c r="C8" s="58"/>
      <c r="D8" s="59"/>
      <c r="E8" s="59"/>
      <c r="F8" s="59"/>
      <c r="G8" s="59"/>
      <c r="H8" s="59"/>
      <c r="I8" s="60"/>
      <c r="J8" s="60"/>
      <c r="K8" s="57"/>
      <c r="L8" s="59"/>
      <c r="M8" s="60"/>
      <c r="N8" s="60"/>
      <c r="O8" s="60"/>
      <c r="P8" s="63"/>
      <c r="Q8" s="64"/>
      <c r="R8" s="65"/>
      <c r="S8" s="62"/>
      <c r="T8" s="65"/>
      <c r="U8" s="62">
        <v>1.0</v>
      </c>
      <c r="V8" s="62">
        <f t="shared" si="1"/>
        <v>0</v>
      </c>
      <c r="W8" s="66">
        <v>0.065</v>
      </c>
      <c r="X8" s="67">
        <f t="shared" si="2"/>
        <v>0</v>
      </c>
      <c r="Y8" s="68">
        <f t="shared" si="3"/>
        <v>0</v>
      </c>
      <c r="Z8" s="57">
        <v>0.0</v>
      </c>
      <c r="AA8" s="66">
        <f t="shared" si="4"/>
        <v>0.065</v>
      </c>
      <c r="AB8" s="69">
        <f t="shared" si="5"/>
        <v>0</v>
      </c>
      <c r="AC8" s="65">
        <v>0.0</v>
      </c>
      <c r="AD8" s="69">
        <f t="shared" si="6"/>
        <v>0</v>
      </c>
      <c r="AE8" s="70">
        <f t="shared" si="7"/>
        <v>17.5</v>
      </c>
      <c r="AF8" s="69">
        <f t="shared" si="8"/>
        <v>-17.5</v>
      </c>
      <c r="AG8" s="66" t="str">
        <f t="shared" si="9"/>
        <v>#DIV/0!</v>
      </c>
      <c r="AH8" s="71">
        <f t="shared" si="10"/>
        <v>0</v>
      </c>
      <c r="AI8" s="71">
        <f t="shared" si="11"/>
        <v>0</v>
      </c>
      <c r="AJ8" s="72">
        <v>0.0085</v>
      </c>
      <c r="AK8" s="73">
        <f t="shared" si="12"/>
        <v>0</v>
      </c>
    </row>
    <row r="9" ht="18.0" customHeight="1">
      <c r="A9" s="56"/>
      <c r="B9" s="57"/>
      <c r="C9" s="57"/>
      <c r="D9" s="57"/>
      <c r="E9" s="57"/>
      <c r="F9" s="57"/>
      <c r="G9" s="57"/>
      <c r="H9" s="59"/>
      <c r="I9" s="75"/>
      <c r="J9" s="75"/>
      <c r="K9" s="57"/>
      <c r="L9" s="57"/>
      <c r="M9" s="62"/>
      <c r="N9" s="62"/>
      <c r="O9" s="60"/>
      <c r="P9" s="63"/>
      <c r="Q9" s="64"/>
      <c r="R9" s="65"/>
      <c r="S9" s="62"/>
      <c r="T9" s="65"/>
      <c r="U9" s="62">
        <v>1.0</v>
      </c>
      <c r="V9" s="62">
        <f t="shared" si="1"/>
        <v>0</v>
      </c>
      <c r="W9" s="66">
        <v>0.065</v>
      </c>
      <c r="X9" s="67">
        <f t="shared" si="2"/>
        <v>0</v>
      </c>
      <c r="Y9" s="68">
        <f t="shared" si="3"/>
        <v>0</v>
      </c>
      <c r="Z9" s="57">
        <v>0.0</v>
      </c>
      <c r="AA9" s="66">
        <f t="shared" si="4"/>
        <v>0.065</v>
      </c>
      <c r="AB9" s="69">
        <f t="shared" si="5"/>
        <v>0</v>
      </c>
      <c r="AC9" s="65">
        <v>0.0</v>
      </c>
      <c r="AD9" s="69">
        <f t="shared" si="6"/>
        <v>0</v>
      </c>
      <c r="AE9" s="70">
        <f t="shared" si="7"/>
        <v>17.5</v>
      </c>
      <c r="AF9" s="69">
        <f t="shared" si="8"/>
        <v>-17.5</v>
      </c>
      <c r="AG9" s="66" t="str">
        <f t="shared" si="9"/>
        <v>#DIV/0!</v>
      </c>
      <c r="AH9" s="71">
        <f t="shared" si="10"/>
        <v>0</v>
      </c>
      <c r="AI9" s="71">
        <f t="shared" si="11"/>
        <v>0</v>
      </c>
      <c r="AJ9" s="72">
        <v>0.0085</v>
      </c>
      <c r="AK9" s="73">
        <f t="shared" si="12"/>
        <v>0</v>
      </c>
    </row>
    <row r="10" ht="18.0" customHeight="1">
      <c r="A10" s="56"/>
      <c r="B10" s="58"/>
      <c r="C10" s="58"/>
      <c r="D10" s="57"/>
      <c r="E10" s="57"/>
      <c r="F10" s="57"/>
      <c r="G10" s="59"/>
      <c r="H10" s="59"/>
      <c r="I10" s="60"/>
      <c r="J10" s="60"/>
      <c r="K10" s="59"/>
      <c r="L10" s="59"/>
      <c r="M10" s="62"/>
      <c r="N10" s="62"/>
      <c r="O10" s="60"/>
      <c r="P10" s="63"/>
      <c r="Q10" s="64"/>
      <c r="R10" s="65"/>
      <c r="S10" s="62"/>
      <c r="T10" s="65"/>
      <c r="U10" s="62">
        <v>1.0</v>
      </c>
      <c r="V10" s="62">
        <f t="shared" si="1"/>
        <v>0</v>
      </c>
      <c r="W10" s="66">
        <v>0.065</v>
      </c>
      <c r="X10" s="67">
        <f t="shared" si="2"/>
        <v>0</v>
      </c>
      <c r="Y10" s="68">
        <f t="shared" si="3"/>
        <v>0</v>
      </c>
      <c r="Z10" s="57">
        <v>0.0</v>
      </c>
      <c r="AA10" s="66">
        <f t="shared" si="4"/>
        <v>0.065</v>
      </c>
      <c r="AB10" s="69">
        <f t="shared" si="5"/>
        <v>0</v>
      </c>
      <c r="AC10" s="65">
        <v>0.0</v>
      </c>
      <c r="AD10" s="69">
        <f t="shared" si="6"/>
        <v>0</v>
      </c>
      <c r="AE10" s="70">
        <f t="shared" si="7"/>
        <v>17.5</v>
      </c>
      <c r="AF10" s="69">
        <f t="shared" si="8"/>
        <v>-17.5</v>
      </c>
      <c r="AG10" s="66" t="str">
        <f t="shared" si="9"/>
        <v>#DIV/0!</v>
      </c>
      <c r="AH10" s="71">
        <f t="shared" si="10"/>
        <v>0</v>
      </c>
      <c r="AI10" s="71">
        <f t="shared" si="11"/>
        <v>0</v>
      </c>
      <c r="AJ10" s="72">
        <v>0.0085</v>
      </c>
      <c r="AK10" s="73">
        <f t="shared" si="12"/>
        <v>0</v>
      </c>
    </row>
    <row r="11" ht="18.0" customHeight="1">
      <c r="A11" s="56"/>
      <c r="B11" s="58"/>
      <c r="C11" s="58"/>
      <c r="D11" s="57"/>
      <c r="E11" s="57"/>
      <c r="F11" s="59"/>
      <c r="G11" s="59"/>
      <c r="H11" s="59"/>
      <c r="I11" s="60"/>
      <c r="J11" s="60"/>
      <c r="K11" s="59"/>
      <c r="L11" s="57"/>
      <c r="M11" s="60"/>
      <c r="N11" s="60"/>
      <c r="O11" s="60"/>
      <c r="P11" s="63"/>
      <c r="Q11" s="64"/>
      <c r="R11" s="65"/>
      <c r="S11" s="62"/>
      <c r="T11" s="65"/>
      <c r="U11" s="62">
        <v>1.0</v>
      </c>
      <c r="V11" s="62">
        <f t="shared" si="1"/>
        <v>0</v>
      </c>
      <c r="W11" s="66">
        <v>0.065</v>
      </c>
      <c r="X11" s="67">
        <f t="shared" si="2"/>
        <v>0</v>
      </c>
      <c r="Y11" s="68">
        <f t="shared" si="3"/>
        <v>0</v>
      </c>
      <c r="Z11" s="57">
        <v>0.0</v>
      </c>
      <c r="AA11" s="66">
        <f t="shared" si="4"/>
        <v>0.065</v>
      </c>
      <c r="AB11" s="69">
        <f t="shared" si="5"/>
        <v>0</v>
      </c>
      <c r="AC11" s="65">
        <v>0.0</v>
      </c>
      <c r="AD11" s="69">
        <f t="shared" si="6"/>
        <v>0</v>
      </c>
      <c r="AE11" s="70">
        <f t="shared" si="7"/>
        <v>17.5</v>
      </c>
      <c r="AF11" s="69">
        <f t="shared" si="8"/>
        <v>-17.5</v>
      </c>
      <c r="AG11" s="66" t="str">
        <f t="shared" si="9"/>
        <v>#DIV/0!</v>
      </c>
      <c r="AH11" s="71">
        <f t="shared" si="10"/>
        <v>0</v>
      </c>
      <c r="AI11" s="71">
        <f t="shared" si="11"/>
        <v>0</v>
      </c>
      <c r="AJ11" s="72">
        <v>0.0085</v>
      </c>
      <c r="AK11" s="73">
        <f t="shared" si="12"/>
        <v>0</v>
      </c>
    </row>
    <row r="12" ht="18.0" customHeight="1">
      <c r="A12" s="56"/>
      <c r="B12" s="58"/>
      <c r="C12" s="58"/>
      <c r="D12" s="57"/>
      <c r="E12" s="57"/>
      <c r="F12" s="57"/>
      <c r="G12" s="57"/>
      <c r="H12" s="59"/>
      <c r="I12" s="60"/>
      <c r="J12" s="60"/>
      <c r="K12" s="59"/>
      <c r="L12" s="59"/>
      <c r="M12" s="62"/>
      <c r="N12" s="62"/>
      <c r="O12" s="60"/>
      <c r="P12" s="63"/>
      <c r="Q12" s="64"/>
      <c r="R12" s="65"/>
      <c r="S12" s="62"/>
      <c r="T12" s="65"/>
      <c r="U12" s="62">
        <v>1.0</v>
      </c>
      <c r="V12" s="62">
        <f t="shared" si="1"/>
        <v>0</v>
      </c>
      <c r="W12" s="66">
        <v>0.065</v>
      </c>
      <c r="X12" s="67">
        <f t="shared" si="2"/>
        <v>0</v>
      </c>
      <c r="Y12" s="68">
        <f t="shared" si="3"/>
        <v>0</v>
      </c>
      <c r="Z12" s="57">
        <v>0.0</v>
      </c>
      <c r="AA12" s="66">
        <f t="shared" si="4"/>
        <v>0.065</v>
      </c>
      <c r="AB12" s="69">
        <f t="shared" si="5"/>
        <v>0</v>
      </c>
      <c r="AC12" s="65">
        <v>0.0</v>
      </c>
      <c r="AD12" s="69">
        <f t="shared" si="6"/>
        <v>0</v>
      </c>
      <c r="AE12" s="70">
        <f t="shared" si="7"/>
        <v>17.5</v>
      </c>
      <c r="AF12" s="69">
        <f t="shared" si="8"/>
        <v>-17.5</v>
      </c>
      <c r="AG12" s="66" t="str">
        <f t="shared" si="9"/>
        <v>#DIV/0!</v>
      </c>
      <c r="AH12" s="71">
        <f t="shared" si="10"/>
        <v>0</v>
      </c>
      <c r="AI12" s="71">
        <f t="shared" si="11"/>
        <v>0</v>
      </c>
      <c r="AJ12" s="72">
        <v>0.0085</v>
      </c>
      <c r="AK12" s="73">
        <f t="shared" si="12"/>
        <v>0</v>
      </c>
    </row>
    <row r="13" ht="18.0" customHeight="1">
      <c r="A13" s="56"/>
      <c r="B13" s="57"/>
      <c r="C13" s="58"/>
      <c r="D13" s="57"/>
      <c r="E13" s="57"/>
      <c r="F13" s="57"/>
      <c r="G13" s="57"/>
      <c r="H13" s="59"/>
      <c r="I13" s="60"/>
      <c r="J13" s="60"/>
      <c r="K13" s="61"/>
      <c r="L13" s="59"/>
      <c r="M13" s="62"/>
      <c r="N13" s="62"/>
      <c r="O13" s="62"/>
      <c r="P13" s="63"/>
      <c r="Q13" s="64"/>
      <c r="R13" s="65"/>
      <c r="S13" s="62"/>
      <c r="T13" s="65"/>
      <c r="U13" s="62">
        <v>1.0</v>
      </c>
      <c r="V13" s="62">
        <f t="shared" si="1"/>
        <v>0</v>
      </c>
      <c r="W13" s="66">
        <v>0.065</v>
      </c>
      <c r="X13" s="67">
        <f t="shared" si="2"/>
        <v>0</v>
      </c>
      <c r="Y13" s="68">
        <f t="shared" si="3"/>
        <v>0</v>
      </c>
      <c r="Z13" s="57">
        <v>0.0</v>
      </c>
      <c r="AA13" s="66">
        <f t="shared" si="4"/>
        <v>0.065</v>
      </c>
      <c r="AB13" s="69">
        <f t="shared" si="5"/>
        <v>0</v>
      </c>
      <c r="AC13" s="65">
        <v>0.0</v>
      </c>
      <c r="AD13" s="69">
        <f t="shared" si="6"/>
        <v>0</v>
      </c>
      <c r="AE13" s="70">
        <f t="shared" si="7"/>
        <v>17.5</v>
      </c>
      <c r="AF13" s="69">
        <f t="shared" si="8"/>
        <v>-17.5</v>
      </c>
      <c r="AG13" s="66" t="str">
        <f t="shared" si="9"/>
        <v>#DIV/0!</v>
      </c>
      <c r="AH13" s="71">
        <f t="shared" si="10"/>
        <v>0</v>
      </c>
      <c r="AI13" s="71">
        <f t="shared" si="11"/>
        <v>0</v>
      </c>
      <c r="AJ13" s="72">
        <v>0.0085</v>
      </c>
      <c r="AK13" s="73">
        <f t="shared" si="12"/>
        <v>0</v>
      </c>
    </row>
    <row r="14" ht="18.0" customHeight="1">
      <c r="A14" s="56"/>
      <c r="B14" s="58"/>
      <c r="C14" s="58"/>
      <c r="D14" s="57"/>
      <c r="E14" s="57"/>
      <c r="F14" s="57"/>
      <c r="G14" s="57"/>
      <c r="H14" s="59"/>
      <c r="I14" s="60"/>
      <c r="J14" s="60"/>
      <c r="K14" s="61"/>
      <c r="L14" s="59"/>
      <c r="M14" s="62"/>
      <c r="N14" s="62"/>
      <c r="O14" s="62"/>
      <c r="P14" s="63"/>
      <c r="Q14" s="64"/>
      <c r="R14" s="65"/>
      <c r="S14" s="62"/>
      <c r="T14" s="65"/>
      <c r="U14" s="62">
        <v>1.0</v>
      </c>
      <c r="V14" s="62">
        <f t="shared" si="1"/>
        <v>0</v>
      </c>
      <c r="W14" s="66">
        <v>0.065</v>
      </c>
      <c r="X14" s="67">
        <f t="shared" si="2"/>
        <v>0</v>
      </c>
      <c r="Y14" s="68">
        <f t="shared" si="3"/>
        <v>0</v>
      </c>
      <c r="Z14" s="57">
        <v>0.0</v>
      </c>
      <c r="AA14" s="66">
        <f t="shared" si="4"/>
        <v>0.065</v>
      </c>
      <c r="AB14" s="69">
        <f t="shared" si="5"/>
        <v>0</v>
      </c>
      <c r="AC14" s="65">
        <v>0.0</v>
      </c>
      <c r="AD14" s="69">
        <f t="shared" si="6"/>
        <v>0</v>
      </c>
      <c r="AE14" s="70">
        <f t="shared" si="7"/>
        <v>17.5</v>
      </c>
      <c r="AF14" s="69">
        <f t="shared" si="8"/>
        <v>-17.5</v>
      </c>
      <c r="AG14" s="66" t="str">
        <f t="shared" si="9"/>
        <v>#DIV/0!</v>
      </c>
      <c r="AH14" s="71">
        <f t="shared" si="10"/>
        <v>0</v>
      </c>
      <c r="AI14" s="71">
        <f t="shared" si="11"/>
        <v>0</v>
      </c>
      <c r="AJ14" s="72">
        <v>0.0085</v>
      </c>
      <c r="AK14" s="73">
        <f t="shared" si="12"/>
        <v>0</v>
      </c>
    </row>
    <row r="15" ht="18.0" customHeight="1">
      <c r="A15" s="56"/>
      <c r="B15" s="58"/>
      <c r="C15" s="58"/>
      <c r="D15" s="57"/>
      <c r="E15" s="57"/>
      <c r="F15" s="59"/>
      <c r="G15" s="59"/>
      <c r="H15" s="59"/>
      <c r="I15" s="60"/>
      <c r="J15" s="60"/>
      <c r="K15" s="59"/>
      <c r="L15" s="57"/>
      <c r="M15" s="60"/>
      <c r="N15" s="60"/>
      <c r="O15" s="60"/>
      <c r="P15" s="63"/>
      <c r="Q15" s="64"/>
      <c r="R15" s="65"/>
      <c r="S15" s="62"/>
      <c r="T15" s="65"/>
      <c r="U15" s="62">
        <v>1.0</v>
      </c>
      <c r="V15" s="62">
        <f t="shared" si="1"/>
        <v>0</v>
      </c>
      <c r="W15" s="66">
        <v>0.065</v>
      </c>
      <c r="X15" s="67">
        <f t="shared" si="2"/>
        <v>0</v>
      </c>
      <c r="Y15" s="68">
        <f t="shared" si="3"/>
        <v>0</v>
      </c>
      <c r="Z15" s="57">
        <v>0.0</v>
      </c>
      <c r="AA15" s="66">
        <f t="shared" si="4"/>
        <v>0.065</v>
      </c>
      <c r="AB15" s="69">
        <f t="shared" si="5"/>
        <v>0</v>
      </c>
      <c r="AC15" s="65">
        <v>0.0</v>
      </c>
      <c r="AD15" s="69">
        <f t="shared" si="6"/>
        <v>0</v>
      </c>
      <c r="AE15" s="70">
        <f t="shared" si="7"/>
        <v>17.5</v>
      </c>
      <c r="AF15" s="69">
        <f t="shared" si="8"/>
        <v>-17.5</v>
      </c>
      <c r="AG15" s="66" t="str">
        <f t="shared" si="9"/>
        <v>#DIV/0!</v>
      </c>
      <c r="AH15" s="71">
        <f t="shared" si="10"/>
        <v>0</v>
      </c>
      <c r="AI15" s="71">
        <f t="shared" si="11"/>
        <v>0</v>
      </c>
      <c r="AJ15" s="72">
        <v>0.0085</v>
      </c>
      <c r="AK15" s="73">
        <f t="shared" si="12"/>
        <v>0</v>
      </c>
    </row>
    <row r="16" ht="16.5" customHeight="1">
      <c r="A16" s="56"/>
      <c r="B16" s="58"/>
      <c r="C16" s="58"/>
      <c r="D16" s="57"/>
      <c r="E16" s="57"/>
      <c r="F16" s="57"/>
      <c r="G16" s="57"/>
      <c r="H16" s="59"/>
      <c r="I16" s="60"/>
      <c r="J16" s="75"/>
      <c r="K16" s="59"/>
      <c r="L16" s="57"/>
      <c r="M16" s="75"/>
      <c r="N16" s="75"/>
      <c r="O16" s="75"/>
      <c r="P16" s="63"/>
      <c r="Q16" s="64"/>
      <c r="R16" s="65"/>
      <c r="S16" s="62"/>
      <c r="T16" s="65"/>
      <c r="U16" s="62">
        <v>1.0</v>
      </c>
      <c r="V16" s="62">
        <f t="shared" si="1"/>
        <v>0</v>
      </c>
      <c r="W16" s="66">
        <v>0.065</v>
      </c>
      <c r="X16" s="67">
        <f t="shared" si="2"/>
        <v>0</v>
      </c>
      <c r="Y16" s="68">
        <f t="shared" si="3"/>
        <v>0</v>
      </c>
      <c r="Z16" s="57">
        <v>0.0</v>
      </c>
      <c r="AA16" s="66">
        <f t="shared" si="4"/>
        <v>0.065</v>
      </c>
      <c r="AB16" s="69">
        <f t="shared" si="5"/>
        <v>0</v>
      </c>
      <c r="AC16" s="65">
        <v>0.0</v>
      </c>
      <c r="AD16" s="69">
        <f t="shared" si="6"/>
        <v>0</v>
      </c>
      <c r="AE16" s="70">
        <f t="shared" si="7"/>
        <v>17.5</v>
      </c>
      <c r="AF16" s="69">
        <f t="shared" si="8"/>
        <v>-17.5</v>
      </c>
      <c r="AG16" s="66" t="str">
        <f t="shared" si="9"/>
        <v>#DIV/0!</v>
      </c>
      <c r="AH16" s="71">
        <f t="shared" si="10"/>
        <v>0</v>
      </c>
      <c r="AI16" s="71">
        <f t="shared" si="11"/>
        <v>0</v>
      </c>
      <c r="AJ16" s="72">
        <v>0.0085</v>
      </c>
      <c r="AK16" s="73">
        <f t="shared" si="12"/>
        <v>0</v>
      </c>
    </row>
    <row r="17" ht="18.0" customHeight="1">
      <c r="A17" s="56"/>
      <c r="B17" s="58"/>
      <c r="C17" s="58"/>
      <c r="D17" s="57"/>
      <c r="E17" s="57"/>
      <c r="F17" s="57"/>
      <c r="G17" s="57"/>
      <c r="H17" s="59"/>
      <c r="I17" s="75"/>
      <c r="J17" s="75"/>
      <c r="K17" s="59"/>
      <c r="L17" s="57"/>
      <c r="M17" s="75"/>
      <c r="N17" s="75"/>
      <c r="O17" s="75"/>
      <c r="P17" s="63"/>
      <c r="Q17" s="64"/>
      <c r="R17" s="65"/>
      <c r="S17" s="62"/>
      <c r="T17" s="65"/>
      <c r="U17" s="62">
        <v>1.0</v>
      </c>
      <c r="V17" s="62">
        <f t="shared" si="1"/>
        <v>0</v>
      </c>
      <c r="W17" s="66">
        <v>0.065</v>
      </c>
      <c r="X17" s="67">
        <f t="shared" si="2"/>
        <v>0</v>
      </c>
      <c r="Y17" s="68">
        <f t="shared" si="3"/>
        <v>0</v>
      </c>
      <c r="Z17" s="57">
        <v>0.0</v>
      </c>
      <c r="AA17" s="66">
        <f t="shared" si="4"/>
        <v>0.065</v>
      </c>
      <c r="AB17" s="69">
        <f t="shared" si="5"/>
        <v>0</v>
      </c>
      <c r="AC17" s="65">
        <v>0.0</v>
      </c>
      <c r="AD17" s="69">
        <f t="shared" si="6"/>
        <v>0</v>
      </c>
      <c r="AE17" s="70">
        <f t="shared" si="7"/>
        <v>17.5</v>
      </c>
      <c r="AF17" s="69">
        <f t="shared" si="8"/>
        <v>-17.5</v>
      </c>
      <c r="AG17" s="66" t="str">
        <f t="shared" si="9"/>
        <v>#DIV/0!</v>
      </c>
      <c r="AH17" s="71">
        <f t="shared" si="10"/>
        <v>0</v>
      </c>
      <c r="AI17" s="71">
        <f t="shared" si="11"/>
        <v>0</v>
      </c>
      <c r="AJ17" s="72">
        <v>0.0085</v>
      </c>
      <c r="AK17" s="73">
        <f t="shared" si="12"/>
        <v>0</v>
      </c>
    </row>
    <row r="18" ht="17.25" customHeight="1">
      <c r="A18" s="56"/>
      <c r="B18" s="58"/>
      <c r="C18" s="58"/>
      <c r="D18" s="57"/>
      <c r="E18" s="57"/>
      <c r="F18" s="59"/>
      <c r="G18" s="59"/>
      <c r="H18" s="59"/>
      <c r="I18" s="60"/>
      <c r="J18" s="60"/>
      <c r="K18" s="59"/>
      <c r="L18" s="59"/>
      <c r="M18" s="60"/>
      <c r="N18" s="60"/>
      <c r="O18" s="60"/>
      <c r="P18" s="63"/>
      <c r="Q18" s="64"/>
      <c r="R18" s="65"/>
      <c r="S18" s="62"/>
      <c r="T18" s="65"/>
      <c r="U18" s="62">
        <v>1.0</v>
      </c>
      <c r="V18" s="62">
        <f t="shared" si="1"/>
        <v>0</v>
      </c>
      <c r="W18" s="66">
        <v>0.065</v>
      </c>
      <c r="X18" s="67">
        <f t="shared" si="2"/>
        <v>0</v>
      </c>
      <c r="Y18" s="68">
        <f t="shared" si="3"/>
        <v>0</v>
      </c>
      <c r="Z18" s="57">
        <v>0.0</v>
      </c>
      <c r="AA18" s="66">
        <f t="shared" si="4"/>
        <v>0.065</v>
      </c>
      <c r="AB18" s="69">
        <f t="shared" si="5"/>
        <v>0</v>
      </c>
      <c r="AC18" s="65">
        <v>0.0</v>
      </c>
      <c r="AD18" s="69">
        <f t="shared" si="6"/>
        <v>0</v>
      </c>
      <c r="AE18" s="70">
        <f t="shared" si="7"/>
        <v>17.5</v>
      </c>
      <c r="AF18" s="69">
        <f t="shared" si="8"/>
        <v>-17.5</v>
      </c>
      <c r="AG18" s="66" t="str">
        <f t="shared" si="9"/>
        <v>#DIV/0!</v>
      </c>
      <c r="AH18" s="71">
        <f t="shared" si="10"/>
        <v>0</v>
      </c>
      <c r="AI18" s="71">
        <f t="shared" si="11"/>
        <v>0</v>
      </c>
      <c r="AJ18" s="72">
        <v>0.0085</v>
      </c>
      <c r="AK18" s="73">
        <f t="shared" si="12"/>
        <v>0</v>
      </c>
    </row>
    <row r="19" ht="18.0" customHeight="1">
      <c r="A19" s="56"/>
      <c r="B19" s="79"/>
      <c r="C19" s="79"/>
      <c r="D19" s="57"/>
      <c r="E19" s="57"/>
      <c r="F19" s="57"/>
      <c r="G19" s="57"/>
      <c r="H19" s="59"/>
      <c r="I19" s="60"/>
      <c r="J19" s="60"/>
      <c r="K19" s="59"/>
      <c r="L19" s="59"/>
      <c r="M19" s="62"/>
      <c r="N19" s="62"/>
      <c r="O19" s="60"/>
      <c r="P19" s="63"/>
      <c r="Q19" s="64"/>
      <c r="R19" s="65"/>
      <c r="S19" s="62"/>
      <c r="T19" s="65"/>
      <c r="U19" s="62">
        <v>1.0</v>
      </c>
      <c r="V19" s="62">
        <f t="shared" si="1"/>
        <v>0</v>
      </c>
      <c r="W19" s="66">
        <v>0.065</v>
      </c>
      <c r="X19" s="67">
        <f t="shared" si="2"/>
        <v>0</v>
      </c>
      <c r="Y19" s="68">
        <f t="shared" si="3"/>
        <v>0</v>
      </c>
      <c r="Z19" s="57">
        <v>0.0</v>
      </c>
      <c r="AA19" s="66">
        <f t="shared" si="4"/>
        <v>0.065</v>
      </c>
      <c r="AB19" s="69">
        <f t="shared" si="5"/>
        <v>0</v>
      </c>
      <c r="AC19" s="65">
        <v>0.0</v>
      </c>
      <c r="AD19" s="69">
        <f t="shared" si="6"/>
        <v>0</v>
      </c>
      <c r="AE19" s="70">
        <f t="shared" si="7"/>
        <v>17.5</v>
      </c>
      <c r="AF19" s="69">
        <f t="shared" si="8"/>
        <v>-17.5</v>
      </c>
      <c r="AG19" s="66" t="str">
        <f t="shared" si="9"/>
        <v>#DIV/0!</v>
      </c>
      <c r="AH19" s="71">
        <f t="shared" si="10"/>
        <v>0</v>
      </c>
      <c r="AI19" s="71">
        <f t="shared" si="11"/>
        <v>0</v>
      </c>
      <c r="AJ19" s="72">
        <v>0.0085</v>
      </c>
      <c r="AK19" s="73">
        <f t="shared" si="12"/>
        <v>0</v>
      </c>
    </row>
    <row r="20" ht="17.25" customHeight="1">
      <c r="A20" s="56"/>
      <c r="B20" s="58"/>
      <c r="C20" s="58"/>
      <c r="D20" s="59"/>
      <c r="E20" s="59"/>
      <c r="F20" s="57"/>
      <c r="G20" s="57"/>
      <c r="H20" s="57"/>
      <c r="I20" s="60"/>
      <c r="J20" s="60"/>
      <c r="K20" s="57"/>
      <c r="L20" s="57"/>
      <c r="M20" s="75"/>
      <c r="N20" s="75"/>
      <c r="O20" s="75"/>
      <c r="P20" s="63"/>
      <c r="Q20" s="64"/>
      <c r="R20" s="65"/>
      <c r="S20" s="62"/>
      <c r="T20" s="65"/>
      <c r="U20" s="62">
        <v>1.0</v>
      </c>
      <c r="V20" s="62">
        <f t="shared" si="1"/>
        <v>0</v>
      </c>
      <c r="W20" s="66">
        <v>0.065</v>
      </c>
      <c r="X20" s="67">
        <f t="shared" si="2"/>
        <v>0</v>
      </c>
      <c r="Y20" s="68">
        <f t="shared" si="3"/>
        <v>0</v>
      </c>
      <c r="Z20" s="57">
        <v>0.0</v>
      </c>
      <c r="AA20" s="66">
        <f t="shared" si="4"/>
        <v>0.065</v>
      </c>
      <c r="AB20" s="69">
        <f t="shared" si="5"/>
        <v>0</v>
      </c>
      <c r="AC20" s="65">
        <v>0.0</v>
      </c>
      <c r="AD20" s="69">
        <f t="shared" si="6"/>
        <v>0</v>
      </c>
      <c r="AE20" s="70">
        <f t="shared" si="7"/>
        <v>17.5</v>
      </c>
      <c r="AF20" s="69">
        <f t="shared" si="8"/>
        <v>-17.5</v>
      </c>
      <c r="AG20" s="66" t="str">
        <f t="shared" si="9"/>
        <v>#DIV/0!</v>
      </c>
      <c r="AH20" s="71">
        <f t="shared" si="10"/>
        <v>0</v>
      </c>
      <c r="AI20" s="71">
        <f t="shared" si="11"/>
        <v>0</v>
      </c>
      <c r="AJ20" s="72">
        <v>0.0085</v>
      </c>
      <c r="AK20" s="73">
        <f t="shared" si="12"/>
        <v>0</v>
      </c>
    </row>
    <row r="21" ht="18.0" customHeight="1">
      <c r="A21" s="56"/>
      <c r="B21" s="58"/>
      <c r="C21" s="58"/>
      <c r="D21" s="57"/>
      <c r="E21" s="57"/>
      <c r="F21" s="59"/>
      <c r="G21" s="59"/>
      <c r="H21" s="59"/>
      <c r="I21" s="60"/>
      <c r="J21" s="60"/>
      <c r="K21" s="59"/>
      <c r="L21" s="59"/>
      <c r="M21" s="60"/>
      <c r="N21" s="60"/>
      <c r="O21" s="60"/>
      <c r="P21" s="63"/>
      <c r="Q21" s="64"/>
      <c r="R21" s="65"/>
      <c r="S21" s="62"/>
      <c r="T21" s="65"/>
      <c r="U21" s="62">
        <v>1.0</v>
      </c>
      <c r="V21" s="62">
        <f t="shared" si="1"/>
        <v>0</v>
      </c>
      <c r="W21" s="66">
        <v>0.065</v>
      </c>
      <c r="X21" s="67">
        <f t="shared" si="2"/>
        <v>0</v>
      </c>
      <c r="Y21" s="68">
        <f t="shared" si="3"/>
        <v>0</v>
      </c>
      <c r="Z21" s="57">
        <v>0.0</v>
      </c>
      <c r="AA21" s="66">
        <f t="shared" si="4"/>
        <v>0.065</v>
      </c>
      <c r="AB21" s="69">
        <f t="shared" si="5"/>
        <v>0</v>
      </c>
      <c r="AC21" s="65">
        <v>0.0</v>
      </c>
      <c r="AD21" s="69">
        <f t="shared" si="6"/>
        <v>0</v>
      </c>
      <c r="AE21" s="70">
        <f t="shared" si="7"/>
        <v>17.5</v>
      </c>
      <c r="AF21" s="69">
        <f t="shared" si="8"/>
        <v>-17.5</v>
      </c>
      <c r="AG21" s="66" t="str">
        <f t="shared" si="9"/>
        <v>#DIV/0!</v>
      </c>
      <c r="AH21" s="71">
        <f t="shared" si="10"/>
        <v>0</v>
      </c>
      <c r="AI21" s="71">
        <f t="shared" si="11"/>
        <v>0</v>
      </c>
      <c r="AJ21" s="72">
        <v>0.0085</v>
      </c>
      <c r="AK21" s="73">
        <f t="shared" si="12"/>
        <v>0</v>
      </c>
    </row>
    <row r="22" ht="18.0" customHeight="1">
      <c r="A22" s="56"/>
      <c r="B22" s="58"/>
      <c r="C22" s="58"/>
      <c r="D22" s="59"/>
      <c r="E22" s="59"/>
      <c r="F22" s="57"/>
      <c r="G22" s="57"/>
      <c r="H22" s="57"/>
      <c r="I22" s="60"/>
      <c r="J22" s="60"/>
      <c r="K22" s="57"/>
      <c r="L22" s="57"/>
      <c r="M22" s="75"/>
      <c r="N22" s="75"/>
      <c r="O22" s="75"/>
      <c r="P22" s="63"/>
      <c r="Q22" s="64"/>
      <c r="R22" s="65"/>
      <c r="S22" s="62"/>
      <c r="T22" s="65"/>
      <c r="U22" s="62">
        <v>1.0</v>
      </c>
      <c r="V22" s="62">
        <f t="shared" si="1"/>
        <v>0</v>
      </c>
      <c r="W22" s="66">
        <v>0.065</v>
      </c>
      <c r="X22" s="67">
        <f t="shared" si="2"/>
        <v>0</v>
      </c>
      <c r="Y22" s="68">
        <f t="shared" si="3"/>
        <v>0</v>
      </c>
      <c r="Z22" s="57">
        <v>0.0</v>
      </c>
      <c r="AA22" s="66">
        <f t="shared" si="4"/>
        <v>0.065</v>
      </c>
      <c r="AB22" s="69">
        <f t="shared" si="5"/>
        <v>0</v>
      </c>
      <c r="AC22" s="65">
        <v>0.0</v>
      </c>
      <c r="AD22" s="69">
        <f t="shared" si="6"/>
        <v>0</v>
      </c>
      <c r="AE22" s="70">
        <f t="shared" si="7"/>
        <v>17.5</v>
      </c>
      <c r="AF22" s="69">
        <f t="shared" si="8"/>
        <v>-17.5</v>
      </c>
      <c r="AG22" s="66" t="str">
        <f t="shared" si="9"/>
        <v>#DIV/0!</v>
      </c>
      <c r="AH22" s="71">
        <f t="shared" si="10"/>
        <v>0</v>
      </c>
      <c r="AI22" s="71">
        <f t="shared" si="11"/>
        <v>0</v>
      </c>
      <c r="AJ22" s="72">
        <v>0.0085</v>
      </c>
      <c r="AK22" s="73">
        <f t="shared" si="12"/>
        <v>0</v>
      </c>
    </row>
    <row r="23" ht="18.0" customHeight="1">
      <c r="A23" s="56"/>
      <c r="B23" s="58"/>
      <c r="C23" s="58"/>
      <c r="D23" s="59"/>
      <c r="E23" s="59"/>
      <c r="F23" s="57"/>
      <c r="G23" s="57"/>
      <c r="H23" s="57"/>
      <c r="I23" s="60"/>
      <c r="J23" s="60"/>
      <c r="K23" s="57"/>
      <c r="L23" s="57"/>
      <c r="M23" s="75"/>
      <c r="N23" s="75"/>
      <c r="O23" s="75"/>
      <c r="P23" s="63"/>
      <c r="Q23" s="64"/>
      <c r="R23" s="65"/>
      <c r="S23" s="62"/>
      <c r="T23" s="65"/>
      <c r="U23" s="62">
        <v>1.0</v>
      </c>
      <c r="V23" s="62">
        <f t="shared" si="1"/>
        <v>0</v>
      </c>
      <c r="W23" s="66">
        <v>0.065</v>
      </c>
      <c r="X23" s="67">
        <f t="shared" si="2"/>
        <v>0</v>
      </c>
      <c r="Y23" s="68">
        <f t="shared" si="3"/>
        <v>0</v>
      </c>
      <c r="Z23" s="57">
        <v>0.0</v>
      </c>
      <c r="AA23" s="66">
        <f t="shared" si="4"/>
        <v>0.065</v>
      </c>
      <c r="AB23" s="69">
        <f t="shared" si="5"/>
        <v>0</v>
      </c>
      <c r="AC23" s="65">
        <v>0.0</v>
      </c>
      <c r="AD23" s="69">
        <f t="shared" si="6"/>
        <v>0</v>
      </c>
      <c r="AE23" s="70">
        <f t="shared" si="7"/>
        <v>17.5</v>
      </c>
      <c r="AF23" s="69">
        <f t="shared" si="8"/>
        <v>-17.5</v>
      </c>
      <c r="AG23" s="66" t="str">
        <f t="shared" si="9"/>
        <v>#DIV/0!</v>
      </c>
      <c r="AH23" s="71">
        <f t="shared" si="10"/>
        <v>0</v>
      </c>
      <c r="AI23" s="71">
        <f t="shared" si="11"/>
        <v>0</v>
      </c>
      <c r="AJ23" s="72">
        <v>0.0085</v>
      </c>
      <c r="AK23" s="73">
        <f t="shared" si="12"/>
        <v>0</v>
      </c>
    </row>
    <row r="24" ht="18.0" customHeight="1">
      <c r="A24" s="56"/>
      <c r="B24" s="58"/>
      <c r="C24" s="58"/>
      <c r="D24" s="57"/>
      <c r="E24" s="57"/>
      <c r="F24" s="57"/>
      <c r="G24" s="57"/>
      <c r="H24" s="59"/>
      <c r="I24" s="60"/>
      <c r="J24" s="225"/>
      <c r="K24" s="59"/>
      <c r="L24" s="59"/>
      <c r="M24" s="62"/>
      <c r="N24" s="62"/>
      <c r="O24" s="60"/>
      <c r="P24" s="63"/>
      <c r="Q24" s="64"/>
      <c r="R24" s="65"/>
      <c r="S24" s="62"/>
      <c r="T24" s="65"/>
      <c r="U24" s="62">
        <v>1.0</v>
      </c>
      <c r="V24" s="62">
        <f t="shared" si="1"/>
        <v>0</v>
      </c>
      <c r="W24" s="66">
        <v>0.065</v>
      </c>
      <c r="X24" s="67">
        <f t="shared" si="2"/>
        <v>0</v>
      </c>
      <c r="Y24" s="68">
        <f t="shared" si="3"/>
        <v>0</v>
      </c>
      <c r="Z24" s="57">
        <v>0.0</v>
      </c>
      <c r="AA24" s="66">
        <f t="shared" si="4"/>
        <v>0.065</v>
      </c>
      <c r="AB24" s="69">
        <f t="shared" si="5"/>
        <v>0</v>
      </c>
      <c r="AC24" s="65">
        <v>0.0</v>
      </c>
      <c r="AD24" s="69">
        <f t="shared" si="6"/>
        <v>0</v>
      </c>
      <c r="AE24" s="70">
        <f t="shared" si="7"/>
        <v>17.5</v>
      </c>
      <c r="AF24" s="69">
        <f t="shared" si="8"/>
        <v>-17.5</v>
      </c>
      <c r="AG24" s="66" t="str">
        <f t="shared" si="9"/>
        <v>#DIV/0!</v>
      </c>
      <c r="AH24" s="71">
        <f t="shared" si="10"/>
        <v>0</v>
      </c>
      <c r="AI24" s="71">
        <f t="shared" si="11"/>
        <v>0</v>
      </c>
      <c r="AJ24" s="72">
        <v>0.0085</v>
      </c>
      <c r="AK24" s="73">
        <f t="shared" si="12"/>
        <v>0</v>
      </c>
    </row>
    <row r="25" ht="18.0" customHeight="1">
      <c r="A25" s="56"/>
      <c r="B25" s="58"/>
      <c r="C25" s="58"/>
      <c r="D25" s="57"/>
      <c r="E25" s="57"/>
      <c r="F25" s="59"/>
      <c r="G25" s="59"/>
      <c r="H25" s="59"/>
      <c r="I25" s="60"/>
      <c r="J25" s="225"/>
      <c r="K25" s="59"/>
      <c r="L25" s="57"/>
      <c r="M25" s="60"/>
      <c r="N25" s="60"/>
      <c r="O25" s="60"/>
      <c r="P25" s="63"/>
      <c r="Q25" s="64"/>
      <c r="R25" s="65"/>
      <c r="S25" s="62"/>
      <c r="T25" s="65"/>
      <c r="U25" s="62">
        <v>1.0</v>
      </c>
      <c r="V25" s="62">
        <f t="shared" si="1"/>
        <v>0</v>
      </c>
      <c r="W25" s="66">
        <v>0.065</v>
      </c>
      <c r="X25" s="67">
        <f t="shared" si="2"/>
        <v>0</v>
      </c>
      <c r="Y25" s="68">
        <f t="shared" si="3"/>
        <v>0</v>
      </c>
      <c r="Z25" s="57">
        <v>0.0</v>
      </c>
      <c r="AA25" s="66">
        <f t="shared" si="4"/>
        <v>0.065</v>
      </c>
      <c r="AB25" s="69">
        <f t="shared" si="5"/>
        <v>0</v>
      </c>
      <c r="AC25" s="65">
        <v>0.0</v>
      </c>
      <c r="AD25" s="69">
        <f t="shared" si="6"/>
        <v>0</v>
      </c>
      <c r="AE25" s="70">
        <f t="shared" si="7"/>
        <v>17.5</v>
      </c>
      <c r="AF25" s="69">
        <f t="shared" si="8"/>
        <v>-17.5</v>
      </c>
      <c r="AG25" s="66" t="str">
        <f t="shared" si="9"/>
        <v>#DIV/0!</v>
      </c>
      <c r="AH25" s="85">
        <f t="shared" si="10"/>
        <v>0</v>
      </c>
      <c r="AI25" s="85">
        <f t="shared" si="11"/>
        <v>0</v>
      </c>
      <c r="AJ25" s="86">
        <v>0.0085</v>
      </c>
      <c r="AK25" s="87">
        <f t="shared" si="12"/>
        <v>0</v>
      </c>
    </row>
    <row r="26" ht="18.0" customHeight="1">
      <c r="A26" s="56"/>
      <c r="B26" s="58"/>
      <c r="C26" s="58"/>
      <c r="D26" s="57"/>
      <c r="E26" s="57"/>
      <c r="F26" s="57"/>
      <c r="G26" s="57"/>
      <c r="H26" s="59"/>
      <c r="I26" s="60"/>
      <c r="J26" s="225"/>
      <c r="K26" s="59"/>
      <c r="L26" s="59"/>
      <c r="M26" s="62"/>
      <c r="N26" s="62"/>
      <c r="O26" s="60"/>
      <c r="P26" s="63"/>
      <c r="Q26" s="64"/>
      <c r="R26" s="65"/>
      <c r="S26" s="62"/>
      <c r="T26" s="65"/>
      <c r="U26" s="62">
        <v>1.0</v>
      </c>
      <c r="V26" s="62">
        <f t="shared" si="1"/>
        <v>0</v>
      </c>
      <c r="W26" s="66">
        <v>0.065</v>
      </c>
      <c r="X26" s="67">
        <f t="shared" si="2"/>
        <v>0</v>
      </c>
      <c r="Y26" s="68">
        <f t="shared" si="3"/>
        <v>0</v>
      </c>
      <c r="Z26" s="57">
        <v>0.0</v>
      </c>
      <c r="AA26" s="66">
        <f t="shared" si="4"/>
        <v>0.065</v>
      </c>
      <c r="AB26" s="69">
        <f t="shared" si="5"/>
        <v>0</v>
      </c>
      <c r="AC26" s="65">
        <v>0.0</v>
      </c>
      <c r="AD26" s="69">
        <f t="shared" si="6"/>
        <v>0</v>
      </c>
      <c r="AE26" s="70">
        <f t="shared" si="7"/>
        <v>17.5</v>
      </c>
      <c r="AF26" s="69">
        <f t="shared" si="8"/>
        <v>-17.5</v>
      </c>
      <c r="AG26" s="66" t="str">
        <f t="shared" si="9"/>
        <v>#DIV/0!</v>
      </c>
      <c r="AH26" s="71">
        <f t="shared" si="10"/>
        <v>0</v>
      </c>
      <c r="AI26" s="71">
        <f t="shared" si="11"/>
        <v>0</v>
      </c>
      <c r="AJ26" s="72">
        <v>0.0085</v>
      </c>
      <c r="AK26" s="73">
        <f t="shared" si="12"/>
        <v>0</v>
      </c>
    </row>
    <row r="27" ht="18.0" customHeight="1">
      <c r="A27" s="56"/>
      <c r="B27" s="57"/>
      <c r="C27" s="58"/>
      <c r="D27" s="57"/>
      <c r="E27" s="57"/>
      <c r="F27" s="57"/>
      <c r="G27" s="57"/>
      <c r="H27" s="59"/>
      <c r="I27" s="60"/>
      <c r="J27" s="225"/>
      <c r="K27" s="61"/>
      <c r="L27" s="59"/>
      <c r="M27" s="62"/>
      <c r="N27" s="62"/>
      <c r="O27" s="62"/>
      <c r="P27" s="63"/>
      <c r="Q27" s="64"/>
      <c r="R27" s="65"/>
      <c r="S27" s="62"/>
      <c r="T27" s="65"/>
      <c r="U27" s="62">
        <v>1.0</v>
      </c>
      <c r="V27" s="62">
        <f t="shared" si="1"/>
        <v>0</v>
      </c>
      <c r="W27" s="66">
        <v>0.065</v>
      </c>
      <c r="X27" s="67">
        <f t="shared" si="2"/>
        <v>0</v>
      </c>
      <c r="Y27" s="68">
        <f t="shared" si="3"/>
        <v>0</v>
      </c>
      <c r="Z27" s="57">
        <v>0.0</v>
      </c>
      <c r="AA27" s="66">
        <f t="shared" si="4"/>
        <v>0.065</v>
      </c>
      <c r="AB27" s="69">
        <f t="shared" si="5"/>
        <v>0</v>
      </c>
      <c r="AC27" s="65">
        <v>0.0</v>
      </c>
      <c r="AD27" s="69">
        <f t="shared" si="6"/>
        <v>0</v>
      </c>
      <c r="AE27" s="70">
        <f t="shared" si="7"/>
        <v>17.5</v>
      </c>
      <c r="AF27" s="69">
        <f t="shared" si="8"/>
        <v>-17.5</v>
      </c>
      <c r="AG27" s="66" t="str">
        <f t="shared" si="9"/>
        <v>#DIV/0!</v>
      </c>
      <c r="AH27" s="85">
        <f t="shared" si="10"/>
        <v>0</v>
      </c>
      <c r="AI27" s="85">
        <f t="shared" si="11"/>
        <v>0</v>
      </c>
      <c r="AJ27" s="88">
        <v>0.0085</v>
      </c>
      <c r="AK27" s="89">
        <f t="shared" si="12"/>
        <v>0</v>
      </c>
    </row>
    <row r="28" ht="18.0" customHeight="1">
      <c r="A28" s="56"/>
      <c r="B28" s="58"/>
      <c r="C28" s="58"/>
      <c r="D28" s="57"/>
      <c r="E28" s="57"/>
      <c r="F28" s="57"/>
      <c r="G28" s="57"/>
      <c r="H28" s="59"/>
      <c r="I28" s="60"/>
      <c r="J28" s="225"/>
      <c r="K28" s="61"/>
      <c r="L28" s="59"/>
      <c r="M28" s="62"/>
      <c r="N28" s="62"/>
      <c r="O28" s="62"/>
      <c r="P28" s="63"/>
      <c r="Q28" s="64"/>
      <c r="R28" s="65"/>
      <c r="S28" s="62"/>
      <c r="T28" s="65"/>
      <c r="U28" s="62">
        <v>1.0</v>
      </c>
      <c r="V28" s="62">
        <f t="shared" si="1"/>
        <v>0</v>
      </c>
      <c r="W28" s="66">
        <v>0.065</v>
      </c>
      <c r="X28" s="67">
        <f t="shared" si="2"/>
        <v>0</v>
      </c>
      <c r="Y28" s="68">
        <f t="shared" si="3"/>
        <v>0</v>
      </c>
      <c r="Z28" s="57">
        <v>0.0</v>
      </c>
      <c r="AA28" s="66">
        <f t="shared" si="4"/>
        <v>0.065</v>
      </c>
      <c r="AB28" s="69">
        <f t="shared" si="5"/>
        <v>0</v>
      </c>
      <c r="AC28" s="65">
        <v>0.0</v>
      </c>
      <c r="AD28" s="69">
        <f t="shared" si="6"/>
        <v>0</v>
      </c>
      <c r="AE28" s="70">
        <f t="shared" si="7"/>
        <v>17.5</v>
      </c>
      <c r="AF28" s="69">
        <f t="shared" si="8"/>
        <v>-17.5</v>
      </c>
      <c r="AG28" s="66" t="str">
        <f t="shared" si="9"/>
        <v>#DIV/0!</v>
      </c>
      <c r="AH28" s="71">
        <f t="shared" si="10"/>
        <v>0</v>
      </c>
      <c r="AI28" s="71">
        <f t="shared" si="11"/>
        <v>0</v>
      </c>
      <c r="AJ28" s="72">
        <v>0.0085</v>
      </c>
      <c r="AK28" s="73">
        <f t="shared" si="12"/>
        <v>0</v>
      </c>
    </row>
    <row r="29" ht="18.0" customHeight="1">
      <c r="A29" s="56"/>
      <c r="B29" s="58"/>
      <c r="C29" s="58"/>
      <c r="D29" s="57"/>
      <c r="E29" s="57"/>
      <c r="F29" s="59"/>
      <c r="G29" s="59"/>
      <c r="H29" s="59"/>
      <c r="I29" s="60"/>
      <c r="J29" s="225"/>
      <c r="K29" s="59"/>
      <c r="L29" s="57"/>
      <c r="M29" s="60"/>
      <c r="N29" s="60"/>
      <c r="O29" s="60"/>
      <c r="P29" s="63"/>
      <c r="Q29" s="64"/>
      <c r="R29" s="65"/>
      <c r="S29" s="62"/>
      <c r="T29" s="65"/>
      <c r="U29" s="62">
        <v>1.0</v>
      </c>
      <c r="V29" s="62">
        <f t="shared" si="1"/>
        <v>0</v>
      </c>
      <c r="W29" s="66">
        <v>0.065</v>
      </c>
      <c r="X29" s="67">
        <f t="shared" si="2"/>
        <v>0</v>
      </c>
      <c r="Y29" s="68">
        <f t="shared" si="3"/>
        <v>0</v>
      </c>
      <c r="Z29" s="57">
        <v>0.0</v>
      </c>
      <c r="AA29" s="66">
        <f t="shared" si="4"/>
        <v>0.065</v>
      </c>
      <c r="AB29" s="69">
        <f t="shared" si="5"/>
        <v>0</v>
      </c>
      <c r="AC29" s="65">
        <v>0.0</v>
      </c>
      <c r="AD29" s="69">
        <f t="shared" si="6"/>
        <v>0</v>
      </c>
      <c r="AE29" s="70">
        <f t="shared" si="7"/>
        <v>17.5</v>
      </c>
      <c r="AF29" s="69">
        <f t="shared" si="8"/>
        <v>-17.5</v>
      </c>
      <c r="AG29" s="66" t="str">
        <f t="shared" si="9"/>
        <v>#DIV/0!</v>
      </c>
      <c r="AH29" s="85">
        <f t="shared" si="10"/>
        <v>0</v>
      </c>
      <c r="AI29" s="85">
        <f t="shared" si="11"/>
        <v>0</v>
      </c>
      <c r="AJ29" s="86">
        <v>0.0085</v>
      </c>
      <c r="AK29" s="87">
        <f t="shared" si="12"/>
        <v>0</v>
      </c>
    </row>
    <row r="30" ht="18.0" customHeight="1">
      <c r="A30" s="56"/>
      <c r="B30" s="58"/>
      <c r="C30" s="58"/>
      <c r="D30" s="57"/>
      <c r="E30" s="57"/>
      <c r="F30" s="57"/>
      <c r="G30" s="57"/>
      <c r="H30" s="59"/>
      <c r="I30" s="60"/>
      <c r="J30" s="225"/>
      <c r="K30" s="59"/>
      <c r="L30" s="57"/>
      <c r="M30" s="75"/>
      <c r="N30" s="75"/>
      <c r="O30" s="75"/>
      <c r="P30" s="63"/>
      <c r="Q30" s="64"/>
      <c r="R30" s="65"/>
      <c r="S30" s="62"/>
      <c r="T30" s="65"/>
      <c r="U30" s="62">
        <v>1.0</v>
      </c>
      <c r="V30" s="62">
        <f t="shared" si="1"/>
        <v>0</v>
      </c>
      <c r="W30" s="66">
        <v>0.065</v>
      </c>
      <c r="X30" s="67">
        <f t="shared" si="2"/>
        <v>0</v>
      </c>
      <c r="Y30" s="68">
        <f t="shared" si="3"/>
        <v>0</v>
      </c>
      <c r="Z30" s="57">
        <v>0.0</v>
      </c>
      <c r="AA30" s="66">
        <f t="shared" si="4"/>
        <v>0.065</v>
      </c>
      <c r="AB30" s="69">
        <f t="shared" si="5"/>
        <v>0</v>
      </c>
      <c r="AC30" s="65">
        <v>0.0</v>
      </c>
      <c r="AD30" s="69">
        <f t="shared" si="6"/>
        <v>0</v>
      </c>
      <c r="AE30" s="70">
        <f t="shared" si="7"/>
        <v>17.5</v>
      </c>
      <c r="AF30" s="69">
        <f t="shared" si="8"/>
        <v>-17.5</v>
      </c>
      <c r="AG30" s="66" t="str">
        <f t="shared" si="9"/>
        <v>#DIV/0!</v>
      </c>
      <c r="AH30" s="85">
        <f t="shared" si="10"/>
        <v>0</v>
      </c>
      <c r="AI30" s="85">
        <f t="shared" si="11"/>
        <v>0</v>
      </c>
      <c r="AJ30" s="86">
        <v>0.0085</v>
      </c>
      <c r="AK30" s="87">
        <f t="shared" si="12"/>
        <v>0</v>
      </c>
    </row>
    <row r="31" ht="18.0" customHeight="1">
      <c r="A31" s="56"/>
      <c r="B31" s="58"/>
      <c r="C31" s="58"/>
      <c r="D31" s="57"/>
      <c r="E31" s="57"/>
      <c r="F31" s="57"/>
      <c r="G31" s="57"/>
      <c r="H31" s="59"/>
      <c r="I31" s="60"/>
      <c r="J31" s="225"/>
      <c r="K31" s="59"/>
      <c r="L31" s="57"/>
      <c r="M31" s="75"/>
      <c r="N31" s="75"/>
      <c r="O31" s="75"/>
      <c r="P31" s="63"/>
      <c r="Q31" s="64"/>
      <c r="R31" s="65"/>
      <c r="S31" s="62"/>
      <c r="T31" s="65"/>
      <c r="U31" s="62">
        <v>1.0</v>
      </c>
      <c r="V31" s="62">
        <f t="shared" si="1"/>
        <v>0</v>
      </c>
      <c r="W31" s="66">
        <v>0.065</v>
      </c>
      <c r="X31" s="67">
        <f t="shared" si="2"/>
        <v>0</v>
      </c>
      <c r="Y31" s="68">
        <f t="shared" si="3"/>
        <v>0</v>
      </c>
      <c r="Z31" s="57">
        <v>0.0</v>
      </c>
      <c r="AA31" s="66">
        <f t="shared" si="4"/>
        <v>0.065</v>
      </c>
      <c r="AB31" s="69">
        <f t="shared" si="5"/>
        <v>0</v>
      </c>
      <c r="AC31" s="65">
        <v>0.0</v>
      </c>
      <c r="AD31" s="69">
        <f t="shared" si="6"/>
        <v>0</v>
      </c>
      <c r="AE31" s="70">
        <f t="shared" si="7"/>
        <v>17.5</v>
      </c>
      <c r="AF31" s="69">
        <f t="shared" si="8"/>
        <v>-17.5</v>
      </c>
      <c r="AG31" s="66" t="str">
        <f t="shared" si="9"/>
        <v>#DIV/0!</v>
      </c>
      <c r="AH31" s="85">
        <f t="shared" si="10"/>
        <v>0</v>
      </c>
      <c r="AI31" s="85">
        <f t="shared" si="11"/>
        <v>0</v>
      </c>
      <c r="AJ31" s="86">
        <v>0.0085</v>
      </c>
      <c r="AK31" s="87">
        <f t="shared" si="12"/>
        <v>0</v>
      </c>
    </row>
    <row r="32" ht="18.0" customHeight="1">
      <c r="A32" s="56"/>
      <c r="B32" s="58"/>
      <c r="C32" s="58"/>
      <c r="D32" s="57"/>
      <c r="E32" s="57"/>
      <c r="F32" s="59"/>
      <c r="G32" s="57"/>
      <c r="H32" s="59"/>
      <c r="I32" s="60"/>
      <c r="J32" s="60"/>
      <c r="K32" s="59"/>
      <c r="L32" s="59"/>
      <c r="M32" s="60"/>
      <c r="N32" s="60"/>
      <c r="O32" s="60"/>
      <c r="P32" s="63"/>
      <c r="Q32" s="64"/>
      <c r="R32" s="65"/>
      <c r="S32" s="62"/>
      <c r="T32" s="65"/>
      <c r="U32" s="62">
        <v>1.0</v>
      </c>
      <c r="V32" s="62">
        <f t="shared" si="1"/>
        <v>0</v>
      </c>
      <c r="W32" s="66">
        <v>0.065</v>
      </c>
      <c r="X32" s="67">
        <f t="shared" si="2"/>
        <v>0</v>
      </c>
      <c r="Y32" s="68">
        <f t="shared" si="3"/>
        <v>0</v>
      </c>
      <c r="Z32" s="57">
        <v>0.0</v>
      </c>
      <c r="AA32" s="66">
        <f t="shared" si="4"/>
        <v>0.065</v>
      </c>
      <c r="AB32" s="69">
        <f t="shared" si="5"/>
        <v>0</v>
      </c>
      <c r="AC32" s="65">
        <v>0.0</v>
      </c>
      <c r="AD32" s="69">
        <f t="shared" si="6"/>
        <v>0</v>
      </c>
      <c r="AE32" s="70">
        <f t="shared" si="7"/>
        <v>17.5</v>
      </c>
      <c r="AF32" s="69">
        <f t="shared" si="8"/>
        <v>-17.5</v>
      </c>
      <c r="AG32" s="66" t="str">
        <f t="shared" si="9"/>
        <v>#DIV/0!</v>
      </c>
      <c r="AH32" s="85">
        <f t="shared" si="10"/>
        <v>0</v>
      </c>
      <c r="AI32" s="85">
        <f t="shared" si="11"/>
        <v>0</v>
      </c>
      <c r="AJ32" s="86">
        <v>0.0085</v>
      </c>
      <c r="AK32" s="87">
        <f t="shared" si="12"/>
        <v>0</v>
      </c>
    </row>
    <row r="33" ht="18.0" customHeight="1">
      <c r="A33" s="56"/>
      <c r="B33" s="79"/>
      <c r="C33" s="79"/>
      <c r="D33" s="59"/>
      <c r="E33" s="59"/>
      <c r="F33" s="57"/>
      <c r="G33" s="57"/>
      <c r="H33" s="57"/>
      <c r="I33" s="60"/>
      <c r="J33" s="60"/>
      <c r="K33" s="57"/>
      <c r="L33" s="57"/>
      <c r="M33" s="75"/>
      <c r="N33" s="75"/>
      <c r="O33" s="75"/>
      <c r="P33" s="63"/>
      <c r="Q33" s="64"/>
      <c r="R33" s="65"/>
      <c r="S33" s="62"/>
      <c r="T33" s="65"/>
      <c r="U33" s="62">
        <v>1.0</v>
      </c>
      <c r="V33" s="62">
        <f t="shared" si="1"/>
        <v>0</v>
      </c>
      <c r="W33" s="66">
        <v>0.065</v>
      </c>
      <c r="X33" s="67">
        <f t="shared" si="2"/>
        <v>0</v>
      </c>
      <c r="Y33" s="68">
        <f t="shared" si="3"/>
        <v>0</v>
      </c>
      <c r="Z33" s="57">
        <v>0.0</v>
      </c>
      <c r="AA33" s="66">
        <f t="shared" si="4"/>
        <v>0.065</v>
      </c>
      <c r="AB33" s="69">
        <f t="shared" si="5"/>
        <v>0</v>
      </c>
      <c r="AC33" s="65">
        <v>0.0</v>
      </c>
      <c r="AD33" s="69">
        <f t="shared" si="6"/>
        <v>0</v>
      </c>
      <c r="AE33" s="70">
        <f t="shared" si="7"/>
        <v>17.5</v>
      </c>
      <c r="AF33" s="69">
        <f t="shared" si="8"/>
        <v>-17.5</v>
      </c>
      <c r="AG33" s="66" t="str">
        <f t="shared" si="9"/>
        <v>#DIV/0!</v>
      </c>
      <c r="AH33" s="85">
        <f t="shared" si="10"/>
        <v>0</v>
      </c>
      <c r="AI33" s="85">
        <f t="shared" si="11"/>
        <v>0</v>
      </c>
      <c r="AJ33" s="86">
        <v>0.0085</v>
      </c>
      <c r="AK33" s="87">
        <f t="shared" si="12"/>
        <v>0</v>
      </c>
    </row>
    <row r="34" ht="18.0" customHeight="1">
      <c r="A34" s="56"/>
      <c r="B34" s="58"/>
      <c r="C34" s="58"/>
      <c r="D34" s="59"/>
      <c r="E34" s="59"/>
      <c r="F34" s="57"/>
      <c r="G34" s="57"/>
      <c r="H34" s="57"/>
      <c r="I34" s="60"/>
      <c r="J34" s="60"/>
      <c r="K34" s="57"/>
      <c r="L34" s="57"/>
      <c r="M34" s="75"/>
      <c r="N34" s="75"/>
      <c r="O34" s="75"/>
      <c r="P34" s="63"/>
      <c r="Q34" s="64"/>
      <c r="R34" s="65"/>
      <c r="S34" s="62"/>
      <c r="T34" s="65"/>
      <c r="U34" s="62">
        <v>1.0</v>
      </c>
      <c r="V34" s="62">
        <f t="shared" si="1"/>
        <v>0</v>
      </c>
      <c r="W34" s="66">
        <v>0.065</v>
      </c>
      <c r="X34" s="67">
        <f t="shared" si="2"/>
        <v>0</v>
      </c>
      <c r="Y34" s="68">
        <f t="shared" si="3"/>
        <v>0</v>
      </c>
      <c r="Z34" s="57">
        <v>0.0</v>
      </c>
      <c r="AA34" s="66">
        <f t="shared" si="4"/>
        <v>0.065</v>
      </c>
      <c r="AB34" s="69">
        <f t="shared" si="5"/>
        <v>0</v>
      </c>
      <c r="AC34" s="65">
        <v>0.0</v>
      </c>
      <c r="AD34" s="69">
        <f t="shared" si="6"/>
        <v>0</v>
      </c>
      <c r="AE34" s="70">
        <f t="shared" si="7"/>
        <v>17.5</v>
      </c>
      <c r="AF34" s="69">
        <f t="shared" si="8"/>
        <v>-17.5</v>
      </c>
      <c r="AG34" s="66" t="str">
        <f t="shared" si="9"/>
        <v>#DIV/0!</v>
      </c>
      <c r="AH34" s="85">
        <f t="shared" si="10"/>
        <v>0</v>
      </c>
      <c r="AI34" s="85">
        <f t="shared" si="11"/>
        <v>0</v>
      </c>
      <c r="AJ34" s="88">
        <v>0.0085</v>
      </c>
      <c r="AK34" s="89">
        <f t="shared" si="12"/>
        <v>0</v>
      </c>
    </row>
    <row r="35" ht="16.5" customHeight="1">
      <c r="A35" s="56"/>
      <c r="B35" s="58"/>
      <c r="C35" s="58"/>
      <c r="D35" s="57"/>
      <c r="E35" s="57"/>
      <c r="F35" s="57"/>
      <c r="G35" s="57"/>
      <c r="H35" s="59"/>
      <c r="I35" s="60"/>
      <c r="J35" s="226"/>
      <c r="K35" s="61"/>
      <c r="L35" s="59"/>
      <c r="M35" s="62"/>
      <c r="N35" s="62"/>
      <c r="O35" s="62"/>
      <c r="P35" s="63"/>
      <c r="Q35" s="64"/>
      <c r="R35" s="65"/>
      <c r="S35" s="62"/>
      <c r="T35" s="65"/>
      <c r="U35" s="62">
        <v>1.0</v>
      </c>
      <c r="V35" s="62">
        <f t="shared" si="1"/>
        <v>0</v>
      </c>
      <c r="W35" s="66">
        <v>0.065</v>
      </c>
      <c r="X35" s="67">
        <f t="shared" si="2"/>
        <v>0</v>
      </c>
      <c r="Y35" s="68">
        <f t="shared" si="3"/>
        <v>0</v>
      </c>
      <c r="Z35" s="57">
        <v>0.0</v>
      </c>
      <c r="AA35" s="66">
        <f t="shared" si="4"/>
        <v>0.065</v>
      </c>
      <c r="AB35" s="69">
        <f t="shared" si="5"/>
        <v>0</v>
      </c>
      <c r="AC35" s="65">
        <v>0.0</v>
      </c>
      <c r="AD35" s="76">
        <f t="shared" si="6"/>
        <v>0</v>
      </c>
      <c r="AE35" s="70">
        <f t="shared" si="7"/>
        <v>17.5</v>
      </c>
      <c r="AF35" s="69">
        <f t="shared" si="8"/>
        <v>-17.5</v>
      </c>
      <c r="AG35" s="66" t="str">
        <f t="shared" si="9"/>
        <v>#DIV/0!</v>
      </c>
      <c r="AH35" s="85">
        <f t="shared" si="10"/>
        <v>0</v>
      </c>
      <c r="AI35" s="85">
        <f t="shared" si="11"/>
        <v>0</v>
      </c>
      <c r="AJ35" s="88">
        <v>0.0085</v>
      </c>
      <c r="AK35" s="89">
        <f t="shared" si="12"/>
        <v>0</v>
      </c>
    </row>
    <row r="36" ht="18.0" customHeight="1">
      <c r="A36" s="56"/>
      <c r="B36" s="57"/>
      <c r="C36" s="58"/>
      <c r="D36" s="57"/>
      <c r="E36" s="57"/>
      <c r="F36" s="57"/>
      <c r="G36" s="57"/>
      <c r="H36" s="59"/>
      <c r="I36" s="60"/>
      <c r="J36" s="60"/>
      <c r="K36" s="59"/>
      <c r="L36" s="59"/>
      <c r="M36" s="62"/>
      <c r="N36" s="62"/>
      <c r="O36" s="60"/>
      <c r="P36" s="68"/>
      <c r="Q36" s="69"/>
      <c r="R36" s="65"/>
      <c r="S36" s="62"/>
      <c r="T36" s="65"/>
      <c r="U36" s="62">
        <v>1.0</v>
      </c>
      <c r="V36" s="62">
        <f t="shared" si="1"/>
        <v>0</v>
      </c>
      <c r="W36" s="66">
        <v>0.065</v>
      </c>
      <c r="X36" s="67">
        <f t="shared" si="2"/>
        <v>0</v>
      </c>
      <c r="Y36" s="68">
        <f t="shared" si="3"/>
        <v>0</v>
      </c>
      <c r="Z36" s="57">
        <v>0.0</v>
      </c>
      <c r="AA36" s="66">
        <f t="shared" si="4"/>
        <v>0.065</v>
      </c>
      <c r="AB36" s="69">
        <f t="shared" si="5"/>
        <v>0</v>
      </c>
      <c r="AC36" s="65">
        <v>0.0</v>
      </c>
      <c r="AD36" s="69">
        <f t="shared" si="6"/>
        <v>0</v>
      </c>
      <c r="AE36" s="70">
        <f t="shared" si="7"/>
        <v>17.5</v>
      </c>
      <c r="AF36" s="69">
        <f t="shared" si="8"/>
        <v>-17.5</v>
      </c>
      <c r="AG36" s="66" t="str">
        <f t="shared" si="9"/>
        <v>#DIV/0!</v>
      </c>
      <c r="AH36" s="85">
        <f t="shared" si="10"/>
        <v>0</v>
      </c>
      <c r="AI36" s="85">
        <f t="shared" si="11"/>
        <v>0</v>
      </c>
      <c r="AJ36" s="88">
        <v>0.0085</v>
      </c>
      <c r="AK36" s="89">
        <f t="shared" si="12"/>
        <v>0</v>
      </c>
    </row>
    <row r="37" ht="18.0" customHeight="1">
      <c r="A37" s="56"/>
      <c r="B37" s="57"/>
      <c r="C37" s="58"/>
      <c r="D37" s="57"/>
      <c r="E37" s="57"/>
      <c r="F37" s="57"/>
      <c r="G37" s="57"/>
      <c r="H37" s="59"/>
      <c r="I37" s="60"/>
      <c r="J37" s="60"/>
      <c r="K37" s="57"/>
      <c r="L37" s="59"/>
      <c r="M37" s="62"/>
      <c r="N37" s="62"/>
      <c r="O37" s="62"/>
      <c r="P37" s="63"/>
      <c r="Q37" s="64"/>
      <c r="R37" s="65"/>
      <c r="S37" s="62"/>
      <c r="T37" s="65"/>
      <c r="U37" s="62">
        <v>1.0</v>
      </c>
      <c r="V37" s="62">
        <f t="shared" si="1"/>
        <v>0</v>
      </c>
      <c r="W37" s="66">
        <v>0.065</v>
      </c>
      <c r="X37" s="67">
        <f t="shared" si="2"/>
        <v>0</v>
      </c>
      <c r="Y37" s="68">
        <f t="shared" si="3"/>
        <v>0</v>
      </c>
      <c r="Z37" s="57">
        <v>0.0</v>
      </c>
      <c r="AA37" s="66">
        <f t="shared" si="4"/>
        <v>0.065</v>
      </c>
      <c r="AB37" s="69">
        <f t="shared" si="5"/>
        <v>0</v>
      </c>
      <c r="AC37" s="65">
        <v>0.0</v>
      </c>
      <c r="AD37" s="69">
        <f t="shared" si="6"/>
        <v>0</v>
      </c>
      <c r="AE37" s="70">
        <f t="shared" si="7"/>
        <v>17.5</v>
      </c>
      <c r="AF37" s="69">
        <f t="shared" si="8"/>
        <v>-17.5</v>
      </c>
      <c r="AG37" s="66" t="str">
        <f t="shared" si="9"/>
        <v>#DIV/0!</v>
      </c>
      <c r="AH37" s="85">
        <f t="shared" si="10"/>
        <v>0</v>
      </c>
      <c r="AI37" s="85">
        <f t="shared" si="11"/>
        <v>0</v>
      </c>
      <c r="AJ37" s="88">
        <v>0.0085</v>
      </c>
      <c r="AK37" s="89">
        <f t="shared" si="12"/>
        <v>0</v>
      </c>
    </row>
    <row r="38" ht="18.0" customHeight="1">
      <c r="A38" s="56"/>
      <c r="B38" s="57"/>
      <c r="C38" s="58"/>
      <c r="D38" s="57"/>
      <c r="E38" s="57"/>
      <c r="F38" s="57"/>
      <c r="G38" s="57"/>
      <c r="H38" s="59"/>
      <c r="I38" s="60"/>
      <c r="J38" s="60"/>
      <c r="K38" s="59"/>
      <c r="L38" s="59"/>
      <c r="M38" s="62"/>
      <c r="N38" s="62"/>
      <c r="O38" s="62"/>
      <c r="P38" s="68"/>
      <c r="Q38" s="69"/>
      <c r="R38" s="65"/>
      <c r="S38" s="62"/>
      <c r="T38" s="65"/>
      <c r="U38" s="62">
        <v>1.0</v>
      </c>
      <c r="V38" s="62">
        <f t="shared" si="1"/>
        <v>0</v>
      </c>
      <c r="W38" s="66">
        <v>0.065</v>
      </c>
      <c r="X38" s="67">
        <f t="shared" si="2"/>
        <v>0</v>
      </c>
      <c r="Y38" s="68">
        <f t="shared" si="3"/>
        <v>0</v>
      </c>
      <c r="Z38" s="57">
        <v>0.0</v>
      </c>
      <c r="AA38" s="66">
        <f t="shared" si="4"/>
        <v>0.065</v>
      </c>
      <c r="AB38" s="69">
        <f t="shared" si="5"/>
        <v>0</v>
      </c>
      <c r="AC38" s="65">
        <v>0.0</v>
      </c>
      <c r="AD38" s="69">
        <f t="shared" si="6"/>
        <v>0</v>
      </c>
      <c r="AE38" s="70">
        <f t="shared" si="7"/>
        <v>17.5</v>
      </c>
      <c r="AF38" s="69">
        <f t="shared" si="8"/>
        <v>-17.5</v>
      </c>
      <c r="AG38" s="66" t="str">
        <f t="shared" si="9"/>
        <v>#DIV/0!</v>
      </c>
      <c r="AH38" s="85">
        <f t="shared" si="10"/>
        <v>0</v>
      </c>
      <c r="AI38" s="85">
        <f t="shared" si="11"/>
        <v>0</v>
      </c>
      <c r="AJ38" s="88">
        <v>0.0085</v>
      </c>
      <c r="AK38" s="89">
        <f t="shared" si="12"/>
        <v>0</v>
      </c>
    </row>
    <row r="39" ht="18.0" customHeight="1">
      <c r="A39" s="56"/>
      <c r="B39" s="57"/>
      <c r="C39" s="58"/>
      <c r="D39" s="57"/>
      <c r="E39" s="57"/>
      <c r="F39" s="57"/>
      <c r="G39" s="57"/>
      <c r="H39" s="59"/>
      <c r="I39" s="60"/>
      <c r="J39" s="60"/>
      <c r="K39" s="59"/>
      <c r="L39" s="59"/>
      <c r="M39" s="60"/>
      <c r="N39" s="60"/>
      <c r="O39" s="74"/>
      <c r="P39" s="68"/>
      <c r="Q39" s="69"/>
      <c r="R39" s="65"/>
      <c r="S39" s="62"/>
      <c r="T39" s="65"/>
      <c r="U39" s="62">
        <v>1.0</v>
      </c>
      <c r="V39" s="62">
        <f t="shared" si="1"/>
        <v>0</v>
      </c>
      <c r="W39" s="66">
        <v>0.065</v>
      </c>
      <c r="X39" s="67">
        <f t="shared" si="2"/>
        <v>0</v>
      </c>
      <c r="Y39" s="68">
        <f t="shared" si="3"/>
        <v>0</v>
      </c>
      <c r="Z39" s="57">
        <v>0.0</v>
      </c>
      <c r="AA39" s="66">
        <f t="shared" si="4"/>
        <v>0.065</v>
      </c>
      <c r="AB39" s="69">
        <f t="shared" si="5"/>
        <v>0</v>
      </c>
      <c r="AC39" s="65">
        <v>0.0</v>
      </c>
      <c r="AD39" s="69">
        <f t="shared" si="6"/>
        <v>0</v>
      </c>
      <c r="AE39" s="70">
        <f t="shared" si="7"/>
        <v>17.5</v>
      </c>
      <c r="AF39" s="69">
        <f t="shared" si="8"/>
        <v>-17.5</v>
      </c>
      <c r="AG39" s="66" t="str">
        <f t="shared" si="9"/>
        <v>#DIV/0!</v>
      </c>
      <c r="AH39" s="71">
        <f t="shared" si="10"/>
        <v>0</v>
      </c>
      <c r="AI39" s="71">
        <f t="shared" si="11"/>
        <v>0</v>
      </c>
      <c r="AJ39" s="72">
        <v>0.0085</v>
      </c>
      <c r="AK39" s="73">
        <f t="shared" si="12"/>
        <v>0</v>
      </c>
    </row>
    <row r="40" ht="18.0" customHeight="1">
      <c r="A40" s="56"/>
      <c r="B40" s="57"/>
      <c r="C40" s="58"/>
      <c r="D40" s="57"/>
      <c r="E40" s="57"/>
      <c r="F40" s="57"/>
      <c r="G40" s="57"/>
      <c r="H40" s="59"/>
      <c r="I40" s="60"/>
      <c r="J40" s="60"/>
      <c r="K40" s="59"/>
      <c r="L40" s="59"/>
      <c r="M40" s="90"/>
      <c r="N40" s="62"/>
      <c r="O40" s="90"/>
      <c r="P40" s="68"/>
      <c r="Q40" s="69"/>
      <c r="R40" s="65"/>
      <c r="S40" s="62"/>
      <c r="T40" s="65"/>
      <c r="U40" s="62">
        <v>1.0</v>
      </c>
      <c r="V40" s="62">
        <f t="shared" si="1"/>
        <v>0</v>
      </c>
      <c r="W40" s="66">
        <v>0.065</v>
      </c>
      <c r="X40" s="67">
        <f t="shared" si="2"/>
        <v>0</v>
      </c>
      <c r="Y40" s="68">
        <f t="shared" si="3"/>
        <v>0</v>
      </c>
      <c r="Z40" s="57">
        <v>0.0</v>
      </c>
      <c r="AA40" s="66">
        <f t="shared" si="4"/>
        <v>0.065</v>
      </c>
      <c r="AB40" s="69">
        <f t="shared" si="5"/>
        <v>0</v>
      </c>
      <c r="AC40" s="65">
        <v>0.0</v>
      </c>
      <c r="AD40" s="69">
        <f t="shared" si="6"/>
        <v>0</v>
      </c>
      <c r="AE40" s="70">
        <f t="shared" si="7"/>
        <v>17.5</v>
      </c>
      <c r="AF40" s="69">
        <f t="shared" si="8"/>
        <v>-17.5</v>
      </c>
      <c r="AG40" s="66" t="str">
        <f t="shared" si="9"/>
        <v>#DIV/0!</v>
      </c>
      <c r="AH40" s="85">
        <f t="shared" si="10"/>
        <v>0</v>
      </c>
      <c r="AI40" s="85">
        <f t="shared" si="11"/>
        <v>0</v>
      </c>
      <c r="AJ40" s="88">
        <v>0.0085</v>
      </c>
      <c r="AK40" s="89">
        <f t="shared" si="12"/>
        <v>0</v>
      </c>
    </row>
    <row r="41" ht="18.0" customHeight="1">
      <c r="A41" s="56"/>
      <c r="B41" s="57"/>
      <c r="C41" s="58"/>
      <c r="D41" s="57"/>
      <c r="E41" s="57"/>
      <c r="F41" s="57"/>
      <c r="G41" s="57"/>
      <c r="H41" s="59"/>
      <c r="I41" s="60"/>
      <c r="J41" s="60"/>
      <c r="K41" s="59"/>
      <c r="L41" s="59"/>
      <c r="M41" s="62"/>
      <c r="N41" s="62"/>
      <c r="O41" s="60"/>
      <c r="P41" s="68"/>
      <c r="Q41" s="69"/>
      <c r="R41" s="65"/>
      <c r="S41" s="62"/>
      <c r="T41" s="65"/>
      <c r="U41" s="62">
        <v>1.0</v>
      </c>
      <c r="V41" s="62">
        <f t="shared" si="1"/>
        <v>0</v>
      </c>
      <c r="W41" s="66">
        <v>0.065</v>
      </c>
      <c r="X41" s="67">
        <f t="shared" si="2"/>
        <v>0</v>
      </c>
      <c r="Y41" s="68">
        <f t="shared" si="3"/>
        <v>0</v>
      </c>
      <c r="Z41" s="57">
        <v>0.0</v>
      </c>
      <c r="AA41" s="66">
        <f t="shared" si="4"/>
        <v>0.065</v>
      </c>
      <c r="AB41" s="69">
        <f t="shared" si="5"/>
        <v>0</v>
      </c>
      <c r="AC41" s="65">
        <v>0.0</v>
      </c>
      <c r="AD41" s="69">
        <f t="shared" si="6"/>
        <v>0</v>
      </c>
      <c r="AE41" s="70">
        <f t="shared" si="7"/>
        <v>17.5</v>
      </c>
      <c r="AF41" s="69">
        <f t="shared" si="8"/>
        <v>-17.5</v>
      </c>
      <c r="AG41" s="66" t="str">
        <f t="shared" si="9"/>
        <v>#DIV/0!</v>
      </c>
      <c r="AH41" s="71">
        <f t="shared" si="10"/>
        <v>0</v>
      </c>
      <c r="AI41" s="71">
        <f t="shared" si="11"/>
        <v>0</v>
      </c>
      <c r="AJ41" s="72">
        <v>0.0085</v>
      </c>
      <c r="AK41" s="73">
        <f t="shared" si="12"/>
        <v>0</v>
      </c>
    </row>
    <row r="42" ht="18.0" customHeight="1">
      <c r="A42" s="56"/>
      <c r="B42" s="57"/>
      <c r="C42" s="58"/>
      <c r="D42" s="57"/>
      <c r="E42" s="57"/>
      <c r="F42" s="57"/>
      <c r="G42" s="57"/>
      <c r="H42" s="59"/>
      <c r="I42" s="60"/>
      <c r="J42" s="60"/>
      <c r="K42" s="59"/>
      <c r="L42" s="59"/>
      <c r="M42" s="90"/>
      <c r="N42" s="62"/>
      <c r="O42" s="90"/>
      <c r="P42" s="68"/>
      <c r="Q42" s="69"/>
      <c r="R42" s="65"/>
      <c r="S42" s="62"/>
      <c r="T42" s="65"/>
      <c r="U42" s="62">
        <v>1.0</v>
      </c>
      <c r="V42" s="62">
        <f t="shared" si="1"/>
        <v>0</v>
      </c>
      <c r="W42" s="66">
        <v>0.065</v>
      </c>
      <c r="X42" s="67">
        <f t="shared" si="2"/>
        <v>0</v>
      </c>
      <c r="Y42" s="68">
        <f t="shared" si="3"/>
        <v>0</v>
      </c>
      <c r="Z42" s="57">
        <v>0.0</v>
      </c>
      <c r="AA42" s="66">
        <f t="shared" si="4"/>
        <v>0.065</v>
      </c>
      <c r="AB42" s="69">
        <f t="shared" si="5"/>
        <v>0</v>
      </c>
      <c r="AC42" s="65">
        <v>0.0</v>
      </c>
      <c r="AD42" s="69">
        <f t="shared" si="6"/>
        <v>0</v>
      </c>
      <c r="AE42" s="70">
        <f t="shared" si="7"/>
        <v>17.5</v>
      </c>
      <c r="AF42" s="69">
        <f t="shared" si="8"/>
        <v>-17.5</v>
      </c>
      <c r="AG42" s="66" t="str">
        <f t="shared" si="9"/>
        <v>#DIV/0!</v>
      </c>
      <c r="AH42" s="71">
        <f t="shared" si="10"/>
        <v>0</v>
      </c>
      <c r="AI42" s="71">
        <f t="shared" si="11"/>
        <v>0</v>
      </c>
      <c r="AJ42" s="72">
        <v>0.0085</v>
      </c>
      <c r="AK42" s="73">
        <f t="shared" si="12"/>
        <v>0</v>
      </c>
    </row>
    <row r="43" ht="18.0" customHeight="1">
      <c r="A43" s="56"/>
      <c r="B43" s="57"/>
      <c r="C43" s="58"/>
      <c r="D43" s="57"/>
      <c r="E43" s="57"/>
      <c r="F43" s="57"/>
      <c r="G43" s="57"/>
      <c r="H43" s="59"/>
      <c r="I43" s="60"/>
      <c r="J43" s="60"/>
      <c r="K43" s="57"/>
      <c r="L43" s="59"/>
      <c r="M43" s="62"/>
      <c r="N43" s="62"/>
      <c r="O43" s="62"/>
      <c r="P43" s="63"/>
      <c r="Q43" s="64"/>
      <c r="R43" s="65"/>
      <c r="S43" s="62"/>
      <c r="T43" s="65"/>
      <c r="U43" s="62">
        <v>1.0</v>
      </c>
      <c r="V43" s="62">
        <f t="shared" si="1"/>
        <v>0</v>
      </c>
      <c r="W43" s="66">
        <v>0.065</v>
      </c>
      <c r="X43" s="67">
        <f t="shared" si="2"/>
        <v>0</v>
      </c>
      <c r="Y43" s="68">
        <f t="shared" si="3"/>
        <v>0</v>
      </c>
      <c r="Z43" s="57">
        <v>0.0</v>
      </c>
      <c r="AA43" s="66">
        <f t="shared" si="4"/>
        <v>0.065</v>
      </c>
      <c r="AB43" s="69">
        <f t="shared" si="5"/>
        <v>0</v>
      </c>
      <c r="AC43" s="65">
        <v>0.0</v>
      </c>
      <c r="AD43" s="69">
        <f t="shared" si="6"/>
        <v>0</v>
      </c>
      <c r="AE43" s="70">
        <f t="shared" si="7"/>
        <v>17.5</v>
      </c>
      <c r="AF43" s="69">
        <f t="shared" si="8"/>
        <v>-17.5</v>
      </c>
      <c r="AG43" s="66" t="str">
        <f t="shared" si="9"/>
        <v>#DIV/0!</v>
      </c>
      <c r="AH43" s="71">
        <f t="shared" si="10"/>
        <v>0</v>
      </c>
      <c r="AI43" s="71">
        <f t="shared" si="11"/>
        <v>0</v>
      </c>
      <c r="AJ43" s="72">
        <v>0.0085</v>
      </c>
      <c r="AK43" s="73">
        <f t="shared" si="12"/>
        <v>0</v>
      </c>
    </row>
    <row r="44" ht="18.0" hidden="1" customHeight="1">
      <c r="A44" s="56"/>
      <c r="B44" s="57"/>
      <c r="C44" s="59"/>
      <c r="D44" s="57"/>
      <c r="E44" s="57"/>
      <c r="F44" s="57"/>
      <c r="G44" s="57"/>
      <c r="H44" s="59"/>
      <c r="I44" s="60"/>
      <c r="J44" s="60"/>
      <c r="K44" s="59"/>
      <c r="L44" s="59"/>
      <c r="M44" s="62"/>
      <c r="N44" s="62"/>
      <c r="O44" s="62"/>
      <c r="P44" s="63"/>
      <c r="Q44" s="64"/>
      <c r="R44" s="65"/>
      <c r="S44" s="62"/>
      <c r="T44" s="65"/>
      <c r="U44" s="62">
        <v>1.0</v>
      </c>
      <c r="V44" s="62">
        <f t="shared" si="1"/>
        <v>0</v>
      </c>
      <c r="W44" s="66">
        <v>0.065</v>
      </c>
      <c r="X44" s="67">
        <f t="shared" si="2"/>
        <v>0</v>
      </c>
      <c r="Y44" s="68">
        <f t="shared" si="3"/>
        <v>0</v>
      </c>
      <c r="Z44" s="57">
        <v>0.0</v>
      </c>
      <c r="AA44" s="66">
        <f t="shared" si="4"/>
        <v>0.065</v>
      </c>
      <c r="AB44" s="69">
        <f t="shared" si="5"/>
        <v>0</v>
      </c>
      <c r="AC44" s="65">
        <v>0.0</v>
      </c>
      <c r="AD44" s="69">
        <f t="shared" si="6"/>
        <v>0</v>
      </c>
      <c r="AE44" s="70">
        <f t="shared" si="7"/>
        <v>17.5</v>
      </c>
      <c r="AF44" s="69">
        <f t="shared" si="8"/>
        <v>-17.5</v>
      </c>
      <c r="AG44" s="66" t="str">
        <f t="shared" si="9"/>
        <v>#DIV/0!</v>
      </c>
      <c r="AH44" s="71">
        <f t="shared" si="10"/>
        <v>0</v>
      </c>
      <c r="AI44" s="71">
        <f t="shared" si="11"/>
        <v>0</v>
      </c>
      <c r="AJ44" s="72">
        <v>0.0085</v>
      </c>
      <c r="AK44" s="73">
        <f t="shared" si="12"/>
        <v>0</v>
      </c>
    </row>
    <row r="45" ht="18.0" hidden="1" customHeight="1">
      <c r="A45" s="56"/>
      <c r="B45" s="57"/>
      <c r="C45" s="58"/>
      <c r="D45" s="57"/>
      <c r="E45" s="57"/>
      <c r="F45" s="57"/>
      <c r="G45" s="57"/>
      <c r="H45" s="59"/>
      <c r="I45" s="60"/>
      <c r="J45" s="60"/>
      <c r="K45" s="59"/>
      <c r="L45" s="59"/>
      <c r="M45" s="62"/>
      <c r="N45" s="62"/>
      <c r="O45" s="60"/>
      <c r="P45" s="68"/>
      <c r="Q45" s="69"/>
      <c r="R45" s="65"/>
      <c r="S45" s="62"/>
      <c r="T45" s="65"/>
      <c r="U45" s="62">
        <v>1.0</v>
      </c>
      <c r="V45" s="62">
        <f t="shared" si="1"/>
        <v>0</v>
      </c>
      <c r="W45" s="66">
        <v>0.065</v>
      </c>
      <c r="X45" s="67">
        <f t="shared" si="2"/>
        <v>0</v>
      </c>
      <c r="Y45" s="68">
        <f t="shared" si="3"/>
        <v>0</v>
      </c>
      <c r="Z45" s="57">
        <v>0.0</v>
      </c>
      <c r="AA45" s="66">
        <f t="shared" si="4"/>
        <v>0.065</v>
      </c>
      <c r="AB45" s="69">
        <f t="shared" si="5"/>
        <v>0</v>
      </c>
      <c r="AC45" s="65">
        <v>0.0</v>
      </c>
      <c r="AD45" s="76">
        <f t="shared" si="6"/>
        <v>0</v>
      </c>
      <c r="AE45" s="70">
        <f t="shared" si="7"/>
        <v>17.5</v>
      </c>
      <c r="AF45" s="69">
        <f t="shared" si="8"/>
        <v>-17.5</v>
      </c>
      <c r="AG45" s="66" t="str">
        <f t="shared" si="9"/>
        <v>#DIV/0!</v>
      </c>
      <c r="AH45" s="71">
        <f t="shared" si="10"/>
        <v>0</v>
      </c>
      <c r="AI45" s="71">
        <f t="shared" si="11"/>
        <v>0</v>
      </c>
      <c r="AJ45" s="72">
        <v>0.0085</v>
      </c>
      <c r="AK45" s="73">
        <f t="shared" si="12"/>
        <v>0</v>
      </c>
    </row>
    <row r="46" ht="18.0" hidden="1" customHeight="1">
      <c r="A46" s="56"/>
      <c r="B46" s="57"/>
      <c r="C46" s="58"/>
      <c r="D46" s="57"/>
      <c r="E46" s="57"/>
      <c r="F46" s="59"/>
      <c r="G46" s="59"/>
      <c r="H46" s="59"/>
      <c r="I46" s="60"/>
      <c r="J46" s="60"/>
      <c r="K46" s="59"/>
      <c r="L46" s="59"/>
      <c r="M46" s="60"/>
      <c r="N46" s="60"/>
      <c r="O46" s="74"/>
      <c r="P46" s="68"/>
      <c r="Q46" s="69"/>
      <c r="R46" s="65"/>
      <c r="S46" s="62"/>
      <c r="T46" s="65"/>
      <c r="U46" s="62"/>
      <c r="V46" s="62">
        <f t="shared" si="1"/>
        <v>0</v>
      </c>
      <c r="W46" s="66">
        <v>0.065</v>
      </c>
      <c r="X46" s="67">
        <f t="shared" si="2"/>
        <v>0</v>
      </c>
      <c r="Y46" s="68">
        <f t="shared" si="3"/>
        <v>0</v>
      </c>
      <c r="Z46" s="57">
        <v>0.0</v>
      </c>
      <c r="AA46" s="66">
        <f t="shared" si="4"/>
        <v>0.065</v>
      </c>
      <c r="AB46" s="69">
        <f t="shared" si="5"/>
        <v>0</v>
      </c>
      <c r="AC46" s="65">
        <v>0.0</v>
      </c>
      <c r="AD46" s="69">
        <f t="shared" si="6"/>
        <v>0</v>
      </c>
      <c r="AE46" s="70">
        <f t="shared" si="7"/>
        <v>17.5</v>
      </c>
      <c r="AF46" s="69">
        <f t="shared" si="8"/>
        <v>-17.5</v>
      </c>
      <c r="AG46" s="66" t="str">
        <f t="shared" si="9"/>
        <v>#DIV/0!</v>
      </c>
      <c r="AH46" s="71">
        <f t="shared" si="10"/>
        <v>0</v>
      </c>
      <c r="AI46" s="71">
        <f t="shared" si="11"/>
        <v>0</v>
      </c>
      <c r="AJ46" s="72">
        <v>0.0085</v>
      </c>
      <c r="AK46" s="73">
        <f t="shared" si="12"/>
        <v>0</v>
      </c>
    </row>
    <row r="47" ht="18.0" hidden="1" customHeight="1">
      <c r="A47" s="56"/>
      <c r="B47" s="79"/>
      <c r="C47" s="101"/>
      <c r="D47" s="80"/>
      <c r="E47" s="80"/>
      <c r="F47" s="80"/>
      <c r="G47" s="80"/>
      <c r="H47" s="59"/>
      <c r="I47" s="99"/>
      <c r="J47" s="99"/>
      <c r="K47" s="80"/>
      <c r="L47" s="80"/>
      <c r="M47" s="99"/>
      <c r="N47" s="99"/>
      <c r="O47" s="100"/>
      <c r="P47" s="63"/>
      <c r="Q47" s="64"/>
      <c r="R47" s="65"/>
      <c r="S47" s="62"/>
      <c r="T47" s="65"/>
      <c r="U47" s="65"/>
      <c r="V47" s="62">
        <f t="shared" si="1"/>
        <v>0</v>
      </c>
      <c r="W47" s="66">
        <v>0.065</v>
      </c>
      <c r="X47" s="67">
        <f t="shared" si="2"/>
        <v>0</v>
      </c>
      <c r="Y47" s="68">
        <f t="shared" si="3"/>
        <v>0</v>
      </c>
      <c r="Z47" s="57">
        <v>0.0</v>
      </c>
      <c r="AA47" s="66">
        <f t="shared" si="4"/>
        <v>0.065</v>
      </c>
      <c r="AB47" s="69">
        <f t="shared" si="5"/>
        <v>0</v>
      </c>
      <c r="AC47" s="65">
        <v>0.0</v>
      </c>
      <c r="AD47" s="76">
        <v>0.0</v>
      </c>
      <c r="AE47" s="70">
        <f t="shared" si="7"/>
        <v>17.5</v>
      </c>
      <c r="AF47" s="69">
        <f t="shared" si="8"/>
        <v>-17.5</v>
      </c>
      <c r="AG47" s="66" t="str">
        <f t="shared" si="9"/>
        <v>#DIV/0!</v>
      </c>
      <c r="AH47" s="71">
        <f t="shared" si="10"/>
        <v>0</v>
      </c>
      <c r="AI47" s="71">
        <f t="shared" si="11"/>
        <v>0</v>
      </c>
      <c r="AJ47" s="72">
        <v>0.0085</v>
      </c>
      <c r="AK47" s="73">
        <f t="shared" si="12"/>
        <v>0</v>
      </c>
    </row>
    <row r="48" ht="18.0" hidden="1" customHeight="1">
      <c r="A48" s="56"/>
      <c r="B48" s="79"/>
      <c r="C48" s="79"/>
      <c r="D48" s="59"/>
      <c r="E48" s="59"/>
      <c r="F48" s="59"/>
      <c r="G48" s="59"/>
      <c r="H48" s="59"/>
      <c r="I48" s="60"/>
      <c r="J48" s="60"/>
      <c r="K48" s="59"/>
      <c r="L48" s="59"/>
      <c r="M48" s="60"/>
      <c r="N48" s="60"/>
      <c r="O48" s="100"/>
      <c r="P48" s="63"/>
      <c r="Q48" s="64"/>
      <c r="R48" s="65"/>
      <c r="S48" s="62"/>
      <c r="T48" s="65"/>
      <c r="U48" s="65"/>
      <c r="V48" s="62">
        <f t="shared" si="1"/>
        <v>0</v>
      </c>
      <c r="W48" s="66">
        <v>0.065</v>
      </c>
      <c r="X48" s="67">
        <f t="shared" si="2"/>
        <v>0</v>
      </c>
      <c r="Y48" s="68">
        <f t="shared" si="3"/>
        <v>0</v>
      </c>
      <c r="Z48" s="57">
        <v>0.0</v>
      </c>
      <c r="AA48" s="66">
        <f t="shared" si="4"/>
        <v>0.065</v>
      </c>
      <c r="AB48" s="69">
        <f t="shared" si="5"/>
        <v>0</v>
      </c>
      <c r="AC48" s="65">
        <v>0.0</v>
      </c>
      <c r="AD48" s="69">
        <f t="shared" ref="AD48:AD67" si="13">(N48-M48)*AC48</f>
        <v>0</v>
      </c>
      <c r="AE48" s="70">
        <f t="shared" si="7"/>
        <v>17.5</v>
      </c>
      <c r="AF48" s="69">
        <f t="shared" si="8"/>
        <v>-17.5</v>
      </c>
      <c r="AG48" s="66" t="str">
        <f t="shared" si="9"/>
        <v>#DIV/0!</v>
      </c>
      <c r="AH48" s="71">
        <f t="shared" si="10"/>
        <v>0</v>
      </c>
      <c r="AI48" s="71">
        <f t="shared" si="11"/>
        <v>0</v>
      </c>
      <c r="AJ48" s="72">
        <v>0.0085</v>
      </c>
      <c r="AK48" s="73">
        <f t="shared" si="12"/>
        <v>0</v>
      </c>
    </row>
    <row r="49" ht="18.0" hidden="1" customHeight="1">
      <c r="A49" s="56"/>
      <c r="B49" s="79"/>
      <c r="C49" s="79"/>
      <c r="D49" s="59"/>
      <c r="E49" s="59"/>
      <c r="F49" s="59"/>
      <c r="G49" s="59"/>
      <c r="H49" s="59"/>
      <c r="I49" s="60"/>
      <c r="J49" s="60"/>
      <c r="K49" s="59"/>
      <c r="L49" s="59"/>
      <c r="M49" s="60"/>
      <c r="N49" s="60"/>
      <c r="O49" s="100"/>
      <c r="P49" s="63"/>
      <c r="Q49" s="64"/>
      <c r="R49" s="65"/>
      <c r="S49" s="62"/>
      <c r="T49" s="65"/>
      <c r="U49" s="65"/>
      <c r="V49" s="62">
        <f t="shared" si="1"/>
        <v>0</v>
      </c>
      <c r="W49" s="66">
        <v>0.065</v>
      </c>
      <c r="X49" s="67">
        <f t="shared" si="2"/>
        <v>0</v>
      </c>
      <c r="Y49" s="68">
        <f t="shared" si="3"/>
        <v>0</v>
      </c>
      <c r="Z49" s="57">
        <v>0.0</v>
      </c>
      <c r="AA49" s="66">
        <f t="shared" si="4"/>
        <v>0.065</v>
      </c>
      <c r="AB49" s="69">
        <f t="shared" si="5"/>
        <v>0</v>
      </c>
      <c r="AC49" s="65">
        <v>0.0</v>
      </c>
      <c r="AD49" s="69">
        <f t="shared" si="13"/>
        <v>0</v>
      </c>
      <c r="AE49" s="70">
        <f t="shared" si="7"/>
        <v>17.5</v>
      </c>
      <c r="AF49" s="69">
        <f t="shared" si="8"/>
        <v>-17.5</v>
      </c>
      <c r="AG49" s="66" t="str">
        <f t="shared" si="9"/>
        <v>#DIV/0!</v>
      </c>
      <c r="AH49" s="71">
        <f t="shared" si="10"/>
        <v>0</v>
      </c>
      <c r="AI49" s="71">
        <f t="shared" si="11"/>
        <v>0</v>
      </c>
      <c r="AJ49" s="72">
        <v>0.0085</v>
      </c>
      <c r="AK49" s="73">
        <f t="shared" si="12"/>
        <v>0</v>
      </c>
    </row>
    <row r="50" ht="18.0" hidden="1" customHeight="1">
      <c r="A50" s="56"/>
      <c r="B50" s="79"/>
      <c r="C50" s="79"/>
      <c r="D50" s="59"/>
      <c r="E50" s="59"/>
      <c r="F50" s="59"/>
      <c r="G50" s="59"/>
      <c r="H50" s="59"/>
      <c r="I50" s="60"/>
      <c r="J50" s="60"/>
      <c r="K50" s="59"/>
      <c r="L50" s="59"/>
      <c r="M50" s="60"/>
      <c r="N50" s="60"/>
      <c r="O50" s="100"/>
      <c r="P50" s="63"/>
      <c r="Q50" s="64"/>
      <c r="R50" s="65"/>
      <c r="S50" s="62"/>
      <c r="T50" s="65"/>
      <c r="U50" s="65"/>
      <c r="V50" s="62">
        <f t="shared" si="1"/>
        <v>0</v>
      </c>
      <c r="W50" s="66">
        <v>0.065</v>
      </c>
      <c r="X50" s="67">
        <f t="shared" si="2"/>
        <v>0</v>
      </c>
      <c r="Y50" s="68">
        <f t="shared" si="3"/>
        <v>0</v>
      </c>
      <c r="Z50" s="57">
        <v>0.0</v>
      </c>
      <c r="AA50" s="66">
        <f t="shared" si="4"/>
        <v>0.065</v>
      </c>
      <c r="AB50" s="69">
        <f t="shared" ref="AB50:AB51" si="14">N50*AA50+AK51</f>
        <v>0</v>
      </c>
      <c r="AC50" s="65">
        <v>0.0</v>
      </c>
      <c r="AD50" s="69">
        <f t="shared" si="13"/>
        <v>0</v>
      </c>
      <c r="AE50" s="70">
        <f t="shared" si="7"/>
        <v>17.5</v>
      </c>
      <c r="AF50" s="69">
        <f t="shared" si="8"/>
        <v>-17.5</v>
      </c>
      <c r="AG50" s="66" t="str">
        <f t="shared" si="9"/>
        <v>#DIV/0!</v>
      </c>
      <c r="AH50" s="71" t="str">
        <f>#REF!-#REF!-AI50</f>
        <v>#REF!</v>
      </c>
      <c r="AI50" s="71" t="str">
        <f>#REF!*#REF!</f>
        <v>#REF!</v>
      </c>
      <c r="AJ50" s="72">
        <v>0.0085</v>
      </c>
      <c r="AK50" s="73" t="str">
        <f>AJ50*#REF!</f>
        <v>#REF!</v>
      </c>
    </row>
    <row r="51" ht="18.0" hidden="1" customHeight="1">
      <c r="A51" s="56"/>
      <c r="B51" s="79"/>
      <c r="C51" s="79"/>
      <c r="D51" s="59"/>
      <c r="E51" s="59"/>
      <c r="F51" s="59"/>
      <c r="G51" s="59"/>
      <c r="H51" s="59"/>
      <c r="I51" s="60"/>
      <c r="J51" s="60"/>
      <c r="K51" s="59"/>
      <c r="L51" s="59"/>
      <c r="M51" s="60"/>
      <c r="N51" s="60"/>
      <c r="O51" s="100"/>
      <c r="P51" s="63"/>
      <c r="Q51" s="64"/>
      <c r="R51" s="65"/>
      <c r="S51" s="62"/>
      <c r="T51" s="65"/>
      <c r="U51" s="65"/>
      <c r="V51" s="62">
        <f t="shared" si="1"/>
        <v>0</v>
      </c>
      <c r="W51" s="66">
        <v>0.065</v>
      </c>
      <c r="X51" s="67">
        <f t="shared" si="2"/>
        <v>0</v>
      </c>
      <c r="Y51" s="68">
        <f t="shared" si="3"/>
        <v>0</v>
      </c>
      <c r="Z51" s="57">
        <v>0.0</v>
      </c>
      <c r="AA51" s="66">
        <f t="shared" si="4"/>
        <v>0.065</v>
      </c>
      <c r="AB51" s="69">
        <f t="shared" si="14"/>
        <v>0</v>
      </c>
      <c r="AC51" s="65">
        <v>0.0</v>
      </c>
      <c r="AD51" s="69">
        <f t="shared" si="13"/>
        <v>0</v>
      </c>
      <c r="AE51" s="70">
        <f t="shared" si="7"/>
        <v>17.5</v>
      </c>
      <c r="AF51" s="69">
        <f t="shared" si="8"/>
        <v>-17.5</v>
      </c>
      <c r="AG51" s="66" t="str">
        <f t="shared" si="9"/>
        <v>#DIV/0!</v>
      </c>
      <c r="AH51" s="71">
        <f t="shared" ref="AH51:AH52" si="15">N50-AB50-AI51</f>
        <v>0</v>
      </c>
      <c r="AI51" s="71">
        <f t="shared" ref="AI51:AI52" si="16">Y50*N50</f>
        <v>0</v>
      </c>
      <c r="AJ51" s="72">
        <v>0.0085</v>
      </c>
      <c r="AK51" s="73">
        <f t="shared" ref="AK51:AK52" si="17">AJ51*N50</f>
        <v>0</v>
      </c>
    </row>
    <row r="52" ht="19.5" hidden="1" customHeight="1">
      <c r="A52" s="56"/>
      <c r="B52" s="79"/>
      <c r="C52" s="79"/>
      <c r="D52" s="59"/>
      <c r="E52" s="59"/>
      <c r="F52" s="59"/>
      <c r="G52" s="59"/>
      <c r="H52" s="59"/>
      <c r="I52" s="60"/>
      <c r="J52" s="60"/>
      <c r="K52" s="59"/>
      <c r="L52" s="59"/>
      <c r="M52" s="60"/>
      <c r="N52" s="60"/>
      <c r="O52" s="100"/>
      <c r="P52" s="63"/>
      <c r="Q52" s="64"/>
      <c r="R52" s="65"/>
      <c r="S52" s="62"/>
      <c r="T52" s="65"/>
      <c r="U52" s="65"/>
      <c r="V52" s="62">
        <f t="shared" si="1"/>
        <v>0</v>
      </c>
      <c r="W52" s="66">
        <v>0.065</v>
      </c>
      <c r="X52" s="67">
        <f t="shared" si="2"/>
        <v>0</v>
      </c>
      <c r="Y52" s="68">
        <f t="shared" si="3"/>
        <v>0</v>
      </c>
      <c r="Z52" s="57">
        <v>0.0</v>
      </c>
      <c r="AA52" s="66">
        <f t="shared" si="4"/>
        <v>0.065</v>
      </c>
      <c r="AB52" s="69">
        <f t="shared" ref="AB52:AB67" si="18">N52*AA52+AK52</f>
        <v>0</v>
      </c>
      <c r="AC52" s="65">
        <v>0.0</v>
      </c>
      <c r="AD52" s="69">
        <f t="shared" si="13"/>
        <v>0</v>
      </c>
      <c r="AE52" s="70">
        <f t="shared" si="7"/>
        <v>17.5</v>
      </c>
      <c r="AF52" s="69">
        <f t="shared" si="8"/>
        <v>-17.5</v>
      </c>
      <c r="AG52" s="66" t="str">
        <f t="shared" si="9"/>
        <v>#DIV/0!</v>
      </c>
      <c r="AH52" s="71">
        <f t="shared" si="15"/>
        <v>0</v>
      </c>
      <c r="AI52" s="71">
        <f t="shared" si="16"/>
        <v>0</v>
      </c>
      <c r="AJ52" s="72">
        <v>0.0085</v>
      </c>
      <c r="AK52" s="73">
        <f t="shared" si="17"/>
        <v>0</v>
      </c>
    </row>
    <row r="53" ht="18.0" hidden="1" customHeight="1">
      <c r="A53" s="56"/>
      <c r="B53" s="79"/>
      <c r="C53" s="79"/>
      <c r="D53" s="57"/>
      <c r="E53" s="57"/>
      <c r="F53" s="57"/>
      <c r="G53" s="57"/>
      <c r="H53" s="59"/>
      <c r="I53" s="60"/>
      <c r="J53" s="60"/>
      <c r="K53" s="59"/>
      <c r="L53" s="59"/>
      <c r="M53" s="62"/>
      <c r="N53" s="62"/>
      <c r="O53" s="62"/>
      <c r="P53" s="68"/>
      <c r="Q53" s="69"/>
      <c r="R53" s="65"/>
      <c r="S53" s="62"/>
      <c r="T53" s="65"/>
      <c r="U53" s="62">
        <v>1.0</v>
      </c>
      <c r="V53" s="62">
        <f t="shared" si="1"/>
        <v>0</v>
      </c>
      <c r="W53" s="66">
        <v>0.065</v>
      </c>
      <c r="X53" s="67">
        <f t="shared" si="2"/>
        <v>0</v>
      </c>
      <c r="Y53" s="68">
        <f t="shared" si="3"/>
        <v>0</v>
      </c>
      <c r="Z53" s="57">
        <v>0.0</v>
      </c>
      <c r="AA53" s="66">
        <f t="shared" si="4"/>
        <v>0.065</v>
      </c>
      <c r="AB53" s="69">
        <f t="shared" si="18"/>
        <v>0</v>
      </c>
      <c r="AC53" s="65">
        <v>0.0</v>
      </c>
      <c r="AD53" s="69">
        <f t="shared" si="13"/>
        <v>0</v>
      </c>
      <c r="AE53" s="70">
        <f t="shared" si="7"/>
        <v>17.5</v>
      </c>
      <c r="AF53" s="69">
        <f t="shared" si="8"/>
        <v>-17.5</v>
      </c>
      <c r="AG53" s="66" t="str">
        <f t="shared" si="9"/>
        <v>#DIV/0!</v>
      </c>
      <c r="AH53" s="71">
        <f t="shared" ref="AH53:AH67" si="19">N53-AB53-AI53</f>
        <v>0</v>
      </c>
      <c r="AI53" s="71">
        <f t="shared" ref="AI53:AI67" si="20">Y53*N53</f>
        <v>0</v>
      </c>
      <c r="AJ53" s="72">
        <v>0.0085</v>
      </c>
      <c r="AK53" s="73">
        <f t="shared" ref="AK53:AK67" si="21">AJ53*N53</f>
        <v>0</v>
      </c>
    </row>
    <row r="54" ht="18.75" hidden="1" customHeight="1">
      <c r="A54" s="56"/>
      <c r="B54" s="79"/>
      <c r="C54" s="79"/>
      <c r="D54" s="57"/>
      <c r="E54" s="57"/>
      <c r="F54" s="59"/>
      <c r="G54" s="59"/>
      <c r="H54" s="59"/>
      <c r="I54" s="60"/>
      <c r="J54" s="60"/>
      <c r="K54" s="59"/>
      <c r="L54" s="59"/>
      <c r="M54" s="60"/>
      <c r="N54" s="60"/>
      <c r="O54" s="74"/>
      <c r="P54" s="68"/>
      <c r="Q54" s="69"/>
      <c r="R54" s="65"/>
      <c r="S54" s="62"/>
      <c r="T54" s="65"/>
      <c r="U54" s="62">
        <v>1.0</v>
      </c>
      <c r="V54" s="62">
        <f t="shared" si="1"/>
        <v>0</v>
      </c>
      <c r="W54" s="66">
        <v>0.065</v>
      </c>
      <c r="X54" s="67">
        <f t="shared" si="2"/>
        <v>0</v>
      </c>
      <c r="Y54" s="68">
        <f t="shared" si="3"/>
        <v>0</v>
      </c>
      <c r="Z54" s="57">
        <v>0.0</v>
      </c>
      <c r="AA54" s="66">
        <f t="shared" si="4"/>
        <v>0.065</v>
      </c>
      <c r="AB54" s="69">
        <f t="shared" si="18"/>
        <v>0</v>
      </c>
      <c r="AC54" s="65">
        <v>0.0</v>
      </c>
      <c r="AD54" s="69">
        <f t="shared" si="13"/>
        <v>0</v>
      </c>
      <c r="AE54" s="70">
        <f t="shared" si="7"/>
        <v>17.5</v>
      </c>
      <c r="AF54" s="69">
        <f t="shared" si="8"/>
        <v>-17.5</v>
      </c>
      <c r="AG54" s="66" t="str">
        <f t="shared" si="9"/>
        <v>#DIV/0!</v>
      </c>
      <c r="AH54" s="71">
        <f t="shared" si="19"/>
        <v>0</v>
      </c>
      <c r="AI54" s="71">
        <f t="shared" si="20"/>
        <v>0</v>
      </c>
      <c r="AJ54" s="72">
        <v>0.0085</v>
      </c>
      <c r="AK54" s="73">
        <f t="shared" si="21"/>
        <v>0</v>
      </c>
    </row>
    <row r="55" ht="18.0" hidden="1" customHeight="1">
      <c r="A55" s="56"/>
      <c r="B55" s="79"/>
      <c r="C55" s="79"/>
      <c r="D55" s="59"/>
      <c r="E55" s="59"/>
      <c r="F55" s="59"/>
      <c r="G55" s="59"/>
      <c r="H55" s="59"/>
      <c r="I55" s="60"/>
      <c r="J55" s="60"/>
      <c r="K55" s="59"/>
      <c r="L55" s="59"/>
      <c r="M55" s="60"/>
      <c r="N55" s="60"/>
      <c r="O55" s="100"/>
      <c r="P55" s="63"/>
      <c r="Q55" s="64"/>
      <c r="R55" s="65"/>
      <c r="S55" s="62"/>
      <c r="T55" s="65"/>
      <c r="U55" s="65"/>
      <c r="V55" s="62">
        <f t="shared" si="1"/>
        <v>0</v>
      </c>
      <c r="W55" s="66">
        <v>0.065</v>
      </c>
      <c r="X55" s="67">
        <f t="shared" si="2"/>
        <v>0</v>
      </c>
      <c r="Y55" s="68">
        <f t="shared" si="3"/>
        <v>0</v>
      </c>
      <c r="Z55" s="57">
        <v>0.0</v>
      </c>
      <c r="AA55" s="66">
        <f t="shared" si="4"/>
        <v>0.065</v>
      </c>
      <c r="AB55" s="69">
        <f t="shared" si="18"/>
        <v>0</v>
      </c>
      <c r="AC55" s="65">
        <v>0.0</v>
      </c>
      <c r="AD55" s="69">
        <f t="shared" si="13"/>
        <v>0</v>
      </c>
      <c r="AE55" s="70">
        <f t="shared" si="7"/>
        <v>17.5</v>
      </c>
      <c r="AF55" s="69">
        <f t="shared" si="8"/>
        <v>-17.5</v>
      </c>
      <c r="AG55" s="66" t="str">
        <f t="shared" si="9"/>
        <v>#DIV/0!</v>
      </c>
      <c r="AH55" s="71">
        <f t="shared" si="19"/>
        <v>0</v>
      </c>
      <c r="AI55" s="71">
        <f t="shared" si="20"/>
        <v>0</v>
      </c>
      <c r="AJ55" s="72">
        <v>0.0085</v>
      </c>
      <c r="AK55" s="73">
        <f t="shared" si="21"/>
        <v>0</v>
      </c>
    </row>
    <row r="56" ht="18.0" hidden="1" customHeight="1">
      <c r="A56" s="102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/>
      <c r="Q56" s="64"/>
      <c r="R56" s="65"/>
      <c r="S56" s="62"/>
      <c r="T56" s="65"/>
      <c r="U56" s="65"/>
      <c r="V56" s="62">
        <f t="shared" si="1"/>
        <v>0</v>
      </c>
      <c r="W56" s="66">
        <v>0.065</v>
      </c>
      <c r="X56" s="67">
        <f t="shared" si="2"/>
        <v>0</v>
      </c>
      <c r="Y56" s="68">
        <f t="shared" si="3"/>
        <v>0</v>
      </c>
      <c r="Z56" s="57">
        <v>0.0</v>
      </c>
      <c r="AA56" s="66">
        <f t="shared" si="4"/>
        <v>0.065</v>
      </c>
      <c r="AB56" s="69">
        <f t="shared" si="18"/>
        <v>0</v>
      </c>
      <c r="AC56" s="65">
        <v>0.0</v>
      </c>
      <c r="AD56" s="69">
        <f t="shared" si="13"/>
        <v>0</v>
      </c>
      <c r="AE56" s="70">
        <f t="shared" si="7"/>
        <v>17.5</v>
      </c>
      <c r="AF56" s="69">
        <f t="shared" si="8"/>
        <v>-17.5</v>
      </c>
      <c r="AG56" s="66" t="str">
        <f t="shared" si="9"/>
        <v>#DIV/0!</v>
      </c>
      <c r="AH56" s="71">
        <f t="shared" si="19"/>
        <v>0</v>
      </c>
      <c r="AI56" s="71">
        <f t="shared" si="20"/>
        <v>0</v>
      </c>
      <c r="AJ56" s="72">
        <v>0.0085</v>
      </c>
      <c r="AK56" s="73">
        <f t="shared" si="21"/>
        <v>0</v>
      </c>
    </row>
    <row r="57" hidden="1">
      <c r="A57" s="102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/>
      <c r="Q57" s="64"/>
      <c r="R57" s="65"/>
      <c r="S57" s="62"/>
      <c r="T57" s="65"/>
      <c r="U57" s="65"/>
      <c r="V57" s="62">
        <f t="shared" si="1"/>
        <v>0</v>
      </c>
      <c r="W57" s="66">
        <v>0.065</v>
      </c>
      <c r="X57" s="67">
        <f t="shared" si="2"/>
        <v>0</v>
      </c>
      <c r="Y57" s="68">
        <f t="shared" si="3"/>
        <v>0</v>
      </c>
      <c r="Z57" s="57">
        <v>0.0</v>
      </c>
      <c r="AA57" s="66">
        <f t="shared" si="4"/>
        <v>0.065</v>
      </c>
      <c r="AB57" s="69">
        <f t="shared" si="18"/>
        <v>0</v>
      </c>
      <c r="AC57" s="65">
        <v>0.0</v>
      </c>
      <c r="AD57" s="69">
        <f t="shared" si="13"/>
        <v>0</v>
      </c>
      <c r="AE57" s="70">
        <f t="shared" si="7"/>
        <v>17.5</v>
      </c>
      <c r="AF57" s="69">
        <f t="shared" si="8"/>
        <v>-17.5</v>
      </c>
      <c r="AG57" s="66" t="str">
        <f t="shared" si="9"/>
        <v>#DIV/0!</v>
      </c>
      <c r="AH57" s="71">
        <f t="shared" si="19"/>
        <v>0</v>
      </c>
      <c r="AI57" s="71">
        <f t="shared" si="20"/>
        <v>0</v>
      </c>
      <c r="AJ57" s="72">
        <v>0.0085</v>
      </c>
      <c r="AK57" s="73">
        <f t="shared" si="21"/>
        <v>0</v>
      </c>
    </row>
    <row r="58" ht="18.0" hidden="1" customHeight="1">
      <c r="A58" s="102"/>
      <c r="B58" s="79"/>
      <c r="C58" s="79"/>
      <c r="D58" s="59"/>
      <c r="E58" s="59"/>
      <c r="F58" s="59"/>
      <c r="G58" s="59"/>
      <c r="H58" s="59"/>
      <c r="I58" s="60"/>
      <c r="J58" s="99"/>
      <c r="K58" s="59"/>
      <c r="L58" s="59"/>
      <c r="M58" s="60"/>
      <c r="N58" s="99"/>
      <c r="O58" s="100"/>
      <c r="P58" s="63"/>
      <c r="Q58" s="64"/>
      <c r="R58" s="65"/>
      <c r="S58" s="62"/>
      <c r="T58" s="65"/>
      <c r="U58" s="65"/>
      <c r="V58" s="62">
        <f t="shared" si="1"/>
        <v>0</v>
      </c>
      <c r="W58" s="66">
        <v>0.065</v>
      </c>
      <c r="X58" s="67">
        <f t="shared" si="2"/>
        <v>0</v>
      </c>
      <c r="Y58" s="68">
        <f t="shared" si="3"/>
        <v>0</v>
      </c>
      <c r="Z58" s="57">
        <v>0.0</v>
      </c>
      <c r="AA58" s="66">
        <f t="shared" si="4"/>
        <v>0.065</v>
      </c>
      <c r="AB58" s="69">
        <f t="shared" si="18"/>
        <v>0</v>
      </c>
      <c r="AC58" s="65">
        <v>0.0</v>
      </c>
      <c r="AD58" s="69">
        <f t="shared" si="13"/>
        <v>0</v>
      </c>
      <c r="AE58" s="70">
        <f t="shared" si="7"/>
        <v>17.5</v>
      </c>
      <c r="AF58" s="69">
        <f t="shared" si="8"/>
        <v>-17.5</v>
      </c>
      <c r="AG58" s="66" t="str">
        <f t="shared" si="9"/>
        <v>#DIV/0!</v>
      </c>
      <c r="AH58" s="71">
        <f t="shared" si="19"/>
        <v>0</v>
      </c>
      <c r="AI58" s="71">
        <f t="shared" si="20"/>
        <v>0</v>
      </c>
      <c r="AJ58" s="72">
        <v>0.0085</v>
      </c>
      <c r="AK58" s="73">
        <f t="shared" si="21"/>
        <v>0</v>
      </c>
    </row>
    <row r="59" ht="18.0" hidden="1" customHeight="1">
      <c r="A59" s="102"/>
      <c r="B59" s="79"/>
      <c r="C59" s="79"/>
      <c r="D59" s="80"/>
      <c r="E59" s="80"/>
      <c r="F59" s="80"/>
      <c r="G59" s="80"/>
      <c r="H59" s="59"/>
      <c r="I59" s="99"/>
      <c r="J59" s="99"/>
      <c r="K59" s="80"/>
      <c r="L59" s="80"/>
      <c r="M59" s="99"/>
      <c r="N59" s="99"/>
      <c r="O59" s="100"/>
      <c r="P59" s="63"/>
      <c r="Q59" s="64"/>
      <c r="R59" s="65"/>
      <c r="S59" s="62"/>
      <c r="T59" s="65"/>
      <c r="U59" s="65"/>
      <c r="V59" s="62">
        <f t="shared" si="1"/>
        <v>0</v>
      </c>
      <c r="W59" s="66">
        <v>0.065</v>
      </c>
      <c r="X59" s="67">
        <f t="shared" si="2"/>
        <v>0</v>
      </c>
      <c r="Y59" s="68">
        <f t="shared" si="3"/>
        <v>0</v>
      </c>
      <c r="Z59" s="57">
        <v>0.0</v>
      </c>
      <c r="AA59" s="66">
        <f t="shared" si="4"/>
        <v>0.065</v>
      </c>
      <c r="AB59" s="69">
        <f t="shared" si="18"/>
        <v>0</v>
      </c>
      <c r="AC59" s="65">
        <v>0.0</v>
      </c>
      <c r="AD59" s="69">
        <f t="shared" si="13"/>
        <v>0</v>
      </c>
      <c r="AE59" s="70">
        <f t="shared" si="7"/>
        <v>17.5</v>
      </c>
      <c r="AF59" s="69">
        <f t="shared" si="8"/>
        <v>-17.5</v>
      </c>
      <c r="AG59" s="66" t="str">
        <f t="shared" si="9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80"/>
      <c r="B60" s="79"/>
      <c r="C60" s="79"/>
      <c r="D60" s="59"/>
      <c r="E60" s="59"/>
      <c r="F60" s="59"/>
      <c r="G60" s="59"/>
      <c r="H60" s="59"/>
      <c r="I60" s="60"/>
      <c r="J60" s="99"/>
      <c r="K60" s="59"/>
      <c r="L60" s="59"/>
      <c r="M60" s="60"/>
      <c r="N60" s="99"/>
      <c r="O60" s="100"/>
      <c r="P60" s="63"/>
      <c r="Q60" s="64"/>
      <c r="R60" s="65"/>
      <c r="S60" s="62"/>
      <c r="T60" s="65"/>
      <c r="U60" s="65"/>
      <c r="V60" s="62">
        <f t="shared" si="1"/>
        <v>0</v>
      </c>
      <c r="W60" s="66">
        <v>0.065</v>
      </c>
      <c r="X60" s="67">
        <f t="shared" si="2"/>
        <v>0</v>
      </c>
      <c r="Y60" s="68">
        <f t="shared" si="3"/>
        <v>0</v>
      </c>
      <c r="Z60" s="57">
        <v>0.0</v>
      </c>
      <c r="AA60" s="66">
        <f t="shared" si="4"/>
        <v>0.065</v>
      </c>
      <c r="AB60" s="69">
        <f t="shared" si="18"/>
        <v>0</v>
      </c>
      <c r="AC60" s="65">
        <v>0.0</v>
      </c>
      <c r="AD60" s="69">
        <f t="shared" si="13"/>
        <v>0</v>
      </c>
      <c r="AE60" s="70">
        <f t="shared" si="7"/>
        <v>17.5</v>
      </c>
      <c r="AF60" s="69">
        <f t="shared" si="8"/>
        <v>-17.5</v>
      </c>
      <c r="AG60" s="66" t="str">
        <f t="shared" si="9"/>
        <v>#DIV/0!</v>
      </c>
      <c r="AH60" s="71">
        <f t="shared" si="19"/>
        <v>0</v>
      </c>
      <c r="AI60" s="71">
        <f t="shared" si="20"/>
        <v>0</v>
      </c>
      <c r="AJ60" s="72">
        <v>0.0085</v>
      </c>
      <c r="AK60" s="73">
        <f t="shared" si="21"/>
        <v>0</v>
      </c>
    </row>
    <row r="61" ht="18.0" hidden="1" customHeight="1">
      <c r="A61" s="102"/>
      <c r="B61" s="79"/>
      <c r="C61" s="79"/>
      <c r="D61" s="80"/>
      <c r="E61" s="80"/>
      <c r="F61" s="80"/>
      <c r="G61" s="80"/>
      <c r="H61" s="59"/>
      <c r="I61" s="99"/>
      <c r="J61" s="99"/>
      <c r="K61" s="80"/>
      <c r="L61" s="80"/>
      <c r="M61" s="99"/>
      <c r="N61" s="99"/>
      <c r="O61" s="100"/>
      <c r="P61" s="63"/>
      <c r="Q61" s="64"/>
      <c r="R61" s="65"/>
      <c r="S61" s="62"/>
      <c r="T61" s="65"/>
      <c r="U61" s="65"/>
      <c r="V61" s="62">
        <f t="shared" si="1"/>
        <v>0</v>
      </c>
      <c r="W61" s="66">
        <v>0.065</v>
      </c>
      <c r="X61" s="67">
        <f t="shared" si="2"/>
        <v>0</v>
      </c>
      <c r="Y61" s="68">
        <f t="shared" si="3"/>
        <v>0</v>
      </c>
      <c r="Z61" s="57">
        <v>0.0</v>
      </c>
      <c r="AA61" s="66">
        <f t="shared" si="4"/>
        <v>0.065</v>
      </c>
      <c r="AB61" s="69">
        <f t="shared" si="18"/>
        <v>0</v>
      </c>
      <c r="AC61" s="65">
        <v>0.0</v>
      </c>
      <c r="AD61" s="69">
        <f t="shared" si="13"/>
        <v>0</v>
      </c>
      <c r="AE61" s="70">
        <f t="shared" si="7"/>
        <v>17.5</v>
      </c>
      <c r="AF61" s="69">
        <f t="shared" si="8"/>
        <v>-17.5</v>
      </c>
      <c r="AG61" s="66" t="str">
        <f t="shared" si="9"/>
        <v>#DIV/0!</v>
      </c>
      <c r="AH61" s="71">
        <f t="shared" si="19"/>
        <v>0</v>
      </c>
      <c r="AI61" s="71">
        <f t="shared" si="20"/>
        <v>0</v>
      </c>
      <c r="AJ61" s="72">
        <v>0.0085</v>
      </c>
      <c r="AK61" s="73">
        <f t="shared" si="21"/>
        <v>0</v>
      </c>
    </row>
    <row r="62" ht="18.0" hidden="1" customHeight="1">
      <c r="A62" s="102"/>
      <c r="B62" s="79"/>
      <c r="C62" s="79"/>
      <c r="D62" s="80"/>
      <c r="E62" s="80"/>
      <c r="F62" s="80"/>
      <c r="G62" s="80"/>
      <c r="H62" s="59"/>
      <c r="I62" s="99"/>
      <c r="J62" s="99"/>
      <c r="K62" s="80"/>
      <c r="L62" s="80"/>
      <c r="M62" s="99"/>
      <c r="N62" s="99"/>
      <c r="O62" s="100"/>
      <c r="P62" s="63">
        <v>3.0E-4</v>
      </c>
      <c r="Q62" s="64">
        <f t="shared" ref="Q62:Q67" si="22">O62*P62</f>
        <v>0</v>
      </c>
      <c r="R62" s="65"/>
      <c r="S62" s="62">
        <f t="shared" ref="S62:S67" si="23">R62*N62</f>
        <v>0</v>
      </c>
      <c r="T62" s="65"/>
      <c r="U62" s="65"/>
      <c r="V62" s="62">
        <f t="shared" si="1"/>
        <v>0</v>
      </c>
      <c r="W62" s="66">
        <v>0.065</v>
      </c>
      <c r="X62" s="67">
        <f t="shared" si="2"/>
        <v>0</v>
      </c>
      <c r="Y62" s="68">
        <f t="shared" si="3"/>
        <v>0</v>
      </c>
      <c r="Z62" s="57">
        <v>0.0</v>
      </c>
      <c r="AA62" s="66">
        <f t="shared" si="4"/>
        <v>0.065</v>
      </c>
      <c r="AB62" s="69">
        <f t="shared" si="18"/>
        <v>0</v>
      </c>
      <c r="AC62" s="65">
        <v>0.0</v>
      </c>
      <c r="AD62" s="69">
        <f t="shared" si="13"/>
        <v>0</v>
      </c>
      <c r="AE62" s="70">
        <f t="shared" si="7"/>
        <v>17.5</v>
      </c>
      <c r="AF62" s="69">
        <f t="shared" si="8"/>
        <v>-17.5</v>
      </c>
      <c r="AG62" s="66" t="str">
        <f t="shared" si="9"/>
        <v>#DIV/0!</v>
      </c>
      <c r="AH62" s="71">
        <f t="shared" si="19"/>
        <v>0</v>
      </c>
      <c r="AI62" s="71">
        <f t="shared" si="20"/>
        <v>0</v>
      </c>
      <c r="AJ62" s="72">
        <v>0.0085</v>
      </c>
      <c r="AK62" s="73">
        <f t="shared" si="21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22"/>
        <v>0</v>
      </c>
      <c r="R63" s="65"/>
      <c r="S63" s="62">
        <f t="shared" si="23"/>
        <v>0</v>
      </c>
      <c r="T63" s="65"/>
      <c r="U63" s="65"/>
      <c r="V63" s="62">
        <f t="shared" si="1"/>
        <v>0</v>
      </c>
      <c r="W63" s="66">
        <v>0.065</v>
      </c>
      <c r="X63" s="67">
        <f t="shared" si="2"/>
        <v>0</v>
      </c>
      <c r="Y63" s="68">
        <f t="shared" si="3"/>
        <v>0</v>
      </c>
      <c r="Z63" s="57">
        <v>0.0</v>
      </c>
      <c r="AA63" s="66">
        <f t="shared" si="4"/>
        <v>0.065</v>
      </c>
      <c r="AB63" s="69">
        <f t="shared" si="18"/>
        <v>0</v>
      </c>
      <c r="AC63" s="65">
        <v>0.0</v>
      </c>
      <c r="AD63" s="69">
        <f t="shared" si="13"/>
        <v>0</v>
      </c>
      <c r="AE63" s="70">
        <f t="shared" si="7"/>
        <v>17.5</v>
      </c>
      <c r="AF63" s="69">
        <f t="shared" si="8"/>
        <v>-17.5</v>
      </c>
      <c r="AG63" s="66" t="str">
        <f t="shared" si="9"/>
        <v>#DIV/0!</v>
      </c>
      <c r="AH63" s="71">
        <f t="shared" si="19"/>
        <v>0</v>
      </c>
      <c r="AI63" s="71">
        <f t="shared" si="20"/>
        <v>0</v>
      </c>
      <c r="AJ63" s="72">
        <v>0.0085</v>
      </c>
      <c r="AK63" s="73">
        <f t="shared" si="21"/>
        <v>0</v>
      </c>
    </row>
    <row r="64" ht="18.0" hidden="1" customHeight="1">
      <c r="A64" s="102"/>
      <c r="B64" s="79"/>
      <c r="C64" s="79"/>
      <c r="D64" s="80"/>
      <c r="E64" s="80"/>
      <c r="F64" s="80"/>
      <c r="G64" s="80"/>
      <c r="H64" s="59"/>
      <c r="I64" s="99"/>
      <c r="J64" s="99"/>
      <c r="K64" s="80"/>
      <c r="L64" s="80"/>
      <c r="M64" s="99"/>
      <c r="N64" s="99"/>
      <c r="O64" s="100"/>
      <c r="P64" s="63">
        <v>3.0E-4</v>
      </c>
      <c r="Q64" s="64">
        <f t="shared" si="22"/>
        <v>0</v>
      </c>
      <c r="R64" s="65"/>
      <c r="S64" s="62">
        <f t="shared" si="23"/>
        <v>0</v>
      </c>
      <c r="T64" s="65"/>
      <c r="U64" s="65"/>
      <c r="V64" s="62">
        <f t="shared" si="1"/>
        <v>0</v>
      </c>
      <c r="W64" s="66">
        <v>0.065</v>
      </c>
      <c r="X64" s="67">
        <f t="shared" si="2"/>
        <v>0</v>
      </c>
      <c r="Y64" s="68">
        <f t="shared" si="3"/>
        <v>0</v>
      </c>
      <c r="Z64" s="57">
        <v>0.0</v>
      </c>
      <c r="AA64" s="66">
        <f t="shared" si="4"/>
        <v>0.065</v>
      </c>
      <c r="AB64" s="69">
        <f t="shared" si="18"/>
        <v>0</v>
      </c>
      <c r="AC64" s="65">
        <v>0.0</v>
      </c>
      <c r="AD64" s="69">
        <f t="shared" si="13"/>
        <v>0</v>
      </c>
      <c r="AE64" s="70">
        <f t="shared" si="7"/>
        <v>17.5</v>
      </c>
      <c r="AF64" s="69">
        <f t="shared" si="8"/>
        <v>-17.5</v>
      </c>
      <c r="AG64" s="66" t="str">
        <f t="shared" si="9"/>
        <v>#DIV/0!</v>
      </c>
      <c r="AH64" s="71">
        <f t="shared" si="19"/>
        <v>0</v>
      </c>
      <c r="AI64" s="71">
        <f t="shared" si="20"/>
        <v>0</v>
      </c>
      <c r="AJ64" s="72">
        <v>0.0085</v>
      </c>
      <c r="AK64" s="73">
        <f t="shared" si="21"/>
        <v>0</v>
      </c>
    </row>
    <row r="65" ht="18.0" hidden="1" customHeight="1">
      <c r="A65" s="102"/>
      <c r="B65" s="79"/>
      <c r="C65" s="79"/>
      <c r="D65" s="80"/>
      <c r="E65" s="80"/>
      <c r="F65" s="80"/>
      <c r="G65" s="80"/>
      <c r="H65" s="59"/>
      <c r="I65" s="99"/>
      <c r="J65" s="99"/>
      <c r="K65" s="80"/>
      <c r="L65" s="80"/>
      <c r="M65" s="99"/>
      <c r="N65" s="99"/>
      <c r="O65" s="100"/>
      <c r="P65" s="63">
        <v>3.0E-4</v>
      </c>
      <c r="Q65" s="64">
        <f t="shared" si="22"/>
        <v>0</v>
      </c>
      <c r="R65" s="65"/>
      <c r="S65" s="62">
        <f t="shared" si="23"/>
        <v>0</v>
      </c>
      <c r="T65" s="65"/>
      <c r="U65" s="65"/>
      <c r="V65" s="62">
        <f t="shared" si="1"/>
        <v>0</v>
      </c>
      <c r="W65" s="66">
        <v>0.065</v>
      </c>
      <c r="X65" s="67">
        <f t="shared" si="2"/>
        <v>0</v>
      </c>
      <c r="Y65" s="68">
        <f t="shared" si="3"/>
        <v>0</v>
      </c>
      <c r="Z65" s="57">
        <v>0.0</v>
      </c>
      <c r="AA65" s="66">
        <f t="shared" si="4"/>
        <v>0.065</v>
      </c>
      <c r="AB65" s="69">
        <f t="shared" si="18"/>
        <v>0</v>
      </c>
      <c r="AC65" s="65">
        <v>0.0</v>
      </c>
      <c r="AD65" s="69">
        <f t="shared" si="13"/>
        <v>0</v>
      </c>
      <c r="AE65" s="70">
        <f t="shared" si="7"/>
        <v>17.5</v>
      </c>
      <c r="AF65" s="69">
        <f t="shared" si="8"/>
        <v>-17.5</v>
      </c>
      <c r="AG65" s="66" t="str">
        <f t="shared" si="9"/>
        <v>#DIV/0!</v>
      </c>
      <c r="AH65" s="71">
        <f t="shared" si="19"/>
        <v>0</v>
      </c>
      <c r="AI65" s="71">
        <f t="shared" si="20"/>
        <v>0</v>
      </c>
      <c r="AJ65" s="72">
        <v>0.0085</v>
      </c>
      <c r="AK65" s="73">
        <f t="shared" si="21"/>
        <v>0</v>
      </c>
    </row>
    <row r="66" ht="18.0" hidden="1" customHeight="1">
      <c r="A66" s="102"/>
      <c r="B66" s="79"/>
      <c r="C66" s="79"/>
      <c r="D66" s="80"/>
      <c r="E66" s="80"/>
      <c r="F66" s="80"/>
      <c r="G66" s="80"/>
      <c r="H66" s="59"/>
      <c r="I66" s="99"/>
      <c r="J66" s="99"/>
      <c r="K66" s="80"/>
      <c r="L66" s="80"/>
      <c r="M66" s="99"/>
      <c r="N66" s="99"/>
      <c r="O66" s="100"/>
      <c r="P66" s="63">
        <v>3.0E-4</v>
      </c>
      <c r="Q66" s="64">
        <f t="shared" si="22"/>
        <v>0</v>
      </c>
      <c r="R66" s="65"/>
      <c r="S66" s="62">
        <f t="shared" si="23"/>
        <v>0</v>
      </c>
      <c r="T66" s="65"/>
      <c r="U66" s="65"/>
      <c r="V66" s="62">
        <f t="shared" si="1"/>
        <v>0</v>
      </c>
      <c r="W66" s="66">
        <v>0.065</v>
      </c>
      <c r="X66" s="67">
        <f t="shared" si="2"/>
        <v>0</v>
      </c>
      <c r="Y66" s="68">
        <f t="shared" si="3"/>
        <v>0</v>
      </c>
      <c r="Z66" s="57">
        <v>0.0</v>
      </c>
      <c r="AA66" s="66">
        <f t="shared" si="4"/>
        <v>0.065</v>
      </c>
      <c r="AB66" s="69">
        <f t="shared" si="18"/>
        <v>0</v>
      </c>
      <c r="AC66" s="65">
        <v>0.0</v>
      </c>
      <c r="AD66" s="69">
        <f t="shared" si="13"/>
        <v>0</v>
      </c>
      <c r="AE66" s="70">
        <f t="shared" si="7"/>
        <v>17.5</v>
      </c>
      <c r="AF66" s="69">
        <f t="shared" si="8"/>
        <v>-17.5</v>
      </c>
      <c r="AG66" s="66" t="str">
        <f t="shared" si="9"/>
        <v>#DIV/0!</v>
      </c>
      <c r="AH66" s="71">
        <f t="shared" si="19"/>
        <v>0</v>
      </c>
      <c r="AI66" s="71">
        <f t="shared" si="20"/>
        <v>0</v>
      </c>
      <c r="AJ66" s="72">
        <v>0.0085</v>
      </c>
      <c r="AK66" s="73">
        <f t="shared" si="21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22"/>
        <v>0</v>
      </c>
      <c r="R67" s="65"/>
      <c r="S67" s="62">
        <f t="shared" si="23"/>
        <v>0</v>
      </c>
      <c r="T67" s="65"/>
      <c r="U67" s="65"/>
      <c r="V67" s="62">
        <f t="shared" si="1"/>
        <v>0</v>
      </c>
      <c r="W67" s="66">
        <v>0.065</v>
      </c>
      <c r="X67" s="67">
        <f t="shared" si="2"/>
        <v>0</v>
      </c>
      <c r="Y67" s="68">
        <f t="shared" si="3"/>
        <v>0</v>
      </c>
      <c r="Z67" s="57">
        <v>0.0</v>
      </c>
      <c r="AA67" s="66">
        <f t="shared" si="4"/>
        <v>0.065</v>
      </c>
      <c r="AB67" s="69">
        <f t="shared" si="18"/>
        <v>0</v>
      </c>
      <c r="AC67" s="65">
        <v>0.0</v>
      </c>
      <c r="AD67" s="69">
        <f t="shared" si="13"/>
        <v>0</v>
      </c>
      <c r="AE67" s="70">
        <f t="shared" si="7"/>
        <v>17.5</v>
      </c>
      <c r="AF67" s="69">
        <f t="shared" si="8"/>
        <v>-17.5</v>
      </c>
      <c r="AG67" s="66" t="str">
        <f t="shared" si="9"/>
        <v>#DIV/0!</v>
      </c>
      <c r="AH67" s="71">
        <f t="shared" si="19"/>
        <v>0</v>
      </c>
      <c r="AI67" s="71">
        <f t="shared" si="20"/>
        <v>0</v>
      </c>
      <c r="AJ67" s="72">
        <v>0.0085</v>
      </c>
      <c r="AK67" s="73">
        <f t="shared" si="21"/>
        <v>0</v>
      </c>
    </row>
    <row r="68" ht="18.0" hidden="1" customHeight="1">
      <c r="A68" s="103"/>
      <c r="B68" s="104"/>
      <c r="H68" s="105"/>
      <c r="I68" s="106"/>
      <c r="J68" s="106"/>
      <c r="M68" s="6"/>
      <c r="N68" s="6"/>
      <c r="R68" s="107"/>
      <c r="S68" s="107"/>
      <c r="T68" s="107"/>
      <c r="U68" s="107"/>
      <c r="V68" s="107"/>
      <c r="W68" s="6"/>
      <c r="X68" s="6"/>
      <c r="Y68" s="6"/>
      <c r="Z68" s="6"/>
      <c r="AA68" s="6"/>
      <c r="AB68" s="6"/>
      <c r="AC68" s="6"/>
      <c r="AD68" s="6"/>
      <c r="AE68" s="6"/>
      <c r="AF68" s="108">
        <f>SUM(AF3:AF67)</f>
        <v>-1120</v>
      </c>
      <c r="AG68" s="6"/>
    </row>
    <row r="69" ht="18.0" customHeight="1">
      <c r="A69" s="103"/>
      <c r="B69" s="104"/>
      <c r="H69" s="105"/>
      <c r="I69" s="106"/>
      <c r="J69" s="106"/>
      <c r="M69" s="6"/>
      <c r="N69" s="6"/>
      <c r="R69" s="107"/>
      <c r="S69" s="107"/>
      <c r="T69" s="107"/>
      <c r="U69" s="107"/>
      <c r="V69" s="10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8.0" customHeight="1">
      <c r="A70" s="103"/>
      <c r="B70" s="104"/>
      <c r="H70" s="105"/>
      <c r="I70" s="106"/>
      <c r="J70" s="106"/>
      <c r="N70" s="109"/>
      <c r="R70" s="107"/>
      <c r="S70" s="107"/>
      <c r="T70" s="107"/>
      <c r="U70" s="107"/>
      <c r="V70" s="10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8.0" customHeight="1">
      <c r="A71" s="103"/>
      <c r="B71" s="104"/>
      <c r="H71" s="105"/>
      <c r="I71" s="106"/>
      <c r="J71" s="106"/>
      <c r="N71" s="110"/>
      <c r="R71" s="107"/>
      <c r="S71" s="107"/>
      <c r="T71" s="107"/>
      <c r="U71" s="107"/>
      <c r="V71" s="10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26.25" customHeight="1">
      <c r="B72" s="104"/>
      <c r="C72" s="111"/>
      <c r="D72" s="178" t="s">
        <v>1</v>
      </c>
      <c r="E72" s="178" t="s">
        <v>2</v>
      </c>
      <c r="F72" s="179" t="s">
        <v>13</v>
      </c>
      <c r="G72" s="180" t="s">
        <v>3</v>
      </c>
      <c r="H72" s="178" t="s">
        <v>209</v>
      </c>
      <c r="I72" s="106"/>
      <c r="J72" s="181" t="s">
        <v>318</v>
      </c>
      <c r="K72" s="181" t="s">
        <v>319</v>
      </c>
      <c r="L72" s="182"/>
      <c r="M72" s="183" t="s">
        <v>320</v>
      </c>
      <c r="N72" s="183" t="s">
        <v>321</v>
      </c>
      <c r="O72" s="183" t="s">
        <v>322</v>
      </c>
      <c r="P72" s="183" t="s">
        <v>321</v>
      </c>
      <c r="Q72" s="183" t="s">
        <v>322</v>
      </c>
      <c r="R72" s="183" t="s">
        <v>323</v>
      </c>
      <c r="S72" s="107"/>
      <c r="T72" s="107"/>
      <c r="U72" s="107"/>
      <c r="V72" s="10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8.0" customHeight="1">
      <c r="B73" s="104"/>
      <c r="C73" s="117"/>
      <c r="D73" s="184">
        <v>250000.0</v>
      </c>
      <c r="E73" s="185">
        <f>SUMIF(H4:H67,H73,N4:N67)</f>
        <v>0</v>
      </c>
      <c r="F73" s="185">
        <f t="shared" ref="F73:F79" si="24">SUMIF(H:H,H73,AD:AD)</f>
        <v>0</v>
      </c>
      <c r="G73" s="186">
        <f t="shared" ref="G73:G79" si="25">E73/D73</f>
        <v>0</v>
      </c>
      <c r="H73" s="187" t="s">
        <v>109</v>
      </c>
      <c r="I73" s="106"/>
      <c r="J73" s="188" t="s">
        <v>324</v>
      </c>
      <c r="K73" s="189" t="s">
        <v>9</v>
      </c>
      <c r="L73" s="190"/>
      <c r="M73" s="229"/>
      <c r="N73" s="229"/>
      <c r="O73" s="191"/>
      <c r="P73" s="192"/>
      <c r="Q73" s="192"/>
      <c r="R73" s="191"/>
      <c r="S73" s="107"/>
      <c r="T73" s="107"/>
      <c r="U73" s="107"/>
      <c r="V73" s="10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8.0" customHeight="1">
      <c r="B74" s="122" t="s">
        <v>210</v>
      </c>
      <c r="C74" s="117"/>
      <c r="D74" s="184">
        <v>15000.0</v>
      </c>
      <c r="E74" s="185">
        <f>SUMIF(H4:H67,H74,N4:N67)</f>
        <v>0</v>
      </c>
      <c r="F74" s="185">
        <f t="shared" si="24"/>
        <v>0</v>
      </c>
      <c r="G74" s="186">
        <f t="shared" si="25"/>
        <v>0</v>
      </c>
      <c r="H74" s="187" t="s">
        <v>128</v>
      </c>
      <c r="I74" s="106"/>
      <c r="J74" s="193"/>
      <c r="K74" s="189" t="s">
        <v>325</v>
      </c>
      <c r="L74" s="190"/>
      <c r="M74" s="229"/>
      <c r="N74" s="229"/>
      <c r="O74" s="191"/>
      <c r="P74" s="192"/>
      <c r="Q74" s="192"/>
      <c r="R74" s="191"/>
      <c r="S74" s="107"/>
      <c r="T74" s="107"/>
      <c r="U74" s="107"/>
      <c r="V74" s="10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8.0" customHeight="1">
      <c r="B75" s="104"/>
      <c r="C75" s="117"/>
      <c r="D75" s="184">
        <v>60000.0</v>
      </c>
      <c r="E75" s="185">
        <f>SUMIF(H4:H67,H75,N4:N67)</f>
        <v>0</v>
      </c>
      <c r="F75" s="185">
        <f t="shared" si="24"/>
        <v>0</v>
      </c>
      <c r="G75" s="186">
        <f t="shared" si="25"/>
        <v>0</v>
      </c>
      <c r="H75" s="187" t="s">
        <v>85</v>
      </c>
      <c r="I75" s="106"/>
      <c r="J75" s="194"/>
      <c r="K75" s="189" t="s">
        <v>326</v>
      </c>
      <c r="L75" s="190"/>
      <c r="M75" s="229"/>
      <c r="N75" s="229"/>
      <c r="O75" s="191"/>
      <c r="P75" s="192"/>
      <c r="Q75" s="192"/>
      <c r="R75" s="191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8.0" customHeight="1">
      <c r="B76" s="104"/>
      <c r="C76" s="117"/>
      <c r="D76" s="184">
        <v>15000.0</v>
      </c>
      <c r="E76" s="185">
        <f>SUMIF(H4:H67,H76,N4:N67)</f>
        <v>0</v>
      </c>
      <c r="F76" s="185">
        <f t="shared" si="24"/>
        <v>0</v>
      </c>
      <c r="G76" s="186">
        <f t="shared" si="25"/>
        <v>0</v>
      </c>
      <c r="H76" s="187" t="s">
        <v>355</v>
      </c>
      <c r="I76" s="123"/>
      <c r="J76" s="188" t="s">
        <v>327</v>
      </c>
      <c r="K76" s="195" t="s">
        <v>9</v>
      </c>
      <c r="L76" s="196"/>
      <c r="M76" s="197"/>
      <c r="N76" s="198"/>
      <c r="O76" s="198"/>
      <c r="P76" s="199"/>
      <c r="Q76" s="200"/>
      <c r="R76" s="201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B77" s="104"/>
      <c r="C77" s="117"/>
      <c r="D77" s="184">
        <v>10000.0</v>
      </c>
      <c r="E77" s="185">
        <f t="shared" ref="E77:E79" si="26">SUMIF(H4:H67,H77,N4:N67)</f>
        <v>0</v>
      </c>
      <c r="F77" s="185">
        <f t="shared" si="24"/>
        <v>0</v>
      </c>
      <c r="G77" s="186">
        <f t="shared" si="25"/>
        <v>0</v>
      </c>
      <c r="H77" s="187" t="s">
        <v>310</v>
      </c>
      <c r="I77" s="123"/>
      <c r="J77" s="193"/>
      <c r="K77" s="195" t="s">
        <v>325</v>
      </c>
      <c r="L77" s="196"/>
      <c r="M77" s="197"/>
      <c r="N77" s="198"/>
      <c r="O77" s="198"/>
      <c r="P77" s="202"/>
      <c r="Q77" s="200"/>
      <c r="R77" s="201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B78" s="104"/>
      <c r="C78" s="117"/>
      <c r="D78" s="184">
        <v>10000.0</v>
      </c>
      <c r="E78" s="185">
        <f t="shared" si="26"/>
        <v>0</v>
      </c>
      <c r="F78" s="185">
        <f t="shared" si="24"/>
        <v>0</v>
      </c>
      <c r="G78" s="186">
        <f t="shared" si="25"/>
        <v>0</v>
      </c>
      <c r="H78" s="187" t="s">
        <v>316</v>
      </c>
      <c r="J78" s="194"/>
      <c r="K78" s="195" t="s">
        <v>326</v>
      </c>
      <c r="L78" s="196"/>
      <c r="M78" s="198"/>
      <c r="N78" s="198"/>
      <c r="O78" s="198"/>
      <c r="P78" s="202"/>
      <c r="Q78" s="200"/>
      <c r="R78" s="201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7"/>
      <c r="D79" s="184">
        <v>10000.0</v>
      </c>
      <c r="E79" s="185">
        <f t="shared" si="26"/>
        <v>0</v>
      </c>
      <c r="F79" s="185">
        <f t="shared" si="24"/>
        <v>0</v>
      </c>
      <c r="G79" s="186">
        <f t="shared" si="25"/>
        <v>0</v>
      </c>
      <c r="H79" s="187" t="s">
        <v>371</v>
      </c>
      <c r="J79" s="188" t="s">
        <v>328</v>
      </c>
      <c r="K79" s="189" t="s">
        <v>9</v>
      </c>
      <c r="L79" s="207"/>
      <c r="M79" s="231"/>
      <c r="N79" s="231"/>
      <c r="O79" s="208"/>
      <c r="P79" s="209"/>
      <c r="Q79" s="192"/>
      <c r="R79" s="192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29"/>
      <c r="D80" s="203">
        <f t="shared" ref="D80:E80" si="27">SUM(D73:D78)</f>
        <v>360000</v>
      </c>
      <c r="E80" s="203">
        <f t="shared" si="27"/>
        <v>0</v>
      </c>
      <c r="F80" s="204">
        <f>SUM(F69:F78)</f>
        <v>0</v>
      </c>
      <c r="G80" s="205">
        <f>AVERAGE(G73,G78)</f>
        <v>0</v>
      </c>
      <c r="H80" s="206" t="s">
        <v>213</v>
      </c>
      <c r="J80" s="193"/>
      <c r="K80" s="189" t="s">
        <v>325</v>
      </c>
      <c r="L80" s="207"/>
      <c r="M80" s="231"/>
      <c r="N80" s="231"/>
      <c r="O80" s="208"/>
      <c r="P80" s="209"/>
      <c r="Q80" s="192"/>
      <c r="R80" s="192"/>
      <c r="S80" s="6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04"/>
      <c r="C81" s="117"/>
      <c r="D81" s="135"/>
      <c r="E81" s="136"/>
      <c r="F81" s="136"/>
      <c r="G81" s="137"/>
      <c r="J81" s="194"/>
      <c r="K81" s="189" t="s">
        <v>326</v>
      </c>
      <c r="L81" s="207"/>
      <c r="M81" s="231"/>
      <c r="N81" s="231"/>
      <c r="O81" s="208"/>
      <c r="P81" s="209"/>
      <c r="Q81" s="192"/>
      <c r="R81" s="192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135"/>
      <c r="E82" s="136"/>
      <c r="F82" s="136"/>
      <c r="G82" s="137"/>
      <c r="J82" s="188" t="s">
        <v>329</v>
      </c>
      <c r="K82" s="195" t="s">
        <v>9</v>
      </c>
      <c r="L82" s="196"/>
      <c r="M82" s="198"/>
      <c r="N82" s="198"/>
      <c r="O82" s="197"/>
      <c r="P82" s="210"/>
      <c r="Q82" s="211"/>
      <c r="R82" s="199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135"/>
      <c r="E83" s="136"/>
      <c r="F83" s="136"/>
      <c r="G83" s="140"/>
      <c r="J83" s="193"/>
      <c r="K83" s="195" t="s">
        <v>325</v>
      </c>
      <c r="L83" s="196"/>
      <c r="M83" s="198"/>
      <c r="N83" s="198"/>
      <c r="O83" s="197"/>
      <c r="P83" s="211"/>
      <c r="Q83" s="211"/>
      <c r="R83" s="202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F84" s="141" t="s">
        <v>214</v>
      </c>
      <c r="G84" s="142">
        <v>12.0</v>
      </c>
      <c r="J84" s="194"/>
      <c r="K84" s="195" t="s">
        <v>326</v>
      </c>
      <c r="L84" s="196"/>
      <c r="M84" s="198"/>
      <c r="N84" s="198"/>
      <c r="O84" s="198"/>
      <c r="P84" s="211"/>
      <c r="Q84" s="211"/>
      <c r="R84" s="202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D85" s="212" t="s">
        <v>330</v>
      </c>
      <c r="F85" s="141" t="s">
        <v>215</v>
      </c>
      <c r="G85" s="213">
        <f>(G86-G88)/G84</f>
        <v>29166.66667</v>
      </c>
      <c r="J85" s="188" t="s">
        <v>331</v>
      </c>
      <c r="K85" s="214" t="s">
        <v>9</v>
      </c>
      <c r="L85" s="215"/>
      <c r="M85" s="232"/>
      <c r="N85" s="232"/>
      <c r="O85" s="216"/>
      <c r="P85" s="217"/>
      <c r="Q85" s="217"/>
      <c r="R85" s="218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A86" s="103"/>
      <c r="B86" s="219"/>
      <c r="D86" s="412" t="str">
        <f>E129*F128/E128</f>
        <v>#DIV/0!</v>
      </c>
      <c r="F86" s="141" t="s">
        <v>1</v>
      </c>
      <c r="G86" s="143">
        <v>350000.0</v>
      </c>
      <c r="J86" s="193"/>
      <c r="K86" s="214" t="s">
        <v>325</v>
      </c>
      <c r="L86" s="215"/>
      <c r="M86" s="232"/>
      <c r="N86" s="232"/>
      <c r="O86" s="216"/>
      <c r="P86" s="217"/>
      <c r="Q86" s="217"/>
      <c r="R86" s="218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A87" s="103"/>
      <c r="B87" s="104"/>
      <c r="F87" s="141" t="s">
        <v>216</v>
      </c>
      <c r="G87" s="145">
        <f>G88/G86</f>
        <v>0</v>
      </c>
      <c r="J87" s="194"/>
      <c r="K87" s="214" t="s">
        <v>326</v>
      </c>
      <c r="L87" s="221"/>
      <c r="M87" s="232"/>
      <c r="N87" s="232"/>
      <c r="O87" s="216"/>
      <c r="P87" s="217"/>
      <c r="Q87" s="217"/>
      <c r="R87" s="218"/>
      <c r="S87" s="107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A88" s="103"/>
      <c r="B88" s="104"/>
      <c r="F88" s="141" t="s">
        <v>217</v>
      </c>
      <c r="G88" s="147">
        <f>E80</f>
        <v>0</v>
      </c>
      <c r="L88" s="14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A89" s="103"/>
      <c r="B89" s="104"/>
      <c r="F89" s="149"/>
      <c r="G89" s="149"/>
      <c r="L89" s="148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A90" s="103"/>
      <c r="B90" s="104"/>
      <c r="F90" s="150" t="s">
        <v>218</v>
      </c>
      <c r="G90" s="150" t="s">
        <v>5</v>
      </c>
      <c r="I90" s="4"/>
      <c r="J90" s="4"/>
      <c r="L90" s="148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A91" s="103"/>
      <c r="B91" s="104"/>
      <c r="F91" s="151">
        <f>SUM(M4:M186)</f>
        <v>0</v>
      </c>
      <c r="G91" s="152">
        <f>SUM(N4:N55)</f>
        <v>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A92" s="103"/>
      <c r="B92" s="104"/>
      <c r="F92" s="141" t="s">
        <v>219</v>
      </c>
      <c r="G92" s="141" t="s">
        <v>220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153" t="str">
        <f>AF68/G91</f>
        <v>#DIV/0!</v>
      </c>
      <c r="G93" s="154" t="str">
        <f>G91*F93</f>
        <v>#DIV/0!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55"/>
      <c r="B94" s="104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K98" s="4" t="s">
        <v>210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G100" s="146"/>
      <c r="H100" s="146"/>
      <c r="I100" s="146"/>
      <c r="J100" s="146"/>
      <c r="K100" s="146"/>
      <c r="P100" s="156"/>
      <c r="Q100" s="156"/>
      <c r="R100" s="157"/>
      <c r="S100" s="157"/>
      <c r="T100" s="158"/>
      <c r="U100" s="158"/>
      <c r="V100" s="158"/>
      <c r="W100" s="159"/>
      <c r="X100" s="159"/>
      <c r="Y100" s="160"/>
      <c r="Z100" s="160"/>
      <c r="AA100" s="161"/>
      <c r="AB100" s="162"/>
      <c r="AC100" s="161"/>
      <c r="AD100" s="159"/>
      <c r="AE100" s="160"/>
      <c r="AF100" s="159"/>
      <c r="AG100" s="163"/>
      <c r="AH100" s="164"/>
      <c r="AI100" s="165"/>
      <c r="AJ100" s="165"/>
      <c r="AK100" s="165"/>
    </row>
    <row r="101" ht="18.0" customHeight="1">
      <c r="A101" s="103"/>
      <c r="B101" s="104"/>
      <c r="G101" s="148"/>
      <c r="H101" s="148"/>
      <c r="I101" s="148"/>
      <c r="J101" s="148"/>
      <c r="P101" s="166"/>
      <c r="Q101" s="167"/>
      <c r="R101" s="106"/>
      <c r="S101" s="106"/>
      <c r="T101" s="158"/>
      <c r="U101" s="158"/>
      <c r="V101" s="158"/>
      <c r="W101" s="159"/>
      <c r="X101" s="159"/>
      <c r="Y101" s="160"/>
      <c r="Z101" s="160"/>
      <c r="AA101" s="161"/>
      <c r="AB101" s="162"/>
      <c r="AC101" s="161"/>
      <c r="AD101" s="159"/>
      <c r="AE101" s="160"/>
      <c r="AF101" s="159"/>
      <c r="AG101" s="163"/>
      <c r="AH101" s="164"/>
      <c r="AI101" s="168"/>
      <c r="AJ101" s="168"/>
      <c r="AK101" s="168"/>
    </row>
    <row r="102" ht="18.0" customHeight="1">
      <c r="A102" s="103"/>
      <c r="B102" s="104"/>
      <c r="C102" s="169"/>
      <c r="D102" s="170"/>
      <c r="E102" s="170"/>
      <c r="F102" s="148"/>
      <c r="G102" s="148"/>
      <c r="H102" s="148"/>
      <c r="I102" s="148"/>
      <c r="J102" s="148"/>
      <c r="P102" s="166"/>
      <c r="Q102" s="167"/>
      <c r="R102" s="106"/>
      <c r="S102" s="106"/>
      <c r="T102" s="158"/>
      <c r="U102" s="158"/>
      <c r="V102" s="158"/>
      <c r="W102" s="159"/>
      <c r="X102" s="159"/>
      <c r="Y102" s="160"/>
      <c r="Z102" s="161"/>
      <c r="AA102" s="161"/>
      <c r="AB102" s="162"/>
      <c r="AC102" s="161"/>
      <c r="AD102" s="159"/>
      <c r="AE102" s="160"/>
      <c r="AF102" s="159"/>
      <c r="AG102" s="163"/>
      <c r="AH102" s="164"/>
      <c r="AI102" s="165"/>
      <c r="AJ102" s="165"/>
      <c r="AK102" s="165"/>
    </row>
    <row r="103" ht="18.0" customHeight="1">
      <c r="A103" s="103"/>
      <c r="B103" s="104"/>
      <c r="C103" s="169"/>
      <c r="D103" s="170"/>
      <c r="E103" s="170"/>
      <c r="F103" s="148"/>
      <c r="G103" s="148"/>
      <c r="H103" s="148"/>
      <c r="I103" s="148"/>
      <c r="J103" s="148"/>
      <c r="K103" s="148"/>
      <c r="P103" s="166"/>
      <c r="Q103" s="167"/>
      <c r="R103" s="171"/>
      <c r="S103" s="171"/>
      <c r="T103" s="158"/>
      <c r="U103" s="158"/>
      <c r="V103" s="158"/>
      <c r="W103" s="159"/>
      <c r="X103" s="159"/>
      <c r="Y103" s="160"/>
      <c r="Z103" s="160"/>
      <c r="AA103" s="161"/>
      <c r="AB103" s="162"/>
      <c r="AC103" s="161"/>
      <c r="AD103" s="159"/>
      <c r="AE103" s="160"/>
      <c r="AF103" s="159"/>
      <c r="AG103" s="163"/>
      <c r="AH103" s="164"/>
      <c r="AI103" s="165"/>
      <c r="AJ103" s="165"/>
      <c r="AK103" s="165"/>
    </row>
    <row r="104" ht="18.0" customHeight="1">
      <c r="A104" s="103"/>
      <c r="B104" s="104"/>
      <c r="C104" s="6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R107" s="107"/>
      <c r="S107" s="107"/>
      <c r="T107" s="107"/>
      <c r="U107" s="107"/>
      <c r="V107" s="10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8.0" customHeight="1">
      <c r="A108" s="103"/>
      <c r="B108" s="104"/>
      <c r="R108" s="107"/>
      <c r="S108" s="107"/>
      <c r="T108" s="107"/>
      <c r="U108" s="107"/>
      <c r="V108" s="10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8.0" customHeight="1">
      <c r="A109" s="103"/>
      <c r="B109" s="104"/>
      <c r="R109" s="107"/>
      <c r="S109" s="107"/>
      <c r="T109" s="107"/>
      <c r="U109" s="107"/>
      <c r="V109" s="10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8.0" customHeight="1">
      <c r="A110" s="103"/>
      <c r="B110" s="104"/>
      <c r="R110" s="107"/>
      <c r="S110" s="107"/>
      <c r="T110" s="107"/>
      <c r="U110" s="107"/>
      <c r="V110" s="10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8.0" customHeight="1">
      <c r="A111" s="103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G125" s="172" t="str">
        <f>F4:F1046</f>
        <v/>
      </c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I126" s="38" t="s">
        <v>49</v>
      </c>
      <c r="K126" s="250" t="s">
        <v>325</v>
      </c>
      <c r="L126" s="2"/>
      <c r="M126" s="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E127" s="39" t="s">
        <v>505</v>
      </c>
      <c r="F127" s="3"/>
      <c r="I127" s="251">
        <f>TODAY()</f>
        <v>46203</v>
      </c>
      <c r="K127" s="252">
        <v>0.0</v>
      </c>
      <c r="L127" s="253"/>
      <c r="M127" s="253">
        <f>SUMIF(T4:T42,K127,U4:AK27)</f>
        <v>0</v>
      </c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E128" s="254">
        <f t="shared" ref="E128:F128" si="28">E80</f>
        <v>0</v>
      </c>
      <c r="F128" s="254">
        <f t="shared" si="28"/>
        <v>0</v>
      </c>
      <c r="I128" s="255">
        <v>46081.0</v>
      </c>
      <c r="K128" s="252">
        <v>0.035</v>
      </c>
      <c r="L128" s="253"/>
      <c r="M128" s="253">
        <f>SUMIF(T4:T43,K128,U4:AK27)</f>
        <v>0</v>
      </c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E129" s="100">
        <v>100000.0</v>
      </c>
      <c r="F129" s="256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K132" s="176"/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J133" s="38" t="s">
        <v>587</v>
      </c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J134" s="272">
        <f>M73+M76+M79+M82+M85+N85+O85+R85+N82+O82+R82+O79+N79+R79+N73+O73+R73+N76+O76+R76</f>
        <v>0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H372" s="172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H373" s="172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H374" s="172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H375" s="172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H376" s="172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H377" s="172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H378" s="172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</sheetData>
  <autoFilter ref="$A$3:$AK$68"/>
  <mergeCells count="8">
    <mergeCell ref="A1:AK2"/>
    <mergeCell ref="J73:J75"/>
    <mergeCell ref="J76:J78"/>
    <mergeCell ref="J79:J81"/>
    <mergeCell ref="J82:J84"/>
    <mergeCell ref="J85:J87"/>
    <mergeCell ref="K126:M126"/>
    <mergeCell ref="E127:F127"/>
  </mergeCells>
  <conditionalFormatting sqref="F72:F88 E84:E101 F90:G90 F92:G92 H100:J103">
    <cfRule type="containsText" dxfId="14" priority="1" operator="containsText" text="RUIM">
      <formula>NOT(ISERROR(SEARCH(("RUIM"),(F72))))</formula>
    </cfRule>
  </conditionalFormatting>
  <conditionalFormatting sqref="F72:F88 E84:E101 F90:G90 F92:G92 H100:J103">
    <cfRule type="containsText" dxfId="15" priority="2" operator="containsText" text="BOM">
      <formula>NOT(ISERROR(SEARCH(("BOM"),(F72))))</formula>
    </cfRule>
  </conditionalFormatting>
  <conditionalFormatting sqref="AI3:AI67 AJ3:AK3 AJ100:AK103">
    <cfRule type="containsText" dxfId="16" priority="3" operator="containsText" text="ENCERRADO">
      <formula>NOT(ISERROR(SEARCH(("ENCERRADO"),(AI3))))</formula>
    </cfRule>
  </conditionalFormatting>
  <conditionalFormatting sqref="AC4:AC67 AE100:AE103">
    <cfRule type="containsText" dxfId="16" priority="4" operator="containsText" text="SIM">
      <formula>NOT(ISERROR(SEARCH(("SIM"),(AC4))))</formula>
    </cfRule>
  </conditionalFormatting>
  <conditionalFormatting sqref="AI3:AI67 AJ3:AK3 AJ100:AK103">
    <cfRule type="containsText" dxfId="6" priority="5" operator="containsText" text="ABERTO">
      <formula>NOT(ISERROR(SEARCH(("ABERTO"),(AI3))))</formula>
    </cfRule>
  </conditionalFormatting>
  <conditionalFormatting sqref="AC4:AC67 AE100:AE103">
    <cfRule type="containsText" dxfId="6" priority="6" operator="containsText" text="NÃO">
      <formula>NOT(ISERROR(SEARCH(("NÃO"),(AC4))))</formula>
    </cfRule>
  </conditionalFormatting>
  <conditionalFormatting sqref="G73:G79">
    <cfRule type="cellIs" dxfId="17" priority="7" operator="greaterThanOrEqual">
      <formula>"100%"</formula>
    </cfRule>
  </conditionalFormatting>
  <conditionalFormatting sqref="G73:G79">
    <cfRule type="cellIs" dxfId="18" priority="8" operator="between">
      <formula>"50%"</formula>
      <formula>"99.90%"</formula>
    </cfRule>
  </conditionalFormatting>
  <conditionalFormatting sqref="G73:G79">
    <cfRule type="cellIs" dxfId="19" priority="9" operator="between">
      <formula>"0%"</formula>
      <formula>"30%"</formula>
    </cfRule>
  </conditionalFormatting>
  <conditionalFormatting sqref="G73:G79">
    <cfRule type="cellIs" dxfId="20" priority="10" operator="between">
      <formula>"31%"</formula>
      <formula>"49%"</formula>
    </cfRule>
  </conditionalFormatting>
  <conditionalFormatting sqref="AG4:AG67">
    <cfRule type="cellIs" dxfId="21" priority="11" operator="greaterThanOrEqual">
      <formula>"15%"</formula>
    </cfRule>
  </conditionalFormatting>
  <conditionalFormatting sqref="AG4:AG67">
    <cfRule type="cellIs" dxfId="18" priority="12" operator="greaterThanOrEqual">
      <formula>"11%"</formula>
    </cfRule>
  </conditionalFormatting>
  <conditionalFormatting sqref="AG4:AG67">
    <cfRule type="cellIs" dxfId="22" priority="13" operator="lessThan">
      <formula>"11%"</formula>
    </cfRule>
  </conditionalFormatting>
  <conditionalFormatting sqref="AG4:AG35">
    <cfRule type="notContainsBlanks" dxfId="23" priority="14">
      <formula>LEN(TRIM(AG4))&gt;0</formula>
    </cfRule>
  </conditionalFormatting>
  <dataValidations>
    <dataValidation type="list" allowBlank="1" showErrorMessage="1" sqref="H3:H68 H372:H1046">
      <formula1>"CYA RUBBER,QUISVI,TERMOCOLOR,UNIFORT,SCHEMAQ,SATAKE,ACTOS,TOTALFLEX"</formula1>
    </dataValidation>
    <dataValidation type="list" allowBlank="1" showErrorMessage="1" sqref="J4:J67">
      <formula1>"NÃO,SIM"</formula1>
    </dataValidation>
    <dataValidation type="custom" allowBlank="1" showDropDown="1" sqref="D73:F80">
      <formula1>AND(ISNUMBER(D73),(NOT(OR(NOT(ISERROR(DATEVALUE(D73))), AND(ISNUMBER(D73), LEFT(CELL("format", D73))="D")))))</formula1>
    </dataValidation>
    <dataValidation type="list" allowBlank="1" showErrorMessage="1" sqref="I4:I67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29"/>
    <col customWidth="1" min="6" max="6" width="20.29"/>
    <col customWidth="1" min="7" max="7" width="15.71"/>
    <col customWidth="1" min="8" max="8" width="20.29"/>
    <col customWidth="1" min="9" max="9" width="28.43"/>
    <col customWidth="1" min="10" max="10" width="24.14"/>
    <col customWidth="1" min="11" max="11" width="18.43"/>
    <col customWidth="1" min="12" max="12" width="23.29"/>
    <col customWidth="1" min="13" max="13" width="22.14"/>
    <col customWidth="1" min="14" max="14" width="18.43"/>
    <col customWidth="1" hidden="1" min="15" max="15" width="10.57"/>
    <col customWidth="1" hidden="1" min="16" max="16" width="11.0"/>
    <col customWidth="1" min="17" max="18" width="12.43"/>
    <col customWidth="1" hidden="1" min="19" max="19" width="12.43"/>
    <col customWidth="1" hidden="1" min="20" max="20" width="12.71"/>
    <col customWidth="1" min="21" max="21" width="11.29"/>
    <col customWidth="1" hidden="1" min="22" max="22" width="20.57"/>
    <col customWidth="1" hidden="1" min="23" max="23" width="16.71"/>
    <col customWidth="1" min="24" max="24" width="11.86"/>
    <col customWidth="1" min="25" max="25" width="14.71"/>
    <col customWidth="1" hidden="1" min="26" max="26" width="16.57"/>
    <col customWidth="1" hidden="1" min="27" max="27" width="14.71"/>
    <col customWidth="1" min="28" max="28" width="13.57"/>
    <col customWidth="1" hidden="1" min="29" max="29" width="9.86"/>
    <col customWidth="1" hidden="1" min="30" max="30" width="9.57"/>
    <col customWidth="1" hidden="1" min="31" max="32" width="8.71"/>
  </cols>
  <sheetData>
    <row r="1">
      <c r="A1" s="305" t="s">
        <v>210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306"/>
      <c r="AD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308"/>
      <c r="AD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58</v>
      </c>
      <c r="K3" s="53" t="s">
        <v>59</v>
      </c>
      <c r="L3" s="53" t="s">
        <v>60</v>
      </c>
      <c r="M3" s="53" t="s">
        <v>61</v>
      </c>
      <c r="N3" s="53" t="s">
        <v>62</v>
      </c>
      <c r="O3" s="54" t="s">
        <v>650</v>
      </c>
      <c r="P3" s="54" t="s">
        <v>63</v>
      </c>
      <c r="Q3" s="313" t="s">
        <v>64</v>
      </c>
      <c r="R3" s="313" t="s">
        <v>65</v>
      </c>
      <c r="S3" s="312" t="s">
        <v>67</v>
      </c>
      <c r="T3" s="312" t="s">
        <v>651</v>
      </c>
      <c r="U3" s="53" t="s">
        <v>69</v>
      </c>
      <c r="V3" s="312" t="s">
        <v>70</v>
      </c>
      <c r="W3" s="312" t="s">
        <v>71</v>
      </c>
      <c r="X3" s="53" t="s">
        <v>72</v>
      </c>
      <c r="Y3" s="312" t="s">
        <v>73</v>
      </c>
      <c r="Z3" s="312" t="s">
        <v>74</v>
      </c>
      <c r="AA3" s="312" t="s">
        <v>75</v>
      </c>
      <c r="AB3" s="53" t="s">
        <v>76</v>
      </c>
      <c r="AC3" s="54" t="s">
        <v>77</v>
      </c>
      <c r="AD3" s="54" t="s">
        <v>78</v>
      </c>
    </row>
    <row r="4" ht="18.0" customHeight="1">
      <c r="A4" s="413">
        <v>45662.0</v>
      </c>
      <c r="B4" s="414">
        <v>12439.0</v>
      </c>
      <c r="C4" s="415">
        <v>9370.0</v>
      </c>
      <c r="D4" s="326" t="s">
        <v>1100</v>
      </c>
      <c r="E4" s="326" t="s">
        <v>115</v>
      </c>
      <c r="F4" s="326" t="s">
        <v>659</v>
      </c>
      <c r="G4" s="326" t="s">
        <v>108</v>
      </c>
      <c r="H4" s="326" t="s">
        <v>109</v>
      </c>
      <c r="I4" s="60" t="s">
        <v>86</v>
      </c>
      <c r="J4" s="122" t="s">
        <v>1101</v>
      </c>
      <c r="K4" s="326" t="s">
        <v>1102</v>
      </c>
      <c r="L4" s="416">
        <v>4500.0</v>
      </c>
      <c r="M4" s="417">
        <v>6900.0</v>
      </c>
      <c r="N4" s="60">
        <v>80000.0</v>
      </c>
      <c r="O4" s="328">
        <v>3.6E-4</v>
      </c>
      <c r="P4" s="85">
        <f t="shared" ref="P4:P44" si="1">N4*O4</f>
        <v>28.8</v>
      </c>
      <c r="Q4" s="86">
        <v>0.03</v>
      </c>
      <c r="R4" s="86">
        <v>0.035</v>
      </c>
      <c r="S4" s="329">
        <v>0.065</v>
      </c>
      <c r="T4" s="328">
        <f t="shared" ref="T4:T44" si="2">U4*0.00133</f>
        <v>0.01995</v>
      </c>
      <c r="U4" s="330">
        <v>15.0</v>
      </c>
      <c r="V4" s="331">
        <f t="shared" ref="V4:V44" si="3">Q4+R4+S4+T4+AE4</f>
        <v>0.15845</v>
      </c>
      <c r="W4" s="85">
        <f t="shared" ref="W4:W44" si="4">M4*V4</f>
        <v>1093.305</v>
      </c>
      <c r="X4" s="332">
        <v>0.1</v>
      </c>
      <c r="Y4" s="85">
        <f t="shared" ref="Y4:Y44" si="5">(M4-L4)*X4</f>
        <v>240</v>
      </c>
      <c r="Z4" s="347">
        <v>2.5</v>
      </c>
      <c r="AA4" s="85">
        <f t="shared" ref="AA4:AA44" si="6">M4-L4-P4-W4-Y4-Z4</f>
        <v>1035.395</v>
      </c>
      <c r="AB4" s="329">
        <f t="shared" ref="AB4:AB44" si="7">AA4/M4</f>
        <v>0.1500572464</v>
      </c>
      <c r="AC4" s="71">
        <f t="shared" ref="AC4:AC5" si="8">M4-W4-AD4</f>
        <v>5669.04</v>
      </c>
      <c r="AD4" s="71">
        <f t="shared" ref="AD4:AD5" si="9">T4*M4</f>
        <v>137.655</v>
      </c>
      <c r="AE4" s="318">
        <v>0.0085</v>
      </c>
      <c r="AF4" s="319">
        <f t="shared" ref="AF4:AF5" si="10">AE4*M4</f>
        <v>58.65</v>
      </c>
    </row>
    <row r="5" ht="18.0" customHeight="1">
      <c r="A5" s="413">
        <v>45665.0</v>
      </c>
      <c r="B5" s="414">
        <v>12490.0</v>
      </c>
      <c r="C5" s="415">
        <v>9400.0</v>
      </c>
      <c r="D5" s="326" t="s">
        <v>127</v>
      </c>
      <c r="E5" s="326" t="s">
        <v>83</v>
      </c>
      <c r="F5" s="326" t="s">
        <v>1103</v>
      </c>
      <c r="G5" s="326" t="s">
        <v>83</v>
      </c>
      <c r="H5" s="326" t="s">
        <v>128</v>
      </c>
      <c r="I5" s="60" t="s">
        <v>86</v>
      </c>
      <c r="J5" s="326" t="s">
        <v>1104</v>
      </c>
      <c r="K5" s="326" t="s">
        <v>1105</v>
      </c>
      <c r="L5" s="416">
        <v>900.0</v>
      </c>
      <c r="M5" s="417">
        <v>1100.0</v>
      </c>
      <c r="N5" s="60">
        <v>10000.0</v>
      </c>
      <c r="O5" s="328">
        <v>3.6E-4</v>
      </c>
      <c r="P5" s="85">
        <f t="shared" si="1"/>
        <v>3.6</v>
      </c>
      <c r="Q5" s="86">
        <v>0.0</v>
      </c>
      <c r="R5" s="86">
        <v>0.0</v>
      </c>
      <c r="S5" s="329">
        <v>0.065</v>
      </c>
      <c r="T5" s="328">
        <f t="shared" si="2"/>
        <v>0.01995</v>
      </c>
      <c r="U5" s="330">
        <v>15.0</v>
      </c>
      <c r="V5" s="331">
        <f t="shared" si="3"/>
        <v>0.09345</v>
      </c>
      <c r="W5" s="85">
        <f t="shared" si="4"/>
        <v>102.795</v>
      </c>
      <c r="X5" s="332">
        <v>0.0</v>
      </c>
      <c r="Y5" s="85">
        <f t="shared" si="5"/>
        <v>0</v>
      </c>
      <c r="Z5" s="347">
        <v>2.5</v>
      </c>
      <c r="AA5" s="85">
        <f t="shared" si="6"/>
        <v>91.105</v>
      </c>
      <c r="AB5" s="329">
        <f t="shared" si="7"/>
        <v>0.08282272727</v>
      </c>
      <c r="AC5" s="71">
        <f t="shared" si="8"/>
        <v>975.26</v>
      </c>
      <c r="AD5" s="71">
        <f t="shared" si="9"/>
        <v>21.945</v>
      </c>
      <c r="AE5" s="318">
        <v>0.0085</v>
      </c>
      <c r="AF5" s="319">
        <f t="shared" si="10"/>
        <v>9.35</v>
      </c>
    </row>
    <row r="6" ht="18.0" customHeight="1">
      <c r="A6" s="413">
        <v>45665.0</v>
      </c>
      <c r="B6" s="414">
        <v>12486.0</v>
      </c>
      <c r="C6" s="414">
        <v>9399.0</v>
      </c>
      <c r="D6" s="326" t="s">
        <v>401</v>
      </c>
      <c r="E6" s="326" t="s">
        <v>308</v>
      </c>
      <c r="F6" s="326" t="s">
        <v>1106</v>
      </c>
      <c r="G6" s="326" t="s">
        <v>106</v>
      </c>
      <c r="H6" s="326" t="s">
        <v>1107</v>
      </c>
      <c r="I6" s="60" t="s">
        <v>86</v>
      </c>
      <c r="J6" s="326" t="s">
        <v>1108</v>
      </c>
      <c r="K6" s="105" t="s">
        <v>1109</v>
      </c>
      <c r="L6" s="60">
        <v>5000.0</v>
      </c>
      <c r="M6" s="418">
        <v>8650.0</v>
      </c>
      <c r="N6" s="409">
        <v>60000.0</v>
      </c>
      <c r="O6" s="328">
        <v>3.6E-4</v>
      </c>
      <c r="P6" s="85">
        <f t="shared" si="1"/>
        <v>21.6</v>
      </c>
      <c r="Q6" s="86">
        <v>0.12</v>
      </c>
      <c r="R6" s="86">
        <v>0.0</v>
      </c>
      <c r="S6" s="329">
        <v>0.065</v>
      </c>
      <c r="T6" s="328">
        <f t="shared" si="2"/>
        <v>0.01995</v>
      </c>
      <c r="U6" s="330">
        <v>15.0</v>
      </c>
      <c r="V6" s="329">
        <f t="shared" si="3"/>
        <v>0.21345</v>
      </c>
      <c r="W6" s="85">
        <f t="shared" si="4"/>
        <v>1846.3425</v>
      </c>
      <c r="X6" s="332">
        <v>0.13</v>
      </c>
      <c r="Y6" s="85">
        <f t="shared" si="5"/>
        <v>474.5</v>
      </c>
      <c r="Z6" s="347">
        <v>2.5</v>
      </c>
      <c r="AA6" s="85">
        <f t="shared" si="6"/>
        <v>1305.0575</v>
      </c>
      <c r="AB6" s="329">
        <f t="shared" si="7"/>
        <v>0.1508736994</v>
      </c>
      <c r="AC6" s="71">
        <f>M12-W6-AD6</f>
        <v>-680.083</v>
      </c>
      <c r="AD6" s="71">
        <f>T6*M12</f>
        <v>23.7405</v>
      </c>
      <c r="AE6" s="318">
        <v>0.0085</v>
      </c>
      <c r="AF6" s="319">
        <f>AE6*M12</f>
        <v>10.115</v>
      </c>
    </row>
    <row r="7" ht="16.5" customHeight="1">
      <c r="A7" s="413">
        <v>45665.0</v>
      </c>
      <c r="B7" s="414" t="s">
        <v>1110</v>
      </c>
      <c r="C7" s="414" t="s">
        <v>1111</v>
      </c>
      <c r="D7" s="326" t="s">
        <v>1100</v>
      </c>
      <c r="E7" s="326" t="s">
        <v>113</v>
      </c>
      <c r="F7" s="326" t="s">
        <v>659</v>
      </c>
      <c r="G7" s="326" t="s">
        <v>108</v>
      </c>
      <c r="H7" s="326" t="s">
        <v>109</v>
      </c>
      <c r="I7" s="60" t="s">
        <v>86</v>
      </c>
      <c r="J7" s="326" t="s">
        <v>1112</v>
      </c>
      <c r="K7" s="326" t="s">
        <v>1113</v>
      </c>
      <c r="L7" s="60">
        <v>8000.0</v>
      </c>
      <c r="M7" s="418">
        <v>12900.0</v>
      </c>
      <c r="N7" s="60">
        <v>80000.0</v>
      </c>
      <c r="O7" s="328">
        <v>3.6E-4</v>
      </c>
      <c r="P7" s="85">
        <f t="shared" si="1"/>
        <v>28.8</v>
      </c>
      <c r="Q7" s="86">
        <v>0.03</v>
      </c>
      <c r="R7" s="86">
        <v>0.035</v>
      </c>
      <c r="S7" s="329">
        <v>0.065</v>
      </c>
      <c r="T7" s="328">
        <f t="shared" si="2"/>
        <v>0.01995</v>
      </c>
      <c r="U7" s="330">
        <v>15.0</v>
      </c>
      <c r="V7" s="331">
        <f t="shared" si="3"/>
        <v>0.15845</v>
      </c>
      <c r="W7" s="85">
        <f t="shared" si="4"/>
        <v>2044.005</v>
      </c>
      <c r="X7" s="332">
        <v>0.1</v>
      </c>
      <c r="Y7" s="85">
        <f t="shared" si="5"/>
        <v>490</v>
      </c>
      <c r="Z7" s="347">
        <v>2.5</v>
      </c>
      <c r="AA7" s="85">
        <f t="shared" si="6"/>
        <v>2334.695</v>
      </c>
      <c r="AB7" s="329">
        <f t="shared" si="7"/>
        <v>0.1809841085</v>
      </c>
      <c r="AC7" s="71">
        <f t="shared" ref="AC7:AC44" si="11">M7-W7-AD7</f>
        <v>10598.64</v>
      </c>
      <c r="AD7" s="71">
        <f t="shared" ref="AD7:AD44" si="12">T7*M7</f>
        <v>257.355</v>
      </c>
      <c r="AE7" s="318">
        <v>0.0085</v>
      </c>
      <c r="AF7" s="319">
        <f t="shared" ref="AF7:AF11" si="13">AE7*M7</f>
        <v>109.65</v>
      </c>
    </row>
    <row r="8" ht="18.0" customHeight="1">
      <c r="A8" s="413">
        <v>45665.0</v>
      </c>
      <c r="B8" s="330" t="s">
        <v>1114</v>
      </c>
      <c r="C8" s="330" t="s">
        <v>1115</v>
      </c>
      <c r="D8" s="326" t="s">
        <v>1100</v>
      </c>
      <c r="E8" s="326" t="s">
        <v>113</v>
      </c>
      <c r="F8" s="326" t="s">
        <v>118</v>
      </c>
      <c r="G8" s="326" t="s">
        <v>119</v>
      </c>
      <c r="H8" s="326" t="s">
        <v>109</v>
      </c>
      <c r="I8" s="419" t="s">
        <v>86</v>
      </c>
      <c r="J8" s="330" t="s">
        <v>1116</v>
      </c>
      <c r="K8" s="330" t="s">
        <v>1117</v>
      </c>
      <c r="L8" s="420">
        <v>4500.0</v>
      </c>
      <c r="M8" s="421">
        <v>6900.0</v>
      </c>
      <c r="N8" s="60">
        <v>80000.0</v>
      </c>
      <c r="O8" s="328">
        <v>3.6E-4</v>
      </c>
      <c r="P8" s="85">
        <f t="shared" si="1"/>
        <v>28.8</v>
      </c>
      <c r="Q8" s="86">
        <v>0.03</v>
      </c>
      <c r="R8" s="86">
        <v>0.035</v>
      </c>
      <c r="S8" s="329">
        <v>0.065</v>
      </c>
      <c r="T8" s="328">
        <f t="shared" si="2"/>
        <v>0.01995</v>
      </c>
      <c r="U8" s="330">
        <v>15.0</v>
      </c>
      <c r="V8" s="331">
        <f t="shared" si="3"/>
        <v>0.15845</v>
      </c>
      <c r="W8" s="85">
        <f t="shared" si="4"/>
        <v>1093.305</v>
      </c>
      <c r="X8" s="332">
        <v>0.1</v>
      </c>
      <c r="Y8" s="85">
        <f t="shared" si="5"/>
        <v>240</v>
      </c>
      <c r="Z8" s="347">
        <v>2.5</v>
      </c>
      <c r="AA8" s="85">
        <f t="shared" si="6"/>
        <v>1035.395</v>
      </c>
      <c r="AB8" s="329">
        <f t="shared" si="7"/>
        <v>0.1500572464</v>
      </c>
      <c r="AC8" s="71">
        <f t="shared" si="11"/>
        <v>5669.04</v>
      </c>
      <c r="AD8" s="71">
        <f t="shared" si="12"/>
        <v>137.655</v>
      </c>
      <c r="AE8" s="318">
        <v>0.0085</v>
      </c>
      <c r="AF8" s="319">
        <f t="shared" si="13"/>
        <v>58.65</v>
      </c>
    </row>
    <row r="9" ht="18.0" customHeight="1">
      <c r="A9" s="413">
        <v>45666.0</v>
      </c>
      <c r="B9" s="414">
        <v>12518.0</v>
      </c>
      <c r="C9" s="414">
        <v>9422.0</v>
      </c>
      <c r="D9" s="326" t="s">
        <v>401</v>
      </c>
      <c r="E9" s="326" t="s">
        <v>308</v>
      </c>
      <c r="F9" s="326" t="s">
        <v>154</v>
      </c>
      <c r="G9" s="326" t="s">
        <v>91</v>
      </c>
      <c r="H9" s="326" t="s">
        <v>1107</v>
      </c>
      <c r="I9" s="60" t="s">
        <v>86</v>
      </c>
      <c r="J9" s="326" t="s">
        <v>1118</v>
      </c>
      <c r="K9" s="326" t="s">
        <v>1119</v>
      </c>
      <c r="L9" s="60">
        <v>2200.0</v>
      </c>
      <c r="M9" s="418">
        <v>3900.0</v>
      </c>
      <c r="N9" s="409">
        <v>50000.0</v>
      </c>
      <c r="O9" s="328">
        <v>3.6E-4</v>
      </c>
      <c r="P9" s="85">
        <f t="shared" si="1"/>
        <v>18</v>
      </c>
      <c r="Q9" s="86">
        <v>0.12</v>
      </c>
      <c r="R9" s="86">
        <v>0.0</v>
      </c>
      <c r="S9" s="329">
        <v>0.065</v>
      </c>
      <c r="T9" s="328">
        <f t="shared" si="2"/>
        <v>0.01995</v>
      </c>
      <c r="U9" s="330">
        <v>15.0</v>
      </c>
      <c r="V9" s="331">
        <f t="shared" si="3"/>
        <v>0.21345</v>
      </c>
      <c r="W9" s="85">
        <f t="shared" si="4"/>
        <v>832.455</v>
      </c>
      <c r="X9" s="332">
        <v>0.13</v>
      </c>
      <c r="Y9" s="85">
        <f t="shared" si="5"/>
        <v>221</v>
      </c>
      <c r="Z9" s="347">
        <v>2.5</v>
      </c>
      <c r="AA9" s="85">
        <f t="shared" si="6"/>
        <v>626.045</v>
      </c>
      <c r="AB9" s="329">
        <f t="shared" si="7"/>
        <v>0.160524359</v>
      </c>
      <c r="AC9" s="71">
        <f t="shared" si="11"/>
        <v>2989.74</v>
      </c>
      <c r="AD9" s="71">
        <f t="shared" si="12"/>
        <v>77.805</v>
      </c>
      <c r="AE9" s="318">
        <v>0.0085</v>
      </c>
      <c r="AF9" s="319">
        <f t="shared" si="13"/>
        <v>33.15</v>
      </c>
    </row>
    <row r="10" ht="18.0" customHeight="1">
      <c r="A10" s="422">
        <v>45668.0</v>
      </c>
      <c r="B10" s="414" t="s">
        <v>1120</v>
      </c>
      <c r="C10" s="423" t="s">
        <v>1121</v>
      </c>
      <c r="D10" s="326" t="s">
        <v>1100</v>
      </c>
      <c r="E10" s="326" t="s">
        <v>113</v>
      </c>
      <c r="F10" s="326" t="s">
        <v>118</v>
      </c>
      <c r="G10" s="326" t="s">
        <v>119</v>
      </c>
      <c r="H10" s="326" t="s">
        <v>109</v>
      </c>
      <c r="I10" s="60" t="s">
        <v>86</v>
      </c>
      <c r="J10" s="424" t="s">
        <v>136</v>
      </c>
      <c r="K10" s="424" t="s">
        <v>740</v>
      </c>
      <c r="L10" s="84">
        <v>4500.0</v>
      </c>
      <c r="M10" s="425">
        <v>6900.0</v>
      </c>
      <c r="N10" s="416">
        <v>80000.0</v>
      </c>
      <c r="O10" s="328">
        <v>3.6E-4</v>
      </c>
      <c r="P10" s="85">
        <f t="shared" si="1"/>
        <v>28.8</v>
      </c>
      <c r="Q10" s="86">
        <v>0.03</v>
      </c>
      <c r="R10" s="86">
        <v>0.035</v>
      </c>
      <c r="S10" s="329">
        <v>0.065</v>
      </c>
      <c r="T10" s="328">
        <f t="shared" si="2"/>
        <v>0.01995</v>
      </c>
      <c r="U10" s="330">
        <v>15.0</v>
      </c>
      <c r="V10" s="331">
        <f t="shared" si="3"/>
        <v>0.15845</v>
      </c>
      <c r="W10" s="85">
        <f t="shared" si="4"/>
        <v>1093.305</v>
      </c>
      <c r="X10" s="332">
        <v>0.1</v>
      </c>
      <c r="Y10" s="85">
        <f t="shared" si="5"/>
        <v>240</v>
      </c>
      <c r="Z10" s="347">
        <v>2.5</v>
      </c>
      <c r="AA10" s="85">
        <f t="shared" si="6"/>
        <v>1035.395</v>
      </c>
      <c r="AB10" s="329">
        <f t="shared" si="7"/>
        <v>0.1500572464</v>
      </c>
      <c r="AC10" s="71">
        <f t="shared" si="11"/>
        <v>5669.04</v>
      </c>
      <c r="AD10" s="71">
        <f t="shared" si="12"/>
        <v>137.655</v>
      </c>
      <c r="AE10" s="318">
        <v>0.0085</v>
      </c>
      <c r="AF10" s="319">
        <f t="shared" si="13"/>
        <v>58.65</v>
      </c>
    </row>
    <row r="11" ht="18.0" customHeight="1">
      <c r="A11" s="422">
        <v>45668.0</v>
      </c>
      <c r="B11" s="414" t="s">
        <v>1122</v>
      </c>
      <c r="C11" s="423" t="s">
        <v>1123</v>
      </c>
      <c r="D11" s="326" t="s">
        <v>1100</v>
      </c>
      <c r="E11" s="326" t="s">
        <v>113</v>
      </c>
      <c r="F11" s="326" t="s">
        <v>659</v>
      </c>
      <c r="G11" s="426" t="s">
        <v>108</v>
      </c>
      <c r="H11" s="326" t="s">
        <v>109</v>
      </c>
      <c r="I11" s="60" t="s">
        <v>86</v>
      </c>
      <c r="J11" s="326" t="s">
        <v>1124</v>
      </c>
      <c r="K11" s="330" t="s">
        <v>1125</v>
      </c>
      <c r="L11" s="84">
        <v>3800.0</v>
      </c>
      <c r="M11" s="425">
        <v>7900.0</v>
      </c>
      <c r="N11" s="84">
        <v>80000.0</v>
      </c>
      <c r="O11" s="328">
        <v>3.6E-4</v>
      </c>
      <c r="P11" s="427">
        <f t="shared" si="1"/>
        <v>28.8</v>
      </c>
      <c r="Q11" s="86">
        <v>0.03</v>
      </c>
      <c r="R11" s="86">
        <v>0.035</v>
      </c>
      <c r="S11" s="329">
        <v>0.065</v>
      </c>
      <c r="T11" s="328">
        <f t="shared" si="2"/>
        <v>0.01995</v>
      </c>
      <c r="U11" s="330">
        <v>15.0</v>
      </c>
      <c r="V11" s="331">
        <f t="shared" si="3"/>
        <v>0.15845</v>
      </c>
      <c r="W11" s="85">
        <f t="shared" si="4"/>
        <v>1251.755</v>
      </c>
      <c r="X11" s="332">
        <v>0.1</v>
      </c>
      <c r="Y11" s="85">
        <f t="shared" si="5"/>
        <v>410</v>
      </c>
      <c r="Z11" s="347">
        <v>2.5</v>
      </c>
      <c r="AA11" s="85">
        <f t="shared" si="6"/>
        <v>2406.945</v>
      </c>
      <c r="AB11" s="329">
        <f t="shared" si="7"/>
        <v>0.3046765823</v>
      </c>
      <c r="AC11" s="71">
        <f t="shared" si="11"/>
        <v>6490.64</v>
      </c>
      <c r="AD11" s="71">
        <f t="shared" si="12"/>
        <v>157.605</v>
      </c>
      <c r="AE11" s="318">
        <v>0.0085</v>
      </c>
      <c r="AF11" s="319">
        <f t="shared" si="13"/>
        <v>67.15</v>
      </c>
    </row>
    <row r="12" ht="18.0" customHeight="1">
      <c r="A12" s="422">
        <v>45668.0</v>
      </c>
      <c r="B12" s="414">
        <v>12583.0</v>
      </c>
      <c r="C12" s="415">
        <v>9466.0</v>
      </c>
      <c r="D12" s="326" t="s">
        <v>127</v>
      </c>
      <c r="E12" s="326" t="s">
        <v>83</v>
      </c>
      <c r="F12" s="326" t="s">
        <v>1103</v>
      </c>
      <c r="G12" s="326" t="s">
        <v>83</v>
      </c>
      <c r="H12" s="326" t="s">
        <v>128</v>
      </c>
      <c r="I12" s="60" t="s">
        <v>86</v>
      </c>
      <c r="J12" s="326" t="s">
        <v>1126</v>
      </c>
      <c r="K12" s="326" t="s">
        <v>1127</v>
      </c>
      <c r="L12" s="416">
        <v>730.0</v>
      </c>
      <c r="M12" s="417">
        <v>1190.0</v>
      </c>
      <c r="N12" s="60">
        <v>20000.0</v>
      </c>
      <c r="O12" s="328">
        <v>3.6E-4</v>
      </c>
      <c r="P12" s="85">
        <f t="shared" si="1"/>
        <v>7.2</v>
      </c>
      <c r="Q12" s="86">
        <v>0.0</v>
      </c>
      <c r="R12" s="86">
        <v>0.0</v>
      </c>
      <c r="S12" s="329">
        <v>0.065</v>
      </c>
      <c r="T12" s="328">
        <f t="shared" si="2"/>
        <v>0.0133</v>
      </c>
      <c r="U12" s="330">
        <v>10.0</v>
      </c>
      <c r="V12" s="331">
        <f t="shared" si="3"/>
        <v>0.0868</v>
      </c>
      <c r="W12" s="85">
        <f t="shared" si="4"/>
        <v>103.292</v>
      </c>
      <c r="X12" s="332">
        <v>0.1</v>
      </c>
      <c r="Y12" s="85">
        <f t="shared" si="5"/>
        <v>46</v>
      </c>
      <c r="Z12" s="347">
        <v>2.5</v>
      </c>
      <c r="AA12" s="85">
        <f t="shared" si="6"/>
        <v>301.008</v>
      </c>
      <c r="AB12" s="329">
        <f t="shared" si="7"/>
        <v>0.2529478992</v>
      </c>
      <c r="AC12" s="71">
        <f t="shared" si="11"/>
        <v>1070.881</v>
      </c>
      <c r="AD12" s="71">
        <f t="shared" si="12"/>
        <v>15.827</v>
      </c>
      <c r="AE12" s="318">
        <v>0.0085</v>
      </c>
      <c r="AF12" s="319" t="str">
        <f>AE12*#REF!</f>
        <v>#REF!</v>
      </c>
    </row>
    <row r="13" ht="18.0" customHeight="1">
      <c r="A13" s="413">
        <v>45672.0</v>
      </c>
      <c r="B13" s="415">
        <v>12664.0</v>
      </c>
      <c r="C13" s="415">
        <v>9519.0</v>
      </c>
      <c r="D13" s="326" t="s">
        <v>314</v>
      </c>
      <c r="E13" s="326" t="s">
        <v>125</v>
      </c>
      <c r="F13" s="326" t="s">
        <v>1128</v>
      </c>
      <c r="G13" s="326" t="s">
        <v>308</v>
      </c>
      <c r="H13" s="326" t="s">
        <v>316</v>
      </c>
      <c r="I13" s="60" t="s">
        <v>86</v>
      </c>
      <c r="J13" s="326" t="s">
        <v>1129</v>
      </c>
      <c r="K13" s="105" t="s">
        <v>1130</v>
      </c>
      <c r="L13" s="60">
        <v>2000.0</v>
      </c>
      <c r="M13" s="418">
        <v>3180.0</v>
      </c>
      <c r="N13" s="409">
        <v>320000.0</v>
      </c>
      <c r="O13" s="328">
        <v>3.6E-4</v>
      </c>
      <c r="P13" s="85">
        <f t="shared" si="1"/>
        <v>115.2</v>
      </c>
      <c r="Q13" s="86">
        <v>0.12</v>
      </c>
      <c r="R13" s="86">
        <v>0.0</v>
      </c>
      <c r="S13" s="329">
        <v>0.065</v>
      </c>
      <c r="T13" s="328">
        <f t="shared" si="2"/>
        <v>0.01995</v>
      </c>
      <c r="U13" s="330">
        <v>15.0</v>
      </c>
      <c r="V13" s="329">
        <f t="shared" si="3"/>
        <v>0.21345</v>
      </c>
      <c r="W13" s="85">
        <f t="shared" si="4"/>
        <v>678.771</v>
      </c>
      <c r="X13" s="332">
        <v>0.05</v>
      </c>
      <c r="Y13" s="85">
        <f t="shared" si="5"/>
        <v>59</v>
      </c>
      <c r="Z13" s="347">
        <v>2.5</v>
      </c>
      <c r="AA13" s="85">
        <f t="shared" si="6"/>
        <v>324.529</v>
      </c>
      <c r="AB13" s="329">
        <f t="shared" si="7"/>
        <v>0.1020531447</v>
      </c>
      <c r="AC13" s="71">
        <f t="shared" si="11"/>
        <v>2437.788</v>
      </c>
      <c r="AD13" s="71">
        <f t="shared" si="12"/>
        <v>63.441</v>
      </c>
      <c r="AE13" s="318">
        <v>0.0085</v>
      </c>
      <c r="AF13" s="319">
        <f t="shared" ref="AF13:AF44" si="14">AE13*M13</f>
        <v>27.03</v>
      </c>
    </row>
    <row r="14" ht="16.5" customHeight="1">
      <c r="A14" s="428">
        <v>45673.0</v>
      </c>
      <c r="B14" s="414" t="s">
        <v>1131</v>
      </c>
      <c r="C14" s="423" t="s">
        <v>1132</v>
      </c>
      <c r="D14" s="326" t="s">
        <v>1100</v>
      </c>
      <c r="E14" s="326" t="s">
        <v>113</v>
      </c>
      <c r="F14" s="326" t="s">
        <v>118</v>
      </c>
      <c r="G14" s="326" t="s">
        <v>119</v>
      </c>
      <c r="H14" s="326" t="s">
        <v>109</v>
      </c>
      <c r="I14" s="419" t="s">
        <v>86</v>
      </c>
      <c r="J14" s="326" t="s">
        <v>136</v>
      </c>
      <c r="K14" s="326" t="s">
        <v>740</v>
      </c>
      <c r="L14" s="420">
        <v>4500.0</v>
      </c>
      <c r="M14" s="421">
        <v>7900.0</v>
      </c>
      <c r="N14" s="60">
        <v>80000.0</v>
      </c>
      <c r="O14" s="328">
        <v>3.6E-4</v>
      </c>
      <c r="P14" s="85">
        <f t="shared" si="1"/>
        <v>28.8</v>
      </c>
      <c r="Q14" s="86">
        <v>0.03</v>
      </c>
      <c r="R14" s="86">
        <v>0.035</v>
      </c>
      <c r="S14" s="329">
        <v>0.065</v>
      </c>
      <c r="T14" s="328">
        <f t="shared" si="2"/>
        <v>0.01995</v>
      </c>
      <c r="U14" s="330">
        <v>15.0</v>
      </c>
      <c r="V14" s="329">
        <f t="shared" si="3"/>
        <v>0.15845</v>
      </c>
      <c r="W14" s="85">
        <f t="shared" si="4"/>
        <v>1251.755</v>
      </c>
      <c r="X14" s="332">
        <v>0.1</v>
      </c>
      <c r="Y14" s="85">
        <f t="shared" si="5"/>
        <v>340</v>
      </c>
      <c r="Z14" s="347">
        <v>2.5</v>
      </c>
      <c r="AA14" s="85">
        <f t="shared" si="6"/>
        <v>1776.945</v>
      </c>
      <c r="AB14" s="329">
        <f t="shared" si="7"/>
        <v>0.2249297468</v>
      </c>
      <c r="AC14" s="71">
        <f t="shared" si="11"/>
        <v>6490.64</v>
      </c>
      <c r="AD14" s="71">
        <f t="shared" si="12"/>
        <v>157.605</v>
      </c>
      <c r="AE14" s="318">
        <v>0.0085</v>
      </c>
      <c r="AF14" s="319">
        <f t="shared" si="14"/>
        <v>67.15</v>
      </c>
    </row>
    <row r="15" ht="17.25" customHeight="1">
      <c r="A15" s="429">
        <v>45673.0</v>
      </c>
      <c r="B15" s="414" t="s">
        <v>1133</v>
      </c>
      <c r="C15" s="414" t="s">
        <v>1134</v>
      </c>
      <c r="D15" s="326" t="s">
        <v>1100</v>
      </c>
      <c r="E15" s="326" t="s">
        <v>113</v>
      </c>
      <c r="F15" s="326" t="s">
        <v>659</v>
      </c>
      <c r="G15" s="326" t="s">
        <v>108</v>
      </c>
      <c r="H15" s="326" t="s">
        <v>109</v>
      </c>
      <c r="I15" s="60" t="s">
        <v>86</v>
      </c>
      <c r="J15" s="326" t="s">
        <v>1135</v>
      </c>
      <c r="K15" s="326" t="s">
        <v>1136</v>
      </c>
      <c r="L15" s="60">
        <v>4000.0</v>
      </c>
      <c r="M15" s="418">
        <v>8900.0</v>
      </c>
      <c r="N15" s="60">
        <v>80000.0</v>
      </c>
      <c r="O15" s="328">
        <v>3.6E-4</v>
      </c>
      <c r="P15" s="85">
        <f t="shared" si="1"/>
        <v>28.8</v>
      </c>
      <c r="Q15" s="86">
        <v>0.03</v>
      </c>
      <c r="R15" s="86">
        <v>0.035</v>
      </c>
      <c r="S15" s="329">
        <v>0.065</v>
      </c>
      <c r="T15" s="328">
        <f t="shared" si="2"/>
        <v>0.01995</v>
      </c>
      <c r="U15" s="330">
        <v>15.0</v>
      </c>
      <c r="V15" s="329">
        <f t="shared" si="3"/>
        <v>0.15845</v>
      </c>
      <c r="W15" s="85">
        <f t="shared" si="4"/>
        <v>1410.205</v>
      </c>
      <c r="X15" s="332">
        <v>0.1</v>
      </c>
      <c r="Y15" s="85">
        <f t="shared" si="5"/>
        <v>490</v>
      </c>
      <c r="Z15" s="347">
        <v>2.5</v>
      </c>
      <c r="AA15" s="85">
        <f t="shared" si="6"/>
        <v>2968.495</v>
      </c>
      <c r="AB15" s="329">
        <f t="shared" si="7"/>
        <v>0.333538764</v>
      </c>
      <c r="AC15" s="71">
        <f t="shared" si="11"/>
        <v>7312.24</v>
      </c>
      <c r="AD15" s="71">
        <f t="shared" si="12"/>
        <v>177.555</v>
      </c>
      <c r="AE15" s="318">
        <v>0.0085</v>
      </c>
      <c r="AF15" s="319">
        <f t="shared" si="14"/>
        <v>75.65</v>
      </c>
    </row>
    <row r="16" ht="18.0" customHeight="1">
      <c r="A16" s="428">
        <v>45674.0</v>
      </c>
      <c r="B16" s="430">
        <v>12805.0</v>
      </c>
      <c r="C16" s="430">
        <v>9572.0</v>
      </c>
      <c r="D16" s="330" t="s">
        <v>148</v>
      </c>
      <c r="E16" s="330" t="s">
        <v>125</v>
      </c>
      <c r="F16" s="326" t="s">
        <v>203</v>
      </c>
      <c r="G16" s="426" t="s">
        <v>83</v>
      </c>
      <c r="H16" s="326" t="s">
        <v>212</v>
      </c>
      <c r="I16" s="60" t="s">
        <v>86</v>
      </c>
      <c r="J16" s="326" t="s">
        <v>1137</v>
      </c>
      <c r="K16" s="105" t="s">
        <v>1138</v>
      </c>
      <c r="L16" s="84">
        <v>2000.0</v>
      </c>
      <c r="M16" s="425">
        <v>3600.0</v>
      </c>
      <c r="N16" s="84">
        <v>200000.0</v>
      </c>
      <c r="O16" s="328">
        <v>3.6E-4</v>
      </c>
      <c r="P16" s="427">
        <f t="shared" si="1"/>
        <v>72</v>
      </c>
      <c r="Q16" s="86">
        <v>0.12</v>
      </c>
      <c r="R16" s="86">
        <v>0.0</v>
      </c>
      <c r="S16" s="329">
        <v>0.065</v>
      </c>
      <c r="T16" s="328">
        <f t="shared" si="2"/>
        <v>0.01995</v>
      </c>
      <c r="U16" s="330">
        <v>15.0</v>
      </c>
      <c r="V16" s="331">
        <f t="shared" si="3"/>
        <v>0.21345</v>
      </c>
      <c r="W16" s="85">
        <f t="shared" si="4"/>
        <v>768.42</v>
      </c>
      <c r="X16" s="332">
        <v>0.13</v>
      </c>
      <c r="Y16" s="85">
        <f t="shared" si="5"/>
        <v>208</v>
      </c>
      <c r="Z16" s="347">
        <v>2.5</v>
      </c>
      <c r="AA16" s="85">
        <f t="shared" si="6"/>
        <v>549.08</v>
      </c>
      <c r="AB16" s="329">
        <f t="shared" si="7"/>
        <v>0.1525222222</v>
      </c>
      <c r="AC16" s="71">
        <f t="shared" si="11"/>
        <v>2759.76</v>
      </c>
      <c r="AD16" s="71">
        <f t="shared" si="12"/>
        <v>71.82</v>
      </c>
      <c r="AE16" s="318">
        <v>0.0085</v>
      </c>
      <c r="AF16" s="319">
        <f t="shared" si="14"/>
        <v>30.6</v>
      </c>
    </row>
    <row r="17" ht="18.0" customHeight="1">
      <c r="A17" s="428">
        <v>45674.0</v>
      </c>
      <c r="B17" s="414">
        <v>12826.0</v>
      </c>
      <c r="C17" s="414">
        <v>9593.0</v>
      </c>
      <c r="D17" s="326" t="s">
        <v>124</v>
      </c>
      <c r="E17" s="326" t="s">
        <v>125</v>
      </c>
      <c r="F17" s="326" t="s">
        <v>105</v>
      </c>
      <c r="G17" s="326" t="s">
        <v>106</v>
      </c>
      <c r="H17" s="326" t="s">
        <v>109</v>
      </c>
      <c r="I17" s="60" t="s">
        <v>86</v>
      </c>
      <c r="J17" s="326" t="s">
        <v>1139</v>
      </c>
      <c r="K17" s="326" t="s">
        <v>1140</v>
      </c>
      <c r="L17" s="60">
        <v>8500.0</v>
      </c>
      <c r="M17" s="418">
        <v>14700.0</v>
      </c>
      <c r="N17" s="60">
        <v>300000.0</v>
      </c>
      <c r="O17" s="328">
        <v>3.6E-4</v>
      </c>
      <c r="P17" s="85">
        <f t="shared" si="1"/>
        <v>108</v>
      </c>
      <c r="Q17" s="86">
        <v>0.056</v>
      </c>
      <c r="R17" s="86">
        <v>0.035</v>
      </c>
      <c r="S17" s="329">
        <v>0.065</v>
      </c>
      <c r="T17" s="328">
        <f t="shared" si="2"/>
        <v>0.01995</v>
      </c>
      <c r="U17" s="330">
        <v>15.0</v>
      </c>
      <c r="V17" s="331">
        <f t="shared" si="3"/>
        <v>0.18445</v>
      </c>
      <c r="W17" s="85">
        <f t="shared" si="4"/>
        <v>2711.415</v>
      </c>
      <c r="X17" s="332">
        <v>0.1</v>
      </c>
      <c r="Y17" s="85">
        <f t="shared" si="5"/>
        <v>620</v>
      </c>
      <c r="Z17" s="347">
        <v>2.5</v>
      </c>
      <c r="AA17" s="85">
        <f t="shared" si="6"/>
        <v>2758.085</v>
      </c>
      <c r="AB17" s="329">
        <f t="shared" si="7"/>
        <v>0.1876248299</v>
      </c>
      <c r="AC17" s="71">
        <f t="shared" si="11"/>
        <v>11695.32</v>
      </c>
      <c r="AD17" s="71">
        <f t="shared" si="12"/>
        <v>293.265</v>
      </c>
      <c r="AE17" s="318">
        <v>0.0085</v>
      </c>
      <c r="AF17" s="319">
        <f t="shared" si="14"/>
        <v>124.95</v>
      </c>
    </row>
    <row r="18" ht="18.0" customHeight="1">
      <c r="A18" s="428">
        <v>45674.0</v>
      </c>
      <c r="B18" s="414">
        <v>12818.0</v>
      </c>
      <c r="C18" s="414">
        <v>9584.0</v>
      </c>
      <c r="D18" s="326" t="s">
        <v>124</v>
      </c>
      <c r="E18" s="326" t="s">
        <v>125</v>
      </c>
      <c r="F18" s="326" t="s">
        <v>105</v>
      </c>
      <c r="G18" s="326" t="s">
        <v>106</v>
      </c>
      <c r="H18" s="326" t="s">
        <v>109</v>
      </c>
      <c r="I18" s="60" t="s">
        <v>86</v>
      </c>
      <c r="J18" s="326" t="s">
        <v>1141</v>
      </c>
      <c r="K18" s="326" t="s">
        <v>1140</v>
      </c>
      <c r="L18" s="60">
        <v>8500.0</v>
      </c>
      <c r="M18" s="418">
        <v>14700.0</v>
      </c>
      <c r="N18" s="60">
        <v>300000.0</v>
      </c>
      <c r="O18" s="328">
        <v>3.6E-4</v>
      </c>
      <c r="P18" s="85">
        <f t="shared" si="1"/>
        <v>108</v>
      </c>
      <c r="Q18" s="86">
        <v>0.056</v>
      </c>
      <c r="R18" s="86">
        <v>0.035</v>
      </c>
      <c r="S18" s="329">
        <v>0.065</v>
      </c>
      <c r="T18" s="328">
        <f t="shared" si="2"/>
        <v>0.01995</v>
      </c>
      <c r="U18" s="330">
        <v>15.0</v>
      </c>
      <c r="V18" s="331">
        <f t="shared" si="3"/>
        <v>0.18445</v>
      </c>
      <c r="W18" s="85">
        <f t="shared" si="4"/>
        <v>2711.415</v>
      </c>
      <c r="X18" s="332">
        <v>0.1</v>
      </c>
      <c r="Y18" s="85">
        <f t="shared" si="5"/>
        <v>620</v>
      </c>
      <c r="Z18" s="347">
        <v>2.5</v>
      </c>
      <c r="AA18" s="85">
        <f t="shared" si="6"/>
        <v>2758.085</v>
      </c>
      <c r="AB18" s="329">
        <f t="shared" si="7"/>
        <v>0.1876248299</v>
      </c>
      <c r="AC18" s="71">
        <f t="shared" si="11"/>
        <v>11695.32</v>
      </c>
      <c r="AD18" s="71">
        <f t="shared" si="12"/>
        <v>293.265</v>
      </c>
      <c r="AE18" s="318">
        <v>0.0085</v>
      </c>
      <c r="AF18" s="319">
        <f t="shared" si="14"/>
        <v>124.95</v>
      </c>
    </row>
    <row r="19" ht="18.0" customHeight="1">
      <c r="A19" s="413">
        <v>45674.0</v>
      </c>
      <c r="B19" s="414">
        <v>12812.0</v>
      </c>
      <c r="C19" s="414">
        <v>9580.0</v>
      </c>
      <c r="D19" s="330" t="s">
        <v>1142</v>
      </c>
      <c r="E19" s="330" t="s">
        <v>83</v>
      </c>
      <c r="F19" s="330" t="s">
        <v>1143</v>
      </c>
      <c r="G19" s="330" t="s">
        <v>119</v>
      </c>
      <c r="H19" s="326" t="s">
        <v>1144</v>
      </c>
      <c r="I19" s="60" t="s">
        <v>86</v>
      </c>
      <c r="J19" s="330" t="s">
        <v>1145</v>
      </c>
      <c r="K19" s="330" t="s">
        <v>1146</v>
      </c>
      <c r="L19" s="419">
        <v>16000.0</v>
      </c>
      <c r="M19" s="431">
        <v>23650.0</v>
      </c>
      <c r="N19" s="419">
        <v>500000.0</v>
      </c>
      <c r="O19" s="328">
        <v>3.6E-4</v>
      </c>
      <c r="P19" s="85">
        <f t="shared" si="1"/>
        <v>180</v>
      </c>
      <c r="Q19" s="86">
        <v>0.056</v>
      </c>
      <c r="R19" s="86">
        <v>0.035</v>
      </c>
      <c r="S19" s="329">
        <v>0.065</v>
      </c>
      <c r="T19" s="328">
        <f t="shared" si="2"/>
        <v>0.01995</v>
      </c>
      <c r="U19" s="330">
        <v>15.0</v>
      </c>
      <c r="V19" s="331">
        <f t="shared" si="3"/>
        <v>0.18445</v>
      </c>
      <c r="W19" s="85">
        <f t="shared" si="4"/>
        <v>4362.2425</v>
      </c>
      <c r="X19" s="332">
        <v>0.07</v>
      </c>
      <c r="Y19" s="85">
        <f t="shared" si="5"/>
        <v>535.5</v>
      </c>
      <c r="Z19" s="347">
        <v>2.5</v>
      </c>
      <c r="AA19" s="85">
        <f t="shared" si="6"/>
        <v>2569.7575</v>
      </c>
      <c r="AB19" s="329">
        <f t="shared" si="7"/>
        <v>0.1086578224</v>
      </c>
      <c r="AC19" s="71">
        <f t="shared" si="11"/>
        <v>18815.94</v>
      </c>
      <c r="AD19" s="71">
        <f t="shared" si="12"/>
        <v>471.8175</v>
      </c>
      <c r="AE19" s="318">
        <v>0.0085</v>
      </c>
      <c r="AF19" s="319">
        <f t="shared" si="14"/>
        <v>201.025</v>
      </c>
    </row>
    <row r="20" ht="18.0" customHeight="1">
      <c r="A20" s="413">
        <v>45674.0</v>
      </c>
      <c r="B20" s="414" t="s">
        <v>1147</v>
      </c>
      <c r="C20" s="414">
        <v>9588.0</v>
      </c>
      <c r="D20" s="326" t="s">
        <v>1148</v>
      </c>
      <c r="E20" s="326" t="s">
        <v>125</v>
      </c>
      <c r="F20" s="326" t="s">
        <v>1106</v>
      </c>
      <c r="G20" s="326" t="s">
        <v>106</v>
      </c>
      <c r="H20" s="326" t="s">
        <v>1107</v>
      </c>
      <c r="I20" s="60" t="s">
        <v>86</v>
      </c>
      <c r="J20" s="326" t="s">
        <v>1149</v>
      </c>
      <c r="K20" s="326" t="s">
        <v>1150</v>
      </c>
      <c r="L20" s="60">
        <v>6000.0</v>
      </c>
      <c r="M20" s="418">
        <v>9900.0</v>
      </c>
      <c r="N20" s="60">
        <v>50000.0</v>
      </c>
      <c r="O20" s="328">
        <v>3.6E-4</v>
      </c>
      <c r="P20" s="85">
        <f t="shared" si="1"/>
        <v>18</v>
      </c>
      <c r="Q20" s="86">
        <v>0.12</v>
      </c>
      <c r="R20" s="86">
        <v>0.0</v>
      </c>
      <c r="S20" s="329">
        <v>0.065</v>
      </c>
      <c r="T20" s="328">
        <f t="shared" si="2"/>
        <v>0.01995</v>
      </c>
      <c r="U20" s="330">
        <v>15.0</v>
      </c>
      <c r="V20" s="329">
        <f t="shared" si="3"/>
        <v>0.21345</v>
      </c>
      <c r="W20" s="85">
        <f t="shared" si="4"/>
        <v>2113.155</v>
      </c>
      <c r="X20" s="332">
        <v>0.05</v>
      </c>
      <c r="Y20" s="85">
        <f t="shared" si="5"/>
        <v>195</v>
      </c>
      <c r="Z20" s="347">
        <v>2.5</v>
      </c>
      <c r="AA20" s="85">
        <f t="shared" si="6"/>
        <v>1571.345</v>
      </c>
      <c r="AB20" s="329">
        <f t="shared" si="7"/>
        <v>0.1587217172</v>
      </c>
      <c r="AC20" s="71">
        <f t="shared" si="11"/>
        <v>7589.34</v>
      </c>
      <c r="AD20" s="71">
        <f t="shared" si="12"/>
        <v>197.505</v>
      </c>
      <c r="AE20" s="318">
        <v>0.0085</v>
      </c>
      <c r="AF20" s="319">
        <f t="shared" si="14"/>
        <v>84.15</v>
      </c>
    </row>
    <row r="21" ht="18.0" customHeight="1">
      <c r="A21" s="413">
        <v>45674.0</v>
      </c>
      <c r="B21" s="432">
        <v>12820.0</v>
      </c>
      <c r="C21" s="414">
        <v>9585.0</v>
      </c>
      <c r="D21" s="330" t="s">
        <v>148</v>
      </c>
      <c r="E21" s="330" t="s">
        <v>125</v>
      </c>
      <c r="F21" s="326" t="s">
        <v>1151</v>
      </c>
      <c r="G21" s="326" t="s">
        <v>308</v>
      </c>
      <c r="H21" s="326" t="s">
        <v>212</v>
      </c>
      <c r="I21" s="60" t="s">
        <v>86</v>
      </c>
      <c r="J21" s="326" t="s">
        <v>1152</v>
      </c>
      <c r="K21" s="326" t="s">
        <v>1153</v>
      </c>
      <c r="L21" s="416">
        <v>3200.0</v>
      </c>
      <c r="M21" s="417">
        <v>5260.0</v>
      </c>
      <c r="N21" s="419">
        <v>100000.0</v>
      </c>
      <c r="O21" s="328">
        <v>3.6E-4</v>
      </c>
      <c r="P21" s="85">
        <f t="shared" si="1"/>
        <v>36</v>
      </c>
      <c r="Q21" s="86">
        <v>0.12</v>
      </c>
      <c r="R21" s="86">
        <v>0.0</v>
      </c>
      <c r="S21" s="329">
        <v>0.065</v>
      </c>
      <c r="T21" s="328">
        <f t="shared" si="2"/>
        <v>0</v>
      </c>
      <c r="U21" s="330">
        <v>0.0</v>
      </c>
      <c r="V21" s="329">
        <f t="shared" si="3"/>
        <v>0.1935</v>
      </c>
      <c r="W21" s="85">
        <f t="shared" si="4"/>
        <v>1017.81</v>
      </c>
      <c r="X21" s="332">
        <v>0.1</v>
      </c>
      <c r="Y21" s="85">
        <f t="shared" si="5"/>
        <v>206</v>
      </c>
      <c r="Z21" s="347">
        <v>2.5</v>
      </c>
      <c r="AA21" s="85">
        <f t="shared" si="6"/>
        <v>797.69</v>
      </c>
      <c r="AB21" s="329">
        <f t="shared" si="7"/>
        <v>0.1516520913</v>
      </c>
      <c r="AC21" s="71">
        <f t="shared" si="11"/>
        <v>4242.19</v>
      </c>
      <c r="AD21" s="71">
        <f t="shared" si="12"/>
        <v>0</v>
      </c>
      <c r="AE21" s="318">
        <v>0.0085</v>
      </c>
      <c r="AF21" s="319">
        <f t="shared" si="14"/>
        <v>44.71</v>
      </c>
    </row>
    <row r="22" ht="16.5" customHeight="1">
      <c r="A22" s="413">
        <v>45675.0</v>
      </c>
      <c r="B22" s="414" t="s">
        <v>1154</v>
      </c>
      <c r="C22" s="414" t="s">
        <v>1154</v>
      </c>
      <c r="D22" s="326" t="s">
        <v>1100</v>
      </c>
      <c r="E22" s="326" t="s">
        <v>113</v>
      </c>
      <c r="F22" s="326" t="s">
        <v>659</v>
      </c>
      <c r="G22" s="326" t="s">
        <v>108</v>
      </c>
      <c r="H22" s="326" t="s">
        <v>109</v>
      </c>
      <c r="I22" s="60" t="s">
        <v>86</v>
      </c>
      <c r="J22" s="326" t="s">
        <v>136</v>
      </c>
      <c r="K22" s="326" t="s">
        <v>740</v>
      </c>
      <c r="L22" s="60">
        <v>7100.0</v>
      </c>
      <c r="M22" s="418">
        <v>10900.0</v>
      </c>
      <c r="N22" s="60">
        <v>80000.0</v>
      </c>
      <c r="O22" s="328">
        <v>3.6E-4</v>
      </c>
      <c r="P22" s="85">
        <f t="shared" si="1"/>
        <v>28.8</v>
      </c>
      <c r="Q22" s="86">
        <v>0.03</v>
      </c>
      <c r="R22" s="86">
        <v>0.035</v>
      </c>
      <c r="S22" s="329">
        <v>0.065</v>
      </c>
      <c r="T22" s="328">
        <f t="shared" si="2"/>
        <v>0.01995</v>
      </c>
      <c r="U22" s="330">
        <v>15.0</v>
      </c>
      <c r="V22" s="329">
        <f t="shared" si="3"/>
        <v>0.15845</v>
      </c>
      <c r="W22" s="85">
        <f t="shared" si="4"/>
        <v>1727.105</v>
      </c>
      <c r="X22" s="332">
        <v>0.1</v>
      </c>
      <c r="Y22" s="85">
        <f t="shared" si="5"/>
        <v>380</v>
      </c>
      <c r="Z22" s="347">
        <v>2.5</v>
      </c>
      <c r="AA22" s="85">
        <f t="shared" si="6"/>
        <v>1661.595</v>
      </c>
      <c r="AB22" s="329">
        <f t="shared" si="7"/>
        <v>0.1524399083</v>
      </c>
      <c r="AC22" s="71">
        <f t="shared" si="11"/>
        <v>8955.44</v>
      </c>
      <c r="AD22" s="71">
        <f t="shared" si="12"/>
        <v>217.455</v>
      </c>
      <c r="AE22" s="318">
        <v>0.0085</v>
      </c>
      <c r="AF22" s="319">
        <f t="shared" si="14"/>
        <v>92.65</v>
      </c>
    </row>
    <row r="23" ht="18.0" customHeight="1">
      <c r="A23" s="413">
        <v>45676.0</v>
      </c>
      <c r="B23" s="414" t="s">
        <v>1155</v>
      </c>
      <c r="C23" s="414" t="s">
        <v>1156</v>
      </c>
      <c r="D23" s="326" t="s">
        <v>1100</v>
      </c>
      <c r="E23" s="326" t="s">
        <v>113</v>
      </c>
      <c r="F23" s="326" t="s">
        <v>118</v>
      </c>
      <c r="G23" s="326" t="s">
        <v>119</v>
      </c>
      <c r="H23" s="326" t="s">
        <v>109</v>
      </c>
      <c r="I23" s="419" t="s">
        <v>86</v>
      </c>
      <c r="J23" s="326" t="s">
        <v>1157</v>
      </c>
      <c r="K23" s="326" t="s">
        <v>1158</v>
      </c>
      <c r="L23" s="420">
        <v>6000.0</v>
      </c>
      <c r="M23" s="421">
        <v>9400.0</v>
      </c>
      <c r="N23" s="60">
        <v>80000.0</v>
      </c>
      <c r="O23" s="328">
        <v>3.6E-4</v>
      </c>
      <c r="P23" s="85">
        <f t="shared" si="1"/>
        <v>28.8</v>
      </c>
      <c r="Q23" s="86">
        <v>0.03</v>
      </c>
      <c r="R23" s="86">
        <v>0.035</v>
      </c>
      <c r="S23" s="329">
        <v>0.065</v>
      </c>
      <c r="T23" s="328">
        <f t="shared" si="2"/>
        <v>0.01995</v>
      </c>
      <c r="U23" s="330">
        <v>15.0</v>
      </c>
      <c r="V23" s="329">
        <f t="shared" si="3"/>
        <v>0.15845</v>
      </c>
      <c r="W23" s="85">
        <f t="shared" si="4"/>
        <v>1489.43</v>
      </c>
      <c r="X23" s="332">
        <v>0.1</v>
      </c>
      <c r="Y23" s="85">
        <f t="shared" si="5"/>
        <v>340</v>
      </c>
      <c r="Z23" s="347">
        <v>2.5</v>
      </c>
      <c r="AA23" s="85">
        <f t="shared" si="6"/>
        <v>1539.27</v>
      </c>
      <c r="AB23" s="329">
        <f t="shared" si="7"/>
        <v>0.1637521277</v>
      </c>
      <c r="AC23" s="71">
        <f t="shared" si="11"/>
        <v>7723.04</v>
      </c>
      <c r="AD23" s="71">
        <f t="shared" si="12"/>
        <v>187.53</v>
      </c>
      <c r="AE23" s="318">
        <v>0.0085</v>
      </c>
      <c r="AF23" s="319">
        <f t="shared" si="14"/>
        <v>79.9</v>
      </c>
    </row>
    <row r="24" ht="18.0" customHeight="1">
      <c r="A24" s="413">
        <v>45678.0</v>
      </c>
      <c r="B24" s="414" t="s">
        <v>1159</v>
      </c>
      <c r="C24" s="414">
        <v>9652.0</v>
      </c>
      <c r="D24" s="326" t="s">
        <v>508</v>
      </c>
      <c r="E24" s="326" t="s">
        <v>119</v>
      </c>
      <c r="F24" s="326" t="s">
        <v>138</v>
      </c>
      <c r="G24" s="326" t="s">
        <v>139</v>
      </c>
      <c r="H24" s="326" t="s">
        <v>109</v>
      </c>
      <c r="I24" s="60" t="s">
        <v>86</v>
      </c>
      <c r="J24" s="326" t="s">
        <v>1160</v>
      </c>
      <c r="K24" s="326" t="s">
        <v>1161</v>
      </c>
      <c r="L24" s="60">
        <v>4000.0</v>
      </c>
      <c r="M24" s="418">
        <v>6800.0</v>
      </c>
      <c r="N24" s="409">
        <v>80000.0</v>
      </c>
      <c r="O24" s="328">
        <v>3.6E-4</v>
      </c>
      <c r="P24" s="85">
        <f t="shared" si="1"/>
        <v>28.8</v>
      </c>
      <c r="Q24" s="86">
        <v>0.03</v>
      </c>
      <c r="R24" s="86">
        <v>0.035</v>
      </c>
      <c r="S24" s="329">
        <v>0.065</v>
      </c>
      <c r="T24" s="328">
        <f t="shared" si="2"/>
        <v>0.01995</v>
      </c>
      <c r="U24" s="330">
        <v>15.0</v>
      </c>
      <c r="V24" s="331">
        <f t="shared" si="3"/>
        <v>0.15845</v>
      </c>
      <c r="W24" s="85">
        <f t="shared" si="4"/>
        <v>1077.46</v>
      </c>
      <c r="X24" s="332">
        <v>0.1</v>
      </c>
      <c r="Y24" s="85">
        <f t="shared" si="5"/>
        <v>280</v>
      </c>
      <c r="Z24" s="347">
        <v>2.5</v>
      </c>
      <c r="AA24" s="85">
        <f t="shared" si="6"/>
        <v>1411.24</v>
      </c>
      <c r="AB24" s="329">
        <f t="shared" si="7"/>
        <v>0.2075352941</v>
      </c>
      <c r="AC24" s="71">
        <f t="shared" si="11"/>
        <v>5586.88</v>
      </c>
      <c r="AD24" s="71">
        <f t="shared" si="12"/>
        <v>135.66</v>
      </c>
      <c r="AE24" s="318">
        <v>0.0085</v>
      </c>
      <c r="AF24" s="319">
        <f t="shared" si="14"/>
        <v>57.8</v>
      </c>
    </row>
    <row r="25" ht="18.0" customHeight="1">
      <c r="A25" s="413">
        <v>45679.0</v>
      </c>
      <c r="B25" s="414" t="s">
        <v>1162</v>
      </c>
      <c r="C25" s="414" t="s">
        <v>1163</v>
      </c>
      <c r="D25" s="330" t="s">
        <v>1100</v>
      </c>
      <c r="E25" s="330" t="s">
        <v>113</v>
      </c>
      <c r="F25" s="326" t="s">
        <v>118</v>
      </c>
      <c r="G25" s="426" t="s">
        <v>119</v>
      </c>
      <c r="H25" s="326" t="s">
        <v>109</v>
      </c>
      <c r="I25" s="60" t="s">
        <v>86</v>
      </c>
      <c r="J25" s="330" t="s">
        <v>910</v>
      </c>
      <c r="K25" s="330" t="s">
        <v>911</v>
      </c>
      <c r="L25" s="84">
        <v>4400.0</v>
      </c>
      <c r="M25" s="418">
        <v>6800.0</v>
      </c>
      <c r="N25" s="409">
        <v>80000.0</v>
      </c>
      <c r="O25" s="328">
        <v>3.6E-4</v>
      </c>
      <c r="P25" s="427">
        <f t="shared" si="1"/>
        <v>28.8</v>
      </c>
      <c r="Q25" s="86">
        <v>0.03</v>
      </c>
      <c r="R25" s="86">
        <v>0.035</v>
      </c>
      <c r="S25" s="329">
        <v>0.065</v>
      </c>
      <c r="T25" s="328">
        <f t="shared" si="2"/>
        <v>0.01995</v>
      </c>
      <c r="U25" s="330">
        <v>15.0</v>
      </c>
      <c r="V25" s="331">
        <f t="shared" si="3"/>
        <v>0.15845</v>
      </c>
      <c r="W25" s="85">
        <f t="shared" si="4"/>
        <v>1077.46</v>
      </c>
      <c r="X25" s="332">
        <v>0.1</v>
      </c>
      <c r="Y25" s="85">
        <f t="shared" si="5"/>
        <v>240</v>
      </c>
      <c r="Z25" s="347">
        <v>2.5</v>
      </c>
      <c r="AA25" s="85">
        <f t="shared" si="6"/>
        <v>1051.24</v>
      </c>
      <c r="AB25" s="329">
        <f t="shared" si="7"/>
        <v>0.1545941176</v>
      </c>
      <c r="AC25" s="71">
        <f t="shared" si="11"/>
        <v>5586.88</v>
      </c>
      <c r="AD25" s="71">
        <f t="shared" si="12"/>
        <v>135.66</v>
      </c>
      <c r="AE25" s="318">
        <v>0.0085</v>
      </c>
      <c r="AF25" s="319">
        <f t="shared" si="14"/>
        <v>57.8</v>
      </c>
    </row>
    <row r="26" ht="18.0" customHeight="1">
      <c r="A26" s="413">
        <v>45680.0</v>
      </c>
      <c r="B26" s="122" t="s">
        <v>1164</v>
      </c>
      <c r="C26" s="415" t="s">
        <v>1165</v>
      </c>
      <c r="D26" s="330" t="s">
        <v>1166</v>
      </c>
      <c r="E26" s="330" t="s">
        <v>113</v>
      </c>
      <c r="F26" s="330" t="s">
        <v>659</v>
      </c>
      <c r="G26" s="330" t="s">
        <v>108</v>
      </c>
      <c r="H26" s="330" t="s">
        <v>109</v>
      </c>
      <c r="I26" s="60" t="s">
        <v>86</v>
      </c>
      <c r="J26" s="326" t="s">
        <v>1112</v>
      </c>
      <c r="K26" s="326" t="s">
        <v>1113</v>
      </c>
      <c r="L26" s="419">
        <v>9000.0</v>
      </c>
      <c r="M26" s="431">
        <v>13900.0</v>
      </c>
      <c r="N26" s="419">
        <v>100000.0</v>
      </c>
      <c r="O26" s="328">
        <v>3.6E-4</v>
      </c>
      <c r="P26" s="85">
        <f t="shared" si="1"/>
        <v>36</v>
      </c>
      <c r="Q26" s="86">
        <v>0.03</v>
      </c>
      <c r="R26" s="86">
        <v>0.035</v>
      </c>
      <c r="S26" s="329">
        <v>0.065</v>
      </c>
      <c r="T26" s="328">
        <f t="shared" si="2"/>
        <v>0.01995</v>
      </c>
      <c r="U26" s="330">
        <v>15.0</v>
      </c>
      <c r="V26" s="331">
        <f t="shared" si="3"/>
        <v>0.15845</v>
      </c>
      <c r="W26" s="85">
        <f t="shared" si="4"/>
        <v>2202.455</v>
      </c>
      <c r="X26" s="332">
        <v>0.1</v>
      </c>
      <c r="Y26" s="85">
        <f t="shared" si="5"/>
        <v>490</v>
      </c>
      <c r="Z26" s="347">
        <v>2.5</v>
      </c>
      <c r="AA26" s="85">
        <f t="shared" si="6"/>
        <v>2169.045</v>
      </c>
      <c r="AB26" s="329">
        <f t="shared" si="7"/>
        <v>0.1560464029</v>
      </c>
      <c r="AC26" s="71">
        <f t="shared" si="11"/>
        <v>11420.24</v>
      </c>
      <c r="AD26" s="71">
        <f t="shared" si="12"/>
        <v>277.305</v>
      </c>
      <c r="AE26" s="318">
        <v>0.0085</v>
      </c>
      <c r="AF26" s="319">
        <f t="shared" si="14"/>
        <v>118.15</v>
      </c>
    </row>
    <row r="27" ht="18.0" customHeight="1">
      <c r="A27" s="413">
        <v>45681.0</v>
      </c>
      <c r="B27" s="414" t="s">
        <v>1167</v>
      </c>
      <c r="C27" s="414">
        <v>9712.0</v>
      </c>
      <c r="D27" s="326" t="s">
        <v>1168</v>
      </c>
      <c r="E27" s="326" t="s">
        <v>125</v>
      </c>
      <c r="F27" s="326" t="s">
        <v>1106</v>
      </c>
      <c r="G27" s="326" t="s">
        <v>106</v>
      </c>
      <c r="H27" s="326" t="s">
        <v>1107</v>
      </c>
      <c r="I27" s="60" t="s">
        <v>86</v>
      </c>
      <c r="J27" s="326" t="s">
        <v>1169</v>
      </c>
      <c r="K27" s="326" t="s">
        <v>1170</v>
      </c>
      <c r="L27" s="60">
        <v>5400.0</v>
      </c>
      <c r="M27" s="418">
        <v>9350.0</v>
      </c>
      <c r="N27" s="409">
        <v>80000.0</v>
      </c>
      <c r="O27" s="328">
        <v>3.6E-4</v>
      </c>
      <c r="P27" s="85">
        <f t="shared" si="1"/>
        <v>28.8</v>
      </c>
      <c r="Q27" s="86">
        <v>0.12</v>
      </c>
      <c r="R27" s="86">
        <v>0.0</v>
      </c>
      <c r="S27" s="329">
        <v>0.065</v>
      </c>
      <c r="T27" s="328">
        <f t="shared" si="2"/>
        <v>0.01995</v>
      </c>
      <c r="U27" s="330">
        <v>15.0</v>
      </c>
      <c r="V27" s="331">
        <f t="shared" si="3"/>
        <v>0.21345</v>
      </c>
      <c r="W27" s="85">
        <f t="shared" si="4"/>
        <v>1995.7575</v>
      </c>
      <c r="X27" s="332">
        <v>0.13</v>
      </c>
      <c r="Y27" s="85">
        <f t="shared" si="5"/>
        <v>513.5</v>
      </c>
      <c r="Z27" s="347">
        <v>2.5</v>
      </c>
      <c r="AA27" s="85">
        <f t="shared" si="6"/>
        <v>1409.4425</v>
      </c>
      <c r="AB27" s="329">
        <f t="shared" si="7"/>
        <v>0.1507425134</v>
      </c>
      <c r="AC27" s="71">
        <f t="shared" si="11"/>
        <v>7167.71</v>
      </c>
      <c r="AD27" s="71">
        <f t="shared" si="12"/>
        <v>186.5325</v>
      </c>
      <c r="AE27" s="318">
        <v>0.0085</v>
      </c>
      <c r="AF27" s="319">
        <f t="shared" si="14"/>
        <v>79.475</v>
      </c>
    </row>
    <row r="28" ht="18.0" customHeight="1">
      <c r="A28" s="413">
        <v>45682.0</v>
      </c>
      <c r="B28" s="414" t="s">
        <v>1171</v>
      </c>
      <c r="C28" s="414" t="s">
        <v>1172</v>
      </c>
      <c r="D28" s="326" t="s">
        <v>1100</v>
      </c>
      <c r="E28" s="326" t="s">
        <v>113</v>
      </c>
      <c r="F28" s="326" t="s">
        <v>118</v>
      </c>
      <c r="G28" s="326" t="s">
        <v>119</v>
      </c>
      <c r="H28" s="326" t="s">
        <v>109</v>
      </c>
      <c r="I28" s="419" t="s">
        <v>86</v>
      </c>
      <c r="J28" s="326" t="s">
        <v>136</v>
      </c>
      <c r="K28" s="326" t="s">
        <v>740</v>
      </c>
      <c r="L28" s="420">
        <v>5500.0</v>
      </c>
      <c r="M28" s="421">
        <v>8500.0</v>
      </c>
      <c r="N28" s="60">
        <v>80000.0</v>
      </c>
      <c r="O28" s="328">
        <v>3.6E-4</v>
      </c>
      <c r="P28" s="85">
        <f t="shared" si="1"/>
        <v>28.8</v>
      </c>
      <c r="Q28" s="86">
        <v>0.03</v>
      </c>
      <c r="R28" s="86">
        <v>0.035</v>
      </c>
      <c r="S28" s="329">
        <v>0.065</v>
      </c>
      <c r="T28" s="328">
        <f t="shared" si="2"/>
        <v>0.01995</v>
      </c>
      <c r="U28" s="330">
        <v>15.0</v>
      </c>
      <c r="V28" s="329">
        <f t="shared" si="3"/>
        <v>0.15845</v>
      </c>
      <c r="W28" s="85">
        <f t="shared" si="4"/>
        <v>1346.825</v>
      </c>
      <c r="X28" s="332">
        <v>0.1</v>
      </c>
      <c r="Y28" s="85">
        <f t="shared" si="5"/>
        <v>300</v>
      </c>
      <c r="Z28" s="347">
        <v>2.5</v>
      </c>
      <c r="AA28" s="85">
        <f t="shared" si="6"/>
        <v>1321.875</v>
      </c>
      <c r="AB28" s="329">
        <f t="shared" si="7"/>
        <v>0.1555147059</v>
      </c>
      <c r="AC28" s="71">
        <f t="shared" si="11"/>
        <v>6983.6</v>
      </c>
      <c r="AD28" s="71">
        <f t="shared" si="12"/>
        <v>169.575</v>
      </c>
      <c r="AE28" s="318">
        <v>0.0085</v>
      </c>
      <c r="AF28" s="319">
        <f t="shared" si="14"/>
        <v>72.25</v>
      </c>
    </row>
    <row r="29" ht="18.0" customHeight="1">
      <c r="A29" s="413">
        <v>45682.0</v>
      </c>
      <c r="B29" s="414" t="s">
        <v>1173</v>
      </c>
      <c r="C29" s="414" t="s">
        <v>1174</v>
      </c>
      <c r="D29" s="326" t="s">
        <v>1100</v>
      </c>
      <c r="E29" s="326" t="s">
        <v>113</v>
      </c>
      <c r="F29" s="326" t="s">
        <v>659</v>
      </c>
      <c r="G29" s="326" t="s">
        <v>108</v>
      </c>
      <c r="H29" s="326" t="s">
        <v>109</v>
      </c>
      <c r="I29" s="60" t="s">
        <v>86</v>
      </c>
      <c r="J29" s="326" t="s">
        <v>1175</v>
      </c>
      <c r="K29" s="326" t="s">
        <v>1176</v>
      </c>
      <c r="L29" s="60">
        <v>4000.0</v>
      </c>
      <c r="M29" s="418">
        <v>8900.0</v>
      </c>
      <c r="N29" s="60">
        <v>80000.0</v>
      </c>
      <c r="O29" s="328">
        <v>3.6E-4</v>
      </c>
      <c r="P29" s="85">
        <f t="shared" si="1"/>
        <v>28.8</v>
      </c>
      <c r="Q29" s="86">
        <v>0.03</v>
      </c>
      <c r="R29" s="86">
        <v>0.035</v>
      </c>
      <c r="S29" s="329">
        <v>0.065</v>
      </c>
      <c r="T29" s="328">
        <f t="shared" si="2"/>
        <v>0.01995</v>
      </c>
      <c r="U29" s="330">
        <v>15.0</v>
      </c>
      <c r="V29" s="329">
        <f t="shared" si="3"/>
        <v>0.15845</v>
      </c>
      <c r="W29" s="85">
        <f t="shared" si="4"/>
        <v>1410.205</v>
      </c>
      <c r="X29" s="332">
        <v>0.1</v>
      </c>
      <c r="Y29" s="85">
        <f t="shared" si="5"/>
        <v>490</v>
      </c>
      <c r="Z29" s="347">
        <v>2.5</v>
      </c>
      <c r="AA29" s="85">
        <f t="shared" si="6"/>
        <v>2968.495</v>
      </c>
      <c r="AB29" s="329">
        <f t="shared" si="7"/>
        <v>0.333538764</v>
      </c>
      <c r="AC29" s="71">
        <f t="shared" si="11"/>
        <v>7312.24</v>
      </c>
      <c r="AD29" s="71">
        <f t="shared" si="12"/>
        <v>177.555</v>
      </c>
      <c r="AE29" s="318">
        <v>0.0085</v>
      </c>
      <c r="AF29" s="319">
        <f t="shared" si="14"/>
        <v>75.65</v>
      </c>
    </row>
    <row r="30" ht="18.0" customHeight="1">
      <c r="A30" s="413">
        <v>45685.0</v>
      </c>
      <c r="B30" s="414">
        <v>13111.0</v>
      </c>
      <c r="C30" s="414">
        <v>9770.0</v>
      </c>
      <c r="D30" s="326" t="s">
        <v>90</v>
      </c>
      <c r="E30" s="326" t="s">
        <v>91</v>
      </c>
      <c r="F30" s="326" t="s">
        <v>1177</v>
      </c>
      <c r="G30" s="326" t="s">
        <v>465</v>
      </c>
      <c r="H30" s="326" t="s">
        <v>85</v>
      </c>
      <c r="I30" s="60" t="s">
        <v>86</v>
      </c>
      <c r="J30" s="326" t="s">
        <v>1178</v>
      </c>
      <c r="K30" s="326" t="s">
        <v>1179</v>
      </c>
      <c r="L30" s="60">
        <v>18000.0</v>
      </c>
      <c r="M30" s="418">
        <v>25500.0</v>
      </c>
      <c r="N30" s="409">
        <v>340000.0</v>
      </c>
      <c r="O30" s="328">
        <v>3.6E-4</v>
      </c>
      <c r="P30" s="85">
        <f t="shared" si="1"/>
        <v>122.4</v>
      </c>
      <c r="Q30" s="86">
        <v>0.056</v>
      </c>
      <c r="R30" s="86">
        <v>0.035</v>
      </c>
      <c r="S30" s="329">
        <v>0.065</v>
      </c>
      <c r="T30" s="328">
        <f t="shared" si="2"/>
        <v>0.01995</v>
      </c>
      <c r="U30" s="330">
        <v>15.0</v>
      </c>
      <c r="V30" s="331">
        <f t="shared" si="3"/>
        <v>0.18445</v>
      </c>
      <c r="W30" s="85">
        <f t="shared" si="4"/>
        <v>4703.475</v>
      </c>
      <c r="X30" s="332">
        <v>0.0</v>
      </c>
      <c r="Y30" s="85">
        <f t="shared" si="5"/>
        <v>0</v>
      </c>
      <c r="Z30" s="347">
        <v>2.5</v>
      </c>
      <c r="AA30" s="85">
        <f t="shared" si="6"/>
        <v>2671.625</v>
      </c>
      <c r="AB30" s="329">
        <f t="shared" si="7"/>
        <v>0.1047696078</v>
      </c>
      <c r="AC30" s="71">
        <f t="shared" si="11"/>
        <v>20287.8</v>
      </c>
      <c r="AD30" s="71">
        <f t="shared" si="12"/>
        <v>508.725</v>
      </c>
      <c r="AE30" s="318">
        <v>0.0085</v>
      </c>
      <c r="AF30" s="319">
        <f t="shared" si="14"/>
        <v>216.75</v>
      </c>
    </row>
    <row r="31" ht="18.0" customHeight="1">
      <c r="A31" s="413">
        <v>45685.0</v>
      </c>
      <c r="B31" s="414" t="s">
        <v>1180</v>
      </c>
      <c r="C31" s="414" t="s">
        <v>1181</v>
      </c>
      <c r="D31" s="326" t="s">
        <v>105</v>
      </c>
      <c r="E31" s="326" t="s">
        <v>106</v>
      </c>
      <c r="F31" s="326" t="s">
        <v>118</v>
      </c>
      <c r="G31" s="326" t="s">
        <v>119</v>
      </c>
      <c r="H31" s="326" t="s">
        <v>109</v>
      </c>
      <c r="I31" s="60" t="s">
        <v>86</v>
      </c>
      <c r="J31" s="326" t="s">
        <v>1182</v>
      </c>
      <c r="K31" s="105" t="s">
        <v>1183</v>
      </c>
      <c r="L31" s="60">
        <v>11000.0</v>
      </c>
      <c r="M31" s="418">
        <v>16900.0</v>
      </c>
      <c r="N31" s="409">
        <v>150000.0</v>
      </c>
      <c r="O31" s="328">
        <v>3.6E-4</v>
      </c>
      <c r="P31" s="85">
        <f t="shared" si="1"/>
        <v>54</v>
      </c>
      <c r="Q31" s="86">
        <v>0.03</v>
      </c>
      <c r="R31" s="86">
        <v>0.035</v>
      </c>
      <c r="S31" s="329">
        <v>0.065</v>
      </c>
      <c r="T31" s="328">
        <f t="shared" si="2"/>
        <v>0.01995</v>
      </c>
      <c r="U31" s="330">
        <v>15.0</v>
      </c>
      <c r="V31" s="331">
        <f t="shared" si="3"/>
        <v>0.15845</v>
      </c>
      <c r="W31" s="85">
        <f t="shared" si="4"/>
        <v>2677.805</v>
      </c>
      <c r="X31" s="332">
        <v>0.1</v>
      </c>
      <c r="Y31" s="85">
        <f t="shared" si="5"/>
        <v>590</v>
      </c>
      <c r="Z31" s="347">
        <v>2.5</v>
      </c>
      <c r="AA31" s="85">
        <f t="shared" si="6"/>
        <v>2575.695</v>
      </c>
      <c r="AB31" s="329">
        <f t="shared" si="7"/>
        <v>0.1524079882</v>
      </c>
      <c r="AC31" s="71">
        <f t="shared" si="11"/>
        <v>13885.04</v>
      </c>
      <c r="AD31" s="71">
        <f t="shared" si="12"/>
        <v>337.155</v>
      </c>
      <c r="AE31" s="318">
        <v>0.0085</v>
      </c>
      <c r="AF31" s="319">
        <f t="shared" si="14"/>
        <v>143.65</v>
      </c>
    </row>
    <row r="32" ht="18.0" customHeight="1">
      <c r="A32" s="413">
        <v>45686.0</v>
      </c>
      <c r="B32" s="432" t="s">
        <v>1184</v>
      </c>
      <c r="C32" s="414" t="s">
        <v>1185</v>
      </c>
      <c r="D32" s="326" t="s">
        <v>1186</v>
      </c>
      <c r="E32" s="326" t="s">
        <v>113</v>
      </c>
      <c r="F32" s="326" t="s">
        <v>659</v>
      </c>
      <c r="G32" s="326" t="s">
        <v>108</v>
      </c>
      <c r="H32" s="330" t="s">
        <v>109</v>
      </c>
      <c r="I32" s="419" t="s">
        <v>86</v>
      </c>
      <c r="J32" s="326" t="s">
        <v>136</v>
      </c>
      <c r="K32" s="326" t="s">
        <v>740</v>
      </c>
      <c r="L32" s="416">
        <v>7100.0</v>
      </c>
      <c r="M32" s="417">
        <v>11900.0</v>
      </c>
      <c r="N32" s="60">
        <v>80000.0</v>
      </c>
      <c r="O32" s="328">
        <v>3.6E-4</v>
      </c>
      <c r="P32" s="85">
        <f t="shared" si="1"/>
        <v>28.8</v>
      </c>
      <c r="Q32" s="86">
        <v>0.03</v>
      </c>
      <c r="R32" s="86">
        <v>0.035</v>
      </c>
      <c r="S32" s="329">
        <v>0.065</v>
      </c>
      <c r="T32" s="328">
        <f t="shared" si="2"/>
        <v>0.01995</v>
      </c>
      <c r="U32" s="330">
        <v>15.0</v>
      </c>
      <c r="V32" s="331">
        <f t="shared" si="3"/>
        <v>0.15845</v>
      </c>
      <c r="W32" s="85">
        <f t="shared" si="4"/>
        <v>1885.555</v>
      </c>
      <c r="X32" s="332">
        <v>0.1</v>
      </c>
      <c r="Y32" s="85">
        <f t="shared" si="5"/>
        <v>480</v>
      </c>
      <c r="Z32" s="347">
        <v>2.5</v>
      </c>
      <c r="AA32" s="85">
        <f t="shared" si="6"/>
        <v>2403.145</v>
      </c>
      <c r="AB32" s="329">
        <f t="shared" si="7"/>
        <v>0.201944958</v>
      </c>
      <c r="AC32" s="71">
        <f t="shared" si="11"/>
        <v>9777.04</v>
      </c>
      <c r="AD32" s="71">
        <f t="shared" si="12"/>
        <v>237.405</v>
      </c>
      <c r="AE32" s="318">
        <v>0.0085</v>
      </c>
      <c r="AF32" s="319">
        <f t="shared" si="14"/>
        <v>101.15</v>
      </c>
    </row>
    <row r="33" ht="18.0" customHeight="1">
      <c r="A33" s="413">
        <v>45686.0</v>
      </c>
      <c r="B33" s="414">
        <v>228.0</v>
      </c>
      <c r="C33" s="414">
        <v>153.0</v>
      </c>
      <c r="D33" s="326" t="s">
        <v>124</v>
      </c>
      <c r="E33" s="326" t="s">
        <v>125</v>
      </c>
      <c r="F33" s="326" t="s">
        <v>148</v>
      </c>
      <c r="G33" s="326" t="s">
        <v>91</v>
      </c>
      <c r="H33" s="326" t="s">
        <v>85</v>
      </c>
      <c r="I33" s="60" t="s">
        <v>86</v>
      </c>
      <c r="J33" s="330" t="s">
        <v>1187</v>
      </c>
      <c r="K33" s="330" t="s">
        <v>1188</v>
      </c>
      <c r="L33" s="60">
        <v>800.0</v>
      </c>
      <c r="M33" s="418">
        <v>1400.0</v>
      </c>
      <c r="N33" s="60">
        <v>50000.0</v>
      </c>
      <c r="O33" s="328">
        <v>3.6E-4</v>
      </c>
      <c r="P33" s="85">
        <f t="shared" si="1"/>
        <v>18</v>
      </c>
      <c r="Q33" s="86">
        <v>0.12</v>
      </c>
      <c r="R33" s="86">
        <v>0.0</v>
      </c>
      <c r="S33" s="329">
        <v>0.065</v>
      </c>
      <c r="T33" s="328">
        <f t="shared" si="2"/>
        <v>0.01995</v>
      </c>
      <c r="U33" s="330">
        <v>15.0</v>
      </c>
      <c r="V33" s="331">
        <f t="shared" si="3"/>
        <v>0.21345</v>
      </c>
      <c r="W33" s="85">
        <f t="shared" si="4"/>
        <v>298.83</v>
      </c>
      <c r="X33" s="332">
        <v>0.0</v>
      </c>
      <c r="Y33" s="85">
        <f t="shared" si="5"/>
        <v>0</v>
      </c>
      <c r="Z33" s="347">
        <v>2.5</v>
      </c>
      <c r="AA33" s="85">
        <f t="shared" si="6"/>
        <v>280.67</v>
      </c>
      <c r="AB33" s="329">
        <f t="shared" si="7"/>
        <v>0.2004785714</v>
      </c>
      <c r="AC33" s="71">
        <f t="shared" si="11"/>
        <v>1073.24</v>
      </c>
      <c r="AD33" s="71">
        <f t="shared" si="12"/>
        <v>27.93</v>
      </c>
      <c r="AE33" s="318">
        <v>0.0085</v>
      </c>
      <c r="AF33" s="319">
        <f t="shared" si="14"/>
        <v>11.9</v>
      </c>
    </row>
    <row r="34" ht="18.0" customHeight="1">
      <c r="A34" s="433">
        <v>45686.0</v>
      </c>
      <c r="B34" s="430">
        <v>13148.0</v>
      </c>
      <c r="C34" s="414">
        <v>9807.0</v>
      </c>
      <c r="D34" s="326" t="s">
        <v>90</v>
      </c>
      <c r="E34" s="326" t="s">
        <v>91</v>
      </c>
      <c r="F34" s="326" t="s">
        <v>203</v>
      </c>
      <c r="G34" s="326" t="s">
        <v>83</v>
      </c>
      <c r="H34" s="414" t="s">
        <v>85</v>
      </c>
      <c r="I34" s="414" t="s">
        <v>86</v>
      </c>
      <c r="J34" s="326" t="s">
        <v>1189</v>
      </c>
      <c r="K34" s="326" t="s">
        <v>1190</v>
      </c>
      <c r="L34" s="434">
        <v>6500.0</v>
      </c>
      <c r="M34" s="435">
        <v>9520.0</v>
      </c>
      <c r="N34" s="18">
        <v>200000.0</v>
      </c>
      <c r="O34" s="328">
        <v>3.6E-4</v>
      </c>
      <c r="P34" s="85">
        <f t="shared" si="1"/>
        <v>72</v>
      </c>
      <c r="Q34" s="86">
        <v>0.12</v>
      </c>
      <c r="R34" s="86">
        <v>0.0</v>
      </c>
      <c r="S34" s="329">
        <v>0.065</v>
      </c>
      <c r="T34" s="328">
        <f t="shared" si="2"/>
        <v>0.01995</v>
      </c>
      <c r="U34" s="330">
        <v>15.0</v>
      </c>
      <c r="V34" s="331">
        <f t="shared" si="3"/>
        <v>0.21345</v>
      </c>
      <c r="W34" s="85">
        <f t="shared" si="4"/>
        <v>2032.044</v>
      </c>
      <c r="X34" s="332">
        <v>0.0</v>
      </c>
      <c r="Y34" s="85">
        <f t="shared" si="5"/>
        <v>0</v>
      </c>
      <c r="Z34" s="333">
        <v>2.5</v>
      </c>
      <c r="AA34" s="427">
        <f t="shared" si="6"/>
        <v>913.456</v>
      </c>
      <c r="AB34" s="331">
        <f t="shared" si="7"/>
        <v>0.0959512605</v>
      </c>
      <c r="AC34" s="71">
        <f t="shared" si="11"/>
        <v>7298.032</v>
      </c>
      <c r="AD34" s="71">
        <f t="shared" si="12"/>
        <v>189.924</v>
      </c>
      <c r="AE34" s="318">
        <v>0.0085</v>
      </c>
      <c r="AF34" s="319">
        <f t="shared" si="14"/>
        <v>80.92</v>
      </c>
    </row>
    <row r="35" ht="18.0" customHeight="1">
      <c r="A35" s="413">
        <v>45688.0</v>
      </c>
      <c r="B35" s="414">
        <v>13228.0</v>
      </c>
      <c r="C35" s="414">
        <v>9857.0</v>
      </c>
      <c r="D35" s="326" t="s">
        <v>124</v>
      </c>
      <c r="E35" s="326" t="s">
        <v>125</v>
      </c>
      <c r="F35" s="326" t="s">
        <v>105</v>
      </c>
      <c r="G35" s="326" t="s">
        <v>106</v>
      </c>
      <c r="H35" s="326" t="s">
        <v>109</v>
      </c>
      <c r="I35" s="60" t="s">
        <v>86</v>
      </c>
      <c r="J35" s="326" t="s">
        <v>1191</v>
      </c>
      <c r="K35" s="326" t="s">
        <v>1192</v>
      </c>
      <c r="L35" s="60">
        <v>8500.0</v>
      </c>
      <c r="M35" s="418">
        <v>14700.0</v>
      </c>
      <c r="N35" s="60">
        <v>300000.0</v>
      </c>
      <c r="O35" s="328">
        <v>3.6E-4</v>
      </c>
      <c r="P35" s="85">
        <f t="shared" si="1"/>
        <v>108</v>
      </c>
      <c r="Q35" s="86">
        <v>0.056</v>
      </c>
      <c r="R35" s="86">
        <v>0.035</v>
      </c>
      <c r="S35" s="329">
        <v>0.065</v>
      </c>
      <c r="T35" s="328">
        <f t="shared" si="2"/>
        <v>0.01995</v>
      </c>
      <c r="U35" s="330">
        <v>15.0</v>
      </c>
      <c r="V35" s="331">
        <f t="shared" si="3"/>
        <v>0.18445</v>
      </c>
      <c r="W35" s="85">
        <f t="shared" si="4"/>
        <v>2711.415</v>
      </c>
      <c r="X35" s="332">
        <v>0.1</v>
      </c>
      <c r="Y35" s="85">
        <f t="shared" si="5"/>
        <v>620</v>
      </c>
      <c r="Z35" s="347">
        <v>2.5</v>
      </c>
      <c r="AA35" s="85">
        <f t="shared" si="6"/>
        <v>2758.085</v>
      </c>
      <c r="AB35" s="329">
        <f t="shared" si="7"/>
        <v>0.1876248299</v>
      </c>
      <c r="AC35" s="71">
        <f t="shared" si="11"/>
        <v>11695.32</v>
      </c>
      <c r="AD35" s="71">
        <f t="shared" si="12"/>
        <v>293.265</v>
      </c>
      <c r="AE35" s="318">
        <v>0.0085</v>
      </c>
      <c r="AF35" s="319">
        <f t="shared" si="14"/>
        <v>124.95</v>
      </c>
    </row>
    <row r="36" ht="18.0" customHeight="1">
      <c r="A36" s="433"/>
      <c r="B36" s="430"/>
      <c r="C36" s="422"/>
      <c r="D36" s="326"/>
      <c r="E36" s="326"/>
      <c r="F36" s="326"/>
      <c r="G36" s="326"/>
      <c r="H36" s="330"/>
      <c r="I36" s="226"/>
      <c r="J36" s="326"/>
      <c r="K36" s="326"/>
      <c r="L36" s="60"/>
      <c r="M36" s="436"/>
      <c r="N36" s="18"/>
      <c r="O36" s="328">
        <v>3.6E-4</v>
      </c>
      <c r="P36" s="85">
        <f t="shared" si="1"/>
        <v>0</v>
      </c>
      <c r="Q36" s="86">
        <v>0.0</v>
      </c>
      <c r="R36" s="86">
        <v>0.0</v>
      </c>
      <c r="S36" s="329">
        <v>0.065</v>
      </c>
      <c r="T36" s="328">
        <f t="shared" si="2"/>
        <v>0</v>
      </c>
      <c r="U36" s="330">
        <v>0.0</v>
      </c>
      <c r="V36" s="331">
        <f t="shared" si="3"/>
        <v>0.0735</v>
      </c>
      <c r="W36" s="85">
        <f t="shared" si="4"/>
        <v>0</v>
      </c>
      <c r="X36" s="332">
        <v>0.0</v>
      </c>
      <c r="Y36" s="85">
        <f t="shared" si="5"/>
        <v>0</v>
      </c>
      <c r="Z36" s="333">
        <v>2.5</v>
      </c>
      <c r="AA36" s="427">
        <f t="shared" si="6"/>
        <v>-2.5</v>
      </c>
      <c r="AB36" s="331" t="str">
        <f t="shared" si="7"/>
        <v>#DIV/0!</v>
      </c>
      <c r="AC36" s="71">
        <f t="shared" si="11"/>
        <v>0</v>
      </c>
      <c r="AD36" s="71">
        <f t="shared" si="12"/>
        <v>0</v>
      </c>
      <c r="AE36" s="318">
        <v>0.0085</v>
      </c>
      <c r="AF36" s="319">
        <f t="shared" si="14"/>
        <v>0</v>
      </c>
    </row>
    <row r="37" ht="18.0" customHeight="1">
      <c r="A37" s="433"/>
      <c r="B37" s="430"/>
      <c r="C37" s="422"/>
      <c r="D37" s="326"/>
      <c r="E37" s="326"/>
      <c r="F37" s="326"/>
      <c r="G37" s="326"/>
      <c r="H37" s="326"/>
      <c r="I37" s="60"/>
      <c r="J37" s="432"/>
      <c r="K37" s="437"/>
      <c r="L37" s="60"/>
      <c r="M37" s="436"/>
      <c r="N37" s="18"/>
      <c r="O37" s="328">
        <v>3.6E-4</v>
      </c>
      <c r="P37" s="85">
        <f t="shared" si="1"/>
        <v>0</v>
      </c>
      <c r="Q37" s="86">
        <v>0.0</v>
      </c>
      <c r="R37" s="86">
        <v>0.0</v>
      </c>
      <c r="S37" s="329">
        <v>0.065</v>
      </c>
      <c r="T37" s="328">
        <f t="shared" si="2"/>
        <v>0</v>
      </c>
      <c r="U37" s="330">
        <v>0.0</v>
      </c>
      <c r="V37" s="331">
        <f t="shared" si="3"/>
        <v>0.0735</v>
      </c>
      <c r="W37" s="85">
        <f t="shared" si="4"/>
        <v>0</v>
      </c>
      <c r="X37" s="332">
        <v>0.0</v>
      </c>
      <c r="Y37" s="85">
        <f t="shared" si="5"/>
        <v>0</v>
      </c>
      <c r="Z37" s="333">
        <v>2.5</v>
      </c>
      <c r="AA37" s="427">
        <f t="shared" si="6"/>
        <v>-2.5</v>
      </c>
      <c r="AB37" s="331" t="str">
        <f t="shared" si="7"/>
        <v>#DIV/0!</v>
      </c>
      <c r="AC37" s="71">
        <f t="shared" si="11"/>
        <v>0</v>
      </c>
      <c r="AD37" s="71">
        <f t="shared" si="12"/>
        <v>0</v>
      </c>
      <c r="AE37" s="318">
        <v>0.0085</v>
      </c>
      <c r="AF37" s="319">
        <f t="shared" si="14"/>
        <v>0</v>
      </c>
    </row>
    <row r="38" ht="18.0" customHeight="1">
      <c r="A38" s="433"/>
      <c r="B38" s="430"/>
      <c r="C38" s="422"/>
      <c r="D38" s="326"/>
      <c r="E38" s="326"/>
      <c r="F38" s="326"/>
      <c r="G38" s="326"/>
      <c r="H38" s="326"/>
      <c r="I38" s="60"/>
      <c r="J38" s="326"/>
      <c r="K38" s="326"/>
      <c r="L38" s="60"/>
      <c r="M38" s="436"/>
      <c r="N38" s="18"/>
      <c r="O38" s="328">
        <v>3.6E-4</v>
      </c>
      <c r="P38" s="85">
        <f t="shared" si="1"/>
        <v>0</v>
      </c>
      <c r="Q38" s="86">
        <v>0.0</v>
      </c>
      <c r="R38" s="86">
        <v>0.0</v>
      </c>
      <c r="S38" s="329">
        <v>0.065</v>
      </c>
      <c r="T38" s="328">
        <f t="shared" si="2"/>
        <v>0</v>
      </c>
      <c r="U38" s="330">
        <v>0.0</v>
      </c>
      <c r="V38" s="331">
        <f t="shared" si="3"/>
        <v>0.0735</v>
      </c>
      <c r="W38" s="85">
        <f t="shared" si="4"/>
        <v>0</v>
      </c>
      <c r="X38" s="332">
        <v>0.0</v>
      </c>
      <c r="Y38" s="85">
        <f t="shared" si="5"/>
        <v>0</v>
      </c>
      <c r="Z38" s="333">
        <v>2.5</v>
      </c>
      <c r="AA38" s="427">
        <f t="shared" si="6"/>
        <v>-2.5</v>
      </c>
      <c r="AB38" s="331" t="str">
        <f t="shared" si="7"/>
        <v>#DIV/0!</v>
      </c>
      <c r="AC38" s="71">
        <f t="shared" si="11"/>
        <v>0</v>
      </c>
      <c r="AD38" s="71">
        <f t="shared" si="12"/>
        <v>0</v>
      </c>
      <c r="AE38" s="318">
        <v>0.0085</v>
      </c>
      <c r="AF38" s="319">
        <f t="shared" si="14"/>
        <v>0</v>
      </c>
    </row>
    <row r="39" ht="18.0" customHeight="1">
      <c r="A39" s="433"/>
      <c r="B39" s="430"/>
      <c r="C39" s="414"/>
      <c r="D39" s="326"/>
      <c r="E39" s="326"/>
      <c r="F39" s="326"/>
      <c r="G39" s="326"/>
      <c r="H39" s="326"/>
      <c r="I39" s="60"/>
      <c r="J39" s="326"/>
      <c r="K39" s="326"/>
      <c r="L39" s="60"/>
      <c r="M39" s="436"/>
      <c r="N39" s="18"/>
      <c r="O39" s="328">
        <v>3.6E-4</v>
      </c>
      <c r="P39" s="85">
        <f t="shared" si="1"/>
        <v>0</v>
      </c>
      <c r="Q39" s="86">
        <v>0.0</v>
      </c>
      <c r="R39" s="86">
        <v>0.0</v>
      </c>
      <c r="S39" s="329">
        <v>0.065</v>
      </c>
      <c r="T39" s="328">
        <f t="shared" si="2"/>
        <v>0</v>
      </c>
      <c r="U39" s="330">
        <v>0.0</v>
      </c>
      <c r="V39" s="331">
        <f t="shared" si="3"/>
        <v>0.0735</v>
      </c>
      <c r="W39" s="85">
        <f t="shared" si="4"/>
        <v>0</v>
      </c>
      <c r="X39" s="332">
        <v>0.0</v>
      </c>
      <c r="Y39" s="85">
        <f t="shared" si="5"/>
        <v>0</v>
      </c>
      <c r="Z39" s="333">
        <v>2.5</v>
      </c>
      <c r="AA39" s="427">
        <f t="shared" si="6"/>
        <v>-2.5</v>
      </c>
      <c r="AB39" s="331" t="str">
        <f t="shared" si="7"/>
        <v>#DIV/0!</v>
      </c>
      <c r="AC39" s="71">
        <f t="shared" si="11"/>
        <v>0</v>
      </c>
      <c r="AD39" s="71">
        <f t="shared" si="12"/>
        <v>0</v>
      </c>
      <c r="AE39" s="318">
        <v>0.0085</v>
      </c>
      <c r="AF39" s="319">
        <f t="shared" si="14"/>
        <v>0</v>
      </c>
    </row>
    <row r="40" ht="18.0" customHeight="1">
      <c r="A40" s="433"/>
      <c r="B40" s="430"/>
      <c r="C40" s="414"/>
      <c r="D40" s="326"/>
      <c r="E40" s="326"/>
      <c r="F40" s="326"/>
      <c r="G40" s="326"/>
      <c r="H40" s="326"/>
      <c r="I40" s="60"/>
      <c r="J40" s="326"/>
      <c r="K40" s="326"/>
      <c r="L40" s="60"/>
      <c r="M40" s="436"/>
      <c r="N40" s="18"/>
      <c r="O40" s="328">
        <v>3.6E-4</v>
      </c>
      <c r="P40" s="85">
        <f t="shared" si="1"/>
        <v>0</v>
      </c>
      <c r="Q40" s="86">
        <v>0.0</v>
      </c>
      <c r="R40" s="86">
        <v>0.0</v>
      </c>
      <c r="S40" s="329">
        <v>0.065</v>
      </c>
      <c r="T40" s="328">
        <f t="shared" si="2"/>
        <v>0</v>
      </c>
      <c r="U40" s="330">
        <v>0.0</v>
      </c>
      <c r="V40" s="331">
        <f t="shared" si="3"/>
        <v>0.0735</v>
      </c>
      <c r="W40" s="85">
        <f t="shared" si="4"/>
        <v>0</v>
      </c>
      <c r="X40" s="332">
        <v>0.0</v>
      </c>
      <c r="Y40" s="85">
        <f t="shared" si="5"/>
        <v>0</v>
      </c>
      <c r="Z40" s="333">
        <v>2.5</v>
      </c>
      <c r="AA40" s="427">
        <f t="shared" si="6"/>
        <v>-2.5</v>
      </c>
      <c r="AB40" s="331" t="str">
        <f t="shared" si="7"/>
        <v>#DIV/0!</v>
      </c>
      <c r="AC40" s="71">
        <f t="shared" si="11"/>
        <v>0</v>
      </c>
      <c r="AD40" s="71">
        <f t="shared" si="12"/>
        <v>0</v>
      </c>
      <c r="AE40" s="318">
        <v>0.0085</v>
      </c>
      <c r="AF40" s="319">
        <f t="shared" si="14"/>
        <v>0</v>
      </c>
    </row>
    <row r="41" ht="18.0" customHeight="1">
      <c r="A41" s="433"/>
      <c r="B41" s="430"/>
      <c r="C41" s="414"/>
      <c r="D41" s="326"/>
      <c r="E41" s="326"/>
      <c r="F41" s="326"/>
      <c r="G41" s="326"/>
      <c r="H41" s="326"/>
      <c r="I41" s="60"/>
      <c r="J41" s="326"/>
      <c r="K41" s="326"/>
      <c r="L41" s="60"/>
      <c r="M41" s="436"/>
      <c r="N41" s="18"/>
      <c r="O41" s="328">
        <v>3.6E-4</v>
      </c>
      <c r="P41" s="85">
        <f t="shared" si="1"/>
        <v>0</v>
      </c>
      <c r="Q41" s="86">
        <v>0.0</v>
      </c>
      <c r="R41" s="86">
        <v>0.0</v>
      </c>
      <c r="S41" s="329">
        <v>0.065</v>
      </c>
      <c r="T41" s="328">
        <f t="shared" si="2"/>
        <v>0</v>
      </c>
      <c r="U41" s="330">
        <v>0.0</v>
      </c>
      <c r="V41" s="331">
        <f t="shared" si="3"/>
        <v>0.0735</v>
      </c>
      <c r="W41" s="85">
        <f t="shared" si="4"/>
        <v>0</v>
      </c>
      <c r="X41" s="332">
        <v>0.0</v>
      </c>
      <c r="Y41" s="85">
        <f t="shared" si="5"/>
        <v>0</v>
      </c>
      <c r="Z41" s="333">
        <v>2.5</v>
      </c>
      <c r="AA41" s="427">
        <f t="shared" si="6"/>
        <v>-2.5</v>
      </c>
      <c r="AB41" s="331" t="str">
        <f t="shared" si="7"/>
        <v>#DIV/0!</v>
      </c>
      <c r="AC41" s="71">
        <f t="shared" si="11"/>
        <v>0</v>
      </c>
      <c r="AD41" s="71">
        <f t="shared" si="12"/>
        <v>0</v>
      </c>
      <c r="AE41" s="318">
        <v>0.0085</v>
      </c>
      <c r="AF41" s="319">
        <f t="shared" si="14"/>
        <v>0</v>
      </c>
    </row>
    <row r="42" ht="18.0" customHeight="1">
      <c r="A42" s="433"/>
      <c r="B42" s="430"/>
      <c r="C42" s="430"/>
      <c r="D42" s="424"/>
      <c r="E42" s="424"/>
      <c r="F42" s="424"/>
      <c r="G42" s="424"/>
      <c r="H42" s="326"/>
      <c r="I42" s="60"/>
      <c r="J42" s="424"/>
      <c r="K42" s="424"/>
      <c r="L42" s="99"/>
      <c r="M42" s="436"/>
      <c r="N42" s="18"/>
      <c r="O42" s="328">
        <v>3.6E-4</v>
      </c>
      <c r="P42" s="85">
        <f t="shared" si="1"/>
        <v>0</v>
      </c>
      <c r="Q42" s="86">
        <v>0.0</v>
      </c>
      <c r="R42" s="86">
        <v>0.0</v>
      </c>
      <c r="S42" s="329">
        <v>0.065</v>
      </c>
      <c r="T42" s="328">
        <f t="shared" si="2"/>
        <v>0</v>
      </c>
      <c r="U42" s="330">
        <v>0.0</v>
      </c>
      <c r="V42" s="331">
        <f t="shared" si="3"/>
        <v>0.0735</v>
      </c>
      <c r="W42" s="85">
        <f t="shared" si="4"/>
        <v>0</v>
      </c>
      <c r="X42" s="332">
        <v>0.0</v>
      </c>
      <c r="Y42" s="85">
        <f t="shared" si="5"/>
        <v>0</v>
      </c>
      <c r="Z42" s="333">
        <v>2.5</v>
      </c>
      <c r="AA42" s="427">
        <f t="shared" si="6"/>
        <v>-2.5</v>
      </c>
      <c r="AB42" s="331" t="str">
        <f t="shared" si="7"/>
        <v>#DIV/0!</v>
      </c>
      <c r="AC42" s="71">
        <f t="shared" si="11"/>
        <v>0</v>
      </c>
      <c r="AD42" s="71">
        <f t="shared" si="12"/>
        <v>0</v>
      </c>
      <c r="AE42" s="318">
        <v>0.0085</v>
      </c>
      <c r="AF42" s="319">
        <f t="shared" si="14"/>
        <v>0</v>
      </c>
    </row>
    <row r="43" ht="18.0" customHeight="1">
      <c r="A43" s="433"/>
      <c r="B43" s="430"/>
      <c r="C43" s="430"/>
      <c r="D43" s="424"/>
      <c r="E43" s="424"/>
      <c r="F43" s="424"/>
      <c r="G43" s="424"/>
      <c r="H43" s="326"/>
      <c r="I43" s="99"/>
      <c r="J43" s="424"/>
      <c r="K43" s="424"/>
      <c r="L43" s="99"/>
      <c r="M43" s="436"/>
      <c r="N43" s="18"/>
      <c r="O43" s="328">
        <v>3.6E-4</v>
      </c>
      <c r="P43" s="85">
        <f t="shared" si="1"/>
        <v>0</v>
      </c>
      <c r="Q43" s="86">
        <v>0.0</v>
      </c>
      <c r="R43" s="86">
        <v>0.0</v>
      </c>
      <c r="S43" s="329">
        <v>0.065</v>
      </c>
      <c r="T43" s="328">
        <f t="shared" si="2"/>
        <v>0</v>
      </c>
      <c r="U43" s="330">
        <v>0.0</v>
      </c>
      <c r="V43" s="331">
        <f t="shared" si="3"/>
        <v>0.0735</v>
      </c>
      <c r="W43" s="85">
        <f t="shared" si="4"/>
        <v>0</v>
      </c>
      <c r="X43" s="332">
        <v>0.0</v>
      </c>
      <c r="Y43" s="85">
        <f t="shared" si="5"/>
        <v>0</v>
      </c>
      <c r="Z43" s="333">
        <v>2.5</v>
      </c>
      <c r="AA43" s="427">
        <f t="shared" si="6"/>
        <v>-2.5</v>
      </c>
      <c r="AB43" s="331" t="str">
        <f t="shared" si="7"/>
        <v>#DIV/0!</v>
      </c>
      <c r="AC43" s="71">
        <f t="shared" si="11"/>
        <v>0</v>
      </c>
      <c r="AD43" s="71">
        <f t="shared" si="12"/>
        <v>0</v>
      </c>
      <c r="AE43" s="318">
        <v>0.0085</v>
      </c>
      <c r="AF43" s="319">
        <f t="shared" si="14"/>
        <v>0</v>
      </c>
    </row>
    <row r="44" ht="18.0" customHeight="1">
      <c r="A44" s="433"/>
      <c r="B44" s="430"/>
      <c r="C44" s="430"/>
      <c r="D44" s="424"/>
      <c r="E44" s="424"/>
      <c r="F44" s="424"/>
      <c r="G44" s="424"/>
      <c r="H44" s="326"/>
      <c r="I44" s="99"/>
      <c r="J44" s="424"/>
      <c r="K44" s="424"/>
      <c r="L44" s="99"/>
      <c r="M44" s="436"/>
      <c r="N44" s="18"/>
      <c r="O44" s="328">
        <v>3.6E-4</v>
      </c>
      <c r="P44" s="85">
        <f t="shared" si="1"/>
        <v>0</v>
      </c>
      <c r="Q44" s="86">
        <v>0.0</v>
      </c>
      <c r="R44" s="86">
        <v>0.0</v>
      </c>
      <c r="S44" s="329">
        <v>0.065</v>
      </c>
      <c r="T44" s="328">
        <f t="shared" si="2"/>
        <v>0</v>
      </c>
      <c r="U44" s="330">
        <v>0.0</v>
      </c>
      <c r="V44" s="331">
        <f t="shared" si="3"/>
        <v>0.0735</v>
      </c>
      <c r="W44" s="85">
        <f t="shared" si="4"/>
        <v>0</v>
      </c>
      <c r="X44" s="332">
        <v>0.0</v>
      </c>
      <c r="Y44" s="85">
        <f t="shared" si="5"/>
        <v>0</v>
      </c>
      <c r="Z44" s="333">
        <v>2.5</v>
      </c>
      <c r="AA44" s="427">
        <f t="shared" si="6"/>
        <v>-2.5</v>
      </c>
      <c r="AB44" s="331" t="str">
        <f t="shared" si="7"/>
        <v>#DIV/0!</v>
      </c>
      <c r="AC44" s="71">
        <f t="shared" si="11"/>
        <v>0</v>
      </c>
      <c r="AD44" s="71">
        <f t="shared" si="12"/>
        <v>0</v>
      </c>
      <c r="AE44" s="318">
        <v>0.0085</v>
      </c>
      <c r="AF44" s="319">
        <f t="shared" si="14"/>
        <v>0</v>
      </c>
    </row>
    <row r="45" ht="18.0" customHeight="1">
      <c r="A45" s="103"/>
      <c r="B45" s="104"/>
      <c r="H45" s="105"/>
      <c r="I45" s="106"/>
      <c r="K45" s="4" t="s">
        <v>1193</v>
      </c>
      <c r="L45" s="438"/>
      <c r="M45" s="439"/>
      <c r="N45" s="440"/>
      <c r="O45" s="441"/>
      <c r="P45" s="441"/>
      <c r="Q45" s="442"/>
      <c r="R45" s="442"/>
      <c r="S45" s="441"/>
      <c r="T45" s="441"/>
      <c r="U45" s="441"/>
      <c r="V45" s="443">
        <f t="shared" ref="V45:W45" si="15">SUM(V10:V44)</f>
        <v>5.2046</v>
      </c>
      <c r="W45" s="444">
        <f t="shared" si="15"/>
        <v>46109.362</v>
      </c>
      <c r="X45" s="441"/>
      <c r="Y45" s="445">
        <f>SUM(Y4:Y44)</f>
        <v>10358.5</v>
      </c>
      <c r="Z45" s="446" t="str">
        <f>Y45/M45</f>
        <v>#DIV/0!</v>
      </c>
      <c r="AA45" s="447">
        <f>SUM(AA4:AA44)</f>
        <v>51357.4305</v>
      </c>
      <c r="AB45" s="448">
        <f>C72</f>
        <v>0.1697205238</v>
      </c>
    </row>
    <row r="46" ht="18.0" customHeight="1">
      <c r="A46" s="103"/>
      <c r="B46" s="104"/>
      <c r="H46" s="105"/>
      <c r="I46" s="106"/>
      <c r="L46" s="6"/>
      <c r="M46" s="6"/>
      <c r="Q46" s="363"/>
      <c r="R46" s="363"/>
    </row>
    <row r="47" ht="18.0" customHeight="1">
      <c r="A47" s="103"/>
      <c r="B47" s="104"/>
      <c r="H47" s="105"/>
      <c r="I47" s="106"/>
      <c r="L47" s="6"/>
      <c r="M47" s="6"/>
      <c r="Q47" s="363"/>
      <c r="R47" s="363"/>
    </row>
    <row r="48" ht="18.0" customHeight="1">
      <c r="A48" s="103"/>
      <c r="B48" s="104"/>
      <c r="H48" s="105"/>
      <c r="I48" s="106"/>
      <c r="M48" s="109"/>
      <c r="Q48" s="363"/>
      <c r="R48" s="363"/>
    </row>
    <row r="49" ht="18.0" customHeight="1">
      <c r="A49" s="103"/>
      <c r="B49" s="104"/>
      <c r="H49" s="105"/>
      <c r="I49" s="106"/>
      <c r="M49" s="110"/>
      <c r="Q49" s="363"/>
      <c r="R49" s="363"/>
    </row>
    <row r="50" ht="18.0" customHeight="1">
      <c r="B50" s="104"/>
      <c r="C50" s="364" t="s">
        <v>209</v>
      </c>
      <c r="D50" s="364" t="s">
        <v>1</v>
      </c>
      <c r="E50" s="364" t="s">
        <v>2</v>
      </c>
      <c r="F50" s="365" t="s">
        <v>13</v>
      </c>
      <c r="G50" s="366" t="s">
        <v>3</v>
      </c>
      <c r="H50" s="105"/>
      <c r="I50" s="106"/>
      <c r="K50" s="115" t="str">
        <f>L6098</f>
        <v/>
      </c>
      <c r="M50" s="116"/>
      <c r="N50" s="115"/>
      <c r="Q50" s="363"/>
      <c r="R50" s="363"/>
    </row>
    <row r="51" ht="18.0" customHeight="1">
      <c r="B51" s="104"/>
      <c r="C51" s="367" t="s">
        <v>109</v>
      </c>
      <c r="D51" s="368">
        <v>80000.0</v>
      </c>
      <c r="E51" s="369">
        <f t="shared" ref="E51:E64" si="16">SUMIF(H:H,C51,M:M)</f>
        <v>196400</v>
      </c>
      <c r="F51" s="369">
        <f t="shared" ref="F51:F64" si="17">SUMIF(H:H,C51,Y:Y)</f>
        <v>7900</v>
      </c>
      <c r="G51" s="11">
        <f t="shared" ref="G51:G64" si="18">E51/D51</f>
        <v>2.455</v>
      </c>
      <c r="H51" s="105"/>
      <c r="I51" s="106"/>
      <c r="K51" s="115"/>
      <c r="N51" s="115"/>
      <c r="Q51" s="363"/>
      <c r="R51" s="363"/>
    </row>
    <row r="52" ht="18.0" customHeight="1">
      <c r="B52" s="122" t="s">
        <v>210</v>
      </c>
      <c r="C52" s="367" t="s">
        <v>858</v>
      </c>
      <c r="D52" s="368">
        <v>5000.0</v>
      </c>
      <c r="E52" s="369">
        <f t="shared" si="16"/>
        <v>0</v>
      </c>
      <c r="F52" s="369">
        <f t="shared" si="17"/>
        <v>0</v>
      </c>
      <c r="G52" s="11">
        <f t="shared" si="18"/>
        <v>0</v>
      </c>
      <c r="H52" s="105"/>
      <c r="I52" s="106"/>
      <c r="K52" s="115"/>
      <c r="N52" s="115"/>
      <c r="Q52" s="363"/>
      <c r="R52" s="363"/>
    </row>
    <row r="53" ht="18.0" customHeight="1">
      <c r="B53" s="104"/>
      <c r="C53" s="367" t="s">
        <v>1107</v>
      </c>
      <c r="D53" s="368">
        <v>10000.0</v>
      </c>
      <c r="E53" s="369">
        <f t="shared" si="16"/>
        <v>31800</v>
      </c>
      <c r="F53" s="369">
        <f t="shared" si="17"/>
        <v>1404</v>
      </c>
      <c r="G53" s="11">
        <f t="shared" si="18"/>
        <v>3.18</v>
      </c>
      <c r="H53" s="105"/>
      <c r="I53" s="106"/>
      <c r="N53" s="115"/>
      <c r="Q53" s="363"/>
      <c r="R53" s="363"/>
    </row>
    <row r="54" ht="18.0" customHeight="1">
      <c r="B54" s="104"/>
      <c r="C54" s="367" t="s">
        <v>1194</v>
      </c>
      <c r="D54" s="368">
        <v>5000.0</v>
      </c>
      <c r="E54" s="369">
        <f t="shared" si="16"/>
        <v>0</v>
      </c>
      <c r="F54" s="369">
        <f t="shared" si="17"/>
        <v>0</v>
      </c>
      <c r="G54" s="11">
        <f t="shared" si="18"/>
        <v>0</v>
      </c>
      <c r="H54" s="105"/>
      <c r="I54" s="123"/>
      <c r="N54" s="115"/>
      <c r="Q54" s="363"/>
      <c r="R54" s="363"/>
    </row>
    <row r="55" ht="18.0" customHeight="1">
      <c r="B55" s="104"/>
      <c r="C55" s="367" t="s">
        <v>128</v>
      </c>
      <c r="D55" s="368">
        <v>10000.0</v>
      </c>
      <c r="E55" s="369">
        <f t="shared" si="16"/>
        <v>2290</v>
      </c>
      <c r="F55" s="369">
        <f t="shared" si="17"/>
        <v>46</v>
      </c>
      <c r="G55" s="11">
        <f t="shared" si="18"/>
        <v>0.229</v>
      </c>
      <c r="H55" s="105"/>
      <c r="I55" s="123"/>
      <c r="N55" s="115"/>
      <c r="Q55" s="363"/>
      <c r="R55" s="363"/>
    </row>
    <row r="56" ht="18.0" customHeight="1">
      <c r="B56" s="104"/>
      <c r="C56" s="367" t="s">
        <v>316</v>
      </c>
      <c r="D56" s="368">
        <v>10000.0</v>
      </c>
      <c r="E56" s="369">
        <f t="shared" si="16"/>
        <v>3180</v>
      </c>
      <c r="F56" s="369">
        <f t="shared" si="17"/>
        <v>59</v>
      </c>
      <c r="G56" s="11">
        <f t="shared" si="18"/>
        <v>0.318</v>
      </c>
      <c r="K56" s="128"/>
      <c r="N56" s="115"/>
      <c r="Q56" s="363"/>
      <c r="R56" s="363"/>
    </row>
    <row r="57" ht="18.0" customHeight="1">
      <c r="B57" s="104"/>
      <c r="C57" s="367" t="s">
        <v>212</v>
      </c>
      <c r="D57" s="368">
        <v>10000.0</v>
      </c>
      <c r="E57" s="369">
        <f t="shared" si="16"/>
        <v>8860</v>
      </c>
      <c r="F57" s="369">
        <f t="shared" si="17"/>
        <v>414</v>
      </c>
      <c r="G57" s="11">
        <f t="shared" si="18"/>
        <v>0.886</v>
      </c>
      <c r="Q57" s="363"/>
      <c r="R57" s="363"/>
    </row>
    <row r="58" ht="18.0" customHeight="1">
      <c r="B58" s="104"/>
      <c r="C58" s="367" t="s">
        <v>1195</v>
      </c>
      <c r="D58" s="368">
        <v>5000.0</v>
      </c>
      <c r="E58" s="369">
        <f t="shared" si="16"/>
        <v>0</v>
      </c>
      <c r="F58" s="369">
        <f t="shared" si="17"/>
        <v>0</v>
      </c>
      <c r="G58" s="11">
        <f t="shared" si="18"/>
        <v>0</v>
      </c>
      <c r="K58" s="134"/>
      <c r="R58" s="363"/>
    </row>
    <row r="59" ht="18.0" customHeight="1">
      <c r="B59" s="104"/>
      <c r="C59" s="367" t="s">
        <v>1196</v>
      </c>
      <c r="D59" s="368">
        <v>5000.0</v>
      </c>
      <c r="E59" s="369">
        <f t="shared" si="16"/>
        <v>0</v>
      </c>
      <c r="F59" s="369">
        <f t="shared" si="17"/>
        <v>0</v>
      </c>
      <c r="G59" s="11">
        <f t="shared" si="18"/>
        <v>0</v>
      </c>
      <c r="K59" s="138"/>
      <c r="Q59" s="363"/>
      <c r="R59" s="363"/>
    </row>
    <row r="60" ht="18.0" customHeight="1">
      <c r="B60" s="104"/>
      <c r="C60" s="367" t="s">
        <v>85</v>
      </c>
      <c r="D60" s="368">
        <v>5000.0</v>
      </c>
      <c r="E60" s="369">
        <f t="shared" si="16"/>
        <v>36420</v>
      </c>
      <c r="F60" s="369">
        <f t="shared" si="17"/>
        <v>0</v>
      </c>
      <c r="G60" s="11">
        <f t="shared" si="18"/>
        <v>7.284</v>
      </c>
      <c r="N60" s="139"/>
      <c r="Q60" s="363"/>
      <c r="R60" s="363"/>
    </row>
    <row r="61" ht="18.0" customHeight="1">
      <c r="B61" s="104"/>
      <c r="C61" s="367" t="s">
        <v>668</v>
      </c>
      <c r="D61" s="368">
        <v>5000.0</v>
      </c>
      <c r="E61" s="369">
        <f t="shared" si="16"/>
        <v>0</v>
      </c>
      <c r="F61" s="369">
        <f t="shared" si="17"/>
        <v>0</v>
      </c>
      <c r="G61" s="370">
        <f t="shared" si="18"/>
        <v>0</v>
      </c>
      <c r="N61" s="110"/>
      <c r="Q61" s="363"/>
      <c r="R61" s="363"/>
    </row>
    <row r="62" ht="18.0" customHeight="1">
      <c r="B62" s="104"/>
      <c r="C62" s="367" t="s">
        <v>1197</v>
      </c>
      <c r="D62" s="368">
        <v>10000.0</v>
      </c>
      <c r="E62" s="369">
        <f t="shared" si="16"/>
        <v>0</v>
      </c>
      <c r="F62" s="369">
        <f t="shared" si="17"/>
        <v>0</v>
      </c>
      <c r="G62" s="370">
        <f t="shared" si="18"/>
        <v>0</v>
      </c>
      <c r="Q62" s="363"/>
      <c r="R62" s="363"/>
    </row>
    <row r="63" ht="18.0" customHeight="1">
      <c r="B63" s="104"/>
      <c r="C63" s="367" t="s">
        <v>1144</v>
      </c>
      <c r="D63" s="368">
        <v>20000.0</v>
      </c>
      <c r="E63" s="369">
        <f t="shared" si="16"/>
        <v>23650</v>
      </c>
      <c r="F63" s="369">
        <f t="shared" si="17"/>
        <v>535.5</v>
      </c>
      <c r="G63" s="11">
        <f t="shared" si="18"/>
        <v>1.1825</v>
      </c>
      <c r="Q63" s="363"/>
      <c r="R63" s="363"/>
    </row>
    <row r="64" ht="18.0" hidden="1" customHeight="1">
      <c r="A64" s="103"/>
      <c r="B64" s="104"/>
      <c r="C64" s="367"/>
      <c r="D64" s="368">
        <v>0.0</v>
      </c>
      <c r="E64" s="369">
        <f t="shared" si="16"/>
        <v>0</v>
      </c>
      <c r="F64" s="369">
        <f t="shared" si="17"/>
        <v>0</v>
      </c>
      <c r="G64" s="11" t="str">
        <f t="shared" si="18"/>
        <v>#DIV/0!</v>
      </c>
      <c r="Q64" s="363"/>
      <c r="R64" s="363"/>
    </row>
    <row r="65" ht="18.0" customHeight="1">
      <c r="A65" s="103"/>
      <c r="B65" s="104"/>
      <c r="C65" s="371" t="s">
        <v>805</v>
      </c>
      <c r="D65" s="372">
        <f t="shared" ref="D65:E65" si="19">SUM(D51:D63)</f>
        <v>180000</v>
      </c>
      <c r="E65" s="372">
        <f t="shared" si="19"/>
        <v>302600</v>
      </c>
      <c r="F65" s="373">
        <f>SUM(F51:F64)+(D126)</f>
        <v>10358.5</v>
      </c>
      <c r="G65" s="374"/>
      <c r="K65" s="146"/>
      <c r="Q65" s="363"/>
      <c r="R65" s="363"/>
    </row>
    <row r="66" ht="18.0" customHeight="1">
      <c r="A66" s="103"/>
      <c r="B66" s="104"/>
      <c r="E66" s="449"/>
      <c r="K66" s="148"/>
      <c r="Q66" s="363"/>
      <c r="R66" s="363"/>
    </row>
    <row r="67" ht="18.0" customHeight="1">
      <c r="A67" s="103"/>
      <c r="B67" s="104"/>
      <c r="K67" s="148"/>
      <c r="Q67" s="363"/>
      <c r="R67" s="363"/>
    </row>
    <row r="68" ht="18.0" customHeight="1">
      <c r="A68" s="103"/>
      <c r="B68" s="104"/>
      <c r="C68" s="384" t="s">
        <v>218</v>
      </c>
      <c r="D68" s="384" t="s">
        <v>5</v>
      </c>
      <c r="F68" s="385" t="s">
        <v>214</v>
      </c>
      <c r="G68" s="386">
        <v>12.0</v>
      </c>
      <c r="I68" s="450" t="s">
        <v>1198</v>
      </c>
      <c r="K68" s="148"/>
      <c r="Q68" s="363"/>
      <c r="R68" s="363"/>
    </row>
    <row r="69" ht="18.0" customHeight="1">
      <c r="A69" s="103"/>
      <c r="B69" s="104"/>
      <c r="C69" s="387">
        <f>SUM(L10:L164)</f>
        <v>161030</v>
      </c>
      <c r="D69" s="388">
        <f>E65</f>
        <v>302600</v>
      </c>
      <c r="F69" s="389" t="s">
        <v>215</v>
      </c>
      <c r="G69" s="390">
        <f>(G70-G71)/G68</f>
        <v>-4383.333333</v>
      </c>
      <c r="Q69" s="363"/>
      <c r="R69" s="363"/>
    </row>
    <row r="70" ht="18.0" customHeight="1">
      <c r="A70" s="103"/>
      <c r="B70" s="104"/>
      <c r="F70" s="389" t="s">
        <v>1</v>
      </c>
      <c r="G70" s="391">
        <v>250000.0</v>
      </c>
      <c r="Q70" s="363"/>
      <c r="R70" s="363"/>
    </row>
    <row r="71" ht="18.0" customHeight="1">
      <c r="A71" s="103"/>
      <c r="B71" s="104"/>
      <c r="C71" s="392" t="s">
        <v>219</v>
      </c>
      <c r="D71" s="392" t="s">
        <v>220</v>
      </c>
      <c r="F71" s="389" t="s">
        <v>216</v>
      </c>
      <c r="G71" s="393">
        <f>E65</f>
        <v>302600</v>
      </c>
      <c r="Q71" s="363"/>
      <c r="R71" s="363"/>
    </row>
    <row r="72" ht="18.0" customHeight="1">
      <c r="A72" s="155"/>
      <c r="B72" s="104"/>
      <c r="C72" s="394">
        <f>AA45/D69</f>
        <v>0.1697205238</v>
      </c>
      <c r="D72" s="395">
        <f>D69*C72</f>
        <v>51357.4305</v>
      </c>
      <c r="F72" s="396" t="s">
        <v>217</v>
      </c>
      <c r="G72" s="397">
        <f>F65+1500+600</f>
        <v>12458.5</v>
      </c>
      <c r="Q72" s="363"/>
      <c r="R72" s="363"/>
    </row>
    <row r="73" ht="18.0" customHeight="1">
      <c r="A73" s="103"/>
      <c r="B73" s="104"/>
      <c r="Q73" s="363"/>
      <c r="R73" s="363"/>
    </row>
    <row r="74" ht="18.0" customHeight="1">
      <c r="A74" s="103"/>
      <c r="B74" s="104"/>
      <c r="Q74" s="363"/>
      <c r="R74" s="363"/>
    </row>
    <row r="75" ht="18.0" customHeight="1">
      <c r="A75" s="103"/>
      <c r="B75" s="104"/>
      <c r="Q75" s="363"/>
      <c r="R75" s="363"/>
    </row>
    <row r="76" ht="18.0" customHeight="1">
      <c r="A76" s="103"/>
      <c r="B76" s="104"/>
      <c r="J76" s="4" t="s">
        <v>210</v>
      </c>
      <c r="Q76" s="363"/>
      <c r="R76" s="363"/>
    </row>
    <row r="77" ht="18.0" customHeight="1">
      <c r="A77" s="103"/>
      <c r="B77" s="104"/>
      <c r="Q77" s="363"/>
      <c r="R77" s="363"/>
    </row>
    <row r="78" ht="18.0" customHeight="1">
      <c r="A78" s="103"/>
      <c r="B78" s="104"/>
      <c r="G78" s="146"/>
      <c r="H78" s="146"/>
      <c r="I78" s="146"/>
      <c r="J78" s="146"/>
      <c r="O78" s="156"/>
      <c r="P78" s="156"/>
      <c r="Q78" s="398"/>
      <c r="R78" s="399"/>
      <c r="S78" s="400"/>
      <c r="T78" s="401"/>
      <c r="U78" s="401"/>
      <c r="V78" s="164"/>
      <c r="W78" s="162"/>
      <c r="X78" s="164"/>
      <c r="Y78" s="400"/>
      <c r="Z78" s="401"/>
      <c r="AA78" s="159"/>
      <c r="AB78" s="402"/>
      <c r="AC78" s="164"/>
      <c r="AD78" s="165"/>
      <c r="AE78" s="165"/>
      <c r="AF78" s="165"/>
    </row>
    <row r="79" ht="18.0" customHeight="1">
      <c r="A79" s="103"/>
      <c r="B79" s="104"/>
      <c r="G79" s="148"/>
      <c r="H79" s="148"/>
      <c r="I79" s="148"/>
      <c r="J79" s="148"/>
      <c r="O79" s="166"/>
      <c r="P79" s="167"/>
      <c r="Q79" s="123"/>
      <c r="R79" s="399"/>
      <c r="S79" s="400"/>
      <c r="T79" s="401"/>
      <c r="U79" s="401"/>
      <c r="V79" s="164"/>
      <c r="W79" s="162"/>
      <c r="X79" s="164"/>
      <c r="Y79" s="400"/>
      <c r="Z79" s="401"/>
      <c r="AA79" s="159"/>
      <c r="AB79" s="402"/>
      <c r="AC79" s="164"/>
      <c r="AD79" s="168"/>
      <c r="AE79" s="168"/>
      <c r="AF79" s="168"/>
    </row>
    <row r="80" ht="18.0" customHeight="1">
      <c r="A80" s="103"/>
      <c r="B80" s="104"/>
      <c r="C80" s="169"/>
      <c r="D80" s="170"/>
      <c r="E80" s="170"/>
      <c r="F80" s="148"/>
      <c r="G80" s="148"/>
      <c r="H80" s="148"/>
      <c r="I80" s="148"/>
      <c r="J80" s="148"/>
      <c r="O80" s="166"/>
      <c r="P80" s="167"/>
      <c r="Q80" s="123"/>
      <c r="R80" s="399"/>
      <c r="S80" s="400"/>
      <c r="T80" s="401"/>
      <c r="U80" s="164"/>
      <c r="V80" s="164"/>
      <c r="W80" s="162"/>
      <c r="X80" s="164"/>
      <c r="Y80" s="400"/>
      <c r="Z80" s="401"/>
      <c r="AA80" s="159"/>
      <c r="AB80" s="402"/>
      <c r="AC80" s="164"/>
      <c r="AD80" s="165"/>
      <c r="AE80" s="165"/>
      <c r="AF80" s="165"/>
    </row>
    <row r="81" ht="18.0" customHeight="1">
      <c r="A81" s="103"/>
      <c r="B81" s="104"/>
      <c r="C81" s="169"/>
      <c r="D81" s="170"/>
      <c r="E81" s="170"/>
      <c r="F81" s="148"/>
      <c r="G81" s="148"/>
      <c r="H81" s="148"/>
      <c r="I81" s="148"/>
      <c r="J81" s="148"/>
      <c r="O81" s="166"/>
      <c r="P81" s="167"/>
      <c r="Q81" s="166"/>
      <c r="R81" s="399"/>
      <c r="S81" s="400"/>
      <c r="T81" s="401"/>
      <c r="U81" s="401"/>
      <c r="V81" s="164"/>
      <c r="W81" s="162"/>
      <c r="X81" s="164"/>
      <c r="Y81" s="400"/>
      <c r="Z81" s="401"/>
      <c r="AA81" s="159"/>
      <c r="AB81" s="402"/>
      <c r="AC81" s="164"/>
      <c r="AD81" s="165"/>
      <c r="AE81" s="165"/>
      <c r="AF81" s="165"/>
    </row>
    <row r="82" ht="18.0" customHeight="1">
      <c r="A82" s="103"/>
      <c r="B82" s="104"/>
      <c r="C82" s="6"/>
      <c r="Q82" s="363"/>
      <c r="R82" s="363"/>
    </row>
    <row r="83" ht="18.0" customHeight="1">
      <c r="A83" s="103"/>
      <c r="B83" s="104"/>
      <c r="Q83" s="363"/>
      <c r="R83" s="363"/>
    </row>
    <row r="84" ht="18.0" customHeight="1">
      <c r="A84" s="103"/>
      <c r="B84" s="104"/>
      <c r="Q84" s="363"/>
      <c r="R84" s="363"/>
    </row>
    <row r="85" ht="18.0" customHeight="1">
      <c r="A85" s="103"/>
      <c r="B85" s="104"/>
      <c r="Q85" s="363"/>
      <c r="R85" s="363"/>
    </row>
    <row r="86" ht="18.0" customHeight="1">
      <c r="A86" s="103"/>
      <c r="B86" s="104"/>
      <c r="Q86" s="363"/>
      <c r="R86" s="363"/>
    </row>
    <row r="87" ht="18.0" customHeight="1">
      <c r="A87" s="103"/>
      <c r="B87" s="104"/>
      <c r="Q87" s="363"/>
      <c r="R87" s="363"/>
    </row>
    <row r="88" ht="18.0" customHeight="1">
      <c r="A88" s="103"/>
      <c r="B88" s="104"/>
      <c r="Q88" s="363"/>
      <c r="R88" s="363"/>
    </row>
    <row r="89" ht="18.0" customHeight="1">
      <c r="A89" s="103"/>
      <c r="Q89" s="363"/>
      <c r="R89" s="363"/>
    </row>
    <row r="90" ht="18.0" customHeight="1">
      <c r="A90" s="103"/>
      <c r="Q90" s="363"/>
      <c r="R90" s="363"/>
    </row>
    <row r="91" ht="18.0" customHeight="1">
      <c r="A91" s="103"/>
      <c r="Q91" s="363"/>
      <c r="R91" s="363"/>
    </row>
    <row r="92" ht="18.0" customHeight="1">
      <c r="A92" s="103"/>
      <c r="Q92" s="363"/>
      <c r="R92" s="363"/>
    </row>
    <row r="93" ht="18.0" customHeight="1">
      <c r="A93" s="103"/>
      <c r="Q93" s="363"/>
      <c r="R93" s="363"/>
    </row>
    <row r="94" ht="18.0" customHeight="1">
      <c r="A94" s="103"/>
      <c r="Q94" s="363"/>
      <c r="R94" s="363"/>
    </row>
    <row r="95" ht="18.0" customHeight="1">
      <c r="A95" s="103"/>
      <c r="Q95" s="363"/>
      <c r="R95" s="363"/>
    </row>
    <row r="96" ht="18.0" customHeight="1">
      <c r="A96" s="103"/>
      <c r="Q96" s="363"/>
      <c r="R96" s="363"/>
    </row>
    <row r="97" ht="18.0" customHeight="1">
      <c r="A97" s="103"/>
      <c r="Q97" s="363"/>
      <c r="R97" s="363"/>
    </row>
    <row r="98" ht="18.0" customHeight="1">
      <c r="A98" s="103"/>
      <c r="Q98" s="363"/>
      <c r="R98" s="363"/>
    </row>
    <row r="99" ht="18.0" customHeight="1">
      <c r="A99" s="103"/>
      <c r="Q99" s="363"/>
      <c r="R99" s="363"/>
    </row>
    <row r="100" ht="18.0" customHeight="1">
      <c r="A100" s="103"/>
      <c r="Q100" s="363"/>
      <c r="R100" s="363"/>
    </row>
    <row r="101" ht="18.0" customHeight="1">
      <c r="A101" s="103"/>
      <c r="Q101" s="363"/>
      <c r="R101" s="363"/>
    </row>
    <row r="102" ht="18.0" customHeight="1">
      <c r="A102" s="103"/>
      <c r="Q102" s="363"/>
      <c r="R102" s="363"/>
    </row>
    <row r="103" ht="18.0" customHeight="1">
      <c r="A103" s="103"/>
      <c r="Q103" s="363"/>
      <c r="R103" s="363"/>
    </row>
    <row r="104" ht="18.0" customHeight="1">
      <c r="A104" s="103"/>
      <c r="Q104" s="363"/>
      <c r="R104" s="363"/>
    </row>
    <row r="105" ht="18.0" customHeight="1">
      <c r="A105" s="103"/>
      <c r="Q105" s="363"/>
      <c r="R105" s="363"/>
    </row>
    <row r="106" ht="18.0" customHeight="1">
      <c r="A106" s="103"/>
      <c r="Q106" s="363"/>
      <c r="R106" s="363"/>
    </row>
    <row r="107" ht="18.0" customHeight="1">
      <c r="A107" s="103"/>
      <c r="Q107" s="363"/>
      <c r="R107" s="363"/>
    </row>
    <row r="108" ht="18.0" customHeight="1">
      <c r="A108" s="103"/>
      <c r="Q108" s="363"/>
      <c r="R108" s="363"/>
    </row>
    <row r="109" ht="18.0" customHeight="1">
      <c r="A109" s="103"/>
      <c r="Q109" s="363"/>
      <c r="R109" s="363"/>
    </row>
    <row r="110" ht="18.0" customHeight="1">
      <c r="A110" s="103"/>
      <c r="Q110" s="363"/>
      <c r="R110" s="363"/>
    </row>
    <row r="111" ht="18.0" customHeight="1">
      <c r="A111" s="103"/>
      <c r="Q111" s="363"/>
      <c r="R111" s="363"/>
    </row>
    <row r="112" ht="18.0" customHeight="1">
      <c r="A112" s="103"/>
      <c r="Q112" s="363"/>
      <c r="R112" s="363"/>
    </row>
    <row r="113" ht="18.0" customHeight="1">
      <c r="A113" s="103"/>
      <c r="Q113" s="363"/>
      <c r="R113" s="363"/>
    </row>
    <row r="114" ht="18.0" customHeight="1">
      <c r="A114" s="103"/>
      <c r="Q114" s="363"/>
      <c r="R114" s="363"/>
    </row>
    <row r="115" ht="18.0" customHeight="1">
      <c r="A115" s="103"/>
      <c r="Q115" s="363"/>
      <c r="R115" s="363"/>
    </row>
    <row r="116" ht="18.0" customHeight="1">
      <c r="A116" s="103"/>
      <c r="Q116" s="363"/>
      <c r="R116" s="363"/>
    </row>
    <row r="117" ht="18.0" customHeight="1">
      <c r="A117" s="103"/>
      <c r="Q117" s="363"/>
      <c r="R117" s="363"/>
    </row>
    <row r="118" ht="18.0" customHeight="1">
      <c r="A118" s="103"/>
      <c r="Q118" s="363"/>
      <c r="R118" s="363"/>
    </row>
    <row r="119" ht="18.0" customHeight="1">
      <c r="A119" s="103"/>
      <c r="Q119" s="363"/>
      <c r="R119" s="363"/>
    </row>
    <row r="120" ht="18.0" customHeight="1">
      <c r="A120" s="103"/>
      <c r="Q120" s="363"/>
      <c r="R120" s="363"/>
    </row>
    <row r="121" ht="18.0" customHeight="1">
      <c r="A121" s="103"/>
      <c r="Q121" s="363"/>
      <c r="R121" s="363"/>
    </row>
    <row r="122" ht="18.0" customHeight="1">
      <c r="A122" s="103"/>
      <c r="Q122" s="363"/>
      <c r="R122" s="363"/>
    </row>
    <row r="123" ht="18.0" customHeight="1">
      <c r="A123" s="103"/>
      <c r="Q123" s="363"/>
      <c r="R123" s="363"/>
    </row>
    <row r="124" ht="18.0" customHeight="1">
      <c r="A124" s="103"/>
      <c r="Q124" s="363"/>
      <c r="R124" s="363"/>
    </row>
    <row r="125" ht="18.0" customHeight="1">
      <c r="A125" s="103"/>
      <c r="Q125" s="363"/>
      <c r="R125" s="363"/>
    </row>
    <row r="126" ht="18.0" customHeight="1">
      <c r="A126" s="103"/>
      <c r="Q126" s="363"/>
      <c r="R126" s="363"/>
    </row>
    <row r="127" ht="18.0" customHeight="1">
      <c r="A127" s="103"/>
      <c r="Q127" s="363"/>
      <c r="R127" s="363"/>
    </row>
    <row r="128" ht="18.0" customHeight="1">
      <c r="A128" s="103"/>
      <c r="Q128" s="363"/>
      <c r="R128" s="363"/>
    </row>
    <row r="129" ht="18.0" customHeight="1">
      <c r="A129" s="103"/>
      <c r="Q129" s="363"/>
      <c r="R129" s="363"/>
    </row>
    <row r="130" ht="18.0" customHeight="1">
      <c r="A130" s="103"/>
      <c r="Q130" s="363"/>
      <c r="R130" s="363"/>
    </row>
    <row r="131" ht="18.0" customHeight="1">
      <c r="A131" s="103"/>
      <c r="Q131" s="363"/>
      <c r="R131" s="363"/>
    </row>
    <row r="132" ht="18.0" customHeight="1">
      <c r="A132" s="103"/>
      <c r="Q132" s="363"/>
      <c r="R132" s="363"/>
    </row>
    <row r="133" ht="18.0" customHeight="1">
      <c r="A133" s="103"/>
      <c r="Q133" s="363"/>
      <c r="R133" s="363"/>
    </row>
    <row r="134" ht="18.0" customHeight="1">
      <c r="A134" s="103"/>
      <c r="Q134" s="363"/>
      <c r="R134" s="363"/>
    </row>
    <row r="135" ht="18.0" customHeight="1">
      <c r="A135" s="103"/>
      <c r="Q135" s="363"/>
      <c r="R135" s="363"/>
    </row>
    <row r="136" ht="18.0" customHeight="1">
      <c r="A136" s="103"/>
      <c r="Q136" s="363"/>
      <c r="R136" s="363"/>
    </row>
    <row r="137" ht="18.0" customHeight="1">
      <c r="A137" s="103"/>
      <c r="Q137" s="363"/>
      <c r="R137" s="363"/>
    </row>
    <row r="138" ht="18.0" customHeight="1">
      <c r="A138" s="103"/>
      <c r="Q138" s="363"/>
      <c r="R138" s="363"/>
    </row>
    <row r="139" ht="18.0" customHeight="1">
      <c r="A139" s="103"/>
      <c r="Q139" s="363"/>
      <c r="R139" s="363"/>
    </row>
    <row r="140" ht="18.0" customHeight="1">
      <c r="A140" s="103"/>
      <c r="Q140" s="363"/>
      <c r="R140" s="363"/>
    </row>
    <row r="141" ht="18.0" customHeight="1">
      <c r="A141" s="103"/>
      <c r="Q141" s="363"/>
      <c r="R141" s="363"/>
    </row>
    <row r="142" ht="18.0" customHeight="1">
      <c r="A142" s="103"/>
      <c r="Q142" s="363"/>
      <c r="R142" s="363"/>
    </row>
    <row r="143" ht="18.0" customHeight="1">
      <c r="A143" s="103"/>
      <c r="Q143" s="363"/>
      <c r="R143" s="363"/>
    </row>
    <row r="144" ht="18.0" customHeight="1">
      <c r="A144" s="103"/>
      <c r="Q144" s="363"/>
      <c r="R144" s="363"/>
    </row>
    <row r="145" ht="18.0" customHeight="1">
      <c r="A145" s="103"/>
      <c r="Q145" s="363"/>
      <c r="R145" s="363"/>
    </row>
    <row r="146" ht="18.0" customHeight="1">
      <c r="A146" s="103"/>
      <c r="Q146" s="363"/>
      <c r="R146" s="363"/>
    </row>
    <row r="147" ht="18.0" customHeight="1">
      <c r="A147" s="103"/>
      <c r="Q147" s="363"/>
      <c r="R147" s="363"/>
    </row>
    <row r="148" ht="18.0" customHeight="1">
      <c r="A148" s="103"/>
      <c r="Q148" s="363"/>
      <c r="R148" s="363"/>
    </row>
    <row r="149" ht="18.0" customHeight="1">
      <c r="A149" s="103"/>
      <c r="Q149" s="363"/>
      <c r="R149" s="363"/>
    </row>
    <row r="150" ht="18.0" customHeight="1">
      <c r="A150" s="103"/>
      <c r="Q150" s="363"/>
      <c r="R150" s="363"/>
    </row>
    <row r="151" ht="18.0" customHeight="1">
      <c r="A151" s="103"/>
      <c r="Q151" s="363"/>
      <c r="R151" s="363"/>
    </row>
    <row r="152" ht="18.0" customHeight="1">
      <c r="A152" s="103"/>
      <c r="Q152" s="363"/>
      <c r="R152" s="363"/>
    </row>
    <row r="153" ht="18.0" customHeight="1">
      <c r="A153" s="103"/>
      <c r="Q153" s="363"/>
      <c r="R153" s="363"/>
    </row>
    <row r="154" ht="18.0" customHeight="1">
      <c r="A154" s="103"/>
      <c r="Q154" s="363"/>
      <c r="R154" s="363"/>
    </row>
    <row r="155" ht="18.0" customHeight="1">
      <c r="A155" s="103"/>
      <c r="Q155" s="363"/>
      <c r="R155" s="363"/>
    </row>
    <row r="156" ht="18.0" customHeight="1">
      <c r="A156" s="103"/>
      <c r="Q156" s="363"/>
      <c r="R156" s="363"/>
    </row>
    <row r="157" ht="18.0" customHeight="1">
      <c r="A157" s="103"/>
      <c r="Q157" s="363"/>
      <c r="R157" s="363"/>
    </row>
    <row r="158" ht="18.0" customHeight="1">
      <c r="A158" s="103"/>
      <c r="Q158" s="363"/>
      <c r="R158" s="363"/>
    </row>
    <row r="159" ht="18.0" customHeight="1">
      <c r="A159" s="103"/>
      <c r="Q159" s="363"/>
      <c r="R159" s="363"/>
    </row>
    <row r="160" ht="18.0" customHeight="1">
      <c r="A160" s="103"/>
      <c r="Q160" s="363"/>
      <c r="R160" s="363"/>
    </row>
    <row r="161" ht="18.0" customHeight="1">
      <c r="A161" s="103"/>
      <c r="Q161" s="363"/>
      <c r="R161" s="363"/>
    </row>
    <row r="162" ht="18.0" customHeight="1">
      <c r="A162" s="103"/>
      <c r="Q162" s="363"/>
      <c r="R162" s="363"/>
    </row>
    <row r="163" ht="18.0" customHeight="1">
      <c r="A163" s="103"/>
      <c r="Q163" s="363"/>
      <c r="R163" s="363"/>
    </row>
    <row r="164" ht="18.0" customHeight="1">
      <c r="A164" s="103"/>
      <c r="Q164" s="363"/>
      <c r="R164" s="363"/>
    </row>
    <row r="165" ht="18.0" customHeight="1">
      <c r="A165" s="103"/>
      <c r="Q165" s="363"/>
      <c r="R165" s="363"/>
    </row>
    <row r="166" ht="18.0" customHeight="1">
      <c r="A166" s="103"/>
      <c r="Q166" s="363"/>
      <c r="R166" s="363"/>
    </row>
    <row r="167" ht="18.0" customHeight="1">
      <c r="A167" s="103"/>
      <c r="Q167" s="363"/>
      <c r="R167" s="363"/>
    </row>
    <row r="168" ht="18.0" customHeight="1">
      <c r="A168" s="103"/>
      <c r="Q168" s="363"/>
      <c r="R168" s="363"/>
    </row>
    <row r="169" ht="18.0" customHeight="1">
      <c r="A169" s="103"/>
      <c r="Q169" s="363"/>
      <c r="R169" s="363"/>
    </row>
    <row r="170" ht="18.0" customHeight="1">
      <c r="A170" s="103"/>
      <c r="Q170" s="363"/>
      <c r="R170" s="363"/>
    </row>
    <row r="171" ht="18.0" customHeight="1">
      <c r="A171" s="103"/>
      <c r="Q171" s="363"/>
      <c r="R171" s="363"/>
    </row>
    <row r="172" ht="18.0" customHeight="1">
      <c r="A172" s="103"/>
      <c r="Q172" s="363"/>
      <c r="R172" s="363"/>
    </row>
    <row r="173" ht="18.0" customHeight="1">
      <c r="A173" s="103"/>
      <c r="Q173" s="363"/>
      <c r="R173" s="363"/>
    </row>
    <row r="174" ht="18.0" customHeight="1">
      <c r="A174" s="103"/>
      <c r="Q174" s="363"/>
      <c r="R174" s="363"/>
    </row>
    <row r="175" ht="18.0" customHeight="1">
      <c r="A175" s="103"/>
      <c r="Q175" s="363"/>
      <c r="R175" s="363"/>
    </row>
    <row r="176" ht="18.0" customHeight="1">
      <c r="A176" s="103"/>
      <c r="Q176" s="363"/>
      <c r="R176" s="363"/>
    </row>
    <row r="177" ht="18.0" customHeight="1">
      <c r="A177" s="103"/>
      <c r="Q177" s="363"/>
      <c r="R177" s="363"/>
    </row>
    <row r="178" ht="18.0" customHeight="1">
      <c r="A178" s="103"/>
      <c r="Q178" s="363"/>
      <c r="R178" s="363"/>
    </row>
    <row r="179" ht="18.0" customHeight="1">
      <c r="A179" s="103"/>
      <c r="Q179" s="363"/>
      <c r="R179" s="363"/>
    </row>
    <row r="180" ht="18.0" customHeight="1">
      <c r="A180" s="103"/>
      <c r="Q180" s="363"/>
      <c r="R180" s="363"/>
    </row>
    <row r="181" ht="18.0" customHeight="1">
      <c r="A181" s="103"/>
      <c r="Q181" s="363"/>
      <c r="R181" s="363"/>
    </row>
    <row r="182" ht="18.0" customHeight="1">
      <c r="A182" s="103"/>
      <c r="Q182" s="363"/>
      <c r="R182" s="363"/>
    </row>
    <row r="183" ht="18.0" customHeight="1">
      <c r="A183" s="103"/>
      <c r="Q183" s="363"/>
      <c r="R183" s="363"/>
    </row>
    <row r="184" ht="18.0" customHeight="1">
      <c r="A184" s="103"/>
      <c r="Q184" s="363"/>
      <c r="R184" s="363"/>
    </row>
    <row r="185" ht="18.0" customHeight="1">
      <c r="A185" s="103"/>
      <c r="Q185" s="363"/>
      <c r="R185" s="363"/>
    </row>
    <row r="186" ht="18.0" customHeight="1">
      <c r="A186" s="103"/>
      <c r="Q186" s="363"/>
      <c r="R186" s="363"/>
    </row>
    <row r="187" ht="18.0" customHeight="1">
      <c r="A187" s="103"/>
      <c r="Q187" s="363"/>
      <c r="R187" s="363"/>
    </row>
    <row r="188" ht="18.0" customHeight="1">
      <c r="A188" s="103"/>
      <c r="Q188" s="363"/>
      <c r="R188" s="363"/>
    </row>
    <row r="189" ht="18.0" customHeight="1">
      <c r="A189" s="103"/>
      <c r="Q189" s="363"/>
      <c r="R189" s="363"/>
    </row>
    <row r="190" ht="18.0" customHeight="1">
      <c r="A190" s="103"/>
      <c r="Q190" s="363"/>
      <c r="R190" s="363"/>
    </row>
    <row r="191" ht="18.0" customHeight="1">
      <c r="A191" s="103"/>
      <c r="Q191" s="363"/>
      <c r="R191" s="363"/>
    </row>
    <row r="192" ht="18.0" customHeight="1">
      <c r="A192" s="103"/>
      <c r="Q192" s="363"/>
      <c r="R192" s="363"/>
    </row>
    <row r="193" ht="18.0" customHeight="1">
      <c r="A193" s="103"/>
      <c r="Q193" s="363"/>
      <c r="R193" s="363"/>
    </row>
    <row r="194" ht="18.0" customHeight="1">
      <c r="A194" s="103"/>
      <c r="Q194" s="363"/>
      <c r="R194" s="363"/>
    </row>
    <row r="195" ht="18.0" customHeight="1">
      <c r="A195" s="103"/>
      <c r="Q195" s="363"/>
      <c r="R195" s="363"/>
    </row>
    <row r="196" ht="18.0" customHeight="1">
      <c r="A196" s="103"/>
      <c r="Q196" s="363"/>
      <c r="R196" s="363"/>
    </row>
    <row r="197" ht="18.0" customHeight="1">
      <c r="A197" s="103"/>
      <c r="Q197" s="363"/>
      <c r="R197" s="363"/>
    </row>
    <row r="198" ht="18.0" customHeight="1">
      <c r="A198" s="103"/>
      <c r="Q198" s="363"/>
      <c r="R198" s="363"/>
    </row>
    <row r="199" ht="18.0" customHeight="1">
      <c r="A199" s="103"/>
      <c r="Q199" s="363"/>
      <c r="R199" s="363"/>
    </row>
    <row r="200" ht="18.0" customHeight="1">
      <c r="A200" s="103"/>
      <c r="Q200" s="363"/>
      <c r="R200" s="363"/>
    </row>
    <row r="201" ht="18.0" customHeight="1">
      <c r="A201" s="103"/>
      <c r="Q201" s="363"/>
      <c r="R201" s="363"/>
    </row>
    <row r="202" ht="18.0" customHeight="1">
      <c r="A202" s="103"/>
      <c r="Q202" s="363"/>
      <c r="R202" s="363"/>
    </row>
    <row r="203" ht="18.0" customHeight="1">
      <c r="A203" s="103"/>
      <c r="Q203" s="363"/>
      <c r="R203" s="363"/>
    </row>
    <row r="204" ht="18.0" customHeight="1">
      <c r="A204" s="103"/>
      <c r="Q204" s="363"/>
      <c r="R204" s="363"/>
    </row>
    <row r="205" ht="18.0" customHeight="1">
      <c r="A205" s="103"/>
      <c r="Q205" s="363"/>
      <c r="R205" s="363"/>
    </row>
    <row r="206" ht="18.0" customHeight="1">
      <c r="A206" s="103"/>
      <c r="Q206" s="363"/>
      <c r="R206" s="363"/>
    </row>
    <row r="207" ht="18.0" customHeight="1">
      <c r="A207" s="103"/>
      <c r="Q207" s="363"/>
      <c r="R207" s="363"/>
    </row>
    <row r="208" ht="18.0" customHeight="1">
      <c r="A208" s="103"/>
      <c r="Q208" s="363"/>
      <c r="R208" s="363"/>
    </row>
    <row r="209" ht="18.0" customHeight="1">
      <c r="A209" s="103"/>
      <c r="Q209" s="363"/>
      <c r="R209" s="363"/>
    </row>
    <row r="210" ht="18.0" customHeight="1">
      <c r="A210" s="103"/>
      <c r="Q210" s="363"/>
      <c r="R210" s="363"/>
    </row>
    <row r="211" ht="18.0" customHeight="1">
      <c r="A211" s="103"/>
      <c r="Q211" s="363"/>
      <c r="R211" s="363"/>
    </row>
    <row r="212" ht="18.0" customHeight="1">
      <c r="A212" s="103"/>
      <c r="Q212" s="363"/>
      <c r="R212" s="363"/>
    </row>
    <row r="213" ht="18.0" customHeight="1">
      <c r="A213" s="103"/>
      <c r="Q213" s="363"/>
      <c r="R213" s="363"/>
    </row>
    <row r="214" ht="18.0" customHeight="1">
      <c r="A214" s="103"/>
      <c r="Q214" s="363"/>
      <c r="R214" s="363"/>
    </row>
    <row r="215" ht="18.0" customHeight="1">
      <c r="A215" s="103"/>
      <c r="Q215" s="363"/>
      <c r="R215" s="363"/>
    </row>
    <row r="216" ht="18.0" customHeight="1">
      <c r="A216" s="103"/>
      <c r="Q216" s="363"/>
      <c r="R216" s="363"/>
    </row>
    <row r="217" ht="18.0" customHeight="1">
      <c r="A217" s="103"/>
      <c r="Q217" s="363"/>
      <c r="R217" s="363"/>
    </row>
    <row r="218" ht="18.0" customHeight="1">
      <c r="A218" s="103"/>
      <c r="Q218" s="363"/>
      <c r="R218" s="363"/>
    </row>
    <row r="219" ht="18.0" customHeight="1">
      <c r="A219" s="103"/>
      <c r="Q219" s="363"/>
      <c r="R219" s="363"/>
    </row>
    <row r="220" ht="18.0" customHeight="1">
      <c r="A220" s="103"/>
      <c r="Q220" s="363"/>
      <c r="R220" s="363"/>
    </row>
    <row r="221" ht="18.0" customHeight="1">
      <c r="A221" s="103"/>
      <c r="Q221" s="363"/>
      <c r="R221" s="363"/>
    </row>
    <row r="222" ht="18.0" customHeight="1">
      <c r="A222" s="103"/>
      <c r="Q222" s="363"/>
      <c r="R222" s="363"/>
    </row>
    <row r="223" ht="15.75" customHeight="1">
      <c r="A223" s="103"/>
      <c r="Q223" s="363"/>
      <c r="R223" s="363"/>
    </row>
    <row r="224" ht="15.75" customHeight="1">
      <c r="A224" s="103"/>
      <c r="Q224" s="363"/>
      <c r="R224" s="363"/>
    </row>
    <row r="225" ht="15.75" customHeight="1">
      <c r="A225" s="103"/>
      <c r="Q225" s="363"/>
      <c r="R225" s="363"/>
    </row>
    <row r="226" ht="15.75" customHeight="1">
      <c r="A226" s="103"/>
      <c r="Q226" s="363"/>
      <c r="R226" s="363"/>
    </row>
    <row r="227" ht="15.75" customHeight="1">
      <c r="A227" s="103"/>
      <c r="Q227" s="363"/>
      <c r="R227" s="363"/>
    </row>
    <row r="228" ht="15.75" customHeight="1">
      <c r="A228" s="103"/>
      <c r="Q228" s="363"/>
      <c r="R228" s="363"/>
    </row>
    <row r="229" ht="15.75" customHeight="1">
      <c r="A229" s="103"/>
      <c r="Q229" s="363"/>
      <c r="R229" s="363"/>
    </row>
    <row r="230" ht="15.75" customHeight="1">
      <c r="A230" s="103"/>
      <c r="Q230" s="363"/>
      <c r="R230" s="363"/>
    </row>
    <row r="231" ht="15.75" customHeight="1">
      <c r="A231" s="103"/>
      <c r="Q231" s="363"/>
      <c r="R231" s="363"/>
    </row>
    <row r="232" ht="15.75" customHeight="1">
      <c r="A232" s="103"/>
      <c r="Q232" s="363"/>
      <c r="R232" s="363"/>
    </row>
    <row r="233" ht="15.75" customHeight="1">
      <c r="A233" s="103"/>
      <c r="Q233" s="363"/>
      <c r="R233" s="363"/>
    </row>
    <row r="234" ht="15.75" customHeight="1">
      <c r="A234" s="103"/>
      <c r="Q234" s="363"/>
      <c r="R234" s="363"/>
    </row>
    <row r="235" ht="15.75" customHeight="1">
      <c r="A235" s="103"/>
      <c r="Q235" s="363"/>
      <c r="R235" s="363"/>
    </row>
    <row r="236" ht="15.75" customHeight="1">
      <c r="A236" s="103"/>
      <c r="Q236" s="363"/>
      <c r="R236" s="363"/>
    </row>
    <row r="237" ht="15.75" customHeight="1">
      <c r="A237" s="103"/>
      <c r="Q237" s="363"/>
      <c r="R237" s="363"/>
    </row>
    <row r="238" ht="15.75" customHeight="1">
      <c r="A238" s="103"/>
      <c r="Q238" s="363"/>
      <c r="R238" s="363"/>
    </row>
    <row r="239" ht="15.75" customHeight="1">
      <c r="A239" s="103"/>
      <c r="Q239" s="363"/>
      <c r="R239" s="363"/>
    </row>
    <row r="240" ht="15.75" customHeight="1">
      <c r="A240" s="103"/>
      <c r="Q240" s="363"/>
      <c r="R240" s="363"/>
    </row>
    <row r="241" ht="15.75" customHeight="1">
      <c r="A241" s="103"/>
      <c r="Q241" s="363"/>
      <c r="R241" s="363"/>
    </row>
    <row r="242" ht="15.75" customHeight="1">
      <c r="A242" s="103"/>
      <c r="Q242" s="363"/>
      <c r="R242" s="363"/>
    </row>
    <row r="243" ht="15.75" customHeight="1">
      <c r="A243" s="103"/>
      <c r="Q243" s="363"/>
      <c r="R243" s="363"/>
    </row>
    <row r="244" ht="15.75" customHeight="1">
      <c r="A244" s="103"/>
      <c r="Q244" s="363"/>
      <c r="R244" s="363"/>
    </row>
    <row r="245" ht="15.75" customHeight="1">
      <c r="A245" s="103"/>
      <c r="Q245" s="363"/>
      <c r="R245" s="363"/>
    </row>
    <row r="246" ht="15.75" customHeight="1">
      <c r="A246" s="103"/>
      <c r="Q246" s="363"/>
      <c r="R246" s="363"/>
    </row>
    <row r="247" ht="15.75" customHeight="1">
      <c r="A247" s="103"/>
      <c r="Q247" s="363"/>
      <c r="R247" s="363"/>
    </row>
    <row r="248" ht="15.75" customHeight="1">
      <c r="A248" s="103"/>
      <c r="Q248" s="363"/>
      <c r="R248" s="363"/>
    </row>
    <row r="249" ht="15.75" customHeight="1">
      <c r="A249" s="103"/>
      <c r="Q249" s="363"/>
      <c r="R249" s="363"/>
    </row>
    <row r="250" ht="15.75" customHeight="1">
      <c r="A250" s="103"/>
      <c r="Q250" s="363"/>
      <c r="R250" s="36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>
      <c r="H350" s="172"/>
    </row>
    <row r="351" ht="15.75" customHeight="1">
      <c r="H351" s="172"/>
    </row>
    <row r="352" ht="15.75" customHeight="1">
      <c r="H352" s="172"/>
    </row>
    <row r="353" ht="15.75" customHeight="1">
      <c r="H353" s="172"/>
    </row>
    <row r="354" ht="15.75" customHeight="1">
      <c r="H354" s="172"/>
    </row>
    <row r="355" ht="15.75" customHeight="1">
      <c r="H355" s="172"/>
    </row>
    <row r="356" ht="15.75" customHeight="1">
      <c r="H356" s="172"/>
    </row>
    <row r="357" ht="15.75" customHeight="1">
      <c r="H357" s="172"/>
    </row>
    <row r="358" ht="15.75" customHeight="1">
      <c r="H358" s="172"/>
    </row>
    <row r="359" ht="15.75" customHeight="1">
      <c r="H359" s="172"/>
    </row>
    <row r="360" ht="15.75" customHeight="1">
      <c r="H360" s="172"/>
    </row>
    <row r="361" ht="15.75" customHeight="1">
      <c r="H361" s="172"/>
    </row>
    <row r="362" ht="15.75" customHeight="1">
      <c r="H362" s="172"/>
    </row>
    <row r="363" ht="15.75" customHeight="1">
      <c r="H363" s="172"/>
    </row>
    <row r="364" ht="15.75" customHeight="1">
      <c r="H364" s="172"/>
    </row>
    <row r="365" ht="15.75" customHeight="1">
      <c r="H365" s="172"/>
    </row>
    <row r="366" ht="15.75" customHeight="1">
      <c r="H366" s="172"/>
    </row>
    <row r="367" ht="15.75" customHeight="1">
      <c r="H367" s="172"/>
    </row>
    <row r="368" ht="15.75" customHeight="1">
      <c r="H368" s="172"/>
    </row>
    <row r="369" ht="15.75" customHeight="1">
      <c r="H369" s="172"/>
    </row>
    <row r="370" ht="15.75" customHeight="1">
      <c r="H370" s="172"/>
    </row>
    <row r="371" ht="15.75" customHeight="1">
      <c r="H371" s="172"/>
    </row>
    <row r="372" ht="15.75" customHeight="1">
      <c r="H372" s="172"/>
    </row>
    <row r="373" ht="15.75" customHeight="1">
      <c r="H373" s="172"/>
    </row>
    <row r="374" ht="15.75" customHeight="1">
      <c r="H374" s="172"/>
    </row>
    <row r="375" ht="15.75" customHeight="1">
      <c r="H375" s="172"/>
    </row>
    <row r="376" ht="15.75" customHeight="1">
      <c r="H376" s="172"/>
    </row>
    <row r="377" ht="15.75" customHeight="1">
      <c r="H377" s="172"/>
    </row>
    <row r="378" ht="15.75" customHeight="1">
      <c r="H378" s="172"/>
    </row>
    <row r="379" ht="15.75" customHeight="1">
      <c r="H379" s="172"/>
    </row>
    <row r="380" ht="15.75" customHeight="1">
      <c r="H380" s="172"/>
    </row>
    <row r="381" ht="15.75" customHeight="1">
      <c r="H381" s="172"/>
    </row>
    <row r="382" ht="15.75" customHeight="1">
      <c r="H382" s="172"/>
    </row>
    <row r="383" ht="15.75" customHeight="1">
      <c r="H383" s="172"/>
    </row>
    <row r="384" ht="15.75" customHeight="1">
      <c r="H384" s="172"/>
    </row>
    <row r="385" ht="15.75" customHeight="1">
      <c r="H385" s="172"/>
    </row>
    <row r="386" ht="15.75" customHeight="1">
      <c r="H386" s="172"/>
    </row>
    <row r="387" ht="15.75" customHeight="1">
      <c r="H387" s="172"/>
    </row>
    <row r="388" ht="15.75" customHeight="1">
      <c r="H388" s="172"/>
    </row>
    <row r="389" ht="15.75" customHeight="1">
      <c r="H389" s="172"/>
    </row>
    <row r="390" ht="15.75" customHeight="1">
      <c r="H390" s="172"/>
    </row>
    <row r="391" ht="15.75" customHeight="1">
      <c r="H391" s="172"/>
    </row>
    <row r="392" ht="15.75" customHeight="1">
      <c r="H392" s="172"/>
    </row>
    <row r="393" ht="15.75" customHeight="1">
      <c r="H393" s="172"/>
    </row>
    <row r="394" ht="15.75" customHeight="1">
      <c r="H394" s="172"/>
    </row>
    <row r="395" ht="15.75" customHeight="1">
      <c r="H395" s="172"/>
    </row>
    <row r="396" ht="15.75" customHeight="1">
      <c r="H396" s="172"/>
    </row>
    <row r="397" ht="15.75" customHeight="1">
      <c r="H397" s="172"/>
    </row>
    <row r="398" ht="15.75" customHeight="1">
      <c r="H398" s="172"/>
    </row>
    <row r="399" ht="15.75" customHeight="1">
      <c r="H399" s="172"/>
    </row>
    <row r="400" ht="15.75" customHeight="1">
      <c r="H400" s="172"/>
    </row>
    <row r="401" ht="15.75" customHeight="1">
      <c r="H401" s="172"/>
    </row>
    <row r="402" ht="15.75" customHeight="1">
      <c r="H402" s="172"/>
    </row>
    <row r="403" ht="15.75" customHeight="1">
      <c r="H403" s="172"/>
    </row>
    <row r="404" ht="15.75" customHeight="1">
      <c r="H404" s="172"/>
    </row>
    <row r="405" ht="15.75" customHeight="1">
      <c r="H405" s="172"/>
    </row>
    <row r="406" ht="15.75" customHeight="1">
      <c r="H406" s="172"/>
    </row>
    <row r="407" ht="15.75" customHeight="1">
      <c r="H407" s="172"/>
    </row>
    <row r="408" ht="15.75" customHeight="1">
      <c r="H408" s="172"/>
    </row>
    <row r="409" ht="15.75" customHeight="1">
      <c r="H409" s="172"/>
    </row>
    <row r="410" ht="15.75" customHeight="1">
      <c r="H410" s="172"/>
    </row>
    <row r="411" ht="15.75" customHeight="1">
      <c r="H411" s="172"/>
    </row>
    <row r="412" ht="15.75" customHeight="1">
      <c r="H412" s="172"/>
    </row>
    <row r="413" ht="15.75" customHeight="1">
      <c r="H413" s="172"/>
    </row>
    <row r="414" ht="15.75" customHeight="1">
      <c r="H414" s="172"/>
    </row>
    <row r="415" ht="15.75" customHeight="1">
      <c r="H415" s="172"/>
    </row>
    <row r="416" ht="15.75" customHeight="1">
      <c r="H416" s="172"/>
    </row>
    <row r="417" ht="15.75" customHeight="1">
      <c r="H417" s="172"/>
    </row>
    <row r="418" ht="15.75" customHeight="1">
      <c r="H418" s="172"/>
    </row>
    <row r="419" ht="15.75" customHeight="1">
      <c r="H419" s="172"/>
    </row>
    <row r="420" ht="15.75" customHeight="1">
      <c r="H420" s="172"/>
    </row>
    <row r="421" ht="15.75" customHeight="1">
      <c r="H421" s="172"/>
    </row>
    <row r="422" ht="15.75" customHeight="1">
      <c r="H422" s="172"/>
    </row>
    <row r="423" ht="15.75" customHeight="1">
      <c r="H423" s="172"/>
    </row>
    <row r="424" ht="15.75" customHeight="1">
      <c r="H424" s="172"/>
    </row>
    <row r="425" ht="15.75" customHeight="1">
      <c r="H425" s="172"/>
    </row>
    <row r="426" ht="15.75" customHeight="1">
      <c r="H426" s="172"/>
    </row>
    <row r="427" ht="15.75" customHeight="1">
      <c r="H427" s="172"/>
    </row>
    <row r="428" ht="15.75" customHeight="1">
      <c r="H428" s="172"/>
    </row>
    <row r="429" ht="15.75" customHeight="1">
      <c r="H429" s="172"/>
    </row>
    <row r="430" ht="15.75" customHeight="1">
      <c r="H430" s="172"/>
    </row>
    <row r="431" ht="15.75" customHeight="1">
      <c r="H431" s="172"/>
    </row>
    <row r="432" ht="15.75" customHeight="1">
      <c r="H432" s="172"/>
    </row>
    <row r="433" ht="15.75" customHeight="1">
      <c r="H433" s="172"/>
    </row>
    <row r="434" ht="15.75" customHeight="1">
      <c r="H434" s="172"/>
    </row>
    <row r="435" ht="15.75" customHeight="1">
      <c r="H435" s="172"/>
    </row>
    <row r="436" ht="15.75" customHeight="1">
      <c r="H436" s="172"/>
    </row>
    <row r="437" ht="15.75" customHeight="1">
      <c r="H437" s="172"/>
    </row>
    <row r="438" ht="15.75" customHeight="1">
      <c r="H438" s="172"/>
    </row>
    <row r="439" ht="15.75" customHeight="1">
      <c r="H439" s="172"/>
    </row>
    <row r="440" ht="15.75" customHeight="1">
      <c r="H440" s="172"/>
    </row>
    <row r="441" ht="15.75" customHeight="1">
      <c r="H441" s="172"/>
    </row>
    <row r="442" ht="15.75" customHeight="1">
      <c r="H442" s="172"/>
    </row>
    <row r="443" ht="15.75" customHeight="1">
      <c r="H443" s="172"/>
    </row>
    <row r="444" ht="15.75" customHeight="1">
      <c r="H444" s="172"/>
    </row>
    <row r="445" ht="15.75" customHeight="1">
      <c r="H445" s="172"/>
    </row>
    <row r="446" ht="15.75" customHeight="1">
      <c r="H446" s="172"/>
    </row>
    <row r="447" ht="15.75" customHeight="1">
      <c r="H447" s="172"/>
    </row>
    <row r="448" ht="15.75" customHeight="1">
      <c r="H448" s="172"/>
    </row>
    <row r="449" ht="15.75" customHeight="1">
      <c r="H449" s="172"/>
    </row>
    <row r="450" ht="15.75" customHeight="1">
      <c r="H450" s="172"/>
    </row>
    <row r="451" ht="15.75" customHeight="1">
      <c r="H451" s="172"/>
    </row>
    <row r="452" ht="15.75" customHeight="1">
      <c r="H452" s="172"/>
    </row>
    <row r="453" ht="15.75" customHeight="1">
      <c r="H453" s="172"/>
    </row>
    <row r="454" ht="15.75" customHeight="1">
      <c r="H454" s="172"/>
    </row>
    <row r="455" ht="15.75" customHeight="1">
      <c r="H455" s="172"/>
    </row>
    <row r="456" ht="15.75" customHeight="1">
      <c r="H456" s="172"/>
    </row>
    <row r="457" ht="15.75" customHeight="1">
      <c r="H457" s="172"/>
    </row>
    <row r="458" ht="15.75" customHeight="1">
      <c r="H458" s="172"/>
    </row>
    <row r="459" ht="15.75" customHeight="1">
      <c r="H459" s="172"/>
    </row>
    <row r="460" ht="15.75" customHeight="1">
      <c r="H460" s="172"/>
    </row>
    <row r="461" ht="15.75" customHeight="1">
      <c r="H461" s="172"/>
    </row>
    <row r="462" ht="15.75" customHeight="1">
      <c r="H462" s="172"/>
    </row>
    <row r="463" ht="15.75" customHeight="1">
      <c r="H463" s="172"/>
    </row>
    <row r="464" ht="15.75" customHeight="1">
      <c r="H464" s="172"/>
    </row>
    <row r="465" ht="15.75" customHeight="1">
      <c r="H465" s="172"/>
    </row>
    <row r="466" ht="15.75" customHeight="1">
      <c r="H466" s="172"/>
    </row>
    <row r="467" ht="15.75" customHeight="1">
      <c r="H467" s="172"/>
    </row>
    <row r="468" ht="15.75" customHeight="1">
      <c r="H468" s="172"/>
    </row>
    <row r="469" ht="15.75" customHeight="1">
      <c r="H469" s="172"/>
    </row>
    <row r="470" ht="15.75" customHeight="1">
      <c r="H470" s="172"/>
    </row>
    <row r="471" ht="15.75" customHeight="1">
      <c r="H471" s="172"/>
    </row>
    <row r="472" ht="15.75" customHeight="1">
      <c r="H472" s="172"/>
    </row>
    <row r="473" ht="15.75" customHeight="1">
      <c r="H473" s="172"/>
    </row>
    <row r="474" ht="15.75" customHeight="1">
      <c r="H474" s="172"/>
    </row>
    <row r="475" ht="15.75" customHeight="1">
      <c r="H475" s="172"/>
    </row>
    <row r="476" ht="15.75" customHeight="1">
      <c r="H476" s="172"/>
    </row>
    <row r="477" ht="15.75" customHeight="1">
      <c r="H477" s="172"/>
    </row>
    <row r="478" ht="15.75" customHeight="1">
      <c r="H478" s="172"/>
    </row>
    <row r="479" ht="15.75" customHeight="1">
      <c r="H479" s="172"/>
    </row>
    <row r="480" ht="15.75" customHeight="1">
      <c r="H480" s="172"/>
    </row>
    <row r="481" ht="15.75" customHeight="1">
      <c r="H481" s="172"/>
    </row>
    <row r="482" ht="15.75" customHeight="1">
      <c r="H482" s="172"/>
    </row>
    <row r="483" ht="15.75" customHeight="1">
      <c r="H483" s="172"/>
    </row>
    <row r="484" ht="15.75" customHeight="1">
      <c r="H484" s="172"/>
    </row>
    <row r="485" ht="15.75" customHeight="1">
      <c r="H485" s="172"/>
    </row>
    <row r="486" ht="15.75" customHeight="1">
      <c r="H486" s="172"/>
    </row>
    <row r="487" ht="15.75" customHeight="1">
      <c r="H487" s="172"/>
    </row>
    <row r="488" ht="15.75" customHeight="1">
      <c r="H488" s="172"/>
    </row>
    <row r="489" ht="15.75" customHeight="1">
      <c r="H489" s="172"/>
    </row>
    <row r="490" ht="15.75" customHeight="1">
      <c r="H490" s="172"/>
    </row>
    <row r="491" ht="15.75" customHeight="1">
      <c r="H491" s="172"/>
    </row>
    <row r="492" ht="15.75" customHeight="1">
      <c r="H492" s="172"/>
    </row>
    <row r="493" ht="15.75" customHeight="1">
      <c r="H493" s="172"/>
    </row>
    <row r="494" ht="15.75" customHeight="1">
      <c r="H494" s="172"/>
    </row>
    <row r="495" ht="15.75" customHeight="1">
      <c r="H495" s="172"/>
    </row>
    <row r="496" ht="15.75" customHeight="1">
      <c r="H496" s="172"/>
    </row>
    <row r="497" ht="15.75" customHeight="1">
      <c r="H497" s="172"/>
    </row>
    <row r="498" ht="15.75" customHeight="1">
      <c r="H498" s="172"/>
    </row>
    <row r="499" ht="15.75" customHeight="1">
      <c r="H499" s="172"/>
    </row>
    <row r="500" ht="15.75" customHeight="1">
      <c r="H500" s="172"/>
    </row>
    <row r="501" ht="15.75" customHeight="1">
      <c r="H501" s="172"/>
    </row>
    <row r="502" ht="15.75" customHeight="1">
      <c r="H502" s="172"/>
    </row>
    <row r="503" ht="15.75" customHeight="1">
      <c r="H503" s="172"/>
    </row>
    <row r="504" ht="15.75" customHeight="1">
      <c r="H504" s="172"/>
    </row>
    <row r="505" ht="15.75" customHeight="1">
      <c r="H505" s="172"/>
    </row>
    <row r="506" ht="15.75" customHeight="1">
      <c r="H506" s="172"/>
    </row>
    <row r="507" ht="15.75" customHeight="1">
      <c r="H507" s="172"/>
    </row>
    <row r="508" ht="15.75" customHeight="1">
      <c r="H508" s="172"/>
    </row>
    <row r="509" ht="15.75" customHeight="1">
      <c r="H509" s="172"/>
    </row>
    <row r="510" ht="15.75" customHeight="1">
      <c r="H510" s="172"/>
    </row>
    <row r="511" ht="15.75" customHeight="1">
      <c r="H511" s="172"/>
    </row>
    <row r="512" ht="15.75" customHeight="1">
      <c r="H512" s="172"/>
    </row>
    <row r="513" ht="15.75" customHeight="1">
      <c r="H513" s="172"/>
    </row>
    <row r="514" ht="15.75" customHeight="1">
      <c r="H514" s="172"/>
    </row>
    <row r="515" ht="15.75" customHeight="1">
      <c r="H515" s="172"/>
    </row>
    <row r="516" ht="15.75" customHeight="1">
      <c r="H516" s="172"/>
    </row>
    <row r="517" ht="15.75" customHeight="1">
      <c r="H517" s="172"/>
    </row>
    <row r="518" ht="15.75" customHeight="1">
      <c r="H518" s="172"/>
    </row>
    <row r="519" ht="15.75" customHeight="1">
      <c r="H519" s="172"/>
    </row>
    <row r="520" ht="15.75" customHeight="1">
      <c r="H520" s="172"/>
    </row>
    <row r="521" ht="15.75" customHeight="1">
      <c r="H521" s="172"/>
    </row>
    <row r="522" ht="15.75" customHeight="1">
      <c r="H522" s="172"/>
    </row>
    <row r="523" ht="15.75" customHeight="1">
      <c r="H523" s="172"/>
    </row>
    <row r="524" ht="15.75" customHeight="1">
      <c r="H524" s="172"/>
    </row>
    <row r="525" ht="15.75" customHeight="1">
      <c r="H525" s="172"/>
    </row>
    <row r="526" ht="15.75" customHeight="1">
      <c r="H526" s="172"/>
    </row>
    <row r="527" ht="15.75" customHeight="1">
      <c r="H527" s="172"/>
    </row>
    <row r="528" ht="15.75" customHeight="1">
      <c r="H528" s="172"/>
    </row>
    <row r="529" ht="15.75" customHeight="1">
      <c r="H529" s="172"/>
    </row>
    <row r="530" ht="15.75" customHeight="1">
      <c r="H530" s="172"/>
    </row>
    <row r="531" ht="15.75" customHeight="1">
      <c r="H531" s="172"/>
    </row>
    <row r="532" ht="15.75" customHeight="1">
      <c r="H532" s="172"/>
    </row>
    <row r="533" ht="15.75" customHeight="1">
      <c r="H533" s="172"/>
    </row>
    <row r="534" ht="15.75" customHeight="1">
      <c r="H534" s="172"/>
    </row>
    <row r="535" ht="15.75" customHeight="1">
      <c r="H535" s="172"/>
    </row>
    <row r="536" ht="15.75" customHeight="1">
      <c r="H536" s="172"/>
    </row>
    <row r="537" ht="15.75" customHeight="1">
      <c r="H537" s="172"/>
    </row>
    <row r="538" ht="15.75" customHeight="1">
      <c r="H538" s="172"/>
    </row>
    <row r="539" ht="15.75" customHeight="1">
      <c r="H539" s="172"/>
    </row>
    <row r="540" ht="15.75" customHeight="1">
      <c r="H540" s="172"/>
    </row>
    <row r="541" ht="15.75" customHeight="1">
      <c r="H541" s="172"/>
    </row>
    <row r="542" ht="15.75" customHeight="1">
      <c r="H542" s="172"/>
    </row>
    <row r="543" ht="15.75" customHeight="1">
      <c r="H543" s="172"/>
    </row>
    <row r="544" ht="15.75" customHeight="1">
      <c r="H544" s="172"/>
    </row>
    <row r="545" ht="15.75" customHeight="1">
      <c r="H545" s="172"/>
    </row>
    <row r="546" ht="15.75" customHeight="1">
      <c r="H546" s="172"/>
    </row>
    <row r="547" ht="15.75" customHeight="1">
      <c r="H547" s="172"/>
    </row>
    <row r="548" ht="15.75" customHeight="1">
      <c r="H548" s="172"/>
    </row>
    <row r="549" ht="15.75" customHeight="1">
      <c r="H549" s="172"/>
    </row>
    <row r="550" ht="15.75" customHeight="1">
      <c r="H550" s="172"/>
    </row>
    <row r="551" ht="15.75" customHeight="1">
      <c r="H551" s="172"/>
    </row>
    <row r="552" ht="15.75" customHeight="1">
      <c r="H552" s="172"/>
    </row>
    <row r="553" ht="15.75" customHeight="1">
      <c r="H553" s="172"/>
    </row>
    <row r="554" ht="15.75" customHeight="1">
      <c r="H554" s="172"/>
    </row>
    <row r="555" ht="15.75" customHeight="1">
      <c r="H555" s="172"/>
    </row>
    <row r="556" ht="15.75" customHeight="1">
      <c r="H556" s="172"/>
    </row>
    <row r="557" ht="15.75" customHeight="1">
      <c r="H557" s="172"/>
    </row>
    <row r="558" ht="15.75" customHeight="1">
      <c r="H558" s="172"/>
    </row>
    <row r="559" ht="15.75" customHeight="1">
      <c r="H559" s="172"/>
    </row>
    <row r="560" ht="15.75" customHeight="1">
      <c r="H560" s="172"/>
    </row>
    <row r="561" ht="15.75" customHeight="1">
      <c r="H561" s="172"/>
    </row>
    <row r="562" ht="15.75" customHeight="1">
      <c r="H562" s="172"/>
    </row>
    <row r="563" ht="15.75" customHeight="1">
      <c r="H563" s="172"/>
    </row>
    <row r="564" ht="15.75" customHeight="1">
      <c r="H564" s="172"/>
    </row>
    <row r="565" ht="15.75" customHeight="1">
      <c r="H565" s="172"/>
    </row>
    <row r="566" ht="15.75" customHeight="1">
      <c r="H566" s="172"/>
    </row>
    <row r="567" ht="15.75" customHeight="1">
      <c r="H567" s="172"/>
    </row>
    <row r="568" ht="15.75" customHeight="1">
      <c r="H568" s="172"/>
    </row>
    <row r="569" ht="15.75" customHeight="1">
      <c r="H569" s="172"/>
    </row>
    <row r="570" ht="15.75" customHeight="1">
      <c r="H570" s="172"/>
    </row>
    <row r="571" ht="15.75" customHeight="1">
      <c r="H571" s="172"/>
    </row>
    <row r="572" ht="15.75" customHeight="1">
      <c r="H572" s="172"/>
    </row>
    <row r="573" ht="15.75" customHeight="1">
      <c r="H573" s="172"/>
    </row>
    <row r="574" ht="15.75" customHeight="1">
      <c r="H574" s="172"/>
    </row>
    <row r="575" ht="15.75" customHeight="1">
      <c r="H575" s="172"/>
    </row>
    <row r="576" ht="15.75" customHeight="1">
      <c r="H576" s="172"/>
    </row>
    <row r="577" ht="15.75" customHeight="1">
      <c r="H577" s="172"/>
    </row>
    <row r="578" ht="15.75" customHeight="1">
      <c r="H578" s="172"/>
    </row>
    <row r="579" ht="15.75" customHeight="1">
      <c r="H579" s="172"/>
    </row>
    <row r="580" ht="15.75" customHeight="1">
      <c r="H580" s="172"/>
    </row>
    <row r="581" ht="15.75" customHeight="1">
      <c r="H581" s="172"/>
    </row>
    <row r="582" ht="15.75" customHeight="1">
      <c r="H582" s="172"/>
    </row>
    <row r="583" ht="15.75" customHeight="1">
      <c r="H583" s="172"/>
    </row>
    <row r="584" ht="15.75" customHeight="1">
      <c r="H584" s="172"/>
    </row>
    <row r="585" ht="15.75" customHeight="1">
      <c r="H585" s="172"/>
    </row>
    <row r="586" ht="15.75" customHeight="1">
      <c r="H586" s="172"/>
    </row>
    <row r="587" ht="15.75" customHeight="1">
      <c r="H587" s="172"/>
    </row>
    <row r="588" ht="15.75" customHeight="1">
      <c r="H588" s="172"/>
    </row>
    <row r="589" ht="15.75" customHeight="1">
      <c r="H589" s="172"/>
    </row>
    <row r="590" ht="15.75" customHeight="1">
      <c r="H590" s="172"/>
    </row>
    <row r="591" ht="15.75" customHeight="1">
      <c r="H591" s="172"/>
    </row>
    <row r="592" ht="15.75" customHeight="1">
      <c r="H592" s="172"/>
    </row>
    <row r="593" ht="15.75" customHeight="1">
      <c r="H593" s="172"/>
    </row>
    <row r="594" ht="15.75" customHeight="1">
      <c r="H594" s="172"/>
    </row>
    <row r="595" ht="15.75" customHeight="1">
      <c r="H595" s="172"/>
    </row>
    <row r="596" ht="15.75" customHeight="1">
      <c r="H596" s="172"/>
    </row>
    <row r="597" ht="15.75" customHeight="1">
      <c r="H597" s="172"/>
    </row>
    <row r="598" ht="15.75" customHeight="1">
      <c r="H598" s="172"/>
    </row>
    <row r="599" ht="15.75" customHeight="1">
      <c r="H599" s="172"/>
    </row>
    <row r="600" ht="15.75" customHeight="1">
      <c r="H600" s="172"/>
    </row>
    <row r="601" ht="15.75" customHeight="1">
      <c r="H601" s="172"/>
    </row>
    <row r="602" ht="15.75" customHeight="1">
      <c r="H602" s="172"/>
    </row>
    <row r="603" ht="15.75" customHeight="1">
      <c r="H603" s="172"/>
    </row>
    <row r="604" ht="15.75" customHeight="1">
      <c r="H604" s="172"/>
    </row>
    <row r="605" ht="15.75" customHeight="1">
      <c r="H605" s="172"/>
    </row>
    <row r="606" ht="15.75" customHeight="1">
      <c r="H606" s="172"/>
    </row>
    <row r="607" ht="15.75" customHeight="1">
      <c r="H607" s="172"/>
    </row>
    <row r="608" ht="15.75" customHeight="1">
      <c r="H608" s="172"/>
    </row>
    <row r="609" ht="15.75" customHeight="1">
      <c r="H609" s="172"/>
    </row>
    <row r="610" ht="15.75" customHeight="1">
      <c r="H610" s="172"/>
    </row>
    <row r="611" ht="15.75" customHeight="1">
      <c r="H611" s="172"/>
    </row>
    <row r="612" ht="15.75" customHeight="1">
      <c r="H612" s="172"/>
    </row>
    <row r="613" ht="15.75" customHeight="1">
      <c r="H613" s="172"/>
    </row>
    <row r="614" ht="15.75" customHeight="1">
      <c r="H614" s="172"/>
    </row>
    <row r="615" ht="15.75" customHeight="1">
      <c r="H615" s="172"/>
    </row>
    <row r="616" ht="15.75" customHeight="1">
      <c r="H616" s="172"/>
    </row>
    <row r="617" ht="15.75" customHeight="1">
      <c r="H617" s="172"/>
    </row>
    <row r="618" ht="15.75" customHeight="1">
      <c r="H618" s="172"/>
    </row>
    <row r="619" ht="15.75" customHeight="1">
      <c r="H619" s="172"/>
    </row>
    <row r="620" ht="15.75" customHeight="1">
      <c r="H620" s="172"/>
    </row>
    <row r="621" ht="15.75" customHeight="1">
      <c r="H621" s="172"/>
    </row>
    <row r="622" ht="15.75" customHeight="1">
      <c r="H622" s="172"/>
    </row>
    <row r="623" ht="15.75" customHeight="1">
      <c r="H623" s="172"/>
    </row>
    <row r="624" ht="15.75" customHeight="1">
      <c r="H624" s="172"/>
    </row>
    <row r="625" ht="15.75" customHeight="1">
      <c r="H625" s="172"/>
    </row>
    <row r="626" ht="15.75" customHeight="1">
      <c r="H626" s="172"/>
    </row>
    <row r="627" ht="15.75" customHeight="1">
      <c r="H627" s="172"/>
    </row>
    <row r="628" ht="15.75" customHeight="1">
      <c r="H628" s="172"/>
    </row>
    <row r="629" ht="15.75" customHeight="1">
      <c r="H629" s="172"/>
    </row>
    <row r="630" ht="15.75" customHeight="1">
      <c r="H630" s="172"/>
    </row>
    <row r="631" ht="15.75" customHeight="1">
      <c r="H631" s="172"/>
    </row>
    <row r="632" ht="15.75" customHeight="1">
      <c r="H632" s="172"/>
    </row>
    <row r="633" ht="15.75" customHeight="1">
      <c r="H633" s="172"/>
    </row>
    <row r="634" ht="15.75" customHeight="1">
      <c r="H634" s="172"/>
    </row>
    <row r="635" ht="15.75" customHeight="1">
      <c r="H635" s="172"/>
    </row>
    <row r="636" ht="15.75" customHeight="1">
      <c r="H636" s="172"/>
    </row>
    <row r="637" ht="15.75" customHeight="1">
      <c r="H637" s="172"/>
    </row>
    <row r="638" ht="15.75" customHeight="1">
      <c r="H638" s="172"/>
    </row>
    <row r="639" ht="15.75" customHeight="1">
      <c r="H639" s="172"/>
    </row>
    <row r="640" ht="15.75" customHeight="1">
      <c r="H640" s="172"/>
    </row>
    <row r="641" ht="15.75" customHeight="1">
      <c r="H641" s="172"/>
    </row>
    <row r="642" ht="15.75" customHeight="1">
      <c r="H642" s="172"/>
    </row>
    <row r="643" ht="15.75" customHeight="1">
      <c r="H643" s="172"/>
    </row>
    <row r="644" ht="15.75" customHeight="1">
      <c r="H644" s="172"/>
    </row>
    <row r="645" ht="15.75" customHeight="1">
      <c r="H645" s="172"/>
    </row>
    <row r="646" ht="15.75" customHeight="1">
      <c r="H646" s="172"/>
    </row>
    <row r="647" ht="15.75" customHeight="1">
      <c r="H647" s="172"/>
    </row>
    <row r="648" ht="15.75" customHeight="1">
      <c r="H648" s="172"/>
    </row>
    <row r="649" ht="15.75" customHeight="1">
      <c r="H649" s="172"/>
    </row>
    <row r="650" ht="15.75" customHeight="1">
      <c r="H650" s="172"/>
    </row>
    <row r="651" ht="15.75" customHeight="1">
      <c r="H651" s="172"/>
    </row>
    <row r="652" ht="15.75" customHeight="1">
      <c r="H652" s="172"/>
    </row>
    <row r="653" ht="15.75" customHeight="1">
      <c r="H653" s="172"/>
    </row>
    <row r="654" ht="15.75" customHeight="1">
      <c r="H654" s="172"/>
    </row>
    <row r="655" ht="15.75" customHeight="1">
      <c r="H655" s="172"/>
    </row>
    <row r="656" ht="15.75" customHeight="1">
      <c r="H656" s="172"/>
    </row>
    <row r="657" ht="15.75" customHeight="1">
      <c r="H657" s="172"/>
    </row>
    <row r="658" ht="15.75" customHeight="1">
      <c r="H658" s="172"/>
    </row>
    <row r="659" ht="15.75" customHeight="1">
      <c r="H659" s="172"/>
    </row>
    <row r="660" ht="15.75" customHeight="1">
      <c r="H660" s="172"/>
    </row>
    <row r="661" ht="15.75" customHeight="1">
      <c r="H661" s="172"/>
    </row>
    <row r="662" ht="15.75" customHeight="1">
      <c r="H662" s="172"/>
    </row>
    <row r="663" ht="15.75" customHeight="1">
      <c r="H663" s="172"/>
    </row>
    <row r="664" ht="15.75" customHeight="1">
      <c r="H664" s="172"/>
    </row>
    <row r="665" ht="15.75" customHeight="1">
      <c r="H665" s="172"/>
    </row>
    <row r="666" ht="15.75" customHeight="1">
      <c r="H666" s="172"/>
    </row>
    <row r="667" ht="15.75" customHeight="1">
      <c r="H667" s="172"/>
    </row>
    <row r="668" ht="15.75" customHeight="1">
      <c r="H668" s="172"/>
    </row>
    <row r="669" ht="15.75" customHeight="1">
      <c r="H669" s="172"/>
    </row>
    <row r="670" ht="15.75" customHeight="1">
      <c r="H670" s="172"/>
    </row>
    <row r="671" ht="15.75" customHeight="1">
      <c r="H671" s="172"/>
    </row>
    <row r="672" ht="15.75" customHeight="1">
      <c r="H672" s="172"/>
    </row>
    <row r="673" ht="15.75" customHeight="1">
      <c r="H673" s="172"/>
    </row>
    <row r="674" ht="15.75" customHeight="1">
      <c r="H674" s="172"/>
    </row>
    <row r="675" ht="15.75" customHeight="1">
      <c r="H675" s="172"/>
    </row>
    <row r="676" ht="15.75" customHeight="1">
      <c r="H676" s="172"/>
    </row>
    <row r="677" ht="15.75" customHeight="1">
      <c r="H677" s="172"/>
    </row>
    <row r="678" ht="15.75" customHeight="1">
      <c r="H678" s="172"/>
    </row>
    <row r="679" ht="15.75" customHeight="1">
      <c r="H679" s="172"/>
    </row>
    <row r="680" ht="15.75" customHeight="1">
      <c r="H680" s="172"/>
    </row>
    <row r="681" ht="15.75" customHeight="1">
      <c r="H681" s="172"/>
    </row>
    <row r="682" ht="15.75" customHeight="1">
      <c r="H682" s="172"/>
    </row>
    <row r="683" ht="15.75" customHeight="1">
      <c r="H683" s="172"/>
    </row>
    <row r="684" ht="15.75" customHeight="1">
      <c r="H684" s="172"/>
    </row>
    <row r="685" ht="15.75" customHeight="1">
      <c r="H685" s="172"/>
    </row>
    <row r="686" ht="15.75" customHeight="1">
      <c r="H686" s="172"/>
    </row>
    <row r="687" ht="15.75" customHeight="1">
      <c r="H687" s="172"/>
    </row>
    <row r="688" ht="15.75" customHeight="1">
      <c r="H688" s="172"/>
    </row>
    <row r="689" ht="15.75" customHeight="1">
      <c r="H689" s="172"/>
    </row>
    <row r="690" ht="15.75" customHeight="1">
      <c r="H690" s="172"/>
    </row>
    <row r="691" ht="15.75" customHeight="1">
      <c r="H691" s="172"/>
    </row>
    <row r="692" ht="15.75" customHeight="1">
      <c r="H692" s="172"/>
    </row>
    <row r="693" ht="15.75" customHeight="1">
      <c r="H693" s="172"/>
    </row>
    <row r="694" ht="15.75" customHeight="1">
      <c r="H694" s="172"/>
    </row>
    <row r="695" ht="15.75" customHeight="1">
      <c r="H695" s="172"/>
    </row>
    <row r="696" ht="15.75" customHeight="1">
      <c r="H696" s="172"/>
    </row>
    <row r="697" ht="15.75" customHeight="1">
      <c r="H697" s="172"/>
    </row>
    <row r="698" ht="15.75" customHeight="1">
      <c r="H698" s="172"/>
    </row>
    <row r="699" ht="15.75" customHeight="1">
      <c r="H699" s="172"/>
    </row>
    <row r="700" ht="15.75" customHeight="1">
      <c r="H700" s="172"/>
    </row>
    <row r="701" ht="15.75" customHeight="1">
      <c r="H701" s="172"/>
    </row>
    <row r="702" ht="15.75" customHeight="1">
      <c r="H702" s="172"/>
    </row>
    <row r="703" ht="15.75" customHeight="1">
      <c r="H703" s="172"/>
    </row>
    <row r="704" ht="15.75" customHeight="1">
      <c r="H704" s="172"/>
    </row>
    <row r="705" ht="15.75" customHeight="1">
      <c r="H705" s="172"/>
    </row>
    <row r="706" ht="15.75" customHeight="1">
      <c r="H706" s="172"/>
    </row>
    <row r="707" ht="15.75" customHeight="1">
      <c r="H707" s="172"/>
    </row>
    <row r="708" ht="15.75" customHeight="1">
      <c r="H708" s="172"/>
    </row>
    <row r="709" ht="15.75" customHeight="1">
      <c r="H709" s="172"/>
    </row>
    <row r="710" ht="15.75" customHeight="1">
      <c r="H710" s="172"/>
    </row>
    <row r="711" ht="15.75" customHeight="1">
      <c r="H711" s="172"/>
    </row>
    <row r="712" ht="15.75" customHeight="1">
      <c r="H712" s="172"/>
    </row>
    <row r="713" ht="15.75" customHeight="1">
      <c r="H713" s="172"/>
    </row>
    <row r="714" ht="15.75" customHeight="1">
      <c r="H714" s="172"/>
    </row>
    <row r="715" ht="15.75" customHeight="1">
      <c r="H715" s="172"/>
    </row>
    <row r="716" ht="15.75" customHeight="1">
      <c r="H716" s="172"/>
    </row>
    <row r="717" ht="15.75" customHeight="1">
      <c r="H717" s="172"/>
    </row>
    <row r="718" ht="15.75" customHeight="1">
      <c r="H718" s="172"/>
    </row>
    <row r="719" ht="15.75" customHeight="1">
      <c r="H719" s="172"/>
    </row>
    <row r="720" ht="15.75" customHeight="1">
      <c r="H720" s="172"/>
    </row>
    <row r="721" ht="15.75" customHeight="1">
      <c r="H721" s="172"/>
    </row>
    <row r="722" ht="15.75" customHeight="1">
      <c r="H722" s="172"/>
    </row>
    <row r="723" ht="15.75" customHeight="1">
      <c r="H723" s="172"/>
    </row>
    <row r="724" ht="15.75" customHeight="1">
      <c r="H724" s="172"/>
    </row>
    <row r="725" ht="15.75" customHeight="1">
      <c r="H725" s="172"/>
    </row>
    <row r="726" ht="15.75" customHeight="1">
      <c r="H726" s="172"/>
    </row>
    <row r="727" ht="15.75" customHeight="1">
      <c r="H727" s="172"/>
    </row>
    <row r="728" ht="15.75" customHeight="1">
      <c r="H728" s="172"/>
    </row>
    <row r="729" ht="15.75" customHeight="1">
      <c r="H729" s="172"/>
    </row>
    <row r="730" ht="15.75" customHeight="1">
      <c r="H730" s="172"/>
    </row>
    <row r="731" ht="15.75" customHeight="1">
      <c r="H731" s="172"/>
    </row>
    <row r="732" ht="15.75" customHeight="1">
      <c r="H732" s="172"/>
    </row>
    <row r="733" ht="15.75" customHeight="1">
      <c r="H733" s="172"/>
    </row>
    <row r="734" ht="15.75" customHeight="1">
      <c r="H734" s="172"/>
    </row>
    <row r="735" ht="15.75" customHeight="1">
      <c r="H735" s="172"/>
    </row>
    <row r="736" ht="15.75" customHeight="1">
      <c r="H736" s="172"/>
    </row>
    <row r="737" ht="15.75" customHeight="1">
      <c r="H737" s="172"/>
    </row>
    <row r="738" ht="15.75" customHeight="1">
      <c r="H738" s="172"/>
    </row>
    <row r="739" ht="15.75" customHeight="1">
      <c r="H739" s="172"/>
    </row>
    <row r="740" ht="15.75" customHeight="1">
      <c r="H740" s="172"/>
    </row>
    <row r="741" ht="15.75" customHeight="1">
      <c r="H741" s="172"/>
    </row>
    <row r="742" ht="15.75" customHeight="1">
      <c r="H742" s="172"/>
    </row>
    <row r="743" ht="15.75" customHeight="1">
      <c r="H743" s="172"/>
    </row>
    <row r="744" ht="15.75" customHeight="1">
      <c r="H744" s="172"/>
    </row>
    <row r="745" ht="15.75" customHeight="1">
      <c r="H745" s="172"/>
    </row>
    <row r="746" ht="15.75" customHeight="1">
      <c r="H746" s="172"/>
    </row>
    <row r="747" ht="15.75" customHeight="1">
      <c r="H747" s="172"/>
    </row>
    <row r="748" ht="15.75" customHeight="1">
      <c r="H748" s="172"/>
    </row>
    <row r="749" ht="15.75" customHeight="1">
      <c r="H749" s="172"/>
    </row>
    <row r="750" ht="15.75" customHeight="1">
      <c r="H750" s="172"/>
    </row>
    <row r="751" ht="15.75" customHeight="1">
      <c r="H751" s="172"/>
    </row>
    <row r="752" ht="15.75" customHeight="1">
      <c r="H752" s="172"/>
    </row>
    <row r="753" ht="15.75" customHeight="1">
      <c r="H753" s="172"/>
    </row>
    <row r="754" ht="15.75" customHeight="1">
      <c r="H754" s="172"/>
    </row>
    <row r="755" ht="15.75" customHeight="1">
      <c r="H755" s="172"/>
    </row>
    <row r="756" ht="15.75" customHeight="1">
      <c r="H756" s="172"/>
    </row>
    <row r="757" ht="15.75" customHeight="1">
      <c r="H757" s="172"/>
    </row>
    <row r="758" ht="15.75" customHeight="1">
      <c r="H758" s="172"/>
    </row>
    <row r="759" ht="15.75" customHeight="1">
      <c r="H759" s="172"/>
    </row>
    <row r="760" ht="15.75" customHeight="1">
      <c r="H760" s="172"/>
    </row>
    <row r="761" ht="15.75" customHeight="1">
      <c r="H761" s="172"/>
    </row>
    <row r="762" ht="15.75" customHeight="1">
      <c r="H762" s="172"/>
    </row>
    <row r="763" ht="15.75" customHeight="1">
      <c r="H763" s="172"/>
    </row>
    <row r="764" ht="15.75" customHeight="1">
      <c r="H764" s="172"/>
    </row>
    <row r="765" ht="15.75" customHeight="1">
      <c r="H765" s="172"/>
    </row>
    <row r="766" ht="15.75" customHeight="1">
      <c r="H766" s="172"/>
    </row>
    <row r="767" ht="15.75" customHeight="1">
      <c r="H767" s="172"/>
    </row>
    <row r="768" ht="15.75" customHeight="1">
      <c r="H768" s="172"/>
    </row>
    <row r="769" ht="15.75" customHeight="1">
      <c r="H769" s="172"/>
    </row>
    <row r="770" ht="15.75" customHeight="1">
      <c r="H770" s="172"/>
    </row>
    <row r="771" ht="15.75" customHeight="1">
      <c r="H771" s="172"/>
    </row>
    <row r="772" ht="15.75" customHeight="1">
      <c r="H772" s="172"/>
    </row>
    <row r="773" ht="15.75" customHeight="1">
      <c r="H773" s="172"/>
    </row>
    <row r="774" ht="15.75" customHeight="1">
      <c r="H774" s="172"/>
    </row>
    <row r="775" ht="15.75" customHeight="1">
      <c r="H775" s="172"/>
    </row>
    <row r="776" ht="15.75" customHeight="1">
      <c r="H776" s="172"/>
    </row>
    <row r="777" ht="15.75" customHeight="1">
      <c r="H777" s="172"/>
    </row>
    <row r="778" ht="15.75" customHeight="1">
      <c r="H778" s="172"/>
    </row>
    <row r="779" ht="15.75" customHeight="1">
      <c r="H779" s="172"/>
    </row>
    <row r="780" ht="15.75" customHeight="1">
      <c r="H780" s="172"/>
    </row>
    <row r="781" ht="15.75" customHeight="1">
      <c r="H781" s="172"/>
    </row>
    <row r="782" ht="15.75" customHeight="1">
      <c r="H782" s="172"/>
    </row>
    <row r="783" ht="15.75" customHeight="1">
      <c r="H783" s="172"/>
    </row>
    <row r="784" ht="15.75" customHeight="1">
      <c r="H784" s="172"/>
    </row>
    <row r="785" ht="15.75" customHeight="1">
      <c r="H785" s="172"/>
    </row>
    <row r="786" ht="15.75" customHeight="1">
      <c r="H786" s="172"/>
    </row>
    <row r="787" ht="15.75" customHeight="1">
      <c r="H787" s="172"/>
    </row>
    <row r="788" ht="15.75" customHeight="1">
      <c r="H788" s="172"/>
    </row>
    <row r="789" ht="15.75" customHeight="1">
      <c r="H789" s="172"/>
    </row>
    <row r="790" ht="15.75" customHeight="1">
      <c r="H790" s="172"/>
    </row>
    <row r="791" ht="15.75" customHeight="1">
      <c r="H791" s="172"/>
    </row>
    <row r="792" ht="15.75" customHeight="1">
      <c r="H792" s="172"/>
    </row>
    <row r="793" ht="15.75" customHeight="1">
      <c r="H793" s="172"/>
    </row>
    <row r="794" ht="15.75" customHeight="1">
      <c r="H794" s="172"/>
    </row>
    <row r="795" ht="15.75" customHeight="1">
      <c r="H795" s="172"/>
    </row>
    <row r="796" ht="15.75" customHeight="1">
      <c r="H796" s="172"/>
    </row>
    <row r="797" ht="15.75" customHeight="1">
      <c r="H797" s="172"/>
    </row>
    <row r="798" ht="15.75" customHeight="1">
      <c r="H798" s="172"/>
    </row>
    <row r="799" ht="15.75" customHeight="1">
      <c r="H799" s="172"/>
    </row>
    <row r="800" ht="15.75" customHeight="1">
      <c r="H800" s="172"/>
    </row>
    <row r="801" ht="15.75" customHeight="1">
      <c r="H801" s="172"/>
    </row>
    <row r="802" ht="15.75" customHeight="1">
      <c r="H802" s="172"/>
    </row>
    <row r="803" ht="15.75" customHeight="1">
      <c r="H803" s="172"/>
    </row>
    <row r="804" ht="15.75" customHeight="1">
      <c r="H804" s="172"/>
    </row>
    <row r="805" ht="15.75" customHeight="1">
      <c r="H805" s="172"/>
    </row>
    <row r="806" ht="15.75" customHeight="1">
      <c r="H806" s="172"/>
    </row>
    <row r="807" ht="15.75" customHeight="1">
      <c r="H807" s="172"/>
    </row>
    <row r="808" ht="15.75" customHeight="1">
      <c r="H808" s="172"/>
    </row>
    <row r="809" ht="15.75" customHeight="1">
      <c r="H809" s="172"/>
    </row>
    <row r="810" ht="15.75" customHeight="1">
      <c r="H810" s="172"/>
    </row>
    <row r="811" ht="15.75" customHeight="1">
      <c r="H811" s="172"/>
    </row>
    <row r="812" ht="15.75" customHeight="1">
      <c r="H812" s="172"/>
    </row>
    <row r="813" ht="15.75" customHeight="1">
      <c r="H813" s="172"/>
    </row>
    <row r="814" ht="15.75" customHeight="1">
      <c r="H814" s="172"/>
    </row>
    <row r="815" ht="15.75" customHeight="1">
      <c r="H815" s="172"/>
    </row>
    <row r="816" ht="15.75" customHeight="1">
      <c r="H816" s="172"/>
    </row>
    <row r="817" ht="15.75" customHeight="1">
      <c r="H817" s="172"/>
    </row>
    <row r="818" ht="15.75" customHeight="1">
      <c r="H818" s="172"/>
    </row>
    <row r="819" ht="15.75" customHeight="1">
      <c r="H819" s="172"/>
    </row>
    <row r="820" ht="15.75" customHeight="1">
      <c r="H820" s="172"/>
    </row>
    <row r="821" ht="15.75" customHeight="1">
      <c r="H821" s="172"/>
    </row>
    <row r="822" ht="15.75" customHeight="1">
      <c r="H822" s="172"/>
    </row>
    <row r="823" ht="15.75" customHeight="1">
      <c r="H823" s="172"/>
    </row>
    <row r="824" ht="15.75" customHeight="1">
      <c r="H824" s="172"/>
    </row>
    <row r="825" ht="15.75" customHeight="1">
      <c r="H825" s="172"/>
    </row>
    <row r="826" ht="15.75" customHeight="1">
      <c r="H826" s="172"/>
    </row>
    <row r="827" ht="15.75" customHeight="1">
      <c r="H827" s="172"/>
    </row>
    <row r="828" ht="15.75" customHeight="1">
      <c r="H828" s="172"/>
    </row>
    <row r="829" ht="15.75" customHeight="1">
      <c r="H829" s="172"/>
    </row>
    <row r="830" ht="15.75" customHeight="1">
      <c r="H830" s="172"/>
    </row>
    <row r="831" ht="15.75" customHeight="1">
      <c r="H831" s="172"/>
    </row>
    <row r="832" ht="15.75" customHeight="1">
      <c r="H832" s="172"/>
    </row>
    <row r="833" ht="15.75" customHeight="1">
      <c r="H833" s="172"/>
    </row>
    <row r="834" ht="15.75" customHeight="1">
      <c r="H834" s="172"/>
    </row>
    <row r="835" ht="15.75" customHeight="1">
      <c r="H835" s="172"/>
    </row>
    <row r="836" ht="15.75" customHeight="1">
      <c r="H836" s="172"/>
    </row>
    <row r="837" ht="15.75" customHeight="1">
      <c r="H837" s="172"/>
    </row>
    <row r="838" ht="15.75" customHeight="1">
      <c r="H838" s="172"/>
    </row>
    <row r="839" ht="15.75" customHeight="1">
      <c r="H839" s="172"/>
    </row>
    <row r="840" ht="15.75" customHeight="1">
      <c r="H840" s="172"/>
    </row>
    <row r="841" ht="15.75" customHeight="1">
      <c r="H841" s="172"/>
    </row>
    <row r="842" ht="15.75" customHeight="1">
      <c r="H842" s="172"/>
    </row>
    <row r="843" ht="15.75" customHeight="1">
      <c r="H843" s="172"/>
    </row>
    <row r="844" ht="15.75" customHeight="1">
      <c r="H844" s="172"/>
    </row>
    <row r="845" ht="15.75" customHeight="1">
      <c r="H845" s="172"/>
    </row>
    <row r="846" ht="15.75" customHeight="1">
      <c r="H846" s="172"/>
    </row>
    <row r="847" ht="15.75" customHeight="1">
      <c r="H847" s="172"/>
    </row>
    <row r="848" ht="15.75" customHeight="1">
      <c r="H848" s="172"/>
    </row>
    <row r="849" ht="15.75" customHeight="1">
      <c r="H849" s="172"/>
    </row>
    <row r="850" ht="15.75" customHeight="1">
      <c r="H850" s="172"/>
    </row>
    <row r="851" ht="15.75" customHeight="1">
      <c r="H851" s="172"/>
    </row>
    <row r="852" ht="15.75" customHeight="1">
      <c r="H852" s="172"/>
    </row>
    <row r="853" ht="15.75" customHeight="1">
      <c r="H853" s="172"/>
    </row>
    <row r="854" ht="15.75" customHeight="1">
      <c r="H854" s="172"/>
    </row>
    <row r="855" ht="15.75" customHeight="1">
      <c r="H855" s="172"/>
    </row>
    <row r="856" ht="15.75" customHeight="1">
      <c r="H856" s="172"/>
    </row>
    <row r="857" ht="15.75" customHeight="1">
      <c r="H857" s="172"/>
    </row>
    <row r="858" ht="15.75" customHeight="1">
      <c r="H858" s="172"/>
    </row>
    <row r="859" ht="15.75" customHeight="1">
      <c r="H859" s="172"/>
    </row>
    <row r="860" ht="15.75" customHeight="1">
      <c r="H860" s="172"/>
    </row>
    <row r="861" ht="15.75" customHeight="1">
      <c r="H861" s="172"/>
    </row>
    <row r="862" ht="15.75" customHeight="1">
      <c r="H862" s="172"/>
    </row>
    <row r="863" ht="15.75" customHeight="1">
      <c r="H863" s="172"/>
    </row>
    <row r="864" ht="15.75" customHeight="1">
      <c r="H864" s="172"/>
    </row>
    <row r="865" ht="15.75" customHeight="1">
      <c r="H865" s="172"/>
    </row>
    <row r="866" ht="15.75" customHeight="1">
      <c r="H866" s="172"/>
    </row>
    <row r="867" ht="15.75" customHeight="1">
      <c r="H867" s="172"/>
    </row>
    <row r="868" ht="15.75" customHeight="1">
      <c r="H868" s="172"/>
    </row>
    <row r="869" ht="15.75" customHeight="1">
      <c r="H869" s="172"/>
    </row>
    <row r="870" ht="15.75" customHeight="1">
      <c r="H870" s="172"/>
    </row>
    <row r="871" ht="15.75" customHeight="1">
      <c r="H871" s="172"/>
    </row>
    <row r="872" ht="15.75" customHeight="1">
      <c r="H872" s="172"/>
    </row>
    <row r="873" ht="15.75" customHeight="1">
      <c r="H873" s="172"/>
    </row>
    <row r="874" ht="15.75" customHeight="1">
      <c r="H874" s="172"/>
    </row>
    <row r="875" ht="15.75" customHeight="1">
      <c r="H875" s="172"/>
    </row>
    <row r="876" ht="15.75" customHeight="1">
      <c r="H876" s="172"/>
    </row>
    <row r="877" ht="15.75" customHeight="1">
      <c r="H877" s="172"/>
    </row>
    <row r="878" ht="15.75" customHeight="1">
      <c r="H878" s="172"/>
    </row>
    <row r="879" ht="15.75" customHeight="1">
      <c r="H879" s="172"/>
    </row>
    <row r="880" ht="15.75" customHeight="1">
      <c r="H880" s="172"/>
    </row>
    <row r="881" ht="15.75" customHeight="1">
      <c r="H881" s="172"/>
    </row>
    <row r="882" ht="15.75" customHeight="1">
      <c r="H882" s="172"/>
    </row>
    <row r="883" ht="15.75" customHeight="1">
      <c r="H883" s="172"/>
    </row>
    <row r="884" ht="15.75" customHeight="1">
      <c r="H884" s="172"/>
    </row>
    <row r="885" ht="15.75" customHeight="1">
      <c r="H885" s="172"/>
    </row>
    <row r="886" ht="15.75" customHeight="1">
      <c r="H886" s="172"/>
    </row>
    <row r="887" ht="15.75" customHeight="1">
      <c r="H887" s="172"/>
    </row>
    <row r="888" ht="15.75" customHeight="1">
      <c r="H888" s="172"/>
    </row>
    <row r="889" ht="15.75" customHeight="1">
      <c r="H889" s="172"/>
    </row>
    <row r="890" ht="15.75" customHeight="1">
      <c r="H890" s="172"/>
    </row>
    <row r="891" ht="15.75" customHeight="1">
      <c r="H891" s="172"/>
    </row>
    <row r="892" ht="15.75" customHeight="1">
      <c r="H892" s="172"/>
    </row>
    <row r="893" ht="15.75" customHeight="1">
      <c r="H893" s="172"/>
    </row>
    <row r="894" ht="15.75" customHeight="1">
      <c r="H894" s="172"/>
    </row>
    <row r="895" ht="15.75" customHeight="1">
      <c r="H895" s="172"/>
    </row>
    <row r="896" ht="15.75" customHeight="1">
      <c r="H896" s="172"/>
    </row>
    <row r="897" ht="15.75" customHeight="1">
      <c r="H897" s="172"/>
    </row>
    <row r="898" ht="15.75" customHeight="1">
      <c r="H898" s="172"/>
    </row>
    <row r="899" ht="15.75" customHeight="1">
      <c r="H899" s="172"/>
    </row>
    <row r="900" ht="15.75" customHeight="1">
      <c r="H900" s="172"/>
    </row>
    <row r="901" ht="15.75" customHeight="1">
      <c r="H901" s="172"/>
    </row>
    <row r="902" ht="15.75" customHeight="1">
      <c r="H902" s="172"/>
    </row>
    <row r="903" ht="15.75" customHeight="1">
      <c r="H903" s="172"/>
    </row>
    <row r="904" ht="15.75" customHeight="1">
      <c r="H904" s="172"/>
    </row>
    <row r="905" ht="15.75" customHeight="1">
      <c r="H905" s="172"/>
    </row>
    <row r="906" ht="15.75" customHeight="1">
      <c r="H906" s="172"/>
    </row>
    <row r="907" ht="15.75" customHeight="1">
      <c r="H907" s="172"/>
    </row>
    <row r="908" ht="15.75" customHeight="1">
      <c r="H908" s="172"/>
    </row>
    <row r="909" ht="15.75" customHeight="1">
      <c r="H909" s="172"/>
    </row>
    <row r="910" ht="15.75" customHeight="1">
      <c r="H910" s="172"/>
    </row>
    <row r="911" ht="15.75" customHeight="1">
      <c r="H911" s="172"/>
    </row>
    <row r="912" ht="15.75" customHeight="1">
      <c r="H912" s="172"/>
    </row>
    <row r="913" ht="15.75" customHeight="1">
      <c r="H913" s="172"/>
    </row>
    <row r="914" ht="15.75" customHeight="1">
      <c r="H914" s="172"/>
    </row>
    <row r="915" ht="15.75" customHeight="1">
      <c r="H915" s="172"/>
    </row>
    <row r="916" ht="15.75" customHeight="1">
      <c r="H916" s="172"/>
    </row>
    <row r="917" ht="15.75" customHeight="1">
      <c r="H917" s="172"/>
    </row>
    <row r="918" ht="15.75" customHeight="1">
      <c r="H918" s="172"/>
    </row>
    <row r="919" ht="15.75" customHeight="1">
      <c r="H919" s="172"/>
    </row>
    <row r="920" ht="15.75" customHeight="1">
      <c r="H920" s="172"/>
    </row>
    <row r="921" ht="15.75" customHeight="1">
      <c r="H921" s="172"/>
    </row>
    <row r="922" ht="15.75" customHeight="1">
      <c r="H922" s="172"/>
    </row>
    <row r="923" ht="15.75" customHeight="1">
      <c r="H923" s="172"/>
    </row>
    <row r="924" ht="15.75" customHeight="1">
      <c r="H924" s="172"/>
    </row>
    <row r="925" ht="15.75" customHeight="1">
      <c r="H925" s="172"/>
    </row>
    <row r="926" ht="15.75" customHeight="1">
      <c r="H926" s="172"/>
    </row>
    <row r="927" ht="15.75" customHeight="1">
      <c r="H927" s="172"/>
    </row>
    <row r="928" ht="15.75" customHeight="1">
      <c r="H928" s="172"/>
    </row>
    <row r="929" ht="15.75" customHeight="1">
      <c r="H929" s="172"/>
    </row>
    <row r="930" ht="15.75" customHeight="1">
      <c r="H930" s="172"/>
    </row>
    <row r="931" ht="15.75" customHeight="1">
      <c r="H931" s="172"/>
    </row>
    <row r="932" ht="15.75" customHeight="1">
      <c r="H932" s="172"/>
    </row>
    <row r="933" ht="15.75" customHeight="1">
      <c r="H933" s="172"/>
    </row>
    <row r="934" ht="15.75" customHeight="1">
      <c r="H934" s="172"/>
    </row>
    <row r="935" ht="15.75" customHeight="1">
      <c r="H935" s="172"/>
    </row>
    <row r="936" ht="15.75" customHeight="1">
      <c r="H936" s="172"/>
    </row>
    <row r="937" ht="15.75" customHeight="1">
      <c r="H937" s="172"/>
    </row>
    <row r="938" ht="15.75" customHeight="1">
      <c r="H938" s="172"/>
    </row>
    <row r="939" ht="15.75" customHeight="1">
      <c r="H939" s="172"/>
    </row>
    <row r="940" ht="15.75" customHeight="1">
      <c r="H940" s="172"/>
    </row>
    <row r="941" ht="15.75" customHeight="1">
      <c r="H941" s="172"/>
    </row>
    <row r="942" ht="15.75" customHeight="1">
      <c r="H942" s="172"/>
    </row>
    <row r="943" ht="15.75" customHeight="1">
      <c r="H943" s="172"/>
    </row>
    <row r="944" ht="15.75" customHeight="1">
      <c r="H944" s="172"/>
    </row>
    <row r="945" ht="15.75" customHeight="1">
      <c r="H945" s="172"/>
    </row>
    <row r="946" ht="15.75" customHeight="1">
      <c r="H946" s="172"/>
    </row>
    <row r="947" ht="15.75" customHeight="1">
      <c r="H947" s="172"/>
    </row>
    <row r="948" ht="15.75" customHeight="1">
      <c r="H948" s="172"/>
    </row>
    <row r="949" ht="15.75" customHeight="1">
      <c r="H949" s="172"/>
    </row>
    <row r="950" ht="15.75" customHeight="1">
      <c r="H950" s="172"/>
    </row>
    <row r="951" ht="15.75" customHeight="1">
      <c r="H951" s="172"/>
    </row>
    <row r="952" ht="15.75" customHeight="1">
      <c r="H952" s="172"/>
    </row>
    <row r="953" ht="15.75" customHeight="1">
      <c r="H953" s="172"/>
    </row>
    <row r="954" ht="15.75" customHeight="1">
      <c r="H954" s="172"/>
    </row>
    <row r="955" ht="15.75" customHeight="1">
      <c r="H955" s="172"/>
    </row>
    <row r="956" ht="15.75" customHeight="1">
      <c r="H956" s="172"/>
    </row>
    <row r="957" ht="15.75" customHeight="1">
      <c r="H957" s="172"/>
    </row>
    <row r="958" ht="15.75" customHeight="1">
      <c r="H958" s="172"/>
    </row>
    <row r="959" ht="15.75" customHeight="1">
      <c r="H959" s="172"/>
    </row>
    <row r="960" ht="15.75" customHeight="1">
      <c r="H960" s="172"/>
    </row>
    <row r="961" ht="15.75" customHeight="1">
      <c r="H961" s="172"/>
    </row>
    <row r="962" ht="15.75" customHeight="1">
      <c r="H962" s="172"/>
    </row>
    <row r="963" ht="15.75" customHeight="1">
      <c r="H963" s="172"/>
    </row>
    <row r="964" ht="15.75" customHeight="1">
      <c r="H964" s="172"/>
    </row>
    <row r="965" ht="15.75" customHeight="1">
      <c r="H965" s="172"/>
    </row>
    <row r="966" ht="15.75" customHeight="1">
      <c r="H966" s="172"/>
    </row>
    <row r="967" ht="15.75" customHeight="1">
      <c r="H967" s="172"/>
    </row>
    <row r="968" ht="15.75" customHeight="1">
      <c r="H968" s="172"/>
    </row>
    <row r="969" ht="15.75" customHeight="1">
      <c r="H969" s="172"/>
    </row>
    <row r="970" ht="15.75" customHeight="1">
      <c r="H970" s="172"/>
    </row>
    <row r="971" ht="15.75" customHeight="1">
      <c r="H971" s="172"/>
    </row>
    <row r="972" ht="15.75" customHeight="1">
      <c r="H972" s="172"/>
    </row>
    <row r="973" ht="15.75" customHeight="1">
      <c r="H973" s="172"/>
    </row>
    <row r="974" ht="15.75" customHeight="1">
      <c r="H974" s="172"/>
    </row>
    <row r="975" ht="15.75" customHeight="1">
      <c r="H975" s="172"/>
    </row>
    <row r="976" ht="15.75" customHeight="1">
      <c r="H976" s="172"/>
    </row>
    <row r="977" ht="15.75" customHeight="1">
      <c r="H977" s="172"/>
    </row>
    <row r="978" ht="15.75" customHeight="1">
      <c r="H978" s="172"/>
    </row>
    <row r="979" ht="15.75" customHeight="1">
      <c r="H979" s="172"/>
    </row>
    <row r="980" ht="15.75" customHeight="1">
      <c r="H980" s="172"/>
    </row>
    <row r="981" ht="15.75" customHeight="1">
      <c r="H981" s="172"/>
    </row>
    <row r="982" ht="15.75" customHeight="1">
      <c r="H982" s="172"/>
    </row>
    <row r="983" ht="15.75" customHeight="1">
      <c r="H983" s="172"/>
    </row>
    <row r="984" ht="15.75" customHeight="1">
      <c r="H984" s="172"/>
    </row>
    <row r="985" ht="15.75" customHeight="1">
      <c r="H985" s="172"/>
    </row>
    <row r="986" ht="15.75" customHeight="1">
      <c r="H986" s="172"/>
    </row>
    <row r="987" ht="15.75" customHeight="1">
      <c r="H987" s="172"/>
    </row>
    <row r="988" ht="15.75" customHeight="1">
      <c r="H988" s="172"/>
    </row>
    <row r="989" ht="15.75" customHeight="1">
      <c r="H989" s="172"/>
    </row>
    <row r="990" ht="15.75" customHeight="1">
      <c r="H990" s="172"/>
    </row>
    <row r="991" ht="15.75" customHeight="1">
      <c r="H991" s="172"/>
    </row>
    <row r="992" ht="15.75" customHeight="1">
      <c r="H992" s="172"/>
    </row>
    <row r="993" ht="15.75" customHeight="1">
      <c r="H993" s="172"/>
    </row>
    <row r="994" ht="15.75" customHeight="1">
      <c r="H994" s="172"/>
    </row>
    <row r="995" ht="15.75" customHeight="1">
      <c r="H995" s="172"/>
    </row>
    <row r="996" ht="15.75" customHeight="1">
      <c r="H996" s="172"/>
    </row>
    <row r="997" ht="15.75" customHeight="1">
      <c r="H997" s="172"/>
    </row>
    <row r="998" ht="15.75" customHeight="1">
      <c r="H998" s="172"/>
    </row>
    <row r="999" ht="15.75" customHeight="1">
      <c r="H999" s="172"/>
    </row>
    <row r="1000" ht="15.75" customHeight="1">
      <c r="H1000" s="172"/>
    </row>
    <row r="1001" ht="15.75" customHeight="1">
      <c r="H1001" s="172"/>
    </row>
    <row r="1002" ht="15.75" customHeight="1">
      <c r="H1002" s="172"/>
    </row>
    <row r="1003" ht="15.75" customHeight="1">
      <c r="H1003" s="172"/>
    </row>
    <row r="1004" ht="15.75" customHeight="1">
      <c r="H1004" s="172"/>
    </row>
    <row r="1005" ht="15.75" customHeight="1">
      <c r="H1005" s="172"/>
    </row>
    <row r="1006" ht="15.75" customHeight="1">
      <c r="H1006" s="172"/>
    </row>
    <row r="1007" ht="15.75" customHeight="1">
      <c r="H1007" s="172"/>
    </row>
    <row r="1008" ht="15.75" customHeight="1">
      <c r="H1008" s="172"/>
    </row>
    <row r="1009" ht="15.75" customHeight="1">
      <c r="H1009" s="172"/>
    </row>
    <row r="1010" ht="15.75" customHeight="1">
      <c r="H1010" s="172"/>
    </row>
    <row r="1011" ht="15.75" customHeight="1">
      <c r="H1011" s="172"/>
    </row>
    <row r="1012" ht="15.75" customHeight="1">
      <c r="H1012" s="172"/>
    </row>
    <row r="1013" ht="15.75" customHeight="1">
      <c r="H1013" s="172"/>
    </row>
    <row r="1014" ht="15.75" customHeight="1">
      <c r="H1014" s="172"/>
    </row>
    <row r="1015" ht="15.75" customHeight="1">
      <c r="H1015" s="172"/>
    </row>
    <row r="1016" ht="15.75" customHeight="1">
      <c r="H1016" s="172"/>
    </row>
    <row r="1017" ht="15.75" customHeight="1">
      <c r="H1017" s="172"/>
    </row>
    <row r="1018" ht="15.75" customHeight="1">
      <c r="H1018" s="172"/>
    </row>
    <row r="1019" ht="15.75" customHeight="1">
      <c r="H1019" s="172"/>
    </row>
    <row r="1020" ht="15.75" customHeight="1">
      <c r="H1020" s="172"/>
    </row>
    <row r="1021" ht="15.75" customHeight="1">
      <c r="H1021" s="172"/>
    </row>
    <row r="1022" ht="15.75" customHeight="1">
      <c r="H1022" s="172"/>
    </row>
    <row r="1023" ht="15.75" customHeight="1">
      <c r="H1023" s="172"/>
    </row>
    <row r="1024" ht="15.75" customHeight="1">
      <c r="H1024" s="172"/>
    </row>
  </sheetData>
  <mergeCells count="1">
    <mergeCell ref="A1:AB2"/>
  </mergeCells>
  <conditionalFormatting sqref="F50:F65 E66:E79 H78:I81">
    <cfRule type="containsText" dxfId="14" priority="1" operator="containsText" text="RUIM">
      <formula>NOT(ISERROR(SEARCH(("RUIM"),(F50))))</formula>
    </cfRule>
  </conditionalFormatting>
  <conditionalFormatting sqref="F50:F65 E66:E79 H78:I81">
    <cfRule type="containsText" dxfId="15" priority="2" operator="containsText" text="BOM">
      <formula>NOT(ISERROR(SEARCH(("BOM"),(F50))))</formula>
    </cfRule>
  </conditionalFormatting>
  <conditionalFormatting sqref="AD3:AD44 AE78:AF81">
    <cfRule type="containsText" dxfId="16" priority="3" operator="containsText" text="ENCERRADO">
      <formula>NOT(ISERROR(SEARCH(("ENCERRADO"),(AD3))))</formula>
    </cfRule>
  </conditionalFormatting>
  <conditionalFormatting sqref="X3:X44 Z78:Z81">
    <cfRule type="containsText" dxfId="16" priority="4" operator="containsText" text="SIM">
      <formula>NOT(ISERROR(SEARCH(("SIM"),(X3))))</formula>
    </cfRule>
  </conditionalFormatting>
  <conditionalFormatting sqref="AD3:AD44 AE78:AF81">
    <cfRule type="containsText" dxfId="6" priority="5" operator="containsText" text="ABERTO">
      <formula>NOT(ISERROR(SEARCH(("ABERTO"),(AD3))))</formula>
    </cfRule>
  </conditionalFormatting>
  <conditionalFormatting sqref="X3:X44 Z78:Z81">
    <cfRule type="containsText" dxfId="6" priority="6" operator="containsText" text="NÃO">
      <formula>NOT(ISERROR(SEARCH(("NÃO"),(X3))))</formula>
    </cfRule>
  </conditionalFormatting>
  <conditionalFormatting sqref="I4:I14 I16:I21 I23 I25:I26 I28:I33 I35:I36 I38 I51">
    <cfRule type="notContainsBlanks" dxfId="23" priority="7">
      <formula>LEN(TRIM(I4))&gt;0</formula>
    </cfRule>
  </conditionalFormatting>
  <conditionalFormatting sqref="G51:G64">
    <cfRule type="cellIs" dxfId="24" priority="8" operator="greaterThan">
      <formula>"100%"</formula>
    </cfRule>
  </conditionalFormatting>
  <conditionalFormatting sqref="G51:G64">
    <cfRule type="cellIs" dxfId="25" priority="9" operator="between">
      <formula>"50%"</formula>
      <formula>"99%"</formula>
    </cfRule>
  </conditionalFormatting>
  <conditionalFormatting sqref="G51:G64">
    <cfRule type="cellIs" dxfId="26" priority="10" operator="between">
      <formula>"0%"</formula>
      <formula>"30%"</formula>
    </cfRule>
  </conditionalFormatting>
  <conditionalFormatting sqref="G51:G64">
    <cfRule type="cellIs" dxfId="27" priority="11" operator="between">
      <formula>"31%"</formula>
      <formula>"49%"</formula>
    </cfRule>
  </conditionalFormatting>
  <dataValidations>
    <dataValidation type="list" allowBlank="1" showErrorMessage="1" sqref="I4:I44">
      <formula1>"ORDEM SOLICITADA,CONTRATADO,ANDAMENTO,CARREGANDO,SALDO,FINALIZADO,CERTO,SEM VEICULO,CTE ANDAMENTO"</formula1>
    </dataValidation>
    <dataValidation type="list" allowBlank="1" showErrorMessage="1" sqref="H3:H44 H350:H1024">
      <formula1>"CYA RUBBER,STEELMAST,VITALE,MAQPERF,SATAKE,RUDAN AGRO,SOLFERTI,UNIFORT,ISCA TEC,COOPAVEL,RIBERSID,KFSTEEL,TROPICAL SEED,TOPAGRO,3 TENTOS,NEWSURGICAL,MAXCROP,GGD METALS,QUISVI,FG AGRO,CRONOS,CLIENTE,MARISPAN,NEWSURGICAL"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29"/>
    <col customWidth="1" min="6" max="6" width="20.29"/>
    <col customWidth="1" min="7" max="7" width="15.71"/>
    <col customWidth="1" min="8" max="8" width="20.29"/>
    <col customWidth="1" min="9" max="9" width="28.43"/>
    <col customWidth="1" min="10" max="10" width="24.14"/>
    <col customWidth="1" min="11" max="11" width="18.43"/>
    <col customWidth="1" min="12" max="12" width="23.29"/>
    <col customWidth="1" min="13" max="13" width="22.14"/>
    <col customWidth="1" min="14" max="14" width="18.43"/>
    <col customWidth="1" hidden="1" min="15" max="15" width="10.57"/>
    <col customWidth="1" hidden="1" min="16" max="16" width="11.0"/>
    <col customWidth="1" min="17" max="18" width="12.43"/>
    <col customWidth="1" hidden="1" min="19" max="19" width="12.43"/>
    <col customWidth="1" hidden="1" min="20" max="20" width="12.71"/>
    <col customWidth="1" min="21" max="21" width="11.29"/>
    <col customWidth="1" hidden="1" min="22" max="22" width="20.57"/>
    <col customWidth="1" hidden="1" min="23" max="23" width="16.71"/>
    <col customWidth="1" min="24" max="24" width="11.86"/>
    <col customWidth="1" min="25" max="25" width="14.71"/>
    <col customWidth="1" hidden="1" min="26" max="26" width="16.57"/>
    <col customWidth="1" hidden="1" min="27" max="27" width="14.71"/>
    <col customWidth="1" min="28" max="28" width="13.57"/>
    <col customWidth="1" hidden="1" min="29" max="29" width="9.86"/>
    <col customWidth="1" hidden="1" min="30" max="30" width="9.57"/>
    <col customWidth="1" hidden="1" min="31" max="32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306"/>
      <c r="AD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308"/>
      <c r="AD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58</v>
      </c>
      <c r="K3" s="53" t="s">
        <v>59</v>
      </c>
      <c r="L3" s="53" t="s">
        <v>60</v>
      </c>
      <c r="M3" s="53" t="s">
        <v>61</v>
      </c>
      <c r="N3" s="53" t="s">
        <v>62</v>
      </c>
      <c r="O3" s="54" t="s">
        <v>650</v>
      </c>
      <c r="P3" s="54" t="s">
        <v>63</v>
      </c>
      <c r="Q3" s="313" t="s">
        <v>64</v>
      </c>
      <c r="R3" s="313" t="s">
        <v>65</v>
      </c>
      <c r="S3" s="312" t="s">
        <v>67</v>
      </c>
      <c r="T3" s="312" t="s">
        <v>651</v>
      </c>
      <c r="U3" s="53" t="s">
        <v>69</v>
      </c>
      <c r="V3" s="312" t="s">
        <v>70</v>
      </c>
      <c r="W3" s="312" t="s">
        <v>71</v>
      </c>
      <c r="X3" s="53" t="s">
        <v>72</v>
      </c>
      <c r="Y3" s="312" t="s">
        <v>73</v>
      </c>
      <c r="Z3" s="312" t="s">
        <v>74</v>
      </c>
      <c r="AA3" s="312" t="s">
        <v>75</v>
      </c>
      <c r="AB3" s="53" t="s">
        <v>76</v>
      </c>
      <c r="AC3" s="54" t="s">
        <v>77</v>
      </c>
      <c r="AD3" s="54" t="s">
        <v>78</v>
      </c>
    </row>
    <row r="4" ht="18.0" customHeight="1">
      <c r="A4" s="413">
        <v>45689.0</v>
      </c>
      <c r="B4" s="414" t="s">
        <v>1199</v>
      </c>
      <c r="C4" s="415" t="s">
        <v>1200</v>
      </c>
      <c r="D4" s="326" t="s">
        <v>1100</v>
      </c>
      <c r="E4" s="326" t="s">
        <v>113</v>
      </c>
      <c r="F4" s="326" t="s">
        <v>508</v>
      </c>
      <c r="G4" s="326" t="s">
        <v>119</v>
      </c>
      <c r="H4" s="326" t="s">
        <v>109</v>
      </c>
      <c r="I4" s="60" t="s">
        <v>86</v>
      </c>
      <c r="J4" s="326" t="s">
        <v>1201</v>
      </c>
      <c r="K4" s="326" t="s">
        <v>1202</v>
      </c>
      <c r="L4" s="416">
        <v>5000.0</v>
      </c>
      <c r="M4" s="417">
        <v>7900.0</v>
      </c>
      <c r="N4" s="60">
        <v>80000.0</v>
      </c>
      <c r="O4" s="328">
        <v>3.6E-4</v>
      </c>
      <c r="P4" s="85">
        <f t="shared" ref="P4:P43" si="1">N4*O4</f>
        <v>28.8</v>
      </c>
      <c r="Q4" s="86">
        <v>0.03</v>
      </c>
      <c r="R4" s="86">
        <v>0.035</v>
      </c>
      <c r="S4" s="329">
        <v>0.065</v>
      </c>
      <c r="T4" s="328">
        <f t="shared" ref="T4:T43" si="2">U4*0.00133</f>
        <v>0.01995</v>
      </c>
      <c r="U4" s="330">
        <v>15.0</v>
      </c>
      <c r="V4" s="331">
        <f t="shared" ref="V4:V43" si="3">Q4+R4+S4+T4+AE4</f>
        <v>0.15845</v>
      </c>
      <c r="W4" s="85">
        <f t="shared" ref="W4:W43" si="4">M4*V4</f>
        <v>1251.755</v>
      </c>
      <c r="X4" s="332">
        <v>0.1</v>
      </c>
      <c r="Y4" s="85">
        <f t="shared" ref="Y4:Y43" si="5">(M4-L4)*X4</f>
        <v>290</v>
      </c>
      <c r="Z4" s="347">
        <v>2.5</v>
      </c>
      <c r="AA4" s="85">
        <f t="shared" ref="AA4:AA43" si="6">M4-L4-P4-W4-Y4-Z4</f>
        <v>1326.945</v>
      </c>
      <c r="AB4" s="329">
        <f t="shared" ref="AB4:AB43" si="7">AA4/M4</f>
        <v>0.1679677215</v>
      </c>
      <c r="AC4" s="71">
        <f t="shared" ref="AC4:AC5" si="8">M4-W4-AD4</f>
        <v>6490.64</v>
      </c>
      <c r="AD4" s="71">
        <f t="shared" ref="AD4:AD5" si="9">T4*M4</f>
        <v>157.605</v>
      </c>
      <c r="AE4" s="318">
        <v>0.0085</v>
      </c>
      <c r="AF4" s="319">
        <f t="shared" ref="AF4:AF5" si="10">AE4*M4</f>
        <v>67.15</v>
      </c>
    </row>
    <row r="5" ht="18.0" customHeight="1">
      <c r="A5" s="413">
        <v>45689.0</v>
      </c>
      <c r="B5" s="414" t="s">
        <v>1203</v>
      </c>
      <c r="C5" s="415" t="s">
        <v>1204</v>
      </c>
      <c r="D5" s="326" t="s">
        <v>1100</v>
      </c>
      <c r="E5" s="326" t="s">
        <v>113</v>
      </c>
      <c r="F5" s="326" t="s">
        <v>1205</v>
      </c>
      <c r="G5" s="326" t="s">
        <v>108</v>
      </c>
      <c r="H5" s="326" t="s">
        <v>109</v>
      </c>
      <c r="I5" s="60" t="s">
        <v>86</v>
      </c>
      <c r="J5" s="326" t="s">
        <v>1206</v>
      </c>
      <c r="K5" s="326" t="s">
        <v>1207</v>
      </c>
      <c r="L5" s="416">
        <v>9500.0</v>
      </c>
      <c r="M5" s="416">
        <v>14600.0</v>
      </c>
      <c r="N5" s="60">
        <v>100000.0</v>
      </c>
      <c r="O5" s="328">
        <v>3.6E-4</v>
      </c>
      <c r="P5" s="85">
        <f t="shared" si="1"/>
        <v>36</v>
      </c>
      <c r="Q5" s="86">
        <v>0.03</v>
      </c>
      <c r="R5" s="86">
        <v>0.035</v>
      </c>
      <c r="S5" s="329">
        <v>0.065</v>
      </c>
      <c r="T5" s="328">
        <f t="shared" si="2"/>
        <v>0.01995</v>
      </c>
      <c r="U5" s="330">
        <v>15.0</v>
      </c>
      <c r="V5" s="331">
        <f t="shared" si="3"/>
        <v>0.15845</v>
      </c>
      <c r="W5" s="85">
        <f t="shared" si="4"/>
        <v>2313.37</v>
      </c>
      <c r="X5" s="332">
        <v>0.1</v>
      </c>
      <c r="Y5" s="85">
        <f t="shared" si="5"/>
        <v>510</v>
      </c>
      <c r="Z5" s="347">
        <v>2.5</v>
      </c>
      <c r="AA5" s="85">
        <f t="shared" si="6"/>
        <v>2238.13</v>
      </c>
      <c r="AB5" s="329">
        <f t="shared" si="7"/>
        <v>0.1532965753</v>
      </c>
      <c r="AC5" s="71">
        <f t="shared" si="8"/>
        <v>11995.36</v>
      </c>
      <c r="AD5" s="71">
        <f t="shared" si="9"/>
        <v>291.27</v>
      </c>
      <c r="AE5" s="318">
        <v>0.0085</v>
      </c>
      <c r="AF5" s="319">
        <f t="shared" si="10"/>
        <v>124.1</v>
      </c>
    </row>
    <row r="6" ht="18.0" customHeight="1">
      <c r="A6" s="413">
        <v>45691.0</v>
      </c>
      <c r="B6" s="414">
        <v>13296.0</v>
      </c>
      <c r="C6" s="414">
        <v>9896.0</v>
      </c>
      <c r="D6" s="326" t="s">
        <v>124</v>
      </c>
      <c r="E6" s="326" t="s">
        <v>125</v>
      </c>
      <c r="F6" s="326" t="s">
        <v>105</v>
      </c>
      <c r="G6" s="326" t="s">
        <v>106</v>
      </c>
      <c r="H6" s="326" t="s">
        <v>109</v>
      </c>
      <c r="I6" s="60" t="s">
        <v>86</v>
      </c>
      <c r="J6" s="326" t="s">
        <v>1208</v>
      </c>
      <c r="K6" s="105" t="s">
        <v>1209</v>
      </c>
      <c r="L6" s="60">
        <v>8500.0</v>
      </c>
      <c r="M6" s="418">
        <v>14700.0</v>
      </c>
      <c r="N6" s="409">
        <v>300000.0</v>
      </c>
      <c r="O6" s="328">
        <v>3.6E-4</v>
      </c>
      <c r="P6" s="85">
        <f t="shared" si="1"/>
        <v>108</v>
      </c>
      <c r="Q6" s="86">
        <v>0.03</v>
      </c>
      <c r="R6" s="86">
        <v>0.035</v>
      </c>
      <c r="S6" s="329">
        <v>0.065</v>
      </c>
      <c r="T6" s="328">
        <f t="shared" si="2"/>
        <v>0.01995</v>
      </c>
      <c r="U6" s="330">
        <v>15.0</v>
      </c>
      <c r="V6" s="329">
        <f t="shared" si="3"/>
        <v>0.15845</v>
      </c>
      <c r="W6" s="85">
        <f t="shared" si="4"/>
        <v>2329.215</v>
      </c>
      <c r="X6" s="332">
        <v>0.1</v>
      </c>
      <c r="Y6" s="85">
        <f t="shared" si="5"/>
        <v>620</v>
      </c>
      <c r="Z6" s="347">
        <v>2.5</v>
      </c>
      <c r="AA6" s="85">
        <f t="shared" si="6"/>
        <v>3140.285</v>
      </c>
      <c r="AB6" s="329">
        <f t="shared" si="7"/>
        <v>0.2136248299</v>
      </c>
      <c r="AC6" s="71">
        <f>M9-W6-AD6</f>
        <v>4433.13</v>
      </c>
      <c r="AD6" s="71">
        <f>T6*M9</f>
        <v>137.655</v>
      </c>
      <c r="AE6" s="318">
        <v>0.0085</v>
      </c>
      <c r="AF6" s="319">
        <f>AE6*M9</f>
        <v>58.65</v>
      </c>
    </row>
    <row r="7" ht="18.0" customHeight="1">
      <c r="A7" s="413">
        <v>45691.0</v>
      </c>
      <c r="B7" s="414">
        <v>13297.0</v>
      </c>
      <c r="C7" s="414">
        <v>9897.0</v>
      </c>
      <c r="D7" s="326" t="s">
        <v>176</v>
      </c>
      <c r="E7" s="326" t="s">
        <v>106</v>
      </c>
      <c r="F7" s="326" t="s">
        <v>1210</v>
      </c>
      <c r="G7" s="326" t="s">
        <v>468</v>
      </c>
      <c r="H7" s="326" t="s">
        <v>109</v>
      </c>
      <c r="I7" s="60" t="s">
        <v>86</v>
      </c>
      <c r="J7" s="326" t="s">
        <v>1211</v>
      </c>
      <c r="K7" s="326" t="s">
        <v>1212</v>
      </c>
      <c r="L7" s="60">
        <v>3000.0</v>
      </c>
      <c r="M7" s="418">
        <v>4900.0</v>
      </c>
      <c r="N7" s="60">
        <v>80000.0</v>
      </c>
      <c r="O7" s="328">
        <v>3.6E-4</v>
      </c>
      <c r="P7" s="85">
        <f t="shared" si="1"/>
        <v>28.8</v>
      </c>
      <c r="Q7" s="86">
        <v>0.03</v>
      </c>
      <c r="R7" s="86">
        <v>0.035</v>
      </c>
      <c r="S7" s="329">
        <v>0.065</v>
      </c>
      <c r="T7" s="328">
        <f t="shared" si="2"/>
        <v>0.01995</v>
      </c>
      <c r="U7" s="330">
        <v>15.0</v>
      </c>
      <c r="V7" s="331">
        <f t="shared" si="3"/>
        <v>0.15845</v>
      </c>
      <c r="W7" s="85">
        <f t="shared" si="4"/>
        <v>776.405</v>
      </c>
      <c r="X7" s="332">
        <v>0.1</v>
      </c>
      <c r="Y7" s="85">
        <f t="shared" si="5"/>
        <v>190</v>
      </c>
      <c r="Z7" s="347">
        <v>2.5</v>
      </c>
      <c r="AA7" s="85">
        <f t="shared" si="6"/>
        <v>902.295</v>
      </c>
      <c r="AB7" s="329">
        <f t="shared" si="7"/>
        <v>0.1841418367</v>
      </c>
      <c r="AC7" s="71">
        <f t="shared" ref="AC7:AC43" si="11">M7-W7-AD7</f>
        <v>4025.84</v>
      </c>
      <c r="AD7" s="71">
        <f t="shared" ref="AD7:AD43" si="12">T7*M7</f>
        <v>97.755</v>
      </c>
      <c r="AE7" s="318">
        <v>0.0085</v>
      </c>
      <c r="AF7" s="319">
        <f t="shared" ref="AF7:AF43" si="13">AE7*M7</f>
        <v>41.65</v>
      </c>
    </row>
    <row r="8" ht="18.0" customHeight="1">
      <c r="A8" s="413">
        <v>45692.0</v>
      </c>
      <c r="B8" s="330" t="s">
        <v>1213</v>
      </c>
      <c r="C8" s="330">
        <v>9915.0</v>
      </c>
      <c r="D8" s="330" t="s">
        <v>508</v>
      </c>
      <c r="E8" s="330" t="s">
        <v>119</v>
      </c>
      <c r="F8" s="330" t="s">
        <v>138</v>
      </c>
      <c r="G8" s="330" t="s">
        <v>139</v>
      </c>
      <c r="H8" s="330" t="s">
        <v>109</v>
      </c>
      <c r="I8" s="419" t="s">
        <v>86</v>
      </c>
      <c r="J8" s="330" t="s">
        <v>1214</v>
      </c>
      <c r="K8" s="330" t="s">
        <v>1215</v>
      </c>
      <c r="L8" s="420">
        <v>3200.0</v>
      </c>
      <c r="M8" s="421">
        <v>5200.0</v>
      </c>
      <c r="N8" s="419">
        <v>100000.0</v>
      </c>
      <c r="O8" s="328">
        <v>3.6E-4</v>
      </c>
      <c r="P8" s="85">
        <f t="shared" si="1"/>
        <v>36</v>
      </c>
      <c r="Q8" s="86">
        <v>0.03</v>
      </c>
      <c r="R8" s="86">
        <v>0.035</v>
      </c>
      <c r="S8" s="329">
        <v>0.065</v>
      </c>
      <c r="T8" s="328">
        <f t="shared" si="2"/>
        <v>0.01995</v>
      </c>
      <c r="U8" s="330">
        <v>15.0</v>
      </c>
      <c r="V8" s="331">
        <f t="shared" si="3"/>
        <v>0.15845</v>
      </c>
      <c r="W8" s="85">
        <f t="shared" si="4"/>
        <v>823.94</v>
      </c>
      <c r="X8" s="332">
        <v>0.1</v>
      </c>
      <c r="Y8" s="85">
        <f t="shared" si="5"/>
        <v>200</v>
      </c>
      <c r="Z8" s="347">
        <v>2.5</v>
      </c>
      <c r="AA8" s="85">
        <f t="shared" si="6"/>
        <v>937.56</v>
      </c>
      <c r="AB8" s="329">
        <f t="shared" si="7"/>
        <v>0.1803</v>
      </c>
      <c r="AC8" s="71">
        <f t="shared" si="11"/>
        <v>4272.32</v>
      </c>
      <c r="AD8" s="71">
        <f t="shared" si="12"/>
        <v>103.74</v>
      </c>
      <c r="AE8" s="318">
        <v>0.0085</v>
      </c>
      <c r="AF8" s="319">
        <f t="shared" si="13"/>
        <v>44.2</v>
      </c>
    </row>
    <row r="9" ht="18.0" customHeight="1">
      <c r="A9" s="428">
        <v>45693.0</v>
      </c>
      <c r="B9" s="415" t="s">
        <v>1216</v>
      </c>
      <c r="C9" s="415" t="s">
        <v>1217</v>
      </c>
      <c r="D9" s="326" t="s">
        <v>1100</v>
      </c>
      <c r="E9" s="326" t="s">
        <v>113</v>
      </c>
      <c r="F9" s="326" t="s">
        <v>508</v>
      </c>
      <c r="G9" s="326" t="s">
        <v>119</v>
      </c>
      <c r="H9" s="326" t="s">
        <v>109</v>
      </c>
      <c r="I9" s="60" t="s">
        <v>86</v>
      </c>
      <c r="J9" s="326" t="s">
        <v>1218</v>
      </c>
      <c r="K9" s="326" t="s">
        <v>1219</v>
      </c>
      <c r="L9" s="416">
        <v>4500.0</v>
      </c>
      <c r="M9" s="417">
        <v>6900.0</v>
      </c>
      <c r="N9" s="60">
        <v>80000.0</v>
      </c>
      <c r="O9" s="328">
        <v>3.6E-4</v>
      </c>
      <c r="P9" s="85">
        <f t="shared" si="1"/>
        <v>28.8</v>
      </c>
      <c r="Q9" s="86">
        <v>0.03</v>
      </c>
      <c r="R9" s="86">
        <v>0.035</v>
      </c>
      <c r="S9" s="329">
        <v>0.065</v>
      </c>
      <c r="T9" s="328">
        <f t="shared" si="2"/>
        <v>0.01995</v>
      </c>
      <c r="U9" s="330">
        <v>15.0</v>
      </c>
      <c r="V9" s="331">
        <f t="shared" si="3"/>
        <v>0.15845</v>
      </c>
      <c r="W9" s="85">
        <f t="shared" si="4"/>
        <v>1093.305</v>
      </c>
      <c r="X9" s="332">
        <v>0.1</v>
      </c>
      <c r="Y9" s="85">
        <f t="shared" si="5"/>
        <v>240</v>
      </c>
      <c r="Z9" s="347">
        <v>2.5</v>
      </c>
      <c r="AA9" s="85">
        <f t="shared" si="6"/>
        <v>1035.395</v>
      </c>
      <c r="AB9" s="329">
        <f t="shared" si="7"/>
        <v>0.1500572464</v>
      </c>
      <c r="AC9" s="71">
        <f t="shared" si="11"/>
        <v>5669.04</v>
      </c>
      <c r="AD9" s="71">
        <f t="shared" si="12"/>
        <v>137.655</v>
      </c>
      <c r="AE9" s="318">
        <v>0.0085</v>
      </c>
      <c r="AF9" s="319">
        <f t="shared" si="13"/>
        <v>58.65</v>
      </c>
    </row>
    <row r="10" ht="15.75" customHeight="1">
      <c r="A10" s="428">
        <v>45693.0</v>
      </c>
      <c r="B10" s="414" t="s">
        <v>1220</v>
      </c>
      <c r="C10" s="423" t="s">
        <v>1221</v>
      </c>
      <c r="D10" s="326" t="s">
        <v>1100</v>
      </c>
      <c r="E10" s="326" t="s">
        <v>113</v>
      </c>
      <c r="F10" s="326" t="s">
        <v>1205</v>
      </c>
      <c r="G10" s="326" t="s">
        <v>108</v>
      </c>
      <c r="H10" s="326" t="s">
        <v>109</v>
      </c>
      <c r="I10" s="60" t="s">
        <v>86</v>
      </c>
      <c r="J10" s="326" t="s">
        <v>1222</v>
      </c>
      <c r="K10" s="326" t="s">
        <v>1223</v>
      </c>
      <c r="L10" s="416">
        <v>7000.0</v>
      </c>
      <c r="M10" s="416">
        <v>11200.0</v>
      </c>
      <c r="N10" s="60">
        <v>100000.0</v>
      </c>
      <c r="O10" s="328">
        <v>3.6E-4</v>
      </c>
      <c r="P10" s="85">
        <f t="shared" si="1"/>
        <v>36</v>
      </c>
      <c r="Q10" s="86">
        <v>0.03</v>
      </c>
      <c r="R10" s="86">
        <v>0.035</v>
      </c>
      <c r="S10" s="329">
        <v>0.065</v>
      </c>
      <c r="T10" s="328">
        <f t="shared" si="2"/>
        <v>0.01995</v>
      </c>
      <c r="U10" s="330">
        <v>15.0</v>
      </c>
      <c r="V10" s="331">
        <f t="shared" si="3"/>
        <v>0.15845</v>
      </c>
      <c r="W10" s="85">
        <f t="shared" si="4"/>
        <v>1774.64</v>
      </c>
      <c r="X10" s="332">
        <v>0.1</v>
      </c>
      <c r="Y10" s="85">
        <f t="shared" si="5"/>
        <v>420</v>
      </c>
      <c r="Z10" s="347">
        <v>2.5</v>
      </c>
      <c r="AA10" s="85">
        <f t="shared" si="6"/>
        <v>1966.86</v>
      </c>
      <c r="AB10" s="329">
        <f t="shared" si="7"/>
        <v>0.1756125</v>
      </c>
      <c r="AC10" s="71">
        <f t="shared" si="11"/>
        <v>9201.92</v>
      </c>
      <c r="AD10" s="71">
        <f t="shared" si="12"/>
        <v>223.44</v>
      </c>
      <c r="AE10" s="318">
        <v>0.0085</v>
      </c>
      <c r="AF10" s="319">
        <f t="shared" si="13"/>
        <v>95.2</v>
      </c>
    </row>
    <row r="11" ht="18.0" customHeight="1">
      <c r="A11" s="428">
        <v>45693.0</v>
      </c>
      <c r="B11" s="414" t="s">
        <v>1224</v>
      </c>
      <c r="C11" s="414" t="s">
        <v>1225</v>
      </c>
      <c r="D11" s="326" t="s">
        <v>124</v>
      </c>
      <c r="E11" s="326" t="s">
        <v>125</v>
      </c>
      <c r="F11" s="326" t="s">
        <v>105</v>
      </c>
      <c r="G11" s="326" t="s">
        <v>106</v>
      </c>
      <c r="H11" s="326" t="s">
        <v>109</v>
      </c>
      <c r="I11" s="60" t="s">
        <v>86</v>
      </c>
      <c r="J11" s="326" t="s">
        <v>1226</v>
      </c>
      <c r="K11" s="105" t="s">
        <v>1227</v>
      </c>
      <c r="L11" s="60">
        <v>9500.0</v>
      </c>
      <c r="M11" s="418">
        <v>14700.0</v>
      </c>
      <c r="N11" s="409">
        <v>300000.0</v>
      </c>
      <c r="O11" s="328">
        <v>3.6E-4</v>
      </c>
      <c r="P11" s="85">
        <f t="shared" si="1"/>
        <v>108</v>
      </c>
      <c r="Q11" s="86">
        <v>0.03</v>
      </c>
      <c r="R11" s="86">
        <v>0.035</v>
      </c>
      <c r="S11" s="329">
        <v>0.065</v>
      </c>
      <c r="T11" s="328">
        <f t="shared" si="2"/>
        <v>0.01995</v>
      </c>
      <c r="U11" s="330">
        <v>15.0</v>
      </c>
      <c r="V11" s="331">
        <f t="shared" si="3"/>
        <v>0.15845</v>
      </c>
      <c r="W11" s="85">
        <f t="shared" si="4"/>
        <v>2329.215</v>
      </c>
      <c r="X11" s="332">
        <v>0.1</v>
      </c>
      <c r="Y11" s="85">
        <f t="shared" si="5"/>
        <v>520</v>
      </c>
      <c r="Z11" s="347">
        <v>2.5</v>
      </c>
      <c r="AA11" s="85">
        <f t="shared" si="6"/>
        <v>2240.285</v>
      </c>
      <c r="AB11" s="329">
        <f t="shared" si="7"/>
        <v>0.1524003401</v>
      </c>
      <c r="AC11" s="71">
        <f t="shared" si="11"/>
        <v>12077.52</v>
      </c>
      <c r="AD11" s="71">
        <f t="shared" si="12"/>
        <v>293.265</v>
      </c>
      <c r="AE11" s="318">
        <v>0.0085</v>
      </c>
      <c r="AF11" s="319">
        <f t="shared" si="13"/>
        <v>124.95</v>
      </c>
    </row>
    <row r="12" ht="18.0" customHeight="1">
      <c r="A12" s="422">
        <v>45695.0</v>
      </c>
      <c r="B12" s="414">
        <v>13390.0</v>
      </c>
      <c r="C12" s="414">
        <v>9963.0</v>
      </c>
      <c r="D12" s="326" t="s">
        <v>401</v>
      </c>
      <c r="E12" s="326" t="s">
        <v>308</v>
      </c>
      <c r="F12" s="326" t="s">
        <v>1106</v>
      </c>
      <c r="G12" s="326" t="s">
        <v>106</v>
      </c>
      <c r="H12" s="326" t="s">
        <v>1107</v>
      </c>
      <c r="I12" s="60" t="s">
        <v>86</v>
      </c>
      <c r="J12" s="326" t="s">
        <v>1228</v>
      </c>
      <c r="K12" s="326" t="s">
        <v>1229</v>
      </c>
      <c r="L12" s="60">
        <v>5000.0</v>
      </c>
      <c r="M12" s="418">
        <v>8600.0</v>
      </c>
      <c r="N12" s="60">
        <v>80000.0</v>
      </c>
      <c r="O12" s="328">
        <v>3.6E-4</v>
      </c>
      <c r="P12" s="85">
        <f t="shared" si="1"/>
        <v>28.8</v>
      </c>
      <c r="Q12" s="86">
        <v>0.12</v>
      </c>
      <c r="R12" s="86">
        <v>0.0</v>
      </c>
      <c r="S12" s="329">
        <v>0.065</v>
      </c>
      <c r="T12" s="328">
        <f t="shared" si="2"/>
        <v>0.01995</v>
      </c>
      <c r="U12" s="330">
        <v>15.0</v>
      </c>
      <c r="V12" s="331">
        <f t="shared" si="3"/>
        <v>0.21345</v>
      </c>
      <c r="W12" s="85">
        <f t="shared" si="4"/>
        <v>1835.67</v>
      </c>
      <c r="X12" s="332">
        <v>0.12</v>
      </c>
      <c r="Y12" s="85">
        <f t="shared" si="5"/>
        <v>432</v>
      </c>
      <c r="Z12" s="347">
        <v>2.5</v>
      </c>
      <c r="AA12" s="85">
        <f t="shared" si="6"/>
        <v>1301.03</v>
      </c>
      <c r="AB12" s="329">
        <f t="shared" si="7"/>
        <v>0.1512825581</v>
      </c>
      <c r="AC12" s="71">
        <f t="shared" si="11"/>
        <v>6592.76</v>
      </c>
      <c r="AD12" s="71">
        <f t="shared" si="12"/>
        <v>171.57</v>
      </c>
      <c r="AE12" s="318">
        <v>0.0085</v>
      </c>
      <c r="AF12" s="319">
        <f t="shared" si="13"/>
        <v>73.1</v>
      </c>
    </row>
    <row r="13" ht="18.0" customHeight="1">
      <c r="A13" s="422">
        <v>45695.0</v>
      </c>
      <c r="B13" s="414" t="s">
        <v>1230</v>
      </c>
      <c r="C13" s="451" t="s">
        <v>1231</v>
      </c>
      <c r="D13" s="330" t="s">
        <v>105</v>
      </c>
      <c r="E13" s="330" t="s">
        <v>106</v>
      </c>
      <c r="F13" s="326" t="s">
        <v>508</v>
      </c>
      <c r="G13" s="426" t="s">
        <v>119</v>
      </c>
      <c r="H13" s="326" t="s">
        <v>109</v>
      </c>
      <c r="I13" s="60" t="s">
        <v>86</v>
      </c>
      <c r="J13" s="326" t="s">
        <v>1232</v>
      </c>
      <c r="K13" s="330" t="s">
        <v>1233</v>
      </c>
      <c r="L13" s="84">
        <v>10000.0</v>
      </c>
      <c r="M13" s="425">
        <v>15900.0</v>
      </c>
      <c r="N13" s="84">
        <v>300000.0</v>
      </c>
      <c r="O13" s="328">
        <v>3.6E-4</v>
      </c>
      <c r="P13" s="427">
        <f t="shared" si="1"/>
        <v>108</v>
      </c>
      <c r="Q13" s="86">
        <v>0.03</v>
      </c>
      <c r="R13" s="86">
        <v>0.035</v>
      </c>
      <c r="S13" s="329">
        <v>0.065</v>
      </c>
      <c r="T13" s="328">
        <f t="shared" si="2"/>
        <v>0.01995</v>
      </c>
      <c r="U13" s="330">
        <v>15.0</v>
      </c>
      <c r="V13" s="331">
        <f t="shared" si="3"/>
        <v>0.15845</v>
      </c>
      <c r="W13" s="85">
        <f t="shared" si="4"/>
        <v>2519.355</v>
      </c>
      <c r="X13" s="332">
        <v>0.1</v>
      </c>
      <c r="Y13" s="85">
        <f t="shared" si="5"/>
        <v>590</v>
      </c>
      <c r="Z13" s="347">
        <v>2.5</v>
      </c>
      <c r="AA13" s="85">
        <f t="shared" si="6"/>
        <v>2680.145</v>
      </c>
      <c r="AB13" s="329">
        <f t="shared" si="7"/>
        <v>0.1685625786</v>
      </c>
      <c r="AC13" s="71">
        <f t="shared" si="11"/>
        <v>13063.44</v>
      </c>
      <c r="AD13" s="71">
        <f t="shared" si="12"/>
        <v>317.205</v>
      </c>
      <c r="AE13" s="318">
        <v>0.0085</v>
      </c>
      <c r="AF13" s="319">
        <f t="shared" si="13"/>
        <v>135.15</v>
      </c>
    </row>
    <row r="14" ht="18.0" customHeight="1">
      <c r="A14" s="422">
        <v>45695.0</v>
      </c>
      <c r="B14" s="414" t="s">
        <v>1234</v>
      </c>
      <c r="C14" s="423">
        <v>9980.0</v>
      </c>
      <c r="D14" s="326" t="s">
        <v>508</v>
      </c>
      <c r="E14" s="326" t="s">
        <v>119</v>
      </c>
      <c r="F14" s="326" t="s">
        <v>138</v>
      </c>
      <c r="G14" s="326" t="s">
        <v>139</v>
      </c>
      <c r="H14" s="326" t="s">
        <v>109</v>
      </c>
      <c r="I14" s="60" t="s">
        <v>86</v>
      </c>
      <c r="J14" s="330" t="s">
        <v>1214</v>
      </c>
      <c r="K14" s="330" t="s">
        <v>1215</v>
      </c>
      <c r="L14" s="84">
        <v>4100.0</v>
      </c>
      <c r="M14" s="425">
        <v>6300.0</v>
      </c>
      <c r="N14" s="416">
        <v>80000.0</v>
      </c>
      <c r="O14" s="328">
        <v>3.6E-4</v>
      </c>
      <c r="P14" s="85">
        <f t="shared" si="1"/>
        <v>28.8</v>
      </c>
      <c r="Q14" s="86">
        <v>0.03</v>
      </c>
      <c r="R14" s="86">
        <v>0.035</v>
      </c>
      <c r="S14" s="329">
        <v>0.065</v>
      </c>
      <c r="T14" s="328">
        <f t="shared" si="2"/>
        <v>0.01995</v>
      </c>
      <c r="U14" s="330">
        <v>15.0</v>
      </c>
      <c r="V14" s="331">
        <f t="shared" si="3"/>
        <v>0.15845</v>
      </c>
      <c r="W14" s="85">
        <f t="shared" si="4"/>
        <v>998.235</v>
      </c>
      <c r="X14" s="332">
        <v>0.1</v>
      </c>
      <c r="Y14" s="85">
        <f t="shared" si="5"/>
        <v>220</v>
      </c>
      <c r="Z14" s="347">
        <v>2.5</v>
      </c>
      <c r="AA14" s="85">
        <f t="shared" si="6"/>
        <v>950.465</v>
      </c>
      <c r="AB14" s="329">
        <f t="shared" si="7"/>
        <v>0.1508674603</v>
      </c>
      <c r="AC14" s="71">
        <f t="shared" si="11"/>
        <v>5176.08</v>
      </c>
      <c r="AD14" s="71">
        <f t="shared" si="12"/>
        <v>125.685</v>
      </c>
      <c r="AE14" s="318">
        <v>0.0085</v>
      </c>
      <c r="AF14" s="319">
        <f t="shared" si="13"/>
        <v>53.55</v>
      </c>
    </row>
    <row r="15" ht="16.5" customHeight="1">
      <c r="A15" s="428">
        <v>45696.0</v>
      </c>
      <c r="B15" s="414" t="s">
        <v>1235</v>
      </c>
      <c r="C15" s="423" t="s">
        <v>1236</v>
      </c>
      <c r="D15" s="326" t="s">
        <v>1100</v>
      </c>
      <c r="E15" s="326" t="s">
        <v>113</v>
      </c>
      <c r="F15" s="326" t="s">
        <v>1205</v>
      </c>
      <c r="G15" s="326" t="s">
        <v>108</v>
      </c>
      <c r="H15" s="326" t="s">
        <v>109</v>
      </c>
      <c r="I15" s="60" t="s">
        <v>86</v>
      </c>
      <c r="J15" s="326" t="s">
        <v>1237</v>
      </c>
      <c r="K15" s="326" t="s">
        <v>1223</v>
      </c>
      <c r="L15" s="416">
        <v>10000.0</v>
      </c>
      <c r="M15" s="416">
        <v>15500.0</v>
      </c>
      <c r="N15" s="60">
        <v>100000.0</v>
      </c>
      <c r="O15" s="328">
        <v>3.6E-4</v>
      </c>
      <c r="P15" s="85">
        <f t="shared" si="1"/>
        <v>36</v>
      </c>
      <c r="Q15" s="86">
        <v>0.03</v>
      </c>
      <c r="R15" s="86">
        <v>0.035</v>
      </c>
      <c r="S15" s="329">
        <v>0.065</v>
      </c>
      <c r="T15" s="328">
        <f t="shared" si="2"/>
        <v>0.01995</v>
      </c>
      <c r="U15" s="330">
        <v>15.0</v>
      </c>
      <c r="V15" s="331">
        <f t="shared" si="3"/>
        <v>0.15845</v>
      </c>
      <c r="W15" s="85">
        <f t="shared" si="4"/>
        <v>2455.975</v>
      </c>
      <c r="X15" s="332">
        <v>0.1</v>
      </c>
      <c r="Y15" s="85">
        <f t="shared" si="5"/>
        <v>550</v>
      </c>
      <c r="Z15" s="347">
        <v>2.5</v>
      </c>
      <c r="AA15" s="85">
        <f t="shared" si="6"/>
        <v>2455.525</v>
      </c>
      <c r="AB15" s="329">
        <f t="shared" si="7"/>
        <v>0.1584209677</v>
      </c>
      <c r="AC15" s="71">
        <f t="shared" si="11"/>
        <v>12734.8</v>
      </c>
      <c r="AD15" s="71">
        <f t="shared" si="12"/>
        <v>309.225</v>
      </c>
      <c r="AE15" s="318">
        <v>0.0085</v>
      </c>
      <c r="AF15" s="319">
        <f t="shared" si="13"/>
        <v>131.75</v>
      </c>
    </row>
    <row r="16" ht="18.0" customHeight="1">
      <c r="A16" s="428">
        <v>45698.0</v>
      </c>
      <c r="B16" s="414">
        <v>13455.0</v>
      </c>
      <c r="C16" s="414">
        <v>10007.0</v>
      </c>
      <c r="D16" s="326" t="s">
        <v>124</v>
      </c>
      <c r="E16" s="326" t="s">
        <v>125</v>
      </c>
      <c r="F16" s="326" t="s">
        <v>148</v>
      </c>
      <c r="G16" s="326" t="s">
        <v>91</v>
      </c>
      <c r="H16" s="326" t="s">
        <v>85</v>
      </c>
      <c r="I16" s="60" t="s">
        <v>86</v>
      </c>
      <c r="J16" s="330" t="s">
        <v>1238</v>
      </c>
      <c r="K16" s="330" t="s">
        <v>1239</v>
      </c>
      <c r="L16" s="60">
        <v>800.0</v>
      </c>
      <c r="M16" s="418">
        <v>1400.0</v>
      </c>
      <c r="N16" s="60">
        <v>50000.0</v>
      </c>
      <c r="O16" s="328">
        <v>3.6E-4</v>
      </c>
      <c r="P16" s="85">
        <f t="shared" si="1"/>
        <v>18</v>
      </c>
      <c r="Q16" s="86">
        <v>0.12</v>
      </c>
      <c r="R16" s="86">
        <v>0.0</v>
      </c>
      <c r="S16" s="329">
        <v>0.065</v>
      </c>
      <c r="T16" s="328">
        <f t="shared" si="2"/>
        <v>0.01995</v>
      </c>
      <c r="U16" s="330">
        <v>15.0</v>
      </c>
      <c r="V16" s="331">
        <f t="shared" si="3"/>
        <v>0.21345</v>
      </c>
      <c r="W16" s="85">
        <f t="shared" si="4"/>
        <v>298.83</v>
      </c>
      <c r="X16" s="332">
        <v>0.0</v>
      </c>
      <c r="Y16" s="85">
        <f t="shared" si="5"/>
        <v>0</v>
      </c>
      <c r="Z16" s="347">
        <v>2.5</v>
      </c>
      <c r="AA16" s="85">
        <f t="shared" si="6"/>
        <v>280.67</v>
      </c>
      <c r="AB16" s="329">
        <f t="shared" si="7"/>
        <v>0.2004785714</v>
      </c>
      <c r="AC16" s="71">
        <f t="shared" si="11"/>
        <v>1073.24</v>
      </c>
      <c r="AD16" s="71">
        <f t="shared" si="12"/>
        <v>27.93</v>
      </c>
      <c r="AE16" s="318">
        <v>0.0085</v>
      </c>
      <c r="AF16" s="319">
        <f t="shared" si="13"/>
        <v>11.9</v>
      </c>
    </row>
    <row r="17" ht="18.0" customHeight="1">
      <c r="A17" s="413">
        <v>45699.0</v>
      </c>
      <c r="B17" s="414" t="s">
        <v>1240</v>
      </c>
      <c r="C17" s="414">
        <v>10036.0</v>
      </c>
      <c r="D17" s="330" t="s">
        <v>508</v>
      </c>
      <c r="E17" s="330" t="s">
        <v>119</v>
      </c>
      <c r="F17" s="330" t="s">
        <v>138</v>
      </c>
      <c r="G17" s="330" t="s">
        <v>139</v>
      </c>
      <c r="H17" s="330" t="s">
        <v>109</v>
      </c>
      <c r="I17" s="60" t="s">
        <v>86</v>
      </c>
      <c r="J17" s="330" t="s">
        <v>1241</v>
      </c>
      <c r="K17" s="330" t="s">
        <v>1242</v>
      </c>
      <c r="L17" s="419">
        <v>3000.0</v>
      </c>
      <c r="M17" s="431">
        <v>4800.0</v>
      </c>
      <c r="N17" s="419">
        <v>80000.0</v>
      </c>
      <c r="O17" s="328">
        <v>3.6E-4</v>
      </c>
      <c r="P17" s="85">
        <f t="shared" si="1"/>
        <v>28.8</v>
      </c>
      <c r="Q17" s="86">
        <v>0.03</v>
      </c>
      <c r="R17" s="86">
        <v>0.035</v>
      </c>
      <c r="S17" s="329">
        <v>0.065</v>
      </c>
      <c r="T17" s="328">
        <f t="shared" si="2"/>
        <v>0.01995</v>
      </c>
      <c r="U17" s="330">
        <v>15.0</v>
      </c>
      <c r="V17" s="331">
        <f t="shared" si="3"/>
        <v>0.15845</v>
      </c>
      <c r="W17" s="85">
        <f t="shared" si="4"/>
        <v>760.56</v>
      </c>
      <c r="X17" s="332">
        <v>0.1</v>
      </c>
      <c r="Y17" s="85">
        <f t="shared" si="5"/>
        <v>180</v>
      </c>
      <c r="Z17" s="347">
        <v>2.5</v>
      </c>
      <c r="AA17" s="85">
        <f t="shared" si="6"/>
        <v>828.14</v>
      </c>
      <c r="AB17" s="329">
        <f t="shared" si="7"/>
        <v>0.1725291667</v>
      </c>
      <c r="AC17" s="71">
        <f t="shared" si="11"/>
        <v>3943.68</v>
      </c>
      <c r="AD17" s="71">
        <f t="shared" si="12"/>
        <v>95.76</v>
      </c>
      <c r="AE17" s="318">
        <v>0.0085</v>
      </c>
      <c r="AF17" s="319">
        <f t="shared" si="13"/>
        <v>40.8</v>
      </c>
    </row>
    <row r="18" ht="18.0" customHeight="1">
      <c r="A18" s="413">
        <v>45700.0</v>
      </c>
      <c r="B18" s="414">
        <v>13521.0</v>
      </c>
      <c r="C18" s="414">
        <v>10063.0</v>
      </c>
      <c r="D18" s="330" t="s">
        <v>1243</v>
      </c>
      <c r="E18" s="330" t="s">
        <v>106</v>
      </c>
      <c r="F18" s="326" t="s">
        <v>426</v>
      </c>
      <c r="G18" s="426" t="s">
        <v>91</v>
      </c>
      <c r="H18" s="326" t="s">
        <v>1197</v>
      </c>
      <c r="I18" s="60" t="s">
        <v>86</v>
      </c>
      <c r="J18" s="326" t="s">
        <v>794</v>
      </c>
      <c r="K18" s="105" t="s">
        <v>1244</v>
      </c>
      <c r="L18" s="84">
        <v>6800.0</v>
      </c>
      <c r="M18" s="425">
        <v>11900.0</v>
      </c>
      <c r="N18" s="84">
        <v>197000.0</v>
      </c>
      <c r="O18" s="328">
        <v>3.6E-4</v>
      </c>
      <c r="P18" s="85">
        <f t="shared" si="1"/>
        <v>70.92</v>
      </c>
      <c r="Q18" s="86">
        <v>0.12</v>
      </c>
      <c r="R18" s="86">
        <v>0.0</v>
      </c>
      <c r="S18" s="329">
        <v>0.065</v>
      </c>
      <c r="T18" s="328">
        <f t="shared" si="2"/>
        <v>0.01995</v>
      </c>
      <c r="U18" s="330">
        <v>15.0</v>
      </c>
      <c r="V18" s="329">
        <f t="shared" si="3"/>
        <v>0.21345</v>
      </c>
      <c r="W18" s="85">
        <f t="shared" si="4"/>
        <v>2540.055</v>
      </c>
      <c r="X18" s="332">
        <v>0.13</v>
      </c>
      <c r="Y18" s="85">
        <f t="shared" si="5"/>
        <v>663</v>
      </c>
      <c r="Z18" s="347">
        <v>2.5</v>
      </c>
      <c r="AA18" s="85">
        <f t="shared" si="6"/>
        <v>1823.525</v>
      </c>
      <c r="AB18" s="329">
        <f t="shared" si="7"/>
        <v>0.153237395</v>
      </c>
      <c r="AC18" s="71">
        <f t="shared" si="11"/>
        <v>9122.54</v>
      </c>
      <c r="AD18" s="71">
        <f t="shared" si="12"/>
        <v>237.405</v>
      </c>
      <c r="AE18" s="318">
        <v>0.0085</v>
      </c>
      <c r="AF18" s="319">
        <f t="shared" si="13"/>
        <v>101.15</v>
      </c>
    </row>
    <row r="19" ht="15.0" customHeight="1">
      <c r="A19" s="413">
        <v>45700.0</v>
      </c>
      <c r="B19" s="414" t="s">
        <v>1245</v>
      </c>
      <c r="C19" s="414" t="s">
        <v>1246</v>
      </c>
      <c r="D19" s="330" t="s">
        <v>1100</v>
      </c>
      <c r="E19" s="330" t="s">
        <v>113</v>
      </c>
      <c r="F19" s="330" t="s">
        <v>1205</v>
      </c>
      <c r="G19" s="330" t="s">
        <v>108</v>
      </c>
      <c r="H19" s="326" t="s">
        <v>109</v>
      </c>
      <c r="I19" s="60" t="s">
        <v>86</v>
      </c>
      <c r="J19" s="330" t="s">
        <v>1247</v>
      </c>
      <c r="K19" s="330" t="s">
        <v>1248</v>
      </c>
      <c r="L19" s="419">
        <v>5000.0</v>
      </c>
      <c r="M19" s="431">
        <v>8950.0</v>
      </c>
      <c r="N19" s="419">
        <v>100000.0</v>
      </c>
      <c r="O19" s="328">
        <v>3.6E-4</v>
      </c>
      <c r="P19" s="85">
        <f t="shared" si="1"/>
        <v>36</v>
      </c>
      <c r="Q19" s="86">
        <v>0.03</v>
      </c>
      <c r="R19" s="86">
        <v>0.035</v>
      </c>
      <c r="S19" s="329">
        <v>0.065</v>
      </c>
      <c r="T19" s="328">
        <f t="shared" si="2"/>
        <v>0.01995</v>
      </c>
      <c r="U19" s="330">
        <v>15.0</v>
      </c>
      <c r="V19" s="329">
        <f t="shared" si="3"/>
        <v>0.15845</v>
      </c>
      <c r="W19" s="85">
        <f t="shared" si="4"/>
        <v>1418.1275</v>
      </c>
      <c r="X19" s="332">
        <v>0.1</v>
      </c>
      <c r="Y19" s="85">
        <f t="shared" si="5"/>
        <v>395</v>
      </c>
      <c r="Z19" s="347">
        <v>2.5</v>
      </c>
      <c r="AA19" s="85">
        <f t="shared" si="6"/>
        <v>2098.3725</v>
      </c>
      <c r="AB19" s="329">
        <f t="shared" si="7"/>
        <v>0.2344550279</v>
      </c>
      <c r="AC19" s="71">
        <f t="shared" si="11"/>
        <v>7353.32</v>
      </c>
      <c r="AD19" s="71">
        <f t="shared" si="12"/>
        <v>178.5525</v>
      </c>
      <c r="AE19" s="318">
        <v>0.0085</v>
      </c>
      <c r="AF19" s="319">
        <f t="shared" si="13"/>
        <v>76.075</v>
      </c>
    </row>
    <row r="20" ht="18.0" customHeight="1">
      <c r="A20" s="413">
        <v>45700.0</v>
      </c>
      <c r="B20" s="432" t="s">
        <v>1249</v>
      </c>
      <c r="C20" s="414" t="s">
        <v>1250</v>
      </c>
      <c r="D20" s="326" t="s">
        <v>1100</v>
      </c>
      <c r="E20" s="326" t="s">
        <v>113</v>
      </c>
      <c r="F20" s="326" t="s">
        <v>508</v>
      </c>
      <c r="G20" s="326" t="s">
        <v>119</v>
      </c>
      <c r="H20" s="326" t="s">
        <v>109</v>
      </c>
      <c r="I20" s="60" t="s">
        <v>86</v>
      </c>
      <c r="J20" s="326" t="s">
        <v>136</v>
      </c>
      <c r="K20" s="326" t="s">
        <v>740</v>
      </c>
      <c r="L20" s="416">
        <v>5500.0</v>
      </c>
      <c r="M20" s="417">
        <v>8600.0</v>
      </c>
      <c r="N20" s="60">
        <v>80000.0</v>
      </c>
      <c r="O20" s="328">
        <v>3.6E-4</v>
      </c>
      <c r="P20" s="85">
        <f t="shared" si="1"/>
        <v>28.8</v>
      </c>
      <c r="Q20" s="86">
        <v>0.03</v>
      </c>
      <c r="R20" s="86">
        <v>0.035</v>
      </c>
      <c r="S20" s="329">
        <v>0.065</v>
      </c>
      <c r="T20" s="328">
        <f t="shared" si="2"/>
        <v>0.01995</v>
      </c>
      <c r="U20" s="330">
        <v>15.0</v>
      </c>
      <c r="V20" s="329">
        <f t="shared" si="3"/>
        <v>0.15845</v>
      </c>
      <c r="W20" s="85">
        <f t="shared" si="4"/>
        <v>1362.67</v>
      </c>
      <c r="X20" s="332">
        <v>0.1</v>
      </c>
      <c r="Y20" s="85">
        <f t="shared" si="5"/>
        <v>310</v>
      </c>
      <c r="Z20" s="347">
        <v>2.5</v>
      </c>
      <c r="AA20" s="85">
        <f t="shared" si="6"/>
        <v>1396.03</v>
      </c>
      <c r="AB20" s="329">
        <f t="shared" si="7"/>
        <v>0.1623290698</v>
      </c>
      <c r="AC20" s="71">
        <f t="shared" si="11"/>
        <v>7065.76</v>
      </c>
      <c r="AD20" s="71">
        <f t="shared" si="12"/>
        <v>171.57</v>
      </c>
      <c r="AE20" s="318">
        <v>0.0085</v>
      </c>
      <c r="AF20" s="319">
        <f t="shared" si="13"/>
        <v>73.1</v>
      </c>
    </row>
    <row r="21" ht="16.5" customHeight="1">
      <c r="A21" s="413">
        <v>45700.0</v>
      </c>
      <c r="B21" s="414">
        <v>13507.0</v>
      </c>
      <c r="C21" s="414">
        <v>10053.0</v>
      </c>
      <c r="D21" s="330" t="s">
        <v>203</v>
      </c>
      <c r="E21" s="330" t="s">
        <v>83</v>
      </c>
      <c r="F21" s="326" t="s">
        <v>127</v>
      </c>
      <c r="G21" s="426" t="s">
        <v>83</v>
      </c>
      <c r="H21" s="326" t="s">
        <v>128</v>
      </c>
      <c r="I21" s="60" t="s">
        <v>86</v>
      </c>
      <c r="J21" s="326" t="s">
        <v>1251</v>
      </c>
      <c r="K21" s="105" t="s">
        <v>1252</v>
      </c>
      <c r="L21" s="84">
        <v>1300.0</v>
      </c>
      <c r="M21" s="425">
        <v>2500.0</v>
      </c>
      <c r="N21" s="84">
        <v>100000.0</v>
      </c>
      <c r="O21" s="328">
        <v>3.6E-4</v>
      </c>
      <c r="P21" s="85">
        <f t="shared" si="1"/>
        <v>36</v>
      </c>
      <c r="Q21" s="86">
        <v>0.0</v>
      </c>
      <c r="R21" s="86">
        <v>0.035</v>
      </c>
      <c r="S21" s="329">
        <v>0.065</v>
      </c>
      <c r="T21" s="328">
        <f t="shared" si="2"/>
        <v>0.01995</v>
      </c>
      <c r="U21" s="330">
        <v>15.0</v>
      </c>
      <c r="V21" s="329">
        <f t="shared" si="3"/>
        <v>0.12845</v>
      </c>
      <c r="W21" s="85">
        <f t="shared" si="4"/>
        <v>321.125</v>
      </c>
      <c r="X21" s="332">
        <v>0.13</v>
      </c>
      <c r="Y21" s="85">
        <f t="shared" si="5"/>
        <v>156</v>
      </c>
      <c r="Z21" s="347">
        <v>2.5</v>
      </c>
      <c r="AA21" s="85">
        <f t="shared" si="6"/>
        <v>684.375</v>
      </c>
      <c r="AB21" s="329">
        <f t="shared" si="7"/>
        <v>0.27375</v>
      </c>
      <c r="AC21" s="71">
        <f t="shared" si="11"/>
        <v>2129</v>
      </c>
      <c r="AD21" s="71">
        <f t="shared" si="12"/>
        <v>49.875</v>
      </c>
      <c r="AE21" s="318">
        <v>0.0085</v>
      </c>
      <c r="AF21" s="319">
        <f t="shared" si="13"/>
        <v>21.25</v>
      </c>
    </row>
    <row r="22" ht="17.25" customHeight="1">
      <c r="A22" s="413">
        <v>45701.0</v>
      </c>
      <c r="B22" s="414">
        <v>13619.0</v>
      </c>
      <c r="C22" s="414">
        <v>10121.0</v>
      </c>
      <c r="D22" s="326" t="s">
        <v>124</v>
      </c>
      <c r="E22" s="326" t="s">
        <v>125</v>
      </c>
      <c r="F22" s="326" t="s">
        <v>105</v>
      </c>
      <c r="G22" s="326" t="s">
        <v>106</v>
      </c>
      <c r="H22" s="326" t="s">
        <v>109</v>
      </c>
      <c r="I22" s="60" t="s">
        <v>86</v>
      </c>
      <c r="J22" s="326" t="s">
        <v>1253</v>
      </c>
      <c r="K22" s="326" t="s">
        <v>1254</v>
      </c>
      <c r="L22" s="60">
        <v>8500.0</v>
      </c>
      <c r="M22" s="418">
        <v>14700.0</v>
      </c>
      <c r="N22" s="60">
        <v>300000.0</v>
      </c>
      <c r="O22" s="328">
        <v>3.6E-4</v>
      </c>
      <c r="P22" s="85">
        <f t="shared" si="1"/>
        <v>108</v>
      </c>
      <c r="Q22" s="86">
        <v>0.056</v>
      </c>
      <c r="R22" s="86">
        <v>0.035</v>
      </c>
      <c r="S22" s="329">
        <v>0.065</v>
      </c>
      <c r="T22" s="328">
        <f t="shared" si="2"/>
        <v>0.01995</v>
      </c>
      <c r="U22" s="330">
        <v>15.0</v>
      </c>
      <c r="V22" s="331">
        <f t="shared" si="3"/>
        <v>0.18445</v>
      </c>
      <c r="W22" s="85">
        <f t="shared" si="4"/>
        <v>2711.415</v>
      </c>
      <c r="X22" s="332">
        <v>0.1</v>
      </c>
      <c r="Y22" s="85">
        <f t="shared" si="5"/>
        <v>620</v>
      </c>
      <c r="Z22" s="347">
        <v>2.5</v>
      </c>
      <c r="AA22" s="85">
        <f t="shared" si="6"/>
        <v>2758.085</v>
      </c>
      <c r="AB22" s="329">
        <f t="shared" si="7"/>
        <v>0.1876248299</v>
      </c>
      <c r="AC22" s="71">
        <f t="shared" si="11"/>
        <v>11695.32</v>
      </c>
      <c r="AD22" s="71">
        <f t="shared" si="12"/>
        <v>293.265</v>
      </c>
      <c r="AE22" s="318">
        <v>0.0085</v>
      </c>
      <c r="AF22" s="319">
        <f t="shared" si="13"/>
        <v>124.95</v>
      </c>
    </row>
    <row r="23" ht="17.25" customHeight="1">
      <c r="A23" s="413">
        <v>45703.0</v>
      </c>
      <c r="B23" s="414" t="s">
        <v>1255</v>
      </c>
      <c r="C23" s="414" t="s">
        <v>1256</v>
      </c>
      <c r="D23" s="330" t="s">
        <v>1100</v>
      </c>
      <c r="E23" s="330" t="s">
        <v>113</v>
      </c>
      <c r="F23" s="330" t="s">
        <v>1205</v>
      </c>
      <c r="G23" s="330" t="s">
        <v>108</v>
      </c>
      <c r="H23" s="326" t="s">
        <v>109</v>
      </c>
      <c r="I23" s="60" t="s">
        <v>86</v>
      </c>
      <c r="J23" s="326" t="s">
        <v>1257</v>
      </c>
      <c r="K23" s="326" t="s">
        <v>1258</v>
      </c>
      <c r="L23" s="60">
        <v>10500.0</v>
      </c>
      <c r="M23" s="425">
        <v>16100.0</v>
      </c>
      <c r="N23" s="337">
        <v>150000.0</v>
      </c>
      <c r="O23" s="328">
        <v>3.6E-4</v>
      </c>
      <c r="P23" s="85">
        <f t="shared" si="1"/>
        <v>54</v>
      </c>
      <c r="Q23" s="86">
        <v>0.03</v>
      </c>
      <c r="R23" s="86">
        <v>0.035</v>
      </c>
      <c r="S23" s="329">
        <v>0.065</v>
      </c>
      <c r="T23" s="328">
        <f t="shared" si="2"/>
        <v>0.01995</v>
      </c>
      <c r="U23" s="330">
        <v>15.0</v>
      </c>
      <c r="V23" s="331">
        <f t="shared" si="3"/>
        <v>0.15845</v>
      </c>
      <c r="W23" s="85">
        <f t="shared" si="4"/>
        <v>2551.045</v>
      </c>
      <c r="X23" s="332">
        <v>0.1</v>
      </c>
      <c r="Y23" s="85">
        <f t="shared" si="5"/>
        <v>560</v>
      </c>
      <c r="Z23" s="347">
        <v>2.5</v>
      </c>
      <c r="AA23" s="85">
        <f t="shared" si="6"/>
        <v>2432.455</v>
      </c>
      <c r="AB23" s="329">
        <f t="shared" si="7"/>
        <v>0.1510841615</v>
      </c>
      <c r="AC23" s="71">
        <f t="shared" si="11"/>
        <v>13227.76</v>
      </c>
      <c r="AD23" s="71">
        <f t="shared" si="12"/>
        <v>321.195</v>
      </c>
      <c r="AE23" s="318">
        <v>0.0085</v>
      </c>
      <c r="AF23" s="319">
        <f t="shared" si="13"/>
        <v>136.85</v>
      </c>
    </row>
    <row r="24" ht="15.0" customHeight="1">
      <c r="A24" s="413">
        <v>45703.0</v>
      </c>
      <c r="B24" s="414" t="s">
        <v>1259</v>
      </c>
      <c r="C24" s="414" t="s">
        <v>1260</v>
      </c>
      <c r="D24" s="326" t="s">
        <v>1100</v>
      </c>
      <c r="E24" s="326" t="s">
        <v>113</v>
      </c>
      <c r="F24" s="326" t="s">
        <v>508</v>
      </c>
      <c r="G24" s="326" t="s">
        <v>119</v>
      </c>
      <c r="H24" s="326" t="s">
        <v>109</v>
      </c>
      <c r="I24" s="60" t="s">
        <v>86</v>
      </c>
      <c r="J24" s="326" t="s">
        <v>568</v>
      </c>
      <c r="K24" s="326" t="s">
        <v>1261</v>
      </c>
      <c r="L24" s="60">
        <v>5200.0</v>
      </c>
      <c r="M24" s="418">
        <v>8100.0</v>
      </c>
      <c r="N24" s="337">
        <v>150000.0</v>
      </c>
      <c r="O24" s="328">
        <v>3.6E-4</v>
      </c>
      <c r="P24" s="85">
        <f t="shared" si="1"/>
        <v>54</v>
      </c>
      <c r="Q24" s="86">
        <v>0.03</v>
      </c>
      <c r="R24" s="86">
        <v>0.035</v>
      </c>
      <c r="S24" s="329">
        <v>0.065</v>
      </c>
      <c r="T24" s="328">
        <f t="shared" si="2"/>
        <v>0.01995</v>
      </c>
      <c r="U24" s="330">
        <v>15.0</v>
      </c>
      <c r="V24" s="331">
        <f t="shared" si="3"/>
        <v>0.15845</v>
      </c>
      <c r="W24" s="85">
        <f t="shared" si="4"/>
        <v>1283.445</v>
      </c>
      <c r="X24" s="332">
        <v>0.1</v>
      </c>
      <c r="Y24" s="85">
        <f t="shared" si="5"/>
        <v>290</v>
      </c>
      <c r="Z24" s="347">
        <v>2.5</v>
      </c>
      <c r="AA24" s="85">
        <f t="shared" si="6"/>
        <v>1270.055</v>
      </c>
      <c r="AB24" s="329">
        <f t="shared" si="7"/>
        <v>0.1567969136</v>
      </c>
      <c r="AC24" s="71">
        <f t="shared" si="11"/>
        <v>6654.96</v>
      </c>
      <c r="AD24" s="71">
        <f t="shared" si="12"/>
        <v>161.595</v>
      </c>
      <c r="AE24" s="318">
        <v>0.0085</v>
      </c>
      <c r="AF24" s="319">
        <f t="shared" si="13"/>
        <v>68.85</v>
      </c>
    </row>
    <row r="25" ht="18.0" customHeight="1">
      <c r="A25" s="413">
        <v>45705.0</v>
      </c>
      <c r="B25" s="414">
        <v>13678.0</v>
      </c>
      <c r="C25" s="414">
        <v>10160.0</v>
      </c>
      <c r="D25" s="330" t="s">
        <v>148</v>
      </c>
      <c r="E25" s="330" t="s">
        <v>125</v>
      </c>
      <c r="F25" s="326" t="s">
        <v>1262</v>
      </c>
      <c r="G25" s="426" t="s">
        <v>83</v>
      </c>
      <c r="H25" s="326" t="s">
        <v>212</v>
      </c>
      <c r="I25" s="60" t="s">
        <v>86</v>
      </c>
      <c r="J25" s="330" t="s">
        <v>1263</v>
      </c>
      <c r="K25" s="330" t="s">
        <v>1264</v>
      </c>
      <c r="L25" s="84">
        <v>7400.0</v>
      </c>
      <c r="M25" s="418">
        <v>4450.0</v>
      </c>
      <c r="N25" s="84">
        <v>100000.0</v>
      </c>
      <c r="O25" s="328">
        <v>3.6E-4</v>
      </c>
      <c r="P25" s="427">
        <f t="shared" si="1"/>
        <v>36</v>
      </c>
      <c r="Q25" s="86">
        <v>0.12</v>
      </c>
      <c r="R25" s="86">
        <v>0.0</v>
      </c>
      <c r="S25" s="329">
        <v>0.065</v>
      </c>
      <c r="T25" s="328">
        <f t="shared" si="2"/>
        <v>0.01995</v>
      </c>
      <c r="U25" s="330">
        <v>15.0</v>
      </c>
      <c r="V25" s="331">
        <f t="shared" si="3"/>
        <v>0.21345</v>
      </c>
      <c r="W25" s="85">
        <f t="shared" si="4"/>
        <v>949.8525</v>
      </c>
      <c r="X25" s="332">
        <v>0.0</v>
      </c>
      <c r="Y25" s="85">
        <f t="shared" si="5"/>
        <v>0</v>
      </c>
      <c r="Z25" s="347">
        <v>2.5</v>
      </c>
      <c r="AA25" s="85">
        <f t="shared" si="6"/>
        <v>-3938.3525</v>
      </c>
      <c r="AB25" s="329">
        <f t="shared" si="7"/>
        <v>-0.8850230337</v>
      </c>
      <c r="AC25" s="71">
        <f t="shared" si="11"/>
        <v>3411.37</v>
      </c>
      <c r="AD25" s="71">
        <f t="shared" si="12"/>
        <v>88.7775</v>
      </c>
      <c r="AE25" s="318">
        <v>0.0085</v>
      </c>
      <c r="AF25" s="319">
        <f t="shared" si="13"/>
        <v>37.825</v>
      </c>
    </row>
    <row r="26" ht="18.0" customHeight="1">
      <c r="A26" s="413">
        <v>45707.0</v>
      </c>
      <c r="B26" s="414" t="s">
        <v>1265</v>
      </c>
      <c r="C26" s="414" t="s">
        <v>1266</v>
      </c>
      <c r="D26" s="326" t="s">
        <v>1100</v>
      </c>
      <c r="E26" s="326" t="s">
        <v>113</v>
      </c>
      <c r="F26" s="326" t="s">
        <v>508</v>
      </c>
      <c r="G26" s="326" t="s">
        <v>119</v>
      </c>
      <c r="H26" s="326" t="s">
        <v>109</v>
      </c>
      <c r="I26" s="60" t="s">
        <v>86</v>
      </c>
      <c r="J26" s="326" t="s">
        <v>1267</v>
      </c>
      <c r="K26" s="326" t="s">
        <v>1268</v>
      </c>
      <c r="L26" s="416">
        <v>4800.0</v>
      </c>
      <c r="M26" s="417">
        <v>7800.0</v>
      </c>
      <c r="N26" s="60">
        <v>80000.0</v>
      </c>
      <c r="O26" s="328">
        <v>3.6E-4</v>
      </c>
      <c r="P26" s="85">
        <f t="shared" si="1"/>
        <v>28.8</v>
      </c>
      <c r="Q26" s="86">
        <v>0.03</v>
      </c>
      <c r="R26" s="86">
        <v>0.035</v>
      </c>
      <c r="S26" s="329">
        <v>0.065</v>
      </c>
      <c r="T26" s="328">
        <f t="shared" si="2"/>
        <v>0.01995</v>
      </c>
      <c r="U26" s="330">
        <v>15.0</v>
      </c>
      <c r="V26" s="329">
        <f t="shared" si="3"/>
        <v>0.15845</v>
      </c>
      <c r="W26" s="85">
        <f t="shared" si="4"/>
        <v>1235.91</v>
      </c>
      <c r="X26" s="332">
        <v>0.1</v>
      </c>
      <c r="Y26" s="85">
        <f t="shared" si="5"/>
        <v>300</v>
      </c>
      <c r="Z26" s="347">
        <v>2.5</v>
      </c>
      <c r="AA26" s="85">
        <f t="shared" si="6"/>
        <v>1432.79</v>
      </c>
      <c r="AB26" s="329">
        <f t="shared" si="7"/>
        <v>0.1836910256</v>
      </c>
      <c r="AC26" s="71">
        <f t="shared" si="11"/>
        <v>6408.48</v>
      </c>
      <c r="AD26" s="71">
        <f t="shared" si="12"/>
        <v>155.61</v>
      </c>
      <c r="AE26" s="318">
        <v>0.0085</v>
      </c>
      <c r="AF26" s="319">
        <f t="shared" si="13"/>
        <v>66.3</v>
      </c>
    </row>
    <row r="27" ht="16.5" customHeight="1">
      <c r="A27" s="413">
        <v>45707.0</v>
      </c>
      <c r="B27" s="414" t="s">
        <v>1269</v>
      </c>
      <c r="C27" s="414" t="s">
        <v>1270</v>
      </c>
      <c r="D27" s="330" t="s">
        <v>1100</v>
      </c>
      <c r="E27" s="330" t="s">
        <v>113</v>
      </c>
      <c r="F27" s="330" t="s">
        <v>1205</v>
      </c>
      <c r="G27" s="330" t="s">
        <v>108</v>
      </c>
      <c r="H27" s="326" t="s">
        <v>109</v>
      </c>
      <c r="I27" s="60" t="s">
        <v>86</v>
      </c>
      <c r="J27" s="326" t="s">
        <v>136</v>
      </c>
      <c r="K27" s="326" t="s">
        <v>740</v>
      </c>
      <c r="L27" s="419">
        <v>8000.0</v>
      </c>
      <c r="M27" s="431">
        <v>12300.0</v>
      </c>
      <c r="N27" s="419">
        <v>100000.0</v>
      </c>
      <c r="O27" s="328">
        <v>3.6E-4</v>
      </c>
      <c r="P27" s="85">
        <f t="shared" si="1"/>
        <v>36</v>
      </c>
      <c r="Q27" s="86">
        <v>0.03</v>
      </c>
      <c r="R27" s="86">
        <v>0.035</v>
      </c>
      <c r="S27" s="329">
        <v>0.065</v>
      </c>
      <c r="T27" s="328">
        <f t="shared" si="2"/>
        <v>0.01995</v>
      </c>
      <c r="U27" s="330">
        <v>15.0</v>
      </c>
      <c r="V27" s="329">
        <f t="shared" si="3"/>
        <v>0.15845</v>
      </c>
      <c r="W27" s="85">
        <f t="shared" si="4"/>
        <v>1948.935</v>
      </c>
      <c r="X27" s="332">
        <v>0.1</v>
      </c>
      <c r="Y27" s="85">
        <f t="shared" si="5"/>
        <v>430</v>
      </c>
      <c r="Z27" s="347">
        <v>2.5</v>
      </c>
      <c r="AA27" s="85">
        <f t="shared" si="6"/>
        <v>1882.565</v>
      </c>
      <c r="AB27" s="329">
        <f t="shared" si="7"/>
        <v>0.153054065</v>
      </c>
      <c r="AC27" s="71">
        <f t="shared" si="11"/>
        <v>10105.68</v>
      </c>
      <c r="AD27" s="71">
        <f t="shared" si="12"/>
        <v>245.385</v>
      </c>
      <c r="AE27" s="318">
        <v>0.0085</v>
      </c>
      <c r="AF27" s="319">
        <f t="shared" si="13"/>
        <v>104.55</v>
      </c>
    </row>
    <row r="28" ht="18.0" customHeight="1">
      <c r="A28" s="413">
        <v>45707.0</v>
      </c>
      <c r="B28" s="414" t="s">
        <v>1271</v>
      </c>
      <c r="C28" s="414">
        <v>10208.0</v>
      </c>
      <c r="D28" s="330" t="s">
        <v>508</v>
      </c>
      <c r="E28" s="330" t="s">
        <v>119</v>
      </c>
      <c r="F28" s="330" t="s">
        <v>138</v>
      </c>
      <c r="G28" s="330" t="s">
        <v>139</v>
      </c>
      <c r="H28" s="330" t="s">
        <v>109</v>
      </c>
      <c r="I28" s="60" t="s">
        <v>86</v>
      </c>
      <c r="J28" s="330" t="s">
        <v>1241</v>
      </c>
      <c r="K28" s="330" t="s">
        <v>1242</v>
      </c>
      <c r="L28" s="419">
        <v>3000.0</v>
      </c>
      <c r="M28" s="431">
        <v>4800.0</v>
      </c>
      <c r="N28" s="419">
        <v>80000.0</v>
      </c>
      <c r="O28" s="328">
        <v>3.6E-4</v>
      </c>
      <c r="P28" s="85">
        <f t="shared" si="1"/>
        <v>28.8</v>
      </c>
      <c r="Q28" s="86">
        <v>0.03</v>
      </c>
      <c r="R28" s="86">
        <v>0.035</v>
      </c>
      <c r="S28" s="329">
        <v>0.065</v>
      </c>
      <c r="T28" s="328">
        <f t="shared" si="2"/>
        <v>0.01995</v>
      </c>
      <c r="U28" s="330">
        <v>15.0</v>
      </c>
      <c r="V28" s="331">
        <f t="shared" si="3"/>
        <v>0.15845</v>
      </c>
      <c r="W28" s="85">
        <f t="shared" si="4"/>
        <v>760.56</v>
      </c>
      <c r="X28" s="332">
        <v>0.1</v>
      </c>
      <c r="Y28" s="85">
        <f t="shared" si="5"/>
        <v>180</v>
      </c>
      <c r="Z28" s="347">
        <v>2.5</v>
      </c>
      <c r="AA28" s="85">
        <f t="shared" si="6"/>
        <v>828.14</v>
      </c>
      <c r="AB28" s="329">
        <f t="shared" si="7"/>
        <v>0.1725291667</v>
      </c>
      <c r="AC28" s="71">
        <f t="shared" si="11"/>
        <v>3943.68</v>
      </c>
      <c r="AD28" s="71">
        <f t="shared" si="12"/>
        <v>95.76</v>
      </c>
      <c r="AE28" s="318">
        <v>0.0085</v>
      </c>
      <c r="AF28" s="319">
        <f t="shared" si="13"/>
        <v>40.8</v>
      </c>
    </row>
    <row r="29" ht="18.0" customHeight="1">
      <c r="A29" s="413">
        <v>45707.0</v>
      </c>
      <c r="B29" s="414">
        <v>13830.0</v>
      </c>
      <c r="C29" s="414">
        <v>10262.0</v>
      </c>
      <c r="D29" s="330" t="s">
        <v>1262</v>
      </c>
      <c r="E29" s="330" t="s">
        <v>83</v>
      </c>
      <c r="F29" s="330" t="s">
        <v>148</v>
      </c>
      <c r="G29" s="330" t="s">
        <v>125</v>
      </c>
      <c r="H29" s="330" t="s">
        <v>212</v>
      </c>
      <c r="I29" s="60" t="s">
        <v>86</v>
      </c>
      <c r="J29" s="326" t="s">
        <v>1272</v>
      </c>
      <c r="K29" s="326" t="s">
        <v>1273</v>
      </c>
      <c r="L29" s="419">
        <v>2500.0</v>
      </c>
      <c r="M29" s="431">
        <v>4450.0</v>
      </c>
      <c r="N29" s="419">
        <v>90000.0</v>
      </c>
      <c r="O29" s="328">
        <v>3.6E-4</v>
      </c>
      <c r="P29" s="85">
        <f t="shared" si="1"/>
        <v>32.4</v>
      </c>
      <c r="Q29" s="86">
        <v>0.12</v>
      </c>
      <c r="R29" s="86">
        <v>0.0</v>
      </c>
      <c r="S29" s="329">
        <v>0.065</v>
      </c>
      <c r="T29" s="328">
        <f t="shared" si="2"/>
        <v>0.01995</v>
      </c>
      <c r="U29" s="330">
        <v>15.0</v>
      </c>
      <c r="V29" s="331">
        <f t="shared" si="3"/>
        <v>0.21345</v>
      </c>
      <c r="W29" s="85">
        <f t="shared" si="4"/>
        <v>949.8525</v>
      </c>
      <c r="X29" s="332">
        <v>0.13</v>
      </c>
      <c r="Y29" s="85">
        <f t="shared" si="5"/>
        <v>253.5</v>
      </c>
      <c r="Z29" s="347">
        <v>2.5</v>
      </c>
      <c r="AA29" s="85">
        <f t="shared" si="6"/>
        <v>711.7475</v>
      </c>
      <c r="AB29" s="329">
        <f t="shared" si="7"/>
        <v>0.1599432584</v>
      </c>
      <c r="AC29" s="71">
        <f t="shared" si="11"/>
        <v>3411.37</v>
      </c>
      <c r="AD29" s="71">
        <f t="shared" si="12"/>
        <v>88.7775</v>
      </c>
      <c r="AE29" s="318">
        <v>0.0085</v>
      </c>
      <c r="AF29" s="319">
        <f t="shared" si="13"/>
        <v>37.825</v>
      </c>
    </row>
    <row r="30" ht="18.0" customHeight="1">
      <c r="A30" s="413">
        <v>45709.0</v>
      </c>
      <c r="B30" s="414" t="s">
        <v>1274</v>
      </c>
      <c r="C30" s="414" t="s">
        <v>1275</v>
      </c>
      <c r="D30" s="326" t="s">
        <v>105</v>
      </c>
      <c r="E30" s="326" t="s">
        <v>106</v>
      </c>
      <c r="F30" s="326" t="s">
        <v>508</v>
      </c>
      <c r="G30" s="326" t="s">
        <v>119</v>
      </c>
      <c r="H30" s="326" t="s">
        <v>109</v>
      </c>
      <c r="I30" s="60" t="s">
        <v>86</v>
      </c>
      <c r="J30" s="326" t="s">
        <v>1182</v>
      </c>
      <c r="K30" s="105" t="s">
        <v>1183</v>
      </c>
      <c r="L30" s="60">
        <v>11500.0</v>
      </c>
      <c r="M30" s="418">
        <v>17900.0</v>
      </c>
      <c r="N30" s="409">
        <v>200000.0</v>
      </c>
      <c r="O30" s="328">
        <v>3.6E-4</v>
      </c>
      <c r="P30" s="85">
        <f t="shared" si="1"/>
        <v>72</v>
      </c>
      <c r="Q30" s="86">
        <v>0.03</v>
      </c>
      <c r="R30" s="86">
        <v>0.035</v>
      </c>
      <c r="S30" s="329">
        <v>0.065</v>
      </c>
      <c r="T30" s="328">
        <f t="shared" si="2"/>
        <v>0.01995</v>
      </c>
      <c r="U30" s="330">
        <v>15.0</v>
      </c>
      <c r="V30" s="331">
        <f t="shared" si="3"/>
        <v>0.15845</v>
      </c>
      <c r="W30" s="85">
        <f t="shared" si="4"/>
        <v>2836.255</v>
      </c>
      <c r="X30" s="332">
        <v>0.1</v>
      </c>
      <c r="Y30" s="85">
        <f t="shared" si="5"/>
        <v>640</v>
      </c>
      <c r="Z30" s="347">
        <v>2.5</v>
      </c>
      <c r="AA30" s="85">
        <f t="shared" si="6"/>
        <v>2849.245</v>
      </c>
      <c r="AB30" s="329">
        <f t="shared" si="7"/>
        <v>0.1591756983</v>
      </c>
      <c r="AC30" s="71">
        <f t="shared" si="11"/>
        <v>14706.64</v>
      </c>
      <c r="AD30" s="71">
        <f t="shared" si="12"/>
        <v>357.105</v>
      </c>
      <c r="AE30" s="318">
        <v>0.0085</v>
      </c>
      <c r="AF30" s="319">
        <f t="shared" si="13"/>
        <v>152.15</v>
      </c>
    </row>
    <row r="31" ht="18.0" customHeight="1">
      <c r="A31" s="413">
        <v>45710.0</v>
      </c>
      <c r="B31" s="414" t="s">
        <v>1276</v>
      </c>
      <c r="C31" s="414">
        <v>10281.0</v>
      </c>
      <c r="D31" s="330" t="s">
        <v>1100</v>
      </c>
      <c r="E31" s="330" t="s">
        <v>113</v>
      </c>
      <c r="F31" s="330" t="s">
        <v>1205</v>
      </c>
      <c r="G31" s="330" t="s">
        <v>108</v>
      </c>
      <c r="H31" s="326" t="s">
        <v>109</v>
      </c>
      <c r="I31" s="60" t="s">
        <v>86</v>
      </c>
      <c r="J31" s="326" t="s">
        <v>1277</v>
      </c>
      <c r="K31" s="326" t="s">
        <v>1278</v>
      </c>
      <c r="L31" s="419">
        <v>10500.0</v>
      </c>
      <c r="M31" s="431">
        <v>17900.0</v>
      </c>
      <c r="N31" s="419">
        <v>100000.0</v>
      </c>
      <c r="O31" s="328">
        <v>3.6E-4</v>
      </c>
      <c r="P31" s="85">
        <f t="shared" si="1"/>
        <v>36</v>
      </c>
      <c r="Q31" s="86">
        <v>0.03</v>
      </c>
      <c r="R31" s="86">
        <v>0.035</v>
      </c>
      <c r="S31" s="329">
        <v>0.065</v>
      </c>
      <c r="T31" s="328">
        <f t="shared" si="2"/>
        <v>0.01995</v>
      </c>
      <c r="U31" s="330">
        <v>15.0</v>
      </c>
      <c r="V31" s="329">
        <f t="shared" si="3"/>
        <v>0.15845</v>
      </c>
      <c r="W31" s="85">
        <f t="shared" si="4"/>
        <v>2836.255</v>
      </c>
      <c r="X31" s="332">
        <v>0.1</v>
      </c>
      <c r="Y31" s="85">
        <f t="shared" si="5"/>
        <v>740</v>
      </c>
      <c r="Z31" s="347">
        <v>2.5</v>
      </c>
      <c r="AA31" s="85">
        <f t="shared" si="6"/>
        <v>3785.245</v>
      </c>
      <c r="AB31" s="329">
        <f t="shared" si="7"/>
        <v>0.2114662011</v>
      </c>
      <c r="AC31" s="71">
        <f t="shared" si="11"/>
        <v>14706.64</v>
      </c>
      <c r="AD31" s="71">
        <f t="shared" si="12"/>
        <v>357.105</v>
      </c>
      <c r="AE31" s="318">
        <v>0.0085</v>
      </c>
      <c r="AF31" s="319">
        <f t="shared" si="13"/>
        <v>152.15</v>
      </c>
    </row>
    <row r="32" ht="18.0" customHeight="1">
      <c r="A32" s="413">
        <v>45712.0</v>
      </c>
      <c r="B32" s="414">
        <v>13886.0</v>
      </c>
      <c r="C32" s="414">
        <v>10303.0</v>
      </c>
      <c r="D32" s="326" t="s">
        <v>124</v>
      </c>
      <c r="E32" s="326" t="s">
        <v>125</v>
      </c>
      <c r="F32" s="326" t="s">
        <v>105</v>
      </c>
      <c r="G32" s="326" t="s">
        <v>106</v>
      </c>
      <c r="H32" s="326" t="s">
        <v>109</v>
      </c>
      <c r="I32" s="60" t="s">
        <v>86</v>
      </c>
      <c r="J32" s="330" t="s">
        <v>1253</v>
      </c>
      <c r="K32" s="330" t="s">
        <v>1254</v>
      </c>
      <c r="L32" s="60">
        <v>9000.0</v>
      </c>
      <c r="M32" s="418">
        <v>14700.0</v>
      </c>
      <c r="N32" s="60">
        <v>500000.0</v>
      </c>
      <c r="O32" s="328">
        <v>3.6E-4</v>
      </c>
      <c r="P32" s="85">
        <f t="shared" si="1"/>
        <v>180</v>
      </c>
      <c r="Q32" s="86">
        <v>0.056</v>
      </c>
      <c r="R32" s="86">
        <v>0.035</v>
      </c>
      <c r="S32" s="329">
        <v>0.065</v>
      </c>
      <c r="T32" s="328">
        <f t="shared" si="2"/>
        <v>0.01995</v>
      </c>
      <c r="U32" s="330">
        <v>15.0</v>
      </c>
      <c r="V32" s="331">
        <f t="shared" si="3"/>
        <v>0.18445</v>
      </c>
      <c r="W32" s="85">
        <f t="shared" si="4"/>
        <v>2711.415</v>
      </c>
      <c r="X32" s="332">
        <v>0.1</v>
      </c>
      <c r="Y32" s="85">
        <f t="shared" si="5"/>
        <v>570</v>
      </c>
      <c r="Z32" s="347">
        <v>2.5</v>
      </c>
      <c r="AA32" s="85">
        <f t="shared" si="6"/>
        <v>2236.085</v>
      </c>
      <c r="AB32" s="329">
        <f t="shared" si="7"/>
        <v>0.1521146259</v>
      </c>
      <c r="AC32" s="71">
        <f t="shared" si="11"/>
        <v>11695.32</v>
      </c>
      <c r="AD32" s="71">
        <f t="shared" si="12"/>
        <v>293.265</v>
      </c>
      <c r="AE32" s="318">
        <v>0.0085</v>
      </c>
      <c r="AF32" s="319">
        <f t="shared" si="13"/>
        <v>124.95</v>
      </c>
    </row>
    <row r="33" ht="18.0" customHeight="1">
      <c r="A33" s="413">
        <v>45712.0</v>
      </c>
      <c r="B33" s="432">
        <v>13875.0</v>
      </c>
      <c r="C33" s="414">
        <v>10297.0</v>
      </c>
      <c r="D33" s="326" t="s">
        <v>124</v>
      </c>
      <c r="E33" s="326" t="s">
        <v>125</v>
      </c>
      <c r="F33" s="326" t="s">
        <v>203</v>
      </c>
      <c r="G33" s="326" t="s">
        <v>83</v>
      </c>
      <c r="H33" s="330" t="s">
        <v>85</v>
      </c>
      <c r="I33" s="419" t="s">
        <v>86</v>
      </c>
      <c r="J33" s="326" t="s">
        <v>1279</v>
      </c>
      <c r="K33" s="326" t="s">
        <v>1280</v>
      </c>
      <c r="L33" s="416">
        <v>2500.0</v>
      </c>
      <c r="M33" s="417">
        <v>4000.0</v>
      </c>
      <c r="N33" s="60">
        <v>100000.0</v>
      </c>
      <c r="O33" s="328">
        <v>3.6E-4</v>
      </c>
      <c r="P33" s="85">
        <f t="shared" si="1"/>
        <v>36</v>
      </c>
      <c r="Q33" s="86">
        <v>0.12</v>
      </c>
      <c r="R33" s="86">
        <v>0.0</v>
      </c>
      <c r="S33" s="329">
        <v>0.065</v>
      </c>
      <c r="T33" s="328">
        <f t="shared" si="2"/>
        <v>0.01995</v>
      </c>
      <c r="U33" s="330">
        <v>15.0</v>
      </c>
      <c r="V33" s="331">
        <f t="shared" si="3"/>
        <v>0.21345</v>
      </c>
      <c r="W33" s="85">
        <f t="shared" si="4"/>
        <v>853.8</v>
      </c>
      <c r="X33" s="332">
        <v>0.0</v>
      </c>
      <c r="Y33" s="85">
        <f t="shared" si="5"/>
        <v>0</v>
      </c>
      <c r="Z33" s="347">
        <v>2.5</v>
      </c>
      <c r="AA33" s="85">
        <f t="shared" si="6"/>
        <v>607.7</v>
      </c>
      <c r="AB33" s="329">
        <f t="shared" si="7"/>
        <v>0.151925</v>
      </c>
      <c r="AC33" s="71">
        <f t="shared" si="11"/>
        <v>3066.4</v>
      </c>
      <c r="AD33" s="71">
        <f t="shared" si="12"/>
        <v>79.8</v>
      </c>
      <c r="AE33" s="318">
        <v>0.0085</v>
      </c>
      <c r="AF33" s="319">
        <f t="shared" si="13"/>
        <v>34</v>
      </c>
    </row>
    <row r="34" ht="18.0" customHeight="1">
      <c r="A34" s="413">
        <v>45712.0</v>
      </c>
      <c r="B34" s="414" t="s">
        <v>1281</v>
      </c>
      <c r="C34" s="414" t="s">
        <v>1282</v>
      </c>
      <c r="D34" s="326" t="s">
        <v>1100</v>
      </c>
      <c r="E34" s="326" t="s">
        <v>113</v>
      </c>
      <c r="F34" s="326" t="s">
        <v>114</v>
      </c>
      <c r="G34" s="326" t="s">
        <v>115</v>
      </c>
      <c r="H34" s="326" t="s">
        <v>109</v>
      </c>
      <c r="I34" s="60" t="s">
        <v>86</v>
      </c>
      <c r="J34" s="326" t="s">
        <v>1283</v>
      </c>
      <c r="K34" s="326" t="s">
        <v>1117</v>
      </c>
      <c r="L34" s="60">
        <v>7000.0</v>
      </c>
      <c r="M34" s="418">
        <v>10900.0</v>
      </c>
      <c r="N34" s="409">
        <v>80000.0</v>
      </c>
      <c r="O34" s="328">
        <v>3.6E-4</v>
      </c>
      <c r="P34" s="85">
        <f t="shared" si="1"/>
        <v>28.8</v>
      </c>
      <c r="Q34" s="86">
        <v>0.03</v>
      </c>
      <c r="R34" s="86">
        <v>0.035</v>
      </c>
      <c r="S34" s="329">
        <v>0.065</v>
      </c>
      <c r="T34" s="328">
        <f t="shared" si="2"/>
        <v>0.01995</v>
      </c>
      <c r="U34" s="330">
        <v>15.0</v>
      </c>
      <c r="V34" s="331">
        <f t="shared" si="3"/>
        <v>0.15845</v>
      </c>
      <c r="W34" s="85">
        <f t="shared" si="4"/>
        <v>1727.105</v>
      </c>
      <c r="X34" s="332">
        <v>0.1</v>
      </c>
      <c r="Y34" s="85">
        <f t="shared" si="5"/>
        <v>390</v>
      </c>
      <c r="Z34" s="347">
        <v>2.5</v>
      </c>
      <c r="AA34" s="85">
        <f t="shared" si="6"/>
        <v>1751.595</v>
      </c>
      <c r="AB34" s="329">
        <f t="shared" si="7"/>
        <v>0.160696789</v>
      </c>
      <c r="AC34" s="71">
        <f t="shared" si="11"/>
        <v>8955.44</v>
      </c>
      <c r="AD34" s="71">
        <f t="shared" si="12"/>
        <v>217.455</v>
      </c>
      <c r="AE34" s="318">
        <v>0.0085</v>
      </c>
      <c r="AF34" s="319">
        <f t="shared" si="13"/>
        <v>92.65</v>
      </c>
    </row>
    <row r="35" ht="18.0" customHeight="1">
      <c r="A35" s="413">
        <v>45713.0</v>
      </c>
      <c r="B35" s="430" t="s">
        <v>1284</v>
      </c>
      <c r="C35" s="414">
        <v>10331.0</v>
      </c>
      <c r="D35" s="330" t="s">
        <v>508</v>
      </c>
      <c r="E35" s="330" t="s">
        <v>119</v>
      </c>
      <c r="F35" s="330" t="s">
        <v>138</v>
      </c>
      <c r="G35" s="330" t="s">
        <v>139</v>
      </c>
      <c r="H35" s="330" t="s">
        <v>109</v>
      </c>
      <c r="I35" s="60" t="s">
        <v>86</v>
      </c>
      <c r="J35" s="330" t="s">
        <v>1285</v>
      </c>
      <c r="K35" s="330" t="s">
        <v>1286</v>
      </c>
      <c r="L35" s="419">
        <v>3200.0</v>
      </c>
      <c r="M35" s="431">
        <v>5900.0</v>
      </c>
      <c r="N35" s="419">
        <v>80000.0</v>
      </c>
      <c r="O35" s="328">
        <v>3.6E-4</v>
      </c>
      <c r="P35" s="85">
        <f t="shared" si="1"/>
        <v>28.8</v>
      </c>
      <c r="Q35" s="86">
        <v>0.03</v>
      </c>
      <c r="R35" s="86">
        <v>0.035</v>
      </c>
      <c r="S35" s="329">
        <v>0.065</v>
      </c>
      <c r="T35" s="328">
        <f t="shared" si="2"/>
        <v>0.01995</v>
      </c>
      <c r="U35" s="330">
        <v>15.0</v>
      </c>
      <c r="V35" s="331">
        <f t="shared" si="3"/>
        <v>0.15845</v>
      </c>
      <c r="W35" s="85">
        <f t="shared" si="4"/>
        <v>934.855</v>
      </c>
      <c r="X35" s="332">
        <v>0.1</v>
      </c>
      <c r="Y35" s="85">
        <f t="shared" si="5"/>
        <v>270</v>
      </c>
      <c r="Z35" s="347">
        <v>2.5</v>
      </c>
      <c r="AA35" s="85">
        <f t="shared" si="6"/>
        <v>1463.845</v>
      </c>
      <c r="AB35" s="329">
        <f t="shared" si="7"/>
        <v>0.248109322</v>
      </c>
      <c r="AC35" s="71">
        <f t="shared" si="11"/>
        <v>4847.44</v>
      </c>
      <c r="AD35" s="71">
        <f t="shared" si="12"/>
        <v>117.705</v>
      </c>
      <c r="AE35" s="318">
        <v>0.0085</v>
      </c>
      <c r="AF35" s="319">
        <f t="shared" si="13"/>
        <v>50.15</v>
      </c>
    </row>
    <row r="36" ht="18.0" customHeight="1">
      <c r="A36" s="413">
        <v>45713.0</v>
      </c>
      <c r="B36" s="414">
        <v>13910.0</v>
      </c>
      <c r="C36" s="414">
        <v>10320.0</v>
      </c>
      <c r="D36" s="326" t="s">
        <v>148</v>
      </c>
      <c r="E36" s="326" t="s">
        <v>125</v>
      </c>
      <c r="F36" s="326" t="s">
        <v>1287</v>
      </c>
      <c r="G36" s="326" t="s">
        <v>83</v>
      </c>
      <c r="H36" s="414" t="s">
        <v>212</v>
      </c>
      <c r="I36" s="414" t="s">
        <v>86</v>
      </c>
      <c r="J36" s="326" t="s">
        <v>1288</v>
      </c>
      <c r="K36" s="326" t="s">
        <v>1289</v>
      </c>
      <c r="L36" s="434">
        <v>1100.0</v>
      </c>
      <c r="M36" s="435">
        <v>1900.0</v>
      </c>
      <c r="N36" s="18">
        <v>80000.0</v>
      </c>
      <c r="O36" s="328">
        <v>3.6E-4</v>
      </c>
      <c r="P36" s="85">
        <f t="shared" si="1"/>
        <v>28.8</v>
      </c>
      <c r="Q36" s="86">
        <v>0.12</v>
      </c>
      <c r="R36" s="86">
        <v>0.0</v>
      </c>
      <c r="S36" s="329">
        <v>0.065</v>
      </c>
      <c r="T36" s="328">
        <f t="shared" si="2"/>
        <v>0.00399</v>
      </c>
      <c r="U36" s="330">
        <v>3.0</v>
      </c>
      <c r="V36" s="331">
        <f t="shared" si="3"/>
        <v>0.19749</v>
      </c>
      <c r="W36" s="85">
        <f t="shared" si="4"/>
        <v>375.231</v>
      </c>
      <c r="X36" s="332">
        <v>0.13</v>
      </c>
      <c r="Y36" s="85">
        <f t="shared" si="5"/>
        <v>104</v>
      </c>
      <c r="Z36" s="333">
        <v>2.5</v>
      </c>
      <c r="AA36" s="427">
        <f t="shared" si="6"/>
        <v>289.469</v>
      </c>
      <c r="AB36" s="331">
        <f t="shared" si="7"/>
        <v>0.1523521053</v>
      </c>
      <c r="AC36" s="71">
        <f t="shared" si="11"/>
        <v>1517.188</v>
      </c>
      <c r="AD36" s="71">
        <f t="shared" si="12"/>
        <v>7.581</v>
      </c>
      <c r="AE36" s="318">
        <v>0.0085</v>
      </c>
      <c r="AF36" s="319">
        <f t="shared" si="13"/>
        <v>16.15</v>
      </c>
    </row>
    <row r="37" ht="18.0" customHeight="1">
      <c r="A37" s="413">
        <v>45714.0</v>
      </c>
      <c r="B37" s="414">
        <v>13954.0</v>
      </c>
      <c r="C37" s="326">
        <v>10352.0</v>
      </c>
      <c r="D37" s="326" t="s">
        <v>1290</v>
      </c>
      <c r="E37" s="326" t="s">
        <v>91</v>
      </c>
      <c r="F37" s="326" t="s">
        <v>426</v>
      </c>
      <c r="G37" s="326" t="s">
        <v>91</v>
      </c>
      <c r="H37" s="330" t="s">
        <v>1197</v>
      </c>
      <c r="I37" s="419" t="s">
        <v>86</v>
      </c>
      <c r="J37" s="326" t="s">
        <v>1291</v>
      </c>
      <c r="K37" s="326" t="s">
        <v>1292</v>
      </c>
      <c r="L37" s="60">
        <v>1350.0</v>
      </c>
      <c r="M37" s="418">
        <v>2400.0</v>
      </c>
      <c r="N37" s="409">
        <v>60000.0</v>
      </c>
      <c r="O37" s="328">
        <v>3.6E-4</v>
      </c>
      <c r="P37" s="85">
        <f t="shared" si="1"/>
        <v>21.6</v>
      </c>
      <c r="Q37" s="86">
        <v>0.12</v>
      </c>
      <c r="R37" s="86">
        <v>0.0</v>
      </c>
      <c r="S37" s="329">
        <v>0.065</v>
      </c>
      <c r="T37" s="328">
        <f t="shared" si="2"/>
        <v>0.01995</v>
      </c>
      <c r="U37" s="330">
        <v>15.0</v>
      </c>
      <c r="V37" s="329">
        <f t="shared" si="3"/>
        <v>0.21345</v>
      </c>
      <c r="W37" s="85">
        <f t="shared" si="4"/>
        <v>512.28</v>
      </c>
      <c r="X37" s="332">
        <v>0.13</v>
      </c>
      <c r="Y37" s="85">
        <f t="shared" si="5"/>
        <v>136.5</v>
      </c>
      <c r="Z37" s="347">
        <v>2.5</v>
      </c>
      <c r="AA37" s="85">
        <f t="shared" si="6"/>
        <v>377.12</v>
      </c>
      <c r="AB37" s="329">
        <f t="shared" si="7"/>
        <v>0.1571333333</v>
      </c>
      <c r="AC37" s="71">
        <f t="shared" si="11"/>
        <v>1839.84</v>
      </c>
      <c r="AD37" s="71">
        <f t="shared" si="12"/>
        <v>47.88</v>
      </c>
      <c r="AE37" s="318">
        <v>0.0085</v>
      </c>
      <c r="AF37" s="319">
        <f t="shared" si="13"/>
        <v>20.4</v>
      </c>
    </row>
    <row r="38" ht="18.0" customHeight="1">
      <c r="A38" s="413">
        <v>45714.0</v>
      </c>
      <c r="B38" s="414" t="s">
        <v>1293</v>
      </c>
      <c r="C38" s="326" t="s">
        <v>1294</v>
      </c>
      <c r="D38" s="326" t="s">
        <v>1100</v>
      </c>
      <c r="E38" s="326" t="s">
        <v>113</v>
      </c>
      <c r="F38" s="326" t="s">
        <v>508</v>
      </c>
      <c r="G38" s="326" t="s">
        <v>119</v>
      </c>
      <c r="H38" s="326" t="s">
        <v>109</v>
      </c>
      <c r="I38" s="60" t="s">
        <v>86</v>
      </c>
      <c r="J38" s="326" t="s">
        <v>910</v>
      </c>
      <c r="K38" s="326" t="s">
        <v>911</v>
      </c>
      <c r="L38" s="416">
        <v>4800.0</v>
      </c>
      <c r="M38" s="417">
        <v>7900.0</v>
      </c>
      <c r="N38" s="60">
        <v>80000.0</v>
      </c>
      <c r="O38" s="328">
        <v>3.6E-4</v>
      </c>
      <c r="P38" s="85">
        <f t="shared" si="1"/>
        <v>28.8</v>
      </c>
      <c r="Q38" s="86">
        <v>0.03</v>
      </c>
      <c r="R38" s="86">
        <v>0.035</v>
      </c>
      <c r="S38" s="329">
        <v>0.065</v>
      </c>
      <c r="T38" s="328">
        <f t="shared" si="2"/>
        <v>0.01995</v>
      </c>
      <c r="U38" s="330">
        <v>15.0</v>
      </c>
      <c r="V38" s="329">
        <f t="shared" si="3"/>
        <v>0.15845</v>
      </c>
      <c r="W38" s="85">
        <f t="shared" si="4"/>
        <v>1251.755</v>
      </c>
      <c r="X38" s="332">
        <v>0.1</v>
      </c>
      <c r="Y38" s="85">
        <f t="shared" si="5"/>
        <v>310</v>
      </c>
      <c r="Z38" s="347">
        <v>2.5</v>
      </c>
      <c r="AA38" s="85">
        <f t="shared" si="6"/>
        <v>1506.945</v>
      </c>
      <c r="AB38" s="329">
        <f t="shared" si="7"/>
        <v>0.1907525316</v>
      </c>
      <c r="AC38" s="71">
        <f t="shared" si="11"/>
        <v>6490.64</v>
      </c>
      <c r="AD38" s="71">
        <f t="shared" si="12"/>
        <v>157.605</v>
      </c>
      <c r="AE38" s="318">
        <v>0.0085</v>
      </c>
      <c r="AF38" s="319">
        <f t="shared" si="13"/>
        <v>67.15</v>
      </c>
    </row>
    <row r="39" ht="18.0" customHeight="1">
      <c r="A39" s="413">
        <v>45714.0</v>
      </c>
      <c r="B39" s="414">
        <v>13989.0</v>
      </c>
      <c r="C39" s="326">
        <v>10375.0</v>
      </c>
      <c r="D39" s="326" t="s">
        <v>124</v>
      </c>
      <c r="E39" s="326" t="s">
        <v>125</v>
      </c>
      <c r="F39" s="326" t="s">
        <v>105</v>
      </c>
      <c r="G39" s="326" t="s">
        <v>106</v>
      </c>
      <c r="H39" s="326" t="s">
        <v>109</v>
      </c>
      <c r="I39" s="60" t="s">
        <v>86</v>
      </c>
      <c r="J39" s="330" t="s">
        <v>1295</v>
      </c>
      <c r="K39" s="330" t="s">
        <v>1296</v>
      </c>
      <c r="L39" s="60">
        <v>9000.0</v>
      </c>
      <c r="M39" s="418">
        <v>14700.0</v>
      </c>
      <c r="N39" s="60">
        <v>500000.0</v>
      </c>
      <c r="O39" s="328">
        <v>3.6E-4</v>
      </c>
      <c r="P39" s="85">
        <f t="shared" si="1"/>
        <v>180</v>
      </c>
      <c r="Q39" s="86">
        <v>0.056</v>
      </c>
      <c r="R39" s="86">
        <v>0.035</v>
      </c>
      <c r="S39" s="329">
        <v>0.065</v>
      </c>
      <c r="T39" s="328">
        <f t="shared" si="2"/>
        <v>0.01995</v>
      </c>
      <c r="U39" s="330">
        <v>15.0</v>
      </c>
      <c r="V39" s="329">
        <f t="shared" si="3"/>
        <v>0.18445</v>
      </c>
      <c r="W39" s="85">
        <f t="shared" si="4"/>
        <v>2711.415</v>
      </c>
      <c r="X39" s="332">
        <v>0.1</v>
      </c>
      <c r="Y39" s="85">
        <f t="shared" si="5"/>
        <v>570</v>
      </c>
      <c r="Z39" s="347">
        <v>2.5</v>
      </c>
      <c r="AA39" s="85">
        <f t="shared" si="6"/>
        <v>2236.085</v>
      </c>
      <c r="AB39" s="329">
        <f t="shared" si="7"/>
        <v>0.1521146259</v>
      </c>
      <c r="AC39" s="71">
        <f t="shared" si="11"/>
        <v>11695.32</v>
      </c>
      <c r="AD39" s="71">
        <f t="shared" si="12"/>
        <v>293.265</v>
      </c>
      <c r="AE39" s="318">
        <v>0.0085</v>
      </c>
      <c r="AF39" s="319">
        <f t="shared" si="13"/>
        <v>124.95</v>
      </c>
    </row>
    <row r="40" ht="15.0" customHeight="1">
      <c r="A40" s="413">
        <v>45715.0</v>
      </c>
      <c r="B40" s="414" t="s">
        <v>1297</v>
      </c>
      <c r="C40" s="414" t="s">
        <v>1298</v>
      </c>
      <c r="D40" s="326" t="s">
        <v>105</v>
      </c>
      <c r="E40" s="326" t="s">
        <v>106</v>
      </c>
      <c r="F40" s="326" t="s">
        <v>508</v>
      </c>
      <c r="G40" s="326" t="s">
        <v>119</v>
      </c>
      <c r="H40" s="326" t="s">
        <v>109</v>
      </c>
      <c r="I40" s="60" t="s">
        <v>86</v>
      </c>
      <c r="J40" s="326" t="s">
        <v>1182</v>
      </c>
      <c r="K40" s="105" t="s">
        <v>1183</v>
      </c>
      <c r="L40" s="60">
        <v>12000.0</v>
      </c>
      <c r="M40" s="418">
        <v>18500.0</v>
      </c>
      <c r="N40" s="409">
        <v>200000.0</v>
      </c>
      <c r="O40" s="328">
        <v>3.6E-4</v>
      </c>
      <c r="P40" s="85">
        <f t="shared" si="1"/>
        <v>72</v>
      </c>
      <c r="Q40" s="86">
        <v>0.03</v>
      </c>
      <c r="R40" s="86">
        <v>0.035</v>
      </c>
      <c r="S40" s="329">
        <v>0.065</v>
      </c>
      <c r="T40" s="328">
        <f t="shared" si="2"/>
        <v>0.01995</v>
      </c>
      <c r="U40" s="330">
        <v>15.0</v>
      </c>
      <c r="V40" s="329">
        <f t="shared" si="3"/>
        <v>0.15845</v>
      </c>
      <c r="W40" s="85">
        <f t="shared" si="4"/>
        <v>2931.325</v>
      </c>
      <c r="X40" s="332">
        <v>0.1</v>
      </c>
      <c r="Y40" s="85">
        <f t="shared" si="5"/>
        <v>650</v>
      </c>
      <c r="Z40" s="347">
        <v>2.5</v>
      </c>
      <c r="AA40" s="85">
        <f t="shared" si="6"/>
        <v>2844.175</v>
      </c>
      <c r="AB40" s="329">
        <f t="shared" si="7"/>
        <v>0.1537391892</v>
      </c>
      <c r="AC40" s="71">
        <f t="shared" si="11"/>
        <v>15199.6</v>
      </c>
      <c r="AD40" s="71">
        <f t="shared" si="12"/>
        <v>369.075</v>
      </c>
      <c r="AE40" s="318">
        <v>0.0085</v>
      </c>
      <c r="AF40" s="319">
        <f t="shared" si="13"/>
        <v>157.25</v>
      </c>
    </row>
    <row r="41" ht="18.0" customHeight="1">
      <c r="A41" s="413">
        <v>45716.0</v>
      </c>
      <c r="B41" s="430" t="s">
        <v>1299</v>
      </c>
      <c r="C41" s="414" t="s">
        <v>1300</v>
      </c>
      <c r="D41" s="326" t="s">
        <v>1100</v>
      </c>
      <c r="E41" s="326" t="s">
        <v>113</v>
      </c>
      <c r="F41" s="326" t="s">
        <v>114</v>
      </c>
      <c r="G41" s="326" t="s">
        <v>115</v>
      </c>
      <c r="H41" s="326" t="s">
        <v>109</v>
      </c>
      <c r="I41" s="60" t="s">
        <v>86</v>
      </c>
      <c r="J41" s="326" t="s">
        <v>136</v>
      </c>
      <c r="K41" s="326" t="s">
        <v>740</v>
      </c>
      <c r="L41" s="60">
        <v>6500.0</v>
      </c>
      <c r="M41" s="418">
        <v>10100.0</v>
      </c>
      <c r="N41" s="409">
        <v>80000.0</v>
      </c>
      <c r="O41" s="328">
        <v>3.6E-4</v>
      </c>
      <c r="P41" s="85">
        <f t="shared" si="1"/>
        <v>28.8</v>
      </c>
      <c r="Q41" s="86">
        <v>0.03</v>
      </c>
      <c r="R41" s="86">
        <v>0.035</v>
      </c>
      <c r="S41" s="329">
        <v>0.065</v>
      </c>
      <c r="T41" s="328">
        <f t="shared" si="2"/>
        <v>0.01995</v>
      </c>
      <c r="U41" s="330">
        <v>15.0</v>
      </c>
      <c r="V41" s="331">
        <f t="shared" si="3"/>
        <v>0.15845</v>
      </c>
      <c r="W41" s="85">
        <f t="shared" si="4"/>
        <v>1600.345</v>
      </c>
      <c r="X41" s="332">
        <v>0.1</v>
      </c>
      <c r="Y41" s="85">
        <f t="shared" si="5"/>
        <v>360</v>
      </c>
      <c r="Z41" s="347">
        <v>2.5</v>
      </c>
      <c r="AA41" s="85">
        <f t="shared" si="6"/>
        <v>1608.355</v>
      </c>
      <c r="AB41" s="329">
        <f t="shared" si="7"/>
        <v>0.1592430693</v>
      </c>
      <c r="AC41" s="71">
        <f t="shared" si="11"/>
        <v>8298.16</v>
      </c>
      <c r="AD41" s="71">
        <f t="shared" si="12"/>
        <v>201.495</v>
      </c>
      <c r="AE41" s="318">
        <v>0.0085</v>
      </c>
      <c r="AF41" s="319">
        <f t="shared" si="13"/>
        <v>85.85</v>
      </c>
    </row>
    <row r="42" ht="18.0" customHeight="1">
      <c r="A42" s="413">
        <v>45716.0</v>
      </c>
      <c r="B42" s="430" t="s">
        <v>1301</v>
      </c>
      <c r="C42" s="430">
        <v>10443.0</v>
      </c>
      <c r="D42" s="330" t="s">
        <v>1100</v>
      </c>
      <c r="E42" s="330" t="s">
        <v>113</v>
      </c>
      <c r="F42" s="330" t="s">
        <v>1205</v>
      </c>
      <c r="G42" s="330" t="s">
        <v>108</v>
      </c>
      <c r="H42" s="326" t="s">
        <v>109</v>
      </c>
      <c r="I42" s="60" t="s">
        <v>86</v>
      </c>
      <c r="J42" s="326" t="s">
        <v>1302</v>
      </c>
      <c r="K42" s="326" t="s">
        <v>1303</v>
      </c>
      <c r="L42" s="419">
        <v>11500.0</v>
      </c>
      <c r="M42" s="431">
        <v>17900.0</v>
      </c>
      <c r="N42" s="419">
        <v>100000.0</v>
      </c>
      <c r="O42" s="328">
        <v>3.6E-4</v>
      </c>
      <c r="P42" s="85">
        <f t="shared" si="1"/>
        <v>36</v>
      </c>
      <c r="Q42" s="86">
        <v>0.03</v>
      </c>
      <c r="R42" s="86">
        <v>0.035</v>
      </c>
      <c r="S42" s="329">
        <v>0.065</v>
      </c>
      <c r="T42" s="328">
        <f t="shared" si="2"/>
        <v>0.01995</v>
      </c>
      <c r="U42" s="330">
        <v>15.0</v>
      </c>
      <c r="V42" s="329">
        <f t="shared" si="3"/>
        <v>0.15845</v>
      </c>
      <c r="W42" s="85">
        <f t="shared" si="4"/>
        <v>2836.255</v>
      </c>
      <c r="X42" s="332">
        <v>0.1</v>
      </c>
      <c r="Y42" s="85">
        <f t="shared" si="5"/>
        <v>640</v>
      </c>
      <c r="Z42" s="347">
        <v>2.5</v>
      </c>
      <c r="AA42" s="85">
        <f t="shared" si="6"/>
        <v>2885.245</v>
      </c>
      <c r="AB42" s="329">
        <f t="shared" si="7"/>
        <v>0.1611868715</v>
      </c>
      <c r="AC42" s="71">
        <f t="shared" si="11"/>
        <v>14706.64</v>
      </c>
      <c r="AD42" s="71">
        <f t="shared" si="12"/>
        <v>357.105</v>
      </c>
      <c r="AE42" s="318">
        <v>0.0085</v>
      </c>
      <c r="AF42" s="319">
        <f t="shared" si="13"/>
        <v>152.15</v>
      </c>
    </row>
    <row r="43" ht="18.0" customHeight="1">
      <c r="A43" s="413">
        <v>45716.0</v>
      </c>
      <c r="B43" s="430">
        <v>14090.0</v>
      </c>
      <c r="C43" s="430">
        <v>10439.0</v>
      </c>
      <c r="D43" s="424" t="s">
        <v>90</v>
      </c>
      <c r="E43" s="424" t="s">
        <v>91</v>
      </c>
      <c r="F43" s="424" t="s">
        <v>148</v>
      </c>
      <c r="G43" s="424" t="s">
        <v>125</v>
      </c>
      <c r="H43" s="326" t="s">
        <v>85</v>
      </c>
      <c r="I43" s="99" t="s">
        <v>86</v>
      </c>
      <c r="J43" s="424" t="s">
        <v>1304</v>
      </c>
      <c r="K43" s="424" t="s">
        <v>1027</v>
      </c>
      <c r="L43" s="99">
        <v>3200.0</v>
      </c>
      <c r="M43" s="436">
        <v>5200.0</v>
      </c>
      <c r="N43" s="18">
        <v>80000.0</v>
      </c>
      <c r="O43" s="328">
        <v>3.6E-4</v>
      </c>
      <c r="P43" s="85">
        <f t="shared" si="1"/>
        <v>28.8</v>
      </c>
      <c r="Q43" s="86">
        <v>0.12</v>
      </c>
      <c r="R43" s="86">
        <v>0.0</v>
      </c>
      <c r="S43" s="329">
        <v>0.065</v>
      </c>
      <c r="T43" s="328">
        <f t="shared" si="2"/>
        <v>0.01995</v>
      </c>
      <c r="U43" s="330">
        <v>15.0</v>
      </c>
      <c r="V43" s="331">
        <f t="shared" si="3"/>
        <v>0.21345</v>
      </c>
      <c r="W43" s="85">
        <f t="shared" si="4"/>
        <v>1109.94</v>
      </c>
      <c r="X43" s="332">
        <v>0.0</v>
      </c>
      <c r="Y43" s="85">
        <f t="shared" si="5"/>
        <v>0</v>
      </c>
      <c r="Z43" s="333">
        <v>2.5</v>
      </c>
      <c r="AA43" s="427">
        <f t="shared" si="6"/>
        <v>858.76</v>
      </c>
      <c r="AB43" s="331">
        <f t="shared" si="7"/>
        <v>0.1651461538</v>
      </c>
      <c r="AC43" s="71">
        <f t="shared" si="11"/>
        <v>3986.32</v>
      </c>
      <c r="AD43" s="71">
        <f t="shared" si="12"/>
        <v>103.74</v>
      </c>
      <c r="AE43" s="318">
        <v>0.0085</v>
      </c>
      <c r="AF43" s="319">
        <f t="shared" si="13"/>
        <v>44.2</v>
      </c>
    </row>
    <row r="44" ht="18.0" customHeight="1">
      <c r="A44" s="103"/>
      <c r="B44" s="104"/>
      <c r="H44" s="105"/>
      <c r="I44" s="106"/>
      <c r="K44" s="4" t="s">
        <v>1193</v>
      </c>
      <c r="L44" s="438"/>
      <c r="M44" s="439"/>
      <c r="N44" s="440"/>
      <c r="O44" s="441"/>
      <c r="P44" s="441"/>
      <c r="Q44" s="442"/>
      <c r="R44" s="442"/>
      <c r="S44" s="441"/>
      <c r="T44" s="441"/>
      <c r="U44" s="441"/>
      <c r="V44" s="443">
        <f t="shared" ref="V44:W44" si="14">SUM(V14:V43)</f>
        <v>5.22554</v>
      </c>
      <c r="W44" s="444">
        <f t="shared" si="14"/>
        <v>47774.8235</v>
      </c>
      <c r="X44" s="441"/>
      <c r="Y44" s="445">
        <f>SUM(Y14:Y43)</f>
        <v>10488</v>
      </c>
      <c r="Z44" s="446" t="str">
        <f>Y44/M44</f>
        <v>#DIV/0!</v>
      </c>
      <c r="AA44" s="447">
        <f>SUM(AA4:AA43)</f>
        <v>60963.3865</v>
      </c>
      <c r="AB44" s="448">
        <f>C71</f>
        <v>0.1561362185</v>
      </c>
    </row>
    <row r="45" ht="18.0" customHeight="1">
      <c r="A45" s="103"/>
      <c r="B45" s="104"/>
      <c r="H45" s="105"/>
      <c r="I45" s="106"/>
      <c r="L45" s="6"/>
      <c r="M45" s="6"/>
      <c r="Q45" s="363"/>
      <c r="R45" s="363"/>
    </row>
    <row r="46" ht="18.0" customHeight="1">
      <c r="A46" s="103"/>
      <c r="B46" s="104"/>
      <c r="H46" s="105"/>
      <c r="I46" s="106"/>
      <c r="L46" s="6"/>
      <c r="M46" s="6"/>
      <c r="Q46" s="363"/>
      <c r="R46" s="363"/>
    </row>
    <row r="47" ht="18.0" customHeight="1">
      <c r="A47" s="103"/>
      <c r="B47" s="104"/>
      <c r="H47" s="105"/>
      <c r="I47" s="106"/>
      <c r="M47" s="109"/>
      <c r="Q47" s="363"/>
      <c r="R47" s="363"/>
    </row>
    <row r="48" ht="18.0" customHeight="1">
      <c r="A48" s="103"/>
      <c r="B48" s="104"/>
      <c r="H48" s="105"/>
      <c r="I48" s="106"/>
      <c r="M48" s="110"/>
      <c r="Q48" s="363"/>
      <c r="R48" s="363"/>
    </row>
    <row r="49" ht="18.0" customHeight="1">
      <c r="B49" s="104"/>
      <c r="C49" s="364" t="s">
        <v>209</v>
      </c>
      <c r="D49" s="364" t="s">
        <v>1</v>
      </c>
      <c r="E49" s="364" t="s">
        <v>2</v>
      </c>
      <c r="F49" s="365" t="s">
        <v>13</v>
      </c>
      <c r="G49" s="366" t="s">
        <v>3</v>
      </c>
      <c r="H49" s="105"/>
      <c r="I49" s="106"/>
      <c r="K49" s="115" t="str">
        <f>L6097</f>
        <v/>
      </c>
      <c r="M49" s="116"/>
      <c r="N49" s="115"/>
      <c r="Q49" s="363"/>
      <c r="R49" s="363"/>
    </row>
    <row r="50" ht="18.0" customHeight="1">
      <c r="B50" s="104"/>
      <c r="C50" s="367" t="s">
        <v>109</v>
      </c>
      <c r="D50" s="368">
        <v>150000.0</v>
      </c>
      <c r="E50" s="369">
        <f t="shared" ref="E50:E63" si="15">SUMIF(H:H,C50,M:M)</f>
        <v>340350</v>
      </c>
      <c r="F50" s="369">
        <f t="shared" ref="F50:F61" si="16">SUMIF(H:H,C50,Y:Y)</f>
        <v>12755</v>
      </c>
      <c r="G50" s="11">
        <f t="shared" ref="G50:G63" si="17">E50/D50</f>
        <v>2.269</v>
      </c>
      <c r="H50" s="105"/>
      <c r="I50" s="106"/>
      <c r="K50" s="115"/>
      <c r="N50" s="115"/>
      <c r="Q50" s="363"/>
      <c r="R50" s="363"/>
    </row>
    <row r="51" ht="18.0" customHeight="1">
      <c r="B51" s="122" t="s">
        <v>210</v>
      </c>
      <c r="C51" s="367" t="s">
        <v>858</v>
      </c>
      <c r="D51" s="368">
        <v>10000.0</v>
      </c>
      <c r="E51" s="369">
        <f t="shared" si="15"/>
        <v>0</v>
      </c>
      <c r="F51" s="369">
        <f t="shared" si="16"/>
        <v>0</v>
      </c>
      <c r="G51" s="11">
        <f t="shared" si="17"/>
        <v>0</v>
      </c>
      <c r="H51" s="105"/>
      <c r="I51" s="106"/>
      <c r="K51" s="115"/>
      <c r="N51" s="115"/>
      <c r="Q51" s="363"/>
      <c r="R51" s="363"/>
    </row>
    <row r="52" ht="18.0" customHeight="1">
      <c r="B52" s="104"/>
      <c r="C52" s="367" t="s">
        <v>1107</v>
      </c>
      <c r="D52" s="368">
        <v>20000.0</v>
      </c>
      <c r="E52" s="369">
        <f t="shared" si="15"/>
        <v>8600</v>
      </c>
      <c r="F52" s="369">
        <f t="shared" si="16"/>
        <v>432</v>
      </c>
      <c r="G52" s="11">
        <f t="shared" si="17"/>
        <v>0.43</v>
      </c>
      <c r="H52" s="105"/>
      <c r="I52" s="106"/>
      <c r="N52" s="115"/>
      <c r="Q52" s="363"/>
      <c r="R52" s="363"/>
    </row>
    <row r="53" ht="18.0" customHeight="1">
      <c r="B53" s="104"/>
      <c r="C53" s="367" t="s">
        <v>1194</v>
      </c>
      <c r="D53" s="368">
        <v>5000.0</v>
      </c>
      <c r="E53" s="369">
        <f t="shared" si="15"/>
        <v>0</v>
      </c>
      <c r="F53" s="369">
        <f t="shared" si="16"/>
        <v>0</v>
      </c>
      <c r="G53" s="11">
        <f t="shared" si="17"/>
        <v>0</v>
      </c>
      <c r="H53" s="105"/>
      <c r="I53" s="123"/>
      <c r="N53" s="115"/>
      <c r="Q53" s="363"/>
      <c r="R53" s="363"/>
    </row>
    <row r="54" ht="18.0" customHeight="1">
      <c r="B54" s="104"/>
      <c r="C54" s="367" t="s">
        <v>128</v>
      </c>
      <c r="D54" s="368">
        <v>15000.0</v>
      </c>
      <c r="E54" s="369">
        <f t="shared" si="15"/>
        <v>2500</v>
      </c>
      <c r="F54" s="369">
        <f t="shared" si="16"/>
        <v>156</v>
      </c>
      <c r="G54" s="11">
        <f t="shared" si="17"/>
        <v>0.1666666667</v>
      </c>
      <c r="H54" s="105"/>
      <c r="I54" s="123"/>
      <c r="N54" s="115"/>
      <c r="Q54" s="363"/>
      <c r="R54" s="363"/>
    </row>
    <row r="55" ht="18.0" customHeight="1">
      <c r="B55" s="104"/>
      <c r="C55" s="367" t="s">
        <v>316</v>
      </c>
      <c r="D55" s="368">
        <v>20000.0</v>
      </c>
      <c r="E55" s="369">
        <f t="shared" si="15"/>
        <v>0</v>
      </c>
      <c r="F55" s="369">
        <f t="shared" si="16"/>
        <v>0</v>
      </c>
      <c r="G55" s="11">
        <f t="shared" si="17"/>
        <v>0</v>
      </c>
      <c r="K55" s="128"/>
      <c r="N55" s="115"/>
      <c r="Q55" s="363"/>
      <c r="R55" s="363"/>
    </row>
    <row r="56" ht="18.0" customHeight="1">
      <c r="B56" s="104"/>
      <c r="C56" s="367" t="s">
        <v>212</v>
      </c>
      <c r="D56" s="368">
        <v>10000.0</v>
      </c>
      <c r="E56" s="369">
        <f t="shared" si="15"/>
        <v>10800</v>
      </c>
      <c r="F56" s="369">
        <f t="shared" si="16"/>
        <v>357.5</v>
      </c>
      <c r="G56" s="11">
        <f t="shared" si="17"/>
        <v>1.08</v>
      </c>
      <c r="Q56" s="363"/>
      <c r="R56" s="363"/>
    </row>
    <row r="57" ht="18.0" customHeight="1">
      <c r="B57" s="104"/>
      <c r="C57" s="367" t="s">
        <v>1195</v>
      </c>
      <c r="D57" s="368">
        <v>5000.0</v>
      </c>
      <c r="E57" s="369">
        <f t="shared" si="15"/>
        <v>0</v>
      </c>
      <c r="F57" s="369">
        <f t="shared" si="16"/>
        <v>0</v>
      </c>
      <c r="G57" s="11">
        <f t="shared" si="17"/>
        <v>0</v>
      </c>
      <c r="K57" s="134"/>
      <c r="R57" s="363"/>
    </row>
    <row r="58" ht="18.0" customHeight="1">
      <c r="B58" s="104"/>
      <c r="C58" s="367" t="s">
        <v>1196</v>
      </c>
      <c r="D58" s="368">
        <v>5000.0</v>
      </c>
      <c r="E58" s="369">
        <f t="shared" si="15"/>
        <v>0</v>
      </c>
      <c r="F58" s="369">
        <f t="shared" si="16"/>
        <v>0</v>
      </c>
      <c r="G58" s="11">
        <f t="shared" si="17"/>
        <v>0</v>
      </c>
      <c r="K58" s="138"/>
      <c r="Q58" s="363"/>
      <c r="R58" s="363"/>
    </row>
    <row r="59" ht="18.0" customHeight="1">
      <c r="B59" s="104"/>
      <c r="C59" s="367" t="s">
        <v>85</v>
      </c>
      <c r="D59" s="368">
        <v>30000.0</v>
      </c>
      <c r="E59" s="369">
        <f t="shared" si="15"/>
        <v>10600</v>
      </c>
      <c r="F59" s="369">
        <f t="shared" si="16"/>
        <v>0</v>
      </c>
      <c r="G59" s="11">
        <f t="shared" si="17"/>
        <v>0.3533333333</v>
      </c>
      <c r="N59" s="139"/>
      <c r="Q59" s="363"/>
      <c r="R59" s="363"/>
    </row>
    <row r="60" ht="18.0" customHeight="1">
      <c r="B60" s="104"/>
      <c r="C60" s="367" t="s">
        <v>668</v>
      </c>
      <c r="D60" s="368">
        <v>5000.0</v>
      </c>
      <c r="E60" s="369">
        <f t="shared" si="15"/>
        <v>0</v>
      </c>
      <c r="F60" s="369">
        <f t="shared" si="16"/>
        <v>0</v>
      </c>
      <c r="G60" s="370">
        <f t="shared" si="17"/>
        <v>0</v>
      </c>
      <c r="N60" s="110"/>
      <c r="Q60" s="363"/>
      <c r="R60" s="363"/>
    </row>
    <row r="61" ht="18.0" customHeight="1">
      <c r="B61" s="104"/>
      <c r="C61" s="367" t="s">
        <v>1197</v>
      </c>
      <c r="D61" s="368">
        <v>10000.0</v>
      </c>
      <c r="E61" s="369">
        <f t="shared" si="15"/>
        <v>14300</v>
      </c>
      <c r="F61" s="369">
        <f t="shared" si="16"/>
        <v>799.5</v>
      </c>
      <c r="G61" s="370">
        <f t="shared" si="17"/>
        <v>1.43</v>
      </c>
      <c r="Q61" s="363"/>
      <c r="R61" s="363"/>
    </row>
    <row r="62" ht="18.0" customHeight="1">
      <c r="B62" s="104"/>
      <c r="C62" s="367" t="s">
        <v>1144</v>
      </c>
      <c r="D62" s="368">
        <v>20000.0</v>
      </c>
      <c r="E62" s="369">
        <f t="shared" si="15"/>
        <v>0</v>
      </c>
      <c r="F62" s="369">
        <f>SUMIF(H:H,C62,Y:Y)/2</f>
        <v>0</v>
      </c>
      <c r="G62" s="11">
        <f t="shared" si="17"/>
        <v>0</v>
      </c>
      <c r="Q62" s="363"/>
      <c r="R62" s="363"/>
    </row>
    <row r="63" ht="18.0" hidden="1" customHeight="1">
      <c r="A63" s="103"/>
      <c r="B63" s="104"/>
      <c r="C63" s="367"/>
      <c r="D63" s="368">
        <v>0.0</v>
      </c>
      <c r="E63" s="369">
        <f t="shared" si="15"/>
        <v>0</v>
      </c>
      <c r="F63" s="369">
        <f>SUMIF(H:H,C63,Y:Y)</f>
        <v>0</v>
      </c>
      <c r="G63" s="11" t="str">
        <f t="shared" si="17"/>
        <v>#DIV/0!</v>
      </c>
      <c r="Q63" s="363"/>
      <c r="R63" s="363"/>
    </row>
    <row r="64" ht="18.0" customHeight="1">
      <c r="A64" s="103"/>
      <c r="B64" s="104"/>
      <c r="C64" s="371" t="s">
        <v>805</v>
      </c>
      <c r="D64" s="373">
        <f>SUM(D50:D63)</f>
        <v>305000</v>
      </c>
      <c r="E64" s="372">
        <v>390450.0</v>
      </c>
      <c r="F64" s="373">
        <f>SUM(F50:F63)+(D125)</f>
        <v>14500</v>
      </c>
      <c r="G64" s="374"/>
      <c r="K64" s="146"/>
      <c r="Q64" s="363"/>
      <c r="R64" s="363"/>
    </row>
    <row r="65" ht="18.0" customHeight="1">
      <c r="A65" s="103"/>
      <c r="B65" s="104"/>
      <c r="K65" s="148"/>
      <c r="Q65" s="363"/>
      <c r="R65" s="363"/>
    </row>
    <row r="66" ht="18.0" customHeight="1">
      <c r="A66" s="103"/>
      <c r="B66" s="104"/>
      <c r="K66" s="148"/>
      <c r="Q66" s="363"/>
      <c r="R66" s="363"/>
    </row>
    <row r="67" ht="18.0" customHeight="1">
      <c r="A67" s="103"/>
      <c r="B67" s="104"/>
      <c r="C67" s="384" t="s">
        <v>218</v>
      </c>
      <c r="D67" s="384" t="s">
        <v>5</v>
      </c>
      <c r="F67" s="385" t="s">
        <v>214</v>
      </c>
      <c r="G67" s="386">
        <v>12.0</v>
      </c>
      <c r="I67" s="450" t="s">
        <v>1305</v>
      </c>
      <c r="K67" s="148"/>
      <c r="Q67" s="363"/>
      <c r="R67" s="363"/>
    </row>
    <row r="68" ht="18.0" customHeight="1">
      <c r="A68" s="103"/>
      <c r="B68" s="104"/>
      <c r="C68" s="387">
        <f>SUM(L4:L163)</f>
        <v>244750</v>
      </c>
      <c r="D68" s="388">
        <f>E64</f>
        <v>390450</v>
      </c>
      <c r="F68" s="389" t="s">
        <v>215</v>
      </c>
      <c r="G68" s="390">
        <f>(G69-G70)/G67</f>
        <v>-7537.5</v>
      </c>
      <c r="Q68" s="363"/>
      <c r="R68" s="363"/>
    </row>
    <row r="69" ht="18.0" customHeight="1">
      <c r="A69" s="103"/>
      <c r="B69" s="104"/>
      <c r="F69" s="389" t="s">
        <v>1</v>
      </c>
      <c r="G69" s="391">
        <v>300000.0</v>
      </c>
      <c r="Q69" s="363"/>
      <c r="R69" s="363"/>
    </row>
    <row r="70" ht="18.0" customHeight="1">
      <c r="A70" s="103"/>
      <c r="B70" s="104"/>
      <c r="C70" s="392" t="s">
        <v>219</v>
      </c>
      <c r="D70" s="392" t="s">
        <v>220</v>
      </c>
      <c r="F70" s="389" t="s">
        <v>216</v>
      </c>
      <c r="G70" s="393">
        <f>E64</f>
        <v>390450</v>
      </c>
      <c r="Q70" s="363"/>
      <c r="R70" s="363"/>
    </row>
    <row r="71" ht="18.0" customHeight="1">
      <c r="A71" s="155"/>
      <c r="B71" s="104"/>
      <c r="C71" s="394">
        <f>AA44/D68</f>
        <v>0.1561362185</v>
      </c>
      <c r="D71" s="395">
        <f>AA44</f>
        <v>60963.3865</v>
      </c>
      <c r="F71" s="396" t="s">
        <v>217</v>
      </c>
      <c r="G71" s="397">
        <f>F64+1500+300</f>
        <v>16300</v>
      </c>
      <c r="Q71" s="363"/>
      <c r="R71" s="363"/>
    </row>
    <row r="72" ht="18.0" customHeight="1">
      <c r="A72" s="103"/>
      <c r="B72" s="104"/>
      <c r="Q72" s="363"/>
      <c r="R72" s="363"/>
    </row>
    <row r="73" ht="18.0" customHeight="1">
      <c r="A73" s="103"/>
      <c r="B73" s="104"/>
      <c r="Q73" s="363"/>
      <c r="R73" s="363"/>
    </row>
    <row r="74" ht="18.0" customHeight="1">
      <c r="A74" s="103"/>
      <c r="B74" s="104"/>
      <c r="Q74" s="363"/>
      <c r="R74" s="363"/>
    </row>
    <row r="75" ht="18.0" customHeight="1">
      <c r="A75" s="103"/>
      <c r="B75" s="104"/>
      <c r="J75" s="4" t="s">
        <v>210</v>
      </c>
      <c r="Q75" s="363"/>
      <c r="R75" s="363"/>
    </row>
    <row r="76" ht="18.0" customHeight="1">
      <c r="A76" s="103"/>
      <c r="B76" s="104"/>
      <c r="Q76" s="363"/>
      <c r="R76" s="363"/>
    </row>
    <row r="77" ht="18.0" customHeight="1">
      <c r="A77" s="103"/>
      <c r="B77" s="104"/>
      <c r="F77" s="452">
        <f>E64/G69</f>
        <v>1.3015</v>
      </c>
      <c r="G77" s="146"/>
      <c r="H77" s="146"/>
      <c r="I77" s="146"/>
      <c r="J77" s="146"/>
      <c r="O77" s="156"/>
      <c r="P77" s="156"/>
      <c r="Q77" s="398"/>
      <c r="R77" s="399"/>
      <c r="S77" s="400"/>
      <c r="T77" s="401"/>
      <c r="U77" s="401"/>
      <c r="V77" s="164"/>
      <c r="W77" s="162"/>
      <c r="X77" s="164"/>
      <c r="Y77" s="400"/>
      <c r="Z77" s="401"/>
      <c r="AA77" s="159"/>
      <c r="AB77" s="402"/>
      <c r="AC77" s="164"/>
      <c r="AD77" s="165"/>
      <c r="AE77" s="165"/>
      <c r="AF77" s="165"/>
    </row>
    <row r="78" ht="18.0" customHeight="1">
      <c r="A78" s="103"/>
      <c r="B78" s="104"/>
      <c r="G78" s="148"/>
      <c r="H78" s="148"/>
      <c r="I78" s="148"/>
      <c r="J78" s="148"/>
      <c r="O78" s="166"/>
      <c r="P78" s="167"/>
      <c r="Q78" s="123"/>
      <c r="R78" s="399"/>
      <c r="S78" s="400"/>
      <c r="T78" s="401"/>
      <c r="U78" s="401"/>
      <c r="V78" s="164"/>
      <c r="W78" s="162"/>
      <c r="X78" s="164"/>
      <c r="Y78" s="400"/>
      <c r="Z78" s="401"/>
      <c r="AA78" s="159"/>
      <c r="AB78" s="402"/>
      <c r="AC78" s="164"/>
      <c r="AD78" s="168"/>
      <c r="AE78" s="168"/>
      <c r="AF78" s="168"/>
    </row>
    <row r="79" ht="18.0" customHeight="1">
      <c r="A79" s="103"/>
      <c r="B79" s="104"/>
      <c r="C79" s="169"/>
      <c r="D79" s="170"/>
      <c r="E79" s="170"/>
      <c r="F79" s="148"/>
      <c r="G79" s="148"/>
      <c r="H79" s="148"/>
      <c r="I79" s="148"/>
      <c r="J79" s="148"/>
      <c r="O79" s="166"/>
      <c r="P79" s="167"/>
      <c r="Q79" s="123"/>
      <c r="R79" s="399"/>
      <c r="S79" s="400"/>
      <c r="T79" s="401"/>
      <c r="U79" s="164"/>
      <c r="V79" s="164"/>
      <c r="W79" s="162"/>
      <c r="X79" s="164"/>
      <c r="Y79" s="400"/>
      <c r="Z79" s="401"/>
      <c r="AA79" s="159"/>
      <c r="AB79" s="402"/>
      <c r="AC79" s="164"/>
      <c r="AD79" s="165"/>
      <c r="AE79" s="165"/>
      <c r="AF79" s="165"/>
    </row>
    <row r="80" ht="18.0" customHeight="1">
      <c r="A80" s="103"/>
      <c r="B80" s="104"/>
      <c r="C80" s="169"/>
      <c r="D80" s="170"/>
      <c r="E80" s="170"/>
      <c r="F80" s="148"/>
      <c r="G80" s="148"/>
      <c r="H80" s="148"/>
      <c r="I80" s="148"/>
      <c r="J80" s="148"/>
      <c r="O80" s="166"/>
      <c r="P80" s="167"/>
      <c r="Q80" s="166"/>
      <c r="R80" s="399"/>
      <c r="S80" s="400"/>
      <c r="T80" s="401"/>
      <c r="U80" s="401"/>
      <c r="V80" s="164"/>
      <c r="W80" s="162"/>
      <c r="X80" s="164"/>
      <c r="Y80" s="400"/>
      <c r="Z80" s="401"/>
      <c r="AA80" s="159"/>
      <c r="AB80" s="402"/>
      <c r="AC80" s="164"/>
      <c r="AD80" s="165"/>
      <c r="AE80" s="165"/>
      <c r="AF80" s="165"/>
    </row>
    <row r="81" ht="18.0" customHeight="1">
      <c r="A81" s="103"/>
      <c r="B81" s="104"/>
      <c r="C81" s="6"/>
      <c r="Q81" s="363"/>
      <c r="R81" s="363"/>
    </row>
    <row r="82" ht="18.0" customHeight="1">
      <c r="A82" s="103"/>
      <c r="B82" s="104"/>
      <c r="Q82" s="363"/>
      <c r="R82" s="363"/>
    </row>
    <row r="83" ht="18.0" customHeight="1">
      <c r="A83" s="103"/>
      <c r="B83" s="104"/>
      <c r="Q83" s="363"/>
      <c r="R83" s="363"/>
    </row>
    <row r="84" ht="18.0" customHeight="1">
      <c r="A84" s="103"/>
      <c r="B84" s="104"/>
      <c r="Q84" s="363"/>
      <c r="R84" s="363"/>
    </row>
    <row r="85" ht="18.0" customHeight="1">
      <c r="A85" s="103"/>
      <c r="B85" s="104"/>
      <c r="Q85" s="363"/>
      <c r="R85" s="363"/>
    </row>
    <row r="86" ht="18.0" customHeight="1">
      <c r="A86" s="103"/>
      <c r="B86" s="104"/>
      <c r="Q86" s="363"/>
      <c r="R86" s="363"/>
    </row>
    <row r="87" ht="18.0" customHeight="1">
      <c r="A87" s="103"/>
      <c r="B87" s="104"/>
      <c r="Q87" s="363"/>
      <c r="R87" s="363"/>
    </row>
    <row r="88" ht="18.0" customHeight="1">
      <c r="A88" s="103"/>
      <c r="Q88" s="363"/>
      <c r="R88" s="363"/>
    </row>
    <row r="89" ht="18.0" customHeight="1">
      <c r="A89" s="103"/>
      <c r="Q89" s="363"/>
      <c r="R89" s="363"/>
    </row>
    <row r="90" ht="18.0" customHeight="1">
      <c r="A90" s="103"/>
      <c r="Q90" s="363"/>
      <c r="R90" s="363"/>
    </row>
    <row r="91" ht="18.0" customHeight="1">
      <c r="A91" s="103"/>
      <c r="Q91" s="363"/>
      <c r="R91" s="363"/>
    </row>
    <row r="92" ht="18.0" customHeight="1">
      <c r="A92" s="103"/>
      <c r="Q92" s="363"/>
      <c r="R92" s="363"/>
    </row>
    <row r="93" ht="18.0" customHeight="1">
      <c r="A93" s="103"/>
      <c r="Q93" s="363"/>
      <c r="R93" s="363"/>
    </row>
    <row r="94" ht="18.0" customHeight="1">
      <c r="A94" s="103"/>
      <c r="Q94" s="363"/>
      <c r="R94" s="363"/>
    </row>
    <row r="95" ht="18.0" customHeight="1">
      <c r="A95" s="103"/>
      <c r="Q95" s="363"/>
      <c r="R95" s="363"/>
    </row>
    <row r="96" ht="18.0" customHeight="1">
      <c r="A96" s="103"/>
      <c r="Q96" s="363"/>
      <c r="R96" s="363"/>
    </row>
    <row r="97" ht="18.0" customHeight="1">
      <c r="A97" s="103"/>
      <c r="Q97" s="363"/>
      <c r="R97" s="363"/>
    </row>
    <row r="98" ht="18.0" customHeight="1">
      <c r="A98" s="103"/>
      <c r="Q98" s="363"/>
      <c r="R98" s="363"/>
    </row>
    <row r="99" ht="18.0" customHeight="1">
      <c r="A99" s="103"/>
      <c r="Q99" s="363"/>
      <c r="R99" s="363"/>
    </row>
    <row r="100" ht="18.0" customHeight="1">
      <c r="A100" s="103"/>
      <c r="Q100" s="363"/>
      <c r="R100" s="363"/>
    </row>
    <row r="101" ht="18.0" customHeight="1">
      <c r="A101" s="103"/>
      <c r="Q101" s="363"/>
      <c r="R101" s="363"/>
    </row>
    <row r="102" ht="18.0" customHeight="1">
      <c r="A102" s="103"/>
      <c r="Q102" s="363"/>
      <c r="R102" s="363"/>
    </row>
    <row r="103" ht="18.0" customHeight="1">
      <c r="A103" s="103"/>
      <c r="Q103" s="363"/>
      <c r="R103" s="363"/>
    </row>
    <row r="104" ht="18.0" customHeight="1">
      <c r="A104" s="103"/>
      <c r="Q104" s="363"/>
      <c r="R104" s="363"/>
    </row>
    <row r="105" ht="18.0" customHeight="1">
      <c r="A105" s="103"/>
      <c r="Q105" s="363"/>
      <c r="R105" s="363"/>
    </row>
    <row r="106" ht="18.0" customHeight="1">
      <c r="A106" s="103"/>
      <c r="Q106" s="363"/>
      <c r="R106" s="363"/>
    </row>
    <row r="107" ht="18.0" customHeight="1">
      <c r="A107" s="103"/>
      <c r="Q107" s="363"/>
      <c r="R107" s="363"/>
    </row>
    <row r="108" ht="18.0" customHeight="1">
      <c r="A108" s="103"/>
      <c r="Q108" s="363"/>
      <c r="R108" s="363"/>
    </row>
    <row r="109" ht="18.0" customHeight="1">
      <c r="A109" s="103"/>
      <c r="Q109" s="363"/>
      <c r="R109" s="363"/>
    </row>
    <row r="110" ht="18.0" customHeight="1">
      <c r="A110" s="103"/>
      <c r="Q110" s="363"/>
      <c r="R110" s="363"/>
    </row>
    <row r="111" ht="18.0" customHeight="1">
      <c r="A111" s="103"/>
      <c r="Q111" s="363"/>
      <c r="R111" s="363"/>
    </row>
    <row r="112" ht="18.0" customHeight="1">
      <c r="A112" s="103"/>
      <c r="Q112" s="363"/>
      <c r="R112" s="363"/>
    </row>
    <row r="113" ht="18.0" customHeight="1">
      <c r="A113" s="103"/>
      <c r="Q113" s="363"/>
      <c r="R113" s="363"/>
    </row>
    <row r="114" ht="18.0" customHeight="1">
      <c r="A114" s="103"/>
      <c r="Q114" s="363"/>
      <c r="R114" s="363"/>
    </row>
    <row r="115" ht="18.0" customHeight="1">
      <c r="A115" s="103"/>
      <c r="Q115" s="363"/>
      <c r="R115" s="363"/>
    </row>
    <row r="116" ht="18.0" customHeight="1">
      <c r="A116" s="103"/>
      <c r="Q116" s="363"/>
      <c r="R116" s="363"/>
    </row>
    <row r="117" ht="18.0" customHeight="1">
      <c r="A117" s="103"/>
      <c r="Q117" s="363"/>
      <c r="R117" s="363"/>
    </row>
    <row r="118" ht="18.0" customHeight="1">
      <c r="A118" s="103"/>
      <c r="Q118" s="363"/>
      <c r="R118" s="363"/>
    </row>
    <row r="119" ht="18.0" customHeight="1">
      <c r="A119" s="103"/>
      <c r="Q119" s="363"/>
      <c r="R119" s="363"/>
    </row>
    <row r="120" ht="18.0" customHeight="1">
      <c r="A120" s="103"/>
      <c r="Q120" s="363"/>
      <c r="R120" s="363"/>
    </row>
    <row r="121" ht="18.0" customHeight="1">
      <c r="A121" s="103"/>
      <c r="Q121" s="363"/>
      <c r="R121" s="363"/>
    </row>
    <row r="122" ht="18.0" customHeight="1">
      <c r="A122" s="103"/>
      <c r="Q122" s="363"/>
      <c r="R122" s="363"/>
    </row>
    <row r="123" ht="18.0" customHeight="1">
      <c r="A123" s="103"/>
      <c r="Q123" s="363"/>
      <c r="R123" s="363"/>
    </row>
    <row r="124" ht="18.0" customHeight="1">
      <c r="A124" s="103"/>
      <c r="Q124" s="363"/>
      <c r="R124" s="363"/>
    </row>
    <row r="125" ht="18.0" customHeight="1">
      <c r="A125" s="103"/>
      <c r="Q125" s="363"/>
      <c r="R125" s="363"/>
    </row>
    <row r="126" ht="18.0" customHeight="1">
      <c r="A126" s="103"/>
      <c r="Q126" s="363"/>
      <c r="R126" s="363"/>
    </row>
    <row r="127" ht="18.0" customHeight="1">
      <c r="A127" s="103"/>
      <c r="Q127" s="363"/>
      <c r="R127" s="363"/>
    </row>
    <row r="128" ht="18.0" customHeight="1">
      <c r="A128" s="103"/>
      <c r="Q128" s="363"/>
      <c r="R128" s="363"/>
    </row>
    <row r="129" ht="18.0" customHeight="1">
      <c r="A129" s="103"/>
      <c r="Q129" s="363"/>
      <c r="R129" s="363"/>
    </row>
    <row r="130" ht="18.0" customHeight="1">
      <c r="A130" s="103"/>
      <c r="Q130" s="363"/>
      <c r="R130" s="363"/>
    </row>
    <row r="131" ht="18.0" customHeight="1">
      <c r="A131" s="103"/>
      <c r="Q131" s="363"/>
      <c r="R131" s="363"/>
    </row>
    <row r="132" ht="18.0" customHeight="1">
      <c r="A132" s="103"/>
      <c r="Q132" s="363"/>
      <c r="R132" s="363"/>
    </row>
    <row r="133" ht="18.0" customHeight="1">
      <c r="A133" s="103"/>
      <c r="Q133" s="363"/>
      <c r="R133" s="363"/>
    </row>
    <row r="134" ht="18.0" customHeight="1">
      <c r="A134" s="103"/>
      <c r="Q134" s="363"/>
      <c r="R134" s="363"/>
    </row>
    <row r="135" ht="18.0" customHeight="1">
      <c r="A135" s="103"/>
      <c r="Q135" s="363"/>
      <c r="R135" s="363"/>
    </row>
    <row r="136" ht="18.0" customHeight="1">
      <c r="A136" s="103"/>
      <c r="Q136" s="363"/>
      <c r="R136" s="363"/>
    </row>
    <row r="137" ht="18.0" customHeight="1">
      <c r="A137" s="103"/>
      <c r="Q137" s="363"/>
      <c r="R137" s="363"/>
    </row>
    <row r="138" ht="18.0" customHeight="1">
      <c r="A138" s="103"/>
      <c r="Q138" s="363"/>
      <c r="R138" s="363"/>
    </row>
    <row r="139" ht="18.0" customHeight="1">
      <c r="A139" s="103"/>
      <c r="Q139" s="363"/>
      <c r="R139" s="363"/>
    </row>
    <row r="140" ht="18.0" customHeight="1">
      <c r="A140" s="103"/>
      <c r="Q140" s="363"/>
      <c r="R140" s="363"/>
    </row>
    <row r="141" ht="18.0" customHeight="1">
      <c r="A141" s="103"/>
      <c r="Q141" s="363"/>
      <c r="R141" s="363"/>
    </row>
    <row r="142" ht="18.0" customHeight="1">
      <c r="A142" s="103"/>
      <c r="Q142" s="363"/>
      <c r="R142" s="363"/>
    </row>
    <row r="143" ht="18.0" customHeight="1">
      <c r="A143" s="103"/>
      <c r="Q143" s="363"/>
      <c r="R143" s="363"/>
    </row>
    <row r="144" ht="18.0" customHeight="1">
      <c r="A144" s="103"/>
      <c r="Q144" s="363"/>
      <c r="R144" s="363"/>
    </row>
    <row r="145" ht="18.0" customHeight="1">
      <c r="A145" s="103"/>
      <c r="Q145" s="363"/>
      <c r="R145" s="363"/>
    </row>
    <row r="146" ht="18.0" customHeight="1">
      <c r="A146" s="103"/>
      <c r="Q146" s="363"/>
      <c r="R146" s="363"/>
    </row>
    <row r="147" ht="18.0" customHeight="1">
      <c r="A147" s="103"/>
      <c r="Q147" s="363"/>
      <c r="R147" s="363"/>
    </row>
    <row r="148" ht="18.0" customHeight="1">
      <c r="A148" s="103"/>
      <c r="Q148" s="363"/>
      <c r="R148" s="363"/>
    </row>
    <row r="149" ht="18.0" customHeight="1">
      <c r="A149" s="103"/>
      <c r="Q149" s="363"/>
      <c r="R149" s="363"/>
    </row>
    <row r="150" ht="18.0" customHeight="1">
      <c r="A150" s="103"/>
      <c r="Q150" s="363"/>
      <c r="R150" s="363"/>
    </row>
    <row r="151" ht="18.0" customHeight="1">
      <c r="A151" s="103"/>
      <c r="Q151" s="363"/>
      <c r="R151" s="363"/>
    </row>
    <row r="152" ht="18.0" customHeight="1">
      <c r="A152" s="103"/>
      <c r="Q152" s="363"/>
      <c r="R152" s="363"/>
    </row>
    <row r="153" ht="18.0" customHeight="1">
      <c r="A153" s="103"/>
      <c r="Q153" s="363"/>
      <c r="R153" s="363"/>
    </row>
    <row r="154" ht="18.0" customHeight="1">
      <c r="A154" s="103"/>
      <c r="Q154" s="363"/>
      <c r="R154" s="363"/>
    </row>
    <row r="155" ht="18.0" customHeight="1">
      <c r="A155" s="103"/>
      <c r="Q155" s="363"/>
      <c r="R155" s="363"/>
    </row>
    <row r="156" ht="18.0" customHeight="1">
      <c r="A156" s="103"/>
      <c r="Q156" s="363"/>
      <c r="R156" s="363"/>
    </row>
    <row r="157" ht="18.0" customHeight="1">
      <c r="A157" s="103"/>
      <c r="Q157" s="363"/>
      <c r="R157" s="363"/>
    </row>
    <row r="158" ht="18.0" customHeight="1">
      <c r="A158" s="103"/>
      <c r="Q158" s="363"/>
      <c r="R158" s="363"/>
    </row>
    <row r="159" ht="18.0" customHeight="1">
      <c r="A159" s="103"/>
      <c r="Q159" s="363"/>
      <c r="R159" s="363"/>
    </row>
    <row r="160" ht="18.0" customHeight="1">
      <c r="A160" s="103"/>
      <c r="Q160" s="363"/>
      <c r="R160" s="363"/>
    </row>
    <row r="161" ht="18.0" customHeight="1">
      <c r="A161" s="103"/>
      <c r="Q161" s="363"/>
      <c r="R161" s="363"/>
    </row>
    <row r="162" ht="18.0" customHeight="1">
      <c r="A162" s="103"/>
      <c r="Q162" s="363"/>
      <c r="R162" s="363"/>
    </row>
    <row r="163" ht="18.0" customHeight="1">
      <c r="A163" s="103"/>
      <c r="Q163" s="363"/>
      <c r="R163" s="363"/>
    </row>
    <row r="164" ht="18.0" customHeight="1">
      <c r="A164" s="103"/>
      <c r="Q164" s="363"/>
      <c r="R164" s="363"/>
    </row>
    <row r="165" ht="18.0" customHeight="1">
      <c r="A165" s="103"/>
      <c r="Q165" s="363"/>
      <c r="R165" s="363"/>
    </row>
    <row r="166" ht="18.0" customHeight="1">
      <c r="A166" s="103"/>
      <c r="Q166" s="363"/>
      <c r="R166" s="363"/>
    </row>
    <row r="167" ht="18.0" customHeight="1">
      <c r="A167" s="103"/>
      <c r="Q167" s="363"/>
      <c r="R167" s="363"/>
    </row>
    <row r="168" ht="18.0" customHeight="1">
      <c r="A168" s="103"/>
      <c r="Q168" s="363"/>
      <c r="R168" s="363"/>
    </row>
    <row r="169" ht="18.0" customHeight="1">
      <c r="A169" s="103"/>
      <c r="Q169" s="363"/>
      <c r="R169" s="363"/>
    </row>
    <row r="170" ht="18.0" customHeight="1">
      <c r="A170" s="103"/>
      <c r="Q170" s="363"/>
      <c r="R170" s="363"/>
    </row>
    <row r="171" ht="18.0" customHeight="1">
      <c r="A171" s="103"/>
      <c r="Q171" s="363"/>
      <c r="R171" s="363"/>
    </row>
    <row r="172" ht="18.0" customHeight="1">
      <c r="A172" s="103"/>
      <c r="Q172" s="363"/>
      <c r="R172" s="363"/>
    </row>
    <row r="173" ht="18.0" customHeight="1">
      <c r="A173" s="103"/>
      <c r="Q173" s="363"/>
      <c r="R173" s="363"/>
    </row>
    <row r="174" ht="18.0" customHeight="1">
      <c r="A174" s="103"/>
      <c r="Q174" s="363"/>
      <c r="R174" s="363"/>
    </row>
    <row r="175" ht="18.0" customHeight="1">
      <c r="A175" s="103"/>
      <c r="Q175" s="363"/>
      <c r="R175" s="363"/>
    </row>
    <row r="176" ht="18.0" customHeight="1">
      <c r="A176" s="103"/>
      <c r="Q176" s="363"/>
      <c r="R176" s="363"/>
    </row>
    <row r="177" ht="18.0" customHeight="1">
      <c r="A177" s="103"/>
      <c r="Q177" s="363"/>
      <c r="R177" s="363"/>
    </row>
    <row r="178" ht="18.0" customHeight="1">
      <c r="A178" s="103"/>
      <c r="Q178" s="363"/>
      <c r="R178" s="363"/>
    </row>
    <row r="179" ht="18.0" customHeight="1">
      <c r="A179" s="103"/>
      <c r="Q179" s="363"/>
      <c r="R179" s="363"/>
    </row>
    <row r="180" ht="18.0" customHeight="1">
      <c r="A180" s="103"/>
      <c r="Q180" s="363"/>
      <c r="R180" s="363"/>
    </row>
    <row r="181" ht="18.0" customHeight="1">
      <c r="A181" s="103"/>
      <c r="Q181" s="363"/>
      <c r="R181" s="363"/>
    </row>
    <row r="182" ht="18.0" customHeight="1">
      <c r="A182" s="103"/>
      <c r="Q182" s="363"/>
      <c r="R182" s="363"/>
    </row>
    <row r="183" ht="18.0" customHeight="1">
      <c r="A183" s="103"/>
      <c r="Q183" s="363"/>
      <c r="R183" s="363"/>
    </row>
    <row r="184" ht="18.0" customHeight="1">
      <c r="A184" s="103"/>
      <c r="Q184" s="363"/>
      <c r="R184" s="363"/>
    </row>
    <row r="185" ht="18.0" customHeight="1">
      <c r="A185" s="103"/>
      <c r="Q185" s="363"/>
      <c r="R185" s="363"/>
    </row>
    <row r="186" ht="18.0" customHeight="1">
      <c r="A186" s="103"/>
      <c r="Q186" s="363"/>
      <c r="R186" s="363"/>
    </row>
    <row r="187" ht="18.0" customHeight="1">
      <c r="A187" s="103"/>
      <c r="Q187" s="363"/>
      <c r="R187" s="363"/>
    </row>
    <row r="188" ht="18.0" customHeight="1">
      <c r="A188" s="103"/>
      <c r="Q188" s="363"/>
      <c r="R188" s="363"/>
    </row>
    <row r="189" ht="18.0" customHeight="1">
      <c r="A189" s="103"/>
      <c r="Q189" s="363"/>
      <c r="R189" s="363"/>
    </row>
    <row r="190" ht="18.0" customHeight="1">
      <c r="A190" s="103"/>
      <c r="Q190" s="363"/>
      <c r="R190" s="363"/>
    </row>
    <row r="191" ht="18.0" customHeight="1">
      <c r="A191" s="103"/>
      <c r="Q191" s="363"/>
      <c r="R191" s="363"/>
    </row>
    <row r="192" ht="18.0" customHeight="1">
      <c r="A192" s="103"/>
      <c r="Q192" s="363"/>
      <c r="R192" s="363"/>
    </row>
    <row r="193" ht="18.0" customHeight="1">
      <c r="A193" s="103"/>
      <c r="Q193" s="363"/>
      <c r="R193" s="363"/>
    </row>
    <row r="194" ht="18.0" customHeight="1">
      <c r="A194" s="103"/>
      <c r="Q194" s="363"/>
      <c r="R194" s="363"/>
    </row>
    <row r="195" ht="18.0" customHeight="1">
      <c r="A195" s="103"/>
      <c r="Q195" s="363"/>
      <c r="R195" s="363"/>
    </row>
    <row r="196" ht="18.0" customHeight="1">
      <c r="A196" s="103"/>
      <c r="Q196" s="363"/>
      <c r="R196" s="363"/>
    </row>
    <row r="197" ht="18.0" customHeight="1">
      <c r="A197" s="103"/>
      <c r="Q197" s="363"/>
      <c r="R197" s="363"/>
    </row>
    <row r="198" ht="18.0" customHeight="1">
      <c r="A198" s="103"/>
      <c r="Q198" s="363"/>
      <c r="R198" s="363"/>
    </row>
    <row r="199" ht="18.0" customHeight="1">
      <c r="A199" s="103"/>
      <c r="Q199" s="363"/>
      <c r="R199" s="363"/>
    </row>
    <row r="200" ht="18.0" customHeight="1">
      <c r="A200" s="103"/>
      <c r="Q200" s="363"/>
      <c r="R200" s="363"/>
    </row>
    <row r="201" ht="18.0" customHeight="1">
      <c r="A201" s="103"/>
      <c r="Q201" s="363"/>
      <c r="R201" s="363"/>
    </row>
    <row r="202" ht="18.0" customHeight="1">
      <c r="A202" s="103"/>
      <c r="Q202" s="363"/>
      <c r="R202" s="363"/>
    </row>
    <row r="203" ht="18.0" customHeight="1">
      <c r="A203" s="103"/>
      <c r="Q203" s="363"/>
      <c r="R203" s="363"/>
    </row>
    <row r="204" ht="18.0" customHeight="1">
      <c r="A204" s="103"/>
      <c r="Q204" s="363"/>
      <c r="R204" s="363"/>
    </row>
    <row r="205" ht="18.0" customHeight="1">
      <c r="A205" s="103"/>
      <c r="Q205" s="363"/>
      <c r="R205" s="363"/>
    </row>
    <row r="206" ht="18.0" customHeight="1">
      <c r="A206" s="103"/>
      <c r="Q206" s="363"/>
      <c r="R206" s="363"/>
    </row>
    <row r="207" ht="18.0" customHeight="1">
      <c r="A207" s="103"/>
      <c r="Q207" s="363"/>
      <c r="R207" s="363"/>
    </row>
    <row r="208" ht="18.0" customHeight="1">
      <c r="A208" s="103"/>
      <c r="Q208" s="363"/>
      <c r="R208" s="363"/>
    </row>
    <row r="209" ht="18.0" customHeight="1">
      <c r="A209" s="103"/>
      <c r="Q209" s="363"/>
      <c r="R209" s="363"/>
    </row>
    <row r="210" ht="18.0" customHeight="1">
      <c r="A210" s="103"/>
      <c r="Q210" s="363"/>
      <c r="R210" s="363"/>
    </row>
    <row r="211" ht="18.0" customHeight="1">
      <c r="A211" s="103"/>
      <c r="Q211" s="363"/>
      <c r="R211" s="363"/>
    </row>
    <row r="212" ht="18.0" customHeight="1">
      <c r="A212" s="103"/>
      <c r="Q212" s="363"/>
      <c r="R212" s="363"/>
    </row>
    <row r="213" ht="18.0" customHeight="1">
      <c r="A213" s="103"/>
      <c r="Q213" s="363"/>
      <c r="R213" s="363"/>
    </row>
    <row r="214" ht="18.0" customHeight="1">
      <c r="A214" s="103"/>
      <c r="Q214" s="363"/>
      <c r="R214" s="363"/>
    </row>
    <row r="215" ht="18.0" customHeight="1">
      <c r="A215" s="103"/>
      <c r="Q215" s="363"/>
      <c r="R215" s="363"/>
    </row>
    <row r="216" ht="18.0" customHeight="1">
      <c r="A216" s="103"/>
      <c r="Q216" s="363"/>
      <c r="R216" s="363"/>
    </row>
    <row r="217" ht="18.0" customHeight="1">
      <c r="A217" s="103"/>
      <c r="Q217" s="363"/>
      <c r="R217" s="363"/>
    </row>
    <row r="218" ht="18.0" customHeight="1">
      <c r="A218" s="103"/>
      <c r="Q218" s="363"/>
      <c r="R218" s="363"/>
    </row>
    <row r="219" ht="18.0" customHeight="1">
      <c r="A219" s="103"/>
      <c r="Q219" s="363"/>
      <c r="R219" s="363"/>
    </row>
    <row r="220" ht="18.0" customHeight="1">
      <c r="A220" s="103"/>
      <c r="Q220" s="363"/>
      <c r="R220" s="363"/>
    </row>
    <row r="221" ht="18.0" customHeight="1">
      <c r="A221" s="103"/>
      <c r="Q221" s="363"/>
      <c r="R221" s="363"/>
    </row>
    <row r="222" ht="15.75" customHeight="1">
      <c r="A222" s="103"/>
      <c r="Q222" s="363"/>
      <c r="R222" s="363"/>
    </row>
    <row r="223" ht="15.75" customHeight="1">
      <c r="A223" s="103"/>
      <c r="Q223" s="363"/>
      <c r="R223" s="363"/>
    </row>
    <row r="224" ht="15.75" customHeight="1">
      <c r="A224" s="103"/>
      <c r="Q224" s="363"/>
      <c r="R224" s="363"/>
    </row>
    <row r="225" ht="15.75" customHeight="1">
      <c r="A225" s="103"/>
      <c r="Q225" s="363"/>
      <c r="R225" s="363"/>
    </row>
    <row r="226" ht="15.75" customHeight="1">
      <c r="A226" s="103"/>
      <c r="Q226" s="363"/>
      <c r="R226" s="363"/>
    </row>
    <row r="227" ht="15.75" customHeight="1">
      <c r="A227" s="103"/>
      <c r="Q227" s="363"/>
      <c r="R227" s="363"/>
    </row>
    <row r="228" ht="15.75" customHeight="1">
      <c r="A228" s="103"/>
      <c r="Q228" s="363"/>
      <c r="R228" s="363"/>
    </row>
    <row r="229" ht="15.75" customHeight="1">
      <c r="A229" s="103"/>
      <c r="Q229" s="363"/>
      <c r="R229" s="363"/>
    </row>
    <row r="230" ht="15.75" customHeight="1">
      <c r="A230" s="103"/>
      <c r="Q230" s="363"/>
      <c r="R230" s="363"/>
    </row>
    <row r="231" ht="15.75" customHeight="1">
      <c r="A231" s="103"/>
      <c r="Q231" s="363"/>
      <c r="R231" s="363"/>
    </row>
    <row r="232" ht="15.75" customHeight="1">
      <c r="A232" s="103"/>
      <c r="Q232" s="363"/>
      <c r="R232" s="363"/>
    </row>
    <row r="233" ht="15.75" customHeight="1">
      <c r="A233" s="103"/>
      <c r="Q233" s="363"/>
      <c r="R233" s="363"/>
    </row>
    <row r="234" ht="15.75" customHeight="1">
      <c r="A234" s="103"/>
      <c r="Q234" s="363"/>
      <c r="R234" s="363"/>
    </row>
    <row r="235" ht="15.75" customHeight="1">
      <c r="A235" s="103"/>
      <c r="Q235" s="363"/>
      <c r="R235" s="363"/>
    </row>
    <row r="236" ht="15.75" customHeight="1">
      <c r="A236" s="103"/>
      <c r="Q236" s="363"/>
      <c r="R236" s="363"/>
    </row>
    <row r="237" ht="15.75" customHeight="1">
      <c r="A237" s="103"/>
      <c r="Q237" s="363"/>
      <c r="R237" s="363"/>
    </row>
    <row r="238" ht="15.75" customHeight="1">
      <c r="A238" s="103"/>
      <c r="Q238" s="363"/>
      <c r="R238" s="363"/>
    </row>
    <row r="239" ht="15.75" customHeight="1">
      <c r="A239" s="103"/>
      <c r="Q239" s="363"/>
      <c r="R239" s="363"/>
    </row>
    <row r="240" ht="15.75" customHeight="1">
      <c r="A240" s="103"/>
      <c r="Q240" s="363"/>
      <c r="R240" s="363"/>
    </row>
    <row r="241" ht="15.75" customHeight="1">
      <c r="A241" s="103"/>
      <c r="Q241" s="363"/>
      <c r="R241" s="363"/>
    </row>
    <row r="242" ht="15.75" customHeight="1">
      <c r="A242" s="103"/>
      <c r="Q242" s="363"/>
      <c r="R242" s="363"/>
    </row>
    <row r="243" ht="15.75" customHeight="1">
      <c r="A243" s="103"/>
      <c r="Q243" s="363"/>
      <c r="R243" s="363"/>
    </row>
    <row r="244" ht="15.75" customHeight="1">
      <c r="A244" s="103"/>
      <c r="Q244" s="363"/>
      <c r="R244" s="363"/>
    </row>
    <row r="245" ht="15.75" customHeight="1">
      <c r="A245" s="103"/>
      <c r="Q245" s="363"/>
      <c r="R245" s="363"/>
    </row>
    <row r="246" ht="15.75" customHeight="1">
      <c r="A246" s="103"/>
      <c r="Q246" s="363"/>
      <c r="R246" s="363"/>
    </row>
    <row r="247" ht="15.75" customHeight="1">
      <c r="A247" s="103"/>
      <c r="Q247" s="363"/>
      <c r="R247" s="363"/>
    </row>
    <row r="248" ht="15.75" customHeight="1">
      <c r="A248" s="103"/>
      <c r="Q248" s="363"/>
      <c r="R248" s="363"/>
    </row>
    <row r="249" ht="15.75" customHeight="1">
      <c r="A249" s="103"/>
      <c r="Q249" s="363"/>
      <c r="R249" s="36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>
      <c r="H349" s="172"/>
    </row>
    <row r="350" ht="15.75" customHeight="1">
      <c r="H350" s="172"/>
    </row>
    <row r="351" ht="15.75" customHeight="1">
      <c r="H351" s="172"/>
    </row>
    <row r="352" ht="15.75" customHeight="1">
      <c r="H352" s="172"/>
    </row>
    <row r="353" ht="15.75" customHeight="1">
      <c r="H353" s="172"/>
    </row>
    <row r="354" ht="15.75" customHeight="1">
      <c r="H354" s="172"/>
    </row>
    <row r="355" ht="15.75" customHeight="1">
      <c r="H355" s="172"/>
    </row>
    <row r="356" ht="15.75" customHeight="1">
      <c r="H356" s="172"/>
    </row>
    <row r="357" ht="15.75" customHeight="1">
      <c r="H357" s="172"/>
    </row>
    <row r="358" ht="15.75" customHeight="1">
      <c r="H358" s="172"/>
    </row>
    <row r="359" ht="15.75" customHeight="1">
      <c r="H359" s="172"/>
    </row>
    <row r="360" ht="15.75" customHeight="1">
      <c r="H360" s="172"/>
    </row>
    <row r="361" ht="15.75" customHeight="1">
      <c r="H361" s="172"/>
    </row>
    <row r="362" ht="15.75" customHeight="1">
      <c r="H362" s="172"/>
    </row>
    <row r="363" ht="15.75" customHeight="1">
      <c r="H363" s="172"/>
    </row>
    <row r="364" ht="15.75" customHeight="1">
      <c r="H364" s="172"/>
    </row>
    <row r="365" ht="15.75" customHeight="1">
      <c r="H365" s="172"/>
    </row>
    <row r="366" ht="15.75" customHeight="1">
      <c r="H366" s="172"/>
    </row>
    <row r="367" ht="15.75" customHeight="1">
      <c r="H367" s="172"/>
    </row>
    <row r="368" ht="15.75" customHeight="1">
      <c r="H368" s="172"/>
    </row>
    <row r="369" ht="15.75" customHeight="1">
      <c r="H369" s="172"/>
    </row>
    <row r="370" ht="15.75" customHeight="1">
      <c r="H370" s="172"/>
    </row>
    <row r="371" ht="15.75" customHeight="1">
      <c r="H371" s="172"/>
    </row>
    <row r="372" ht="15.75" customHeight="1">
      <c r="H372" s="172"/>
    </row>
    <row r="373" ht="15.75" customHeight="1">
      <c r="H373" s="172"/>
    </row>
    <row r="374" ht="15.75" customHeight="1">
      <c r="H374" s="172"/>
    </row>
    <row r="375" ht="15.75" customHeight="1">
      <c r="H375" s="172"/>
    </row>
    <row r="376" ht="15.75" customHeight="1">
      <c r="H376" s="172"/>
    </row>
    <row r="377" ht="15.75" customHeight="1">
      <c r="H377" s="172"/>
    </row>
    <row r="378" ht="15.75" customHeight="1">
      <c r="H378" s="172"/>
    </row>
    <row r="379" ht="15.75" customHeight="1">
      <c r="H379" s="172"/>
    </row>
    <row r="380" ht="15.75" customHeight="1">
      <c r="H380" s="172"/>
    </row>
    <row r="381" ht="15.75" customHeight="1">
      <c r="H381" s="172"/>
    </row>
    <row r="382" ht="15.75" customHeight="1">
      <c r="H382" s="172"/>
    </row>
    <row r="383" ht="15.75" customHeight="1">
      <c r="H383" s="172"/>
    </row>
    <row r="384" ht="15.75" customHeight="1">
      <c r="H384" s="172"/>
    </row>
    <row r="385" ht="15.75" customHeight="1">
      <c r="H385" s="172"/>
    </row>
    <row r="386" ht="15.75" customHeight="1">
      <c r="H386" s="172"/>
    </row>
    <row r="387" ht="15.75" customHeight="1">
      <c r="H387" s="172"/>
    </row>
    <row r="388" ht="15.75" customHeight="1">
      <c r="H388" s="172"/>
    </row>
    <row r="389" ht="15.75" customHeight="1">
      <c r="H389" s="172"/>
    </row>
    <row r="390" ht="15.75" customHeight="1">
      <c r="H390" s="172"/>
    </row>
    <row r="391" ht="15.75" customHeight="1">
      <c r="H391" s="172"/>
    </row>
    <row r="392" ht="15.75" customHeight="1">
      <c r="H392" s="172"/>
    </row>
    <row r="393" ht="15.75" customHeight="1">
      <c r="H393" s="172"/>
    </row>
    <row r="394" ht="15.75" customHeight="1">
      <c r="H394" s="172"/>
    </row>
    <row r="395" ht="15.75" customHeight="1">
      <c r="H395" s="172"/>
    </row>
    <row r="396" ht="15.75" customHeight="1">
      <c r="H396" s="172"/>
    </row>
    <row r="397" ht="15.75" customHeight="1">
      <c r="H397" s="172"/>
    </row>
    <row r="398" ht="15.75" customHeight="1">
      <c r="H398" s="172"/>
    </row>
    <row r="399" ht="15.75" customHeight="1">
      <c r="H399" s="172"/>
    </row>
    <row r="400" ht="15.75" customHeight="1">
      <c r="H400" s="172"/>
    </row>
    <row r="401" ht="15.75" customHeight="1">
      <c r="H401" s="172"/>
    </row>
    <row r="402" ht="15.75" customHeight="1">
      <c r="H402" s="172"/>
    </row>
    <row r="403" ht="15.75" customHeight="1">
      <c r="H403" s="172"/>
    </row>
    <row r="404" ht="15.75" customHeight="1">
      <c r="H404" s="172"/>
    </row>
    <row r="405" ht="15.75" customHeight="1">
      <c r="H405" s="172"/>
    </row>
    <row r="406" ht="15.75" customHeight="1">
      <c r="H406" s="172"/>
    </row>
    <row r="407" ht="15.75" customHeight="1">
      <c r="H407" s="172"/>
    </row>
    <row r="408" ht="15.75" customHeight="1">
      <c r="H408" s="172"/>
    </row>
    <row r="409" ht="15.75" customHeight="1">
      <c r="H409" s="172"/>
    </row>
    <row r="410" ht="15.75" customHeight="1">
      <c r="H410" s="172"/>
    </row>
    <row r="411" ht="15.75" customHeight="1">
      <c r="H411" s="172"/>
    </row>
    <row r="412" ht="15.75" customHeight="1">
      <c r="H412" s="172"/>
    </row>
    <row r="413" ht="15.75" customHeight="1">
      <c r="H413" s="172"/>
    </row>
    <row r="414" ht="15.75" customHeight="1">
      <c r="H414" s="172"/>
    </row>
    <row r="415" ht="15.75" customHeight="1">
      <c r="H415" s="172"/>
    </row>
    <row r="416" ht="15.75" customHeight="1">
      <c r="H416" s="172"/>
    </row>
    <row r="417" ht="15.75" customHeight="1">
      <c r="H417" s="172"/>
    </row>
    <row r="418" ht="15.75" customHeight="1">
      <c r="H418" s="172"/>
    </row>
    <row r="419" ht="15.75" customHeight="1">
      <c r="H419" s="172"/>
    </row>
    <row r="420" ht="15.75" customHeight="1">
      <c r="H420" s="172"/>
    </row>
    <row r="421" ht="15.75" customHeight="1">
      <c r="H421" s="172"/>
    </row>
    <row r="422" ht="15.75" customHeight="1">
      <c r="H422" s="172"/>
    </row>
    <row r="423" ht="15.75" customHeight="1">
      <c r="H423" s="172"/>
    </row>
    <row r="424" ht="15.75" customHeight="1">
      <c r="H424" s="172"/>
    </row>
    <row r="425" ht="15.75" customHeight="1">
      <c r="H425" s="172"/>
    </row>
    <row r="426" ht="15.75" customHeight="1">
      <c r="H426" s="172"/>
    </row>
    <row r="427" ht="15.75" customHeight="1">
      <c r="H427" s="172"/>
    </row>
    <row r="428" ht="15.75" customHeight="1">
      <c r="H428" s="172"/>
    </row>
    <row r="429" ht="15.75" customHeight="1">
      <c r="H429" s="172"/>
    </row>
    <row r="430" ht="15.75" customHeight="1">
      <c r="H430" s="172"/>
    </row>
    <row r="431" ht="15.75" customHeight="1">
      <c r="H431" s="172"/>
    </row>
    <row r="432" ht="15.75" customHeight="1">
      <c r="H432" s="172"/>
    </row>
    <row r="433" ht="15.75" customHeight="1">
      <c r="H433" s="172"/>
    </row>
    <row r="434" ht="15.75" customHeight="1">
      <c r="H434" s="172"/>
    </row>
    <row r="435" ht="15.75" customHeight="1">
      <c r="H435" s="172"/>
    </row>
    <row r="436" ht="15.75" customHeight="1">
      <c r="H436" s="172"/>
    </row>
    <row r="437" ht="15.75" customHeight="1">
      <c r="H437" s="172"/>
    </row>
    <row r="438" ht="15.75" customHeight="1">
      <c r="H438" s="172"/>
    </row>
    <row r="439" ht="15.75" customHeight="1">
      <c r="H439" s="172"/>
    </row>
    <row r="440" ht="15.75" customHeight="1">
      <c r="H440" s="172"/>
    </row>
    <row r="441" ht="15.75" customHeight="1">
      <c r="H441" s="172"/>
    </row>
    <row r="442" ht="15.75" customHeight="1">
      <c r="H442" s="172"/>
    </row>
    <row r="443" ht="15.75" customHeight="1">
      <c r="H443" s="172"/>
    </row>
    <row r="444" ht="15.75" customHeight="1">
      <c r="H444" s="172"/>
    </row>
    <row r="445" ht="15.75" customHeight="1">
      <c r="H445" s="172"/>
    </row>
    <row r="446" ht="15.75" customHeight="1">
      <c r="H446" s="172"/>
    </row>
    <row r="447" ht="15.75" customHeight="1">
      <c r="H447" s="172"/>
    </row>
    <row r="448" ht="15.75" customHeight="1">
      <c r="H448" s="172"/>
    </row>
    <row r="449" ht="15.75" customHeight="1">
      <c r="H449" s="172"/>
    </row>
    <row r="450" ht="15.75" customHeight="1">
      <c r="H450" s="172"/>
    </row>
    <row r="451" ht="15.75" customHeight="1">
      <c r="H451" s="172"/>
    </row>
    <row r="452" ht="15.75" customHeight="1">
      <c r="H452" s="172"/>
    </row>
    <row r="453" ht="15.75" customHeight="1">
      <c r="H453" s="172"/>
    </row>
    <row r="454" ht="15.75" customHeight="1">
      <c r="H454" s="172"/>
    </row>
    <row r="455" ht="15.75" customHeight="1">
      <c r="H455" s="172"/>
    </row>
    <row r="456" ht="15.75" customHeight="1">
      <c r="H456" s="172"/>
    </row>
    <row r="457" ht="15.75" customHeight="1">
      <c r="H457" s="172"/>
    </row>
    <row r="458" ht="15.75" customHeight="1">
      <c r="H458" s="172"/>
    </row>
    <row r="459" ht="15.75" customHeight="1">
      <c r="H459" s="172"/>
    </row>
    <row r="460" ht="15.75" customHeight="1">
      <c r="H460" s="172"/>
    </row>
    <row r="461" ht="15.75" customHeight="1">
      <c r="H461" s="172"/>
    </row>
    <row r="462" ht="15.75" customHeight="1">
      <c r="H462" s="172"/>
    </row>
    <row r="463" ht="15.75" customHeight="1">
      <c r="H463" s="172"/>
    </row>
    <row r="464" ht="15.75" customHeight="1">
      <c r="H464" s="172"/>
    </row>
    <row r="465" ht="15.75" customHeight="1">
      <c r="H465" s="172"/>
    </row>
    <row r="466" ht="15.75" customHeight="1">
      <c r="H466" s="172"/>
    </row>
    <row r="467" ht="15.75" customHeight="1">
      <c r="H467" s="172"/>
    </row>
    <row r="468" ht="15.75" customHeight="1">
      <c r="H468" s="172"/>
    </row>
    <row r="469" ht="15.75" customHeight="1">
      <c r="H469" s="172"/>
    </row>
    <row r="470" ht="15.75" customHeight="1">
      <c r="H470" s="172"/>
    </row>
    <row r="471" ht="15.75" customHeight="1">
      <c r="H471" s="172"/>
    </row>
    <row r="472" ht="15.75" customHeight="1">
      <c r="H472" s="172"/>
    </row>
    <row r="473" ht="15.75" customHeight="1">
      <c r="H473" s="172"/>
    </row>
    <row r="474" ht="15.75" customHeight="1">
      <c r="H474" s="172"/>
    </row>
    <row r="475" ht="15.75" customHeight="1">
      <c r="H475" s="172"/>
    </row>
    <row r="476" ht="15.75" customHeight="1">
      <c r="H476" s="172"/>
    </row>
    <row r="477" ht="15.75" customHeight="1">
      <c r="H477" s="172"/>
    </row>
    <row r="478" ht="15.75" customHeight="1">
      <c r="H478" s="172"/>
    </row>
    <row r="479" ht="15.75" customHeight="1">
      <c r="H479" s="172"/>
    </row>
    <row r="480" ht="15.75" customHeight="1">
      <c r="H480" s="172"/>
    </row>
    <row r="481" ht="15.75" customHeight="1">
      <c r="H481" s="172"/>
    </row>
    <row r="482" ht="15.75" customHeight="1">
      <c r="H482" s="172"/>
    </row>
    <row r="483" ht="15.75" customHeight="1">
      <c r="H483" s="172"/>
    </row>
    <row r="484" ht="15.75" customHeight="1">
      <c r="H484" s="172"/>
    </row>
    <row r="485" ht="15.75" customHeight="1">
      <c r="H485" s="172"/>
    </row>
    <row r="486" ht="15.75" customHeight="1">
      <c r="H486" s="172"/>
    </row>
    <row r="487" ht="15.75" customHeight="1">
      <c r="H487" s="172"/>
    </row>
    <row r="488" ht="15.75" customHeight="1">
      <c r="H488" s="172"/>
    </row>
    <row r="489" ht="15.75" customHeight="1">
      <c r="H489" s="172"/>
    </row>
    <row r="490" ht="15.75" customHeight="1">
      <c r="H490" s="172"/>
    </row>
    <row r="491" ht="15.75" customHeight="1">
      <c r="H491" s="172"/>
    </row>
    <row r="492" ht="15.75" customHeight="1">
      <c r="H492" s="172"/>
    </row>
    <row r="493" ht="15.75" customHeight="1">
      <c r="H493" s="172"/>
    </row>
    <row r="494" ht="15.75" customHeight="1">
      <c r="H494" s="172"/>
    </row>
    <row r="495" ht="15.75" customHeight="1">
      <c r="H495" s="172"/>
    </row>
    <row r="496" ht="15.75" customHeight="1">
      <c r="H496" s="172"/>
    </row>
    <row r="497" ht="15.75" customHeight="1">
      <c r="H497" s="172"/>
    </row>
    <row r="498" ht="15.75" customHeight="1">
      <c r="H498" s="172"/>
    </row>
    <row r="499" ht="15.75" customHeight="1">
      <c r="H499" s="172"/>
    </row>
    <row r="500" ht="15.75" customHeight="1">
      <c r="H500" s="172"/>
    </row>
    <row r="501" ht="15.75" customHeight="1">
      <c r="H501" s="172"/>
    </row>
    <row r="502" ht="15.75" customHeight="1">
      <c r="H502" s="172"/>
    </row>
    <row r="503" ht="15.75" customHeight="1">
      <c r="H503" s="172"/>
    </row>
    <row r="504" ht="15.75" customHeight="1">
      <c r="H504" s="172"/>
    </row>
    <row r="505" ht="15.75" customHeight="1">
      <c r="H505" s="172"/>
    </row>
    <row r="506" ht="15.75" customHeight="1">
      <c r="H506" s="172"/>
    </row>
    <row r="507" ht="15.75" customHeight="1">
      <c r="H507" s="172"/>
    </row>
    <row r="508" ht="15.75" customHeight="1">
      <c r="H508" s="172"/>
    </row>
    <row r="509" ht="15.75" customHeight="1">
      <c r="H509" s="172"/>
    </row>
    <row r="510" ht="15.75" customHeight="1">
      <c r="H510" s="172"/>
    </row>
    <row r="511" ht="15.75" customHeight="1">
      <c r="H511" s="172"/>
    </row>
    <row r="512" ht="15.75" customHeight="1">
      <c r="H512" s="172"/>
    </row>
    <row r="513" ht="15.75" customHeight="1">
      <c r="H513" s="172"/>
    </row>
    <row r="514" ht="15.75" customHeight="1">
      <c r="H514" s="172"/>
    </row>
    <row r="515" ht="15.75" customHeight="1">
      <c r="H515" s="172"/>
    </row>
    <row r="516" ht="15.75" customHeight="1">
      <c r="H516" s="172"/>
    </row>
    <row r="517" ht="15.75" customHeight="1">
      <c r="H517" s="172"/>
    </row>
    <row r="518" ht="15.75" customHeight="1">
      <c r="H518" s="172"/>
    </row>
    <row r="519" ht="15.75" customHeight="1">
      <c r="H519" s="172"/>
    </row>
    <row r="520" ht="15.75" customHeight="1">
      <c r="H520" s="172"/>
    </row>
    <row r="521" ht="15.75" customHeight="1">
      <c r="H521" s="172"/>
    </row>
    <row r="522" ht="15.75" customHeight="1">
      <c r="H522" s="172"/>
    </row>
    <row r="523" ht="15.75" customHeight="1">
      <c r="H523" s="172"/>
    </row>
    <row r="524" ht="15.75" customHeight="1">
      <c r="H524" s="172"/>
    </row>
    <row r="525" ht="15.75" customHeight="1">
      <c r="H525" s="172"/>
    </row>
    <row r="526" ht="15.75" customHeight="1">
      <c r="H526" s="172"/>
    </row>
    <row r="527" ht="15.75" customHeight="1">
      <c r="H527" s="172"/>
    </row>
    <row r="528" ht="15.75" customHeight="1">
      <c r="H528" s="172"/>
    </row>
    <row r="529" ht="15.75" customHeight="1">
      <c r="H529" s="172"/>
    </row>
    <row r="530" ht="15.75" customHeight="1">
      <c r="H530" s="172"/>
    </row>
    <row r="531" ht="15.75" customHeight="1">
      <c r="H531" s="172"/>
    </row>
    <row r="532" ht="15.75" customHeight="1">
      <c r="H532" s="172"/>
    </row>
    <row r="533" ht="15.75" customHeight="1">
      <c r="H533" s="172"/>
    </row>
    <row r="534" ht="15.75" customHeight="1">
      <c r="H534" s="172"/>
    </row>
    <row r="535" ht="15.75" customHeight="1">
      <c r="H535" s="172"/>
    </row>
    <row r="536" ht="15.75" customHeight="1">
      <c r="H536" s="172"/>
    </row>
    <row r="537" ht="15.75" customHeight="1">
      <c r="H537" s="172"/>
    </row>
    <row r="538" ht="15.75" customHeight="1">
      <c r="H538" s="172"/>
    </row>
    <row r="539" ht="15.75" customHeight="1">
      <c r="H539" s="172"/>
    </row>
    <row r="540" ht="15.75" customHeight="1">
      <c r="H540" s="172"/>
    </row>
    <row r="541" ht="15.75" customHeight="1">
      <c r="H541" s="172"/>
    </row>
    <row r="542" ht="15.75" customHeight="1">
      <c r="H542" s="172"/>
    </row>
    <row r="543" ht="15.75" customHeight="1">
      <c r="H543" s="172"/>
    </row>
    <row r="544" ht="15.75" customHeight="1">
      <c r="H544" s="172"/>
    </row>
    <row r="545" ht="15.75" customHeight="1">
      <c r="H545" s="172"/>
    </row>
    <row r="546" ht="15.75" customHeight="1">
      <c r="H546" s="172"/>
    </row>
    <row r="547" ht="15.75" customHeight="1">
      <c r="H547" s="172"/>
    </row>
    <row r="548" ht="15.75" customHeight="1">
      <c r="H548" s="172"/>
    </row>
    <row r="549" ht="15.75" customHeight="1">
      <c r="H549" s="172"/>
    </row>
    <row r="550" ht="15.75" customHeight="1">
      <c r="H550" s="172"/>
    </row>
    <row r="551" ht="15.75" customHeight="1">
      <c r="H551" s="172"/>
    </row>
    <row r="552" ht="15.75" customHeight="1">
      <c r="H552" s="172"/>
    </row>
    <row r="553" ht="15.75" customHeight="1">
      <c r="H553" s="172"/>
    </row>
    <row r="554" ht="15.75" customHeight="1">
      <c r="H554" s="172"/>
    </row>
    <row r="555" ht="15.75" customHeight="1">
      <c r="H555" s="172"/>
    </row>
    <row r="556" ht="15.75" customHeight="1">
      <c r="H556" s="172"/>
    </row>
    <row r="557" ht="15.75" customHeight="1">
      <c r="H557" s="172"/>
    </row>
    <row r="558" ht="15.75" customHeight="1">
      <c r="H558" s="172"/>
    </row>
    <row r="559" ht="15.75" customHeight="1">
      <c r="H559" s="172"/>
    </row>
    <row r="560" ht="15.75" customHeight="1">
      <c r="H560" s="172"/>
    </row>
    <row r="561" ht="15.75" customHeight="1">
      <c r="H561" s="172"/>
    </row>
    <row r="562" ht="15.75" customHeight="1">
      <c r="H562" s="172"/>
    </row>
    <row r="563" ht="15.75" customHeight="1">
      <c r="H563" s="172"/>
    </row>
    <row r="564" ht="15.75" customHeight="1">
      <c r="H564" s="172"/>
    </row>
    <row r="565" ht="15.75" customHeight="1">
      <c r="H565" s="172"/>
    </row>
    <row r="566" ht="15.75" customHeight="1">
      <c r="H566" s="172"/>
    </row>
    <row r="567" ht="15.75" customHeight="1">
      <c r="H567" s="172"/>
    </row>
    <row r="568" ht="15.75" customHeight="1">
      <c r="H568" s="172"/>
    </row>
    <row r="569" ht="15.75" customHeight="1">
      <c r="H569" s="172"/>
    </row>
    <row r="570" ht="15.75" customHeight="1">
      <c r="H570" s="172"/>
    </row>
    <row r="571" ht="15.75" customHeight="1">
      <c r="H571" s="172"/>
    </row>
    <row r="572" ht="15.75" customHeight="1">
      <c r="H572" s="172"/>
    </row>
    <row r="573" ht="15.75" customHeight="1">
      <c r="H573" s="172"/>
    </row>
    <row r="574" ht="15.75" customHeight="1">
      <c r="H574" s="172"/>
    </row>
    <row r="575" ht="15.75" customHeight="1">
      <c r="H575" s="172"/>
    </row>
    <row r="576" ht="15.75" customHeight="1">
      <c r="H576" s="172"/>
    </row>
    <row r="577" ht="15.75" customHeight="1">
      <c r="H577" s="172"/>
    </row>
    <row r="578" ht="15.75" customHeight="1">
      <c r="H578" s="172"/>
    </row>
    <row r="579" ht="15.75" customHeight="1">
      <c r="H579" s="172"/>
    </row>
    <row r="580" ht="15.75" customHeight="1">
      <c r="H580" s="172"/>
    </row>
    <row r="581" ht="15.75" customHeight="1">
      <c r="H581" s="172"/>
    </row>
    <row r="582" ht="15.75" customHeight="1">
      <c r="H582" s="172"/>
    </row>
    <row r="583" ht="15.75" customHeight="1">
      <c r="H583" s="172"/>
    </row>
    <row r="584" ht="15.75" customHeight="1">
      <c r="H584" s="172"/>
    </row>
    <row r="585" ht="15.75" customHeight="1">
      <c r="H585" s="172"/>
    </row>
    <row r="586" ht="15.75" customHeight="1">
      <c r="H586" s="172"/>
    </row>
    <row r="587" ht="15.75" customHeight="1">
      <c r="H587" s="172"/>
    </row>
    <row r="588" ht="15.75" customHeight="1">
      <c r="H588" s="172"/>
    </row>
    <row r="589" ht="15.75" customHeight="1">
      <c r="H589" s="172"/>
    </row>
    <row r="590" ht="15.75" customHeight="1">
      <c r="H590" s="172"/>
    </row>
    <row r="591" ht="15.75" customHeight="1">
      <c r="H591" s="172"/>
    </row>
    <row r="592" ht="15.75" customHeight="1">
      <c r="H592" s="172"/>
    </row>
    <row r="593" ht="15.75" customHeight="1">
      <c r="H593" s="172"/>
    </row>
    <row r="594" ht="15.75" customHeight="1">
      <c r="H594" s="172"/>
    </row>
    <row r="595" ht="15.75" customHeight="1">
      <c r="H595" s="172"/>
    </row>
    <row r="596" ht="15.75" customHeight="1">
      <c r="H596" s="172"/>
    </row>
    <row r="597" ht="15.75" customHeight="1">
      <c r="H597" s="172"/>
    </row>
    <row r="598" ht="15.75" customHeight="1">
      <c r="H598" s="172"/>
    </row>
    <row r="599" ht="15.75" customHeight="1">
      <c r="H599" s="172"/>
    </row>
    <row r="600" ht="15.75" customHeight="1">
      <c r="H600" s="172"/>
    </row>
    <row r="601" ht="15.75" customHeight="1">
      <c r="H601" s="172"/>
    </row>
    <row r="602" ht="15.75" customHeight="1">
      <c r="H602" s="172"/>
    </row>
    <row r="603" ht="15.75" customHeight="1">
      <c r="H603" s="172"/>
    </row>
    <row r="604" ht="15.75" customHeight="1">
      <c r="H604" s="172"/>
    </row>
    <row r="605" ht="15.75" customHeight="1">
      <c r="H605" s="172"/>
    </row>
    <row r="606" ht="15.75" customHeight="1">
      <c r="H606" s="172"/>
    </row>
    <row r="607" ht="15.75" customHeight="1">
      <c r="H607" s="172"/>
    </row>
    <row r="608" ht="15.75" customHeight="1">
      <c r="H608" s="172"/>
    </row>
    <row r="609" ht="15.75" customHeight="1">
      <c r="H609" s="172"/>
    </row>
    <row r="610" ht="15.75" customHeight="1">
      <c r="H610" s="172"/>
    </row>
    <row r="611" ht="15.75" customHeight="1">
      <c r="H611" s="172"/>
    </row>
    <row r="612" ht="15.75" customHeight="1">
      <c r="H612" s="172"/>
    </row>
    <row r="613" ht="15.75" customHeight="1">
      <c r="H613" s="172"/>
    </row>
    <row r="614" ht="15.75" customHeight="1">
      <c r="H614" s="172"/>
    </row>
    <row r="615" ht="15.75" customHeight="1">
      <c r="H615" s="172"/>
    </row>
    <row r="616" ht="15.75" customHeight="1">
      <c r="H616" s="172"/>
    </row>
    <row r="617" ht="15.75" customHeight="1">
      <c r="H617" s="172"/>
    </row>
    <row r="618" ht="15.75" customHeight="1">
      <c r="H618" s="172"/>
    </row>
    <row r="619" ht="15.75" customHeight="1">
      <c r="H619" s="172"/>
    </row>
    <row r="620" ht="15.75" customHeight="1">
      <c r="H620" s="172"/>
    </row>
    <row r="621" ht="15.75" customHeight="1">
      <c r="H621" s="172"/>
    </row>
    <row r="622" ht="15.75" customHeight="1">
      <c r="H622" s="172"/>
    </row>
    <row r="623" ht="15.75" customHeight="1">
      <c r="H623" s="172"/>
    </row>
    <row r="624" ht="15.75" customHeight="1">
      <c r="H624" s="172"/>
    </row>
    <row r="625" ht="15.75" customHeight="1">
      <c r="H625" s="172"/>
    </row>
    <row r="626" ht="15.75" customHeight="1">
      <c r="H626" s="172"/>
    </row>
    <row r="627" ht="15.75" customHeight="1">
      <c r="H627" s="172"/>
    </row>
    <row r="628" ht="15.75" customHeight="1">
      <c r="H628" s="172"/>
    </row>
    <row r="629" ht="15.75" customHeight="1">
      <c r="H629" s="172"/>
    </row>
    <row r="630" ht="15.75" customHeight="1">
      <c r="H630" s="172"/>
    </row>
    <row r="631" ht="15.75" customHeight="1">
      <c r="H631" s="172"/>
    </row>
    <row r="632" ht="15.75" customHeight="1">
      <c r="H632" s="172"/>
    </row>
    <row r="633" ht="15.75" customHeight="1">
      <c r="H633" s="172"/>
    </row>
    <row r="634" ht="15.75" customHeight="1">
      <c r="H634" s="172"/>
    </row>
    <row r="635" ht="15.75" customHeight="1">
      <c r="H635" s="172"/>
    </row>
    <row r="636" ht="15.75" customHeight="1">
      <c r="H636" s="172"/>
    </row>
    <row r="637" ht="15.75" customHeight="1">
      <c r="H637" s="172"/>
    </row>
    <row r="638" ht="15.75" customHeight="1">
      <c r="H638" s="172"/>
    </row>
    <row r="639" ht="15.75" customHeight="1">
      <c r="H639" s="172"/>
    </row>
    <row r="640" ht="15.75" customHeight="1">
      <c r="H640" s="172"/>
    </row>
    <row r="641" ht="15.75" customHeight="1">
      <c r="H641" s="172"/>
    </row>
    <row r="642" ht="15.75" customHeight="1">
      <c r="H642" s="172"/>
    </row>
    <row r="643" ht="15.75" customHeight="1">
      <c r="H643" s="172"/>
    </row>
    <row r="644" ht="15.75" customHeight="1">
      <c r="H644" s="172"/>
    </row>
    <row r="645" ht="15.75" customHeight="1">
      <c r="H645" s="172"/>
    </row>
    <row r="646" ht="15.75" customHeight="1">
      <c r="H646" s="172"/>
    </row>
    <row r="647" ht="15.75" customHeight="1">
      <c r="H647" s="172"/>
    </row>
    <row r="648" ht="15.75" customHeight="1">
      <c r="H648" s="172"/>
    </row>
    <row r="649" ht="15.75" customHeight="1">
      <c r="H649" s="172"/>
    </row>
    <row r="650" ht="15.75" customHeight="1">
      <c r="H650" s="172"/>
    </row>
    <row r="651" ht="15.75" customHeight="1">
      <c r="H651" s="172"/>
    </row>
    <row r="652" ht="15.75" customHeight="1">
      <c r="H652" s="172"/>
    </row>
    <row r="653" ht="15.75" customHeight="1">
      <c r="H653" s="172"/>
    </row>
    <row r="654" ht="15.75" customHeight="1">
      <c r="H654" s="172"/>
    </row>
    <row r="655" ht="15.75" customHeight="1">
      <c r="H655" s="172"/>
    </row>
    <row r="656" ht="15.75" customHeight="1">
      <c r="H656" s="172"/>
    </row>
    <row r="657" ht="15.75" customHeight="1">
      <c r="H657" s="172"/>
    </row>
    <row r="658" ht="15.75" customHeight="1">
      <c r="H658" s="172"/>
    </row>
    <row r="659" ht="15.75" customHeight="1">
      <c r="H659" s="172"/>
    </row>
    <row r="660" ht="15.75" customHeight="1">
      <c r="H660" s="172"/>
    </row>
    <row r="661" ht="15.75" customHeight="1">
      <c r="H661" s="172"/>
    </row>
    <row r="662" ht="15.75" customHeight="1">
      <c r="H662" s="172"/>
    </row>
    <row r="663" ht="15.75" customHeight="1">
      <c r="H663" s="172"/>
    </row>
    <row r="664" ht="15.75" customHeight="1">
      <c r="H664" s="172"/>
    </row>
    <row r="665" ht="15.75" customHeight="1">
      <c r="H665" s="172"/>
    </row>
    <row r="666" ht="15.75" customHeight="1">
      <c r="H666" s="172"/>
    </row>
    <row r="667" ht="15.75" customHeight="1">
      <c r="H667" s="172"/>
    </row>
    <row r="668" ht="15.75" customHeight="1">
      <c r="H668" s="172"/>
    </row>
    <row r="669" ht="15.75" customHeight="1">
      <c r="H669" s="172"/>
    </row>
    <row r="670" ht="15.75" customHeight="1">
      <c r="H670" s="172"/>
    </row>
    <row r="671" ht="15.75" customHeight="1">
      <c r="H671" s="172"/>
    </row>
    <row r="672" ht="15.75" customHeight="1">
      <c r="H672" s="172"/>
    </row>
    <row r="673" ht="15.75" customHeight="1">
      <c r="H673" s="172"/>
    </row>
    <row r="674" ht="15.75" customHeight="1">
      <c r="H674" s="172"/>
    </row>
    <row r="675" ht="15.75" customHeight="1">
      <c r="H675" s="172"/>
    </row>
    <row r="676" ht="15.75" customHeight="1">
      <c r="H676" s="172"/>
    </row>
    <row r="677" ht="15.75" customHeight="1">
      <c r="H677" s="172"/>
    </row>
    <row r="678" ht="15.75" customHeight="1">
      <c r="H678" s="172"/>
    </row>
    <row r="679" ht="15.75" customHeight="1">
      <c r="H679" s="172"/>
    </row>
    <row r="680" ht="15.75" customHeight="1">
      <c r="H680" s="172"/>
    </row>
    <row r="681" ht="15.75" customHeight="1">
      <c r="H681" s="172"/>
    </row>
    <row r="682" ht="15.75" customHeight="1">
      <c r="H682" s="172"/>
    </row>
    <row r="683" ht="15.75" customHeight="1">
      <c r="H683" s="172"/>
    </row>
    <row r="684" ht="15.75" customHeight="1">
      <c r="H684" s="172"/>
    </row>
    <row r="685" ht="15.75" customHeight="1">
      <c r="H685" s="172"/>
    </row>
    <row r="686" ht="15.75" customHeight="1">
      <c r="H686" s="172"/>
    </row>
    <row r="687" ht="15.75" customHeight="1">
      <c r="H687" s="172"/>
    </row>
    <row r="688" ht="15.75" customHeight="1">
      <c r="H688" s="172"/>
    </row>
    <row r="689" ht="15.75" customHeight="1">
      <c r="H689" s="172"/>
    </row>
    <row r="690" ht="15.75" customHeight="1">
      <c r="H690" s="172"/>
    </row>
    <row r="691" ht="15.75" customHeight="1">
      <c r="H691" s="172"/>
    </row>
    <row r="692" ht="15.75" customHeight="1">
      <c r="H692" s="172"/>
    </row>
    <row r="693" ht="15.75" customHeight="1">
      <c r="H693" s="172"/>
    </row>
    <row r="694" ht="15.75" customHeight="1">
      <c r="H694" s="172"/>
    </row>
    <row r="695" ht="15.75" customHeight="1">
      <c r="H695" s="172"/>
    </row>
    <row r="696" ht="15.75" customHeight="1">
      <c r="H696" s="172"/>
    </row>
    <row r="697" ht="15.75" customHeight="1">
      <c r="H697" s="172"/>
    </row>
    <row r="698" ht="15.75" customHeight="1">
      <c r="H698" s="172"/>
    </row>
    <row r="699" ht="15.75" customHeight="1">
      <c r="H699" s="172"/>
    </row>
    <row r="700" ht="15.75" customHeight="1">
      <c r="H700" s="172"/>
    </row>
    <row r="701" ht="15.75" customHeight="1">
      <c r="H701" s="172"/>
    </row>
    <row r="702" ht="15.75" customHeight="1">
      <c r="H702" s="172"/>
    </row>
    <row r="703" ht="15.75" customHeight="1">
      <c r="H703" s="172"/>
    </row>
    <row r="704" ht="15.75" customHeight="1">
      <c r="H704" s="172"/>
    </row>
    <row r="705" ht="15.75" customHeight="1">
      <c r="H705" s="172"/>
    </row>
    <row r="706" ht="15.75" customHeight="1">
      <c r="H706" s="172"/>
    </row>
    <row r="707" ht="15.75" customHeight="1">
      <c r="H707" s="172"/>
    </row>
    <row r="708" ht="15.75" customHeight="1">
      <c r="H708" s="172"/>
    </row>
    <row r="709" ht="15.75" customHeight="1">
      <c r="H709" s="172"/>
    </row>
    <row r="710" ht="15.75" customHeight="1">
      <c r="H710" s="172"/>
    </row>
    <row r="711" ht="15.75" customHeight="1">
      <c r="H711" s="172"/>
    </row>
    <row r="712" ht="15.75" customHeight="1">
      <c r="H712" s="172"/>
    </row>
    <row r="713" ht="15.75" customHeight="1">
      <c r="H713" s="172"/>
    </row>
    <row r="714" ht="15.75" customHeight="1">
      <c r="H714" s="172"/>
    </row>
    <row r="715" ht="15.75" customHeight="1">
      <c r="H715" s="172"/>
    </row>
    <row r="716" ht="15.75" customHeight="1">
      <c r="H716" s="172"/>
    </row>
    <row r="717" ht="15.75" customHeight="1">
      <c r="H717" s="172"/>
    </row>
    <row r="718" ht="15.75" customHeight="1">
      <c r="H718" s="172"/>
    </row>
    <row r="719" ht="15.75" customHeight="1">
      <c r="H719" s="172"/>
    </row>
    <row r="720" ht="15.75" customHeight="1">
      <c r="H720" s="172"/>
    </row>
    <row r="721" ht="15.75" customHeight="1">
      <c r="H721" s="172"/>
    </row>
    <row r="722" ht="15.75" customHeight="1">
      <c r="H722" s="172"/>
    </row>
    <row r="723" ht="15.75" customHeight="1">
      <c r="H723" s="172"/>
    </row>
    <row r="724" ht="15.75" customHeight="1">
      <c r="H724" s="172"/>
    </row>
    <row r="725" ht="15.75" customHeight="1">
      <c r="H725" s="172"/>
    </row>
    <row r="726" ht="15.75" customHeight="1">
      <c r="H726" s="172"/>
    </row>
    <row r="727" ht="15.75" customHeight="1">
      <c r="H727" s="172"/>
    </row>
    <row r="728" ht="15.75" customHeight="1">
      <c r="H728" s="172"/>
    </row>
    <row r="729" ht="15.75" customHeight="1">
      <c r="H729" s="172"/>
    </row>
    <row r="730" ht="15.75" customHeight="1">
      <c r="H730" s="172"/>
    </row>
    <row r="731" ht="15.75" customHeight="1">
      <c r="H731" s="172"/>
    </row>
    <row r="732" ht="15.75" customHeight="1">
      <c r="H732" s="172"/>
    </row>
    <row r="733" ht="15.75" customHeight="1">
      <c r="H733" s="172"/>
    </row>
    <row r="734" ht="15.75" customHeight="1">
      <c r="H734" s="172"/>
    </row>
    <row r="735" ht="15.75" customHeight="1">
      <c r="H735" s="172"/>
    </row>
    <row r="736" ht="15.75" customHeight="1">
      <c r="H736" s="172"/>
    </row>
    <row r="737" ht="15.75" customHeight="1">
      <c r="H737" s="172"/>
    </row>
    <row r="738" ht="15.75" customHeight="1">
      <c r="H738" s="172"/>
    </row>
    <row r="739" ht="15.75" customHeight="1">
      <c r="H739" s="172"/>
    </row>
    <row r="740" ht="15.75" customHeight="1">
      <c r="H740" s="172"/>
    </row>
    <row r="741" ht="15.75" customHeight="1">
      <c r="H741" s="172"/>
    </row>
    <row r="742" ht="15.75" customHeight="1">
      <c r="H742" s="172"/>
    </row>
    <row r="743" ht="15.75" customHeight="1">
      <c r="H743" s="172"/>
    </row>
    <row r="744" ht="15.75" customHeight="1">
      <c r="H744" s="172"/>
    </row>
    <row r="745" ht="15.75" customHeight="1">
      <c r="H745" s="172"/>
    </row>
    <row r="746" ht="15.75" customHeight="1">
      <c r="H746" s="172"/>
    </row>
    <row r="747" ht="15.75" customHeight="1">
      <c r="H747" s="172"/>
    </row>
    <row r="748" ht="15.75" customHeight="1">
      <c r="H748" s="172"/>
    </row>
    <row r="749" ht="15.75" customHeight="1">
      <c r="H749" s="172"/>
    </row>
    <row r="750" ht="15.75" customHeight="1">
      <c r="H750" s="172"/>
    </row>
    <row r="751" ht="15.75" customHeight="1">
      <c r="H751" s="172"/>
    </row>
    <row r="752" ht="15.75" customHeight="1">
      <c r="H752" s="172"/>
    </row>
    <row r="753" ht="15.75" customHeight="1">
      <c r="H753" s="172"/>
    </row>
    <row r="754" ht="15.75" customHeight="1">
      <c r="H754" s="172"/>
    </row>
    <row r="755" ht="15.75" customHeight="1">
      <c r="H755" s="172"/>
    </row>
    <row r="756" ht="15.75" customHeight="1">
      <c r="H756" s="172"/>
    </row>
    <row r="757" ht="15.75" customHeight="1">
      <c r="H757" s="172"/>
    </row>
    <row r="758" ht="15.75" customHeight="1">
      <c r="H758" s="172"/>
    </row>
    <row r="759" ht="15.75" customHeight="1">
      <c r="H759" s="172"/>
    </row>
    <row r="760" ht="15.75" customHeight="1">
      <c r="H760" s="172"/>
    </row>
    <row r="761" ht="15.75" customHeight="1">
      <c r="H761" s="172"/>
    </row>
    <row r="762" ht="15.75" customHeight="1">
      <c r="H762" s="172"/>
    </row>
    <row r="763" ht="15.75" customHeight="1">
      <c r="H763" s="172"/>
    </row>
    <row r="764" ht="15.75" customHeight="1">
      <c r="H764" s="172"/>
    </row>
    <row r="765" ht="15.75" customHeight="1">
      <c r="H765" s="172"/>
    </row>
    <row r="766" ht="15.75" customHeight="1">
      <c r="H766" s="172"/>
    </row>
    <row r="767" ht="15.75" customHeight="1">
      <c r="H767" s="172"/>
    </row>
    <row r="768" ht="15.75" customHeight="1">
      <c r="H768" s="172"/>
    </row>
    <row r="769" ht="15.75" customHeight="1">
      <c r="H769" s="172"/>
    </row>
    <row r="770" ht="15.75" customHeight="1">
      <c r="H770" s="172"/>
    </row>
    <row r="771" ht="15.75" customHeight="1">
      <c r="H771" s="172"/>
    </row>
    <row r="772" ht="15.75" customHeight="1">
      <c r="H772" s="172"/>
    </row>
    <row r="773" ht="15.75" customHeight="1">
      <c r="H773" s="172"/>
    </row>
    <row r="774" ht="15.75" customHeight="1">
      <c r="H774" s="172"/>
    </row>
    <row r="775" ht="15.75" customHeight="1">
      <c r="H775" s="172"/>
    </row>
    <row r="776" ht="15.75" customHeight="1">
      <c r="H776" s="172"/>
    </row>
    <row r="777" ht="15.75" customHeight="1">
      <c r="H777" s="172"/>
    </row>
    <row r="778" ht="15.75" customHeight="1">
      <c r="H778" s="172"/>
    </row>
    <row r="779" ht="15.75" customHeight="1">
      <c r="H779" s="172"/>
    </row>
    <row r="780" ht="15.75" customHeight="1">
      <c r="H780" s="172"/>
    </row>
    <row r="781" ht="15.75" customHeight="1">
      <c r="H781" s="172"/>
    </row>
    <row r="782" ht="15.75" customHeight="1">
      <c r="H782" s="172"/>
    </row>
    <row r="783" ht="15.75" customHeight="1">
      <c r="H783" s="172"/>
    </row>
    <row r="784" ht="15.75" customHeight="1">
      <c r="H784" s="172"/>
    </row>
    <row r="785" ht="15.75" customHeight="1">
      <c r="H785" s="172"/>
    </row>
    <row r="786" ht="15.75" customHeight="1">
      <c r="H786" s="172"/>
    </row>
    <row r="787" ht="15.75" customHeight="1">
      <c r="H787" s="172"/>
    </row>
    <row r="788" ht="15.75" customHeight="1">
      <c r="H788" s="172"/>
    </row>
    <row r="789" ht="15.75" customHeight="1">
      <c r="H789" s="172"/>
    </row>
    <row r="790" ht="15.75" customHeight="1">
      <c r="H790" s="172"/>
    </row>
    <row r="791" ht="15.75" customHeight="1">
      <c r="H791" s="172"/>
    </row>
    <row r="792" ht="15.75" customHeight="1">
      <c r="H792" s="172"/>
    </row>
    <row r="793" ht="15.75" customHeight="1">
      <c r="H793" s="172"/>
    </row>
    <row r="794" ht="15.75" customHeight="1">
      <c r="H794" s="172"/>
    </row>
    <row r="795" ht="15.75" customHeight="1">
      <c r="H795" s="172"/>
    </row>
    <row r="796" ht="15.75" customHeight="1">
      <c r="H796" s="172"/>
    </row>
    <row r="797" ht="15.75" customHeight="1">
      <c r="H797" s="172"/>
    </row>
    <row r="798" ht="15.75" customHeight="1">
      <c r="H798" s="172"/>
    </row>
    <row r="799" ht="15.75" customHeight="1">
      <c r="H799" s="172"/>
    </row>
    <row r="800" ht="15.75" customHeight="1">
      <c r="H800" s="172"/>
    </row>
    <row r="801" ht="15.75" customHeight="1">
      <c r="H801" s="172"/>
    </row>
    <row r="802" ht="15.75" customHeight="1">
      <c r="H802" s="172"/>
    </row>
    <row r="803" ht="15.75" customHeight="1">
      <c r="H803" s="172"/>
    </row>
    <row r="804" ht="15.75" customHeight="1">
      <c r="H804" s="172"/>
    </row>
    <row r="805" ht="15.75" customHeight="1">
      <c r="H805" s="172"/>
    </row>
    <row r="806" ht="15.75" customHeight="1">
      <c r="H806" s="172"/>
    </row>
    <row r="807" ht="15.75" customHeight="1">
      <c r="H807" s="172"/>
    </row>
    <row r="808" ht="15.75" customHeight="1">
      <c r="H808" s="172"/>
    </row>
    <row r="809" ht="15.75" customHeight="1">
      <c r="H809" s="172"/>
    </row>
    <row r="810" ht="15.75" customHeight="1">
      <c r="H810" s="172"/>
    </row>
    <row r="811" ht="15.75" customHeight="1">
      <c r="H811" s="172"/>
    </row>
    <row r="812" ht="15.75" customHeight="1">
      <c r="H812" s="172"/>
    </row>
    <row r="813" ht="15.75" customHeight="1">
      <c r="H813" s="172"/>
    </row>
    <row r="814" ht="15.75" customHeight="1">
      <c r="H814" s="172"/>
    </row>
    <row r="815" ht="15.75" customHeight="1">
      <c r="H815" s="172"/>
    </row>
    <row r="816" ht="15.75" customHeight="1">
      <c r="H816" s="172"/>
    </row>
    <row r="817" ht="15.75" customHeight="1">
      <c r="H817" s="172"/>
    </row>
    <row r="818" ht="15.75" customHeight="1">
      <c r="H818" s="172"/>
    </row>
    <row r="819" ht="15.75" customHeight="1">
      <c r="H819" s="172"/>
    </row>
    <row r="820" ht="15.75" customHeight="1">
      <c r="H820" s="172"/>
    </row>
    <row r="821" ht="15.75" customHeight="1">
      <c r="H821" s="172"/>
    </row>
    <row r="822" ht="15.75" customHeight="1">
      <c r="H822" s="172"/>
    </row>
    <row r="823" ht="15.75" customHeight="1">
      <c r="H823" s="172"/>
    </row>
    <row r="824" ht="15.75" customHeight="1">
      <c r="H824" s="172"/>
    </row>
    <row r="825" ht="15.75" customHeight="1">
      <c r="H825" s="172"/>
    </row>
    <row r="826" ht="15.75" customHeight="1">
      <c r="H826" s="172"/>
    </row>
    <row r="827" ht="15.75" customHeight="1">
      <c r="H827" s="172"/>
    </row>
    <row r="828" ht="15.75" customHeight="1">
      <c r="H828" s="172"/>
    </row>
    <row r="829" ht="15.75" customHeight="1">
      <c r="H829" s="172"/>
    </row>
    <row r="830" ht="15.75" customHeight="1">
      <c r="H830" s="172"/>
    </row>
    <row r="831" ht="15.75" customHeight="1">
      <c r="H831" s="172"/>
    </row>
    <row r="832" ht="15.75" customHeight="1">
      <c r="H832" s="172"/>
    </row>
    <row r="833" ht="15.75" customHeight="1">
      <c r="H833" s="172"/>
    </row>
    <row r="834" ht="15.75" customHeight="1">
      <c r="H834" s="172"/>
    </row>
    <row r="835" ht="15.75" customHeight="1">
      <c r="H835" s="172"/>
    </row>
    <row r="836" ht="15.75" customHeight="1">
      <c r="H836" s="172"/>
    </row>
    <row r="837" ht="15.75" customHeight="1">
      <c r="H837" s="172"/>
    </row>
    <row r="838" ht="15.75" customHeight="1">
      <c r="H838" s="172"/>
    </row>
    <row r="839" ht="15.75" customHeight="1">
      <c r="H839" s="172"/>
    </row>
    <row r="840" ht="15.75" customHeight="1">
      <c r="H840" s="172"/>
    </row>
    <row r="841" ht="15.75" customHeight="1">
      <c r="H841" s="172"/>
    </row>
    <row r="842" ht="15.75" customHeight="1">
      <c r="H842" s="172"/>
    </row>
    <row r="843" ht="15.75" customHeight="1">
      <c r="H843" s="172"/>
    </row>
    <row r="844" ht="15.75" customHeight="1">
      <c r="H844" s="172"/>
    </row>
    <row r="845" ht="15.75" customHeight="1">
      <c r="H845" s="172"/>
    </row>
    <row r="846" ht="15.75" customHeight="1">
      <c r="H846" s="172"/>
    </row>
    <row r="847" ht="15.75" customHeight="1">
      <c r="H847" s="172"/>
    </row>
    <row r="848" ht="15.75" customHeight="1">
      <c r="H848" s="172"/>
    </row>
    <row r="849" ht="15.75" customHeight="1">
      <c r="H849" s="172"/>
    </row>
    <row r="850" ht="15.75" customHeight="1">
      <c r="H850" s="172"/>
    </row>
    <row r="851" ht="15.75" customHeight="1">
      <c r="H851" s="172"/>
    </row>
    <row r="852" ht="15.75" customHeight="1">
      <c r="H852" s="172"/>
    </row>
    <row r="853" ht="15.75" customHeight="1">
      <c r="H853" s="172"/>
    </row>
    <row r="854" ht="15.75" customHeight="1">
      <c r="H854" s="172"/>
    </row>
    <row r="855" ht="15.75" customHeight="1">
      <c r="H855" s="172"/>
    </row>
    <row r="856" ht="15.75" customHeight="1">
      <c r="H856" s="172"/>
    </row>
    <row r="857" ht="15.75" customHeight="1">
      <c r="H857" s="172"/>
    </row>
    <row r="858" ht="15.75" customHeight="1">
      <c r="H858" s="172"/>
    </row>
    <row r="859" ht="15.75" customHeight="1">
      <c r="H859" s="172"/>
    </row>
    <row r="860" ht="15.75" customHeight="1">
      <c r="H860" s="172"/>
    </row>
    <row r="861" ht="15.75" customHeight="1">
      <c r="H861" s="172"/>
    </row>
    <row r="862" ht="15.75" customHeight="1">
      <c r="H862" s="172"/>
    </row>
    <row r="863" ht="15.75" customHeight="1">
      <c r="H863" s="172"/>
    </row>
    <row r="864" ht="15.75" customHeight="1">
      <c r="H864" s="172"/>
    </row>
    <row r="865" ht="15.75" customHeight="1">
      <c r="H865" s="172"/>
    </row>
    <row r="866" ht="15.75" customHeight="1">
      <c r="H866" s="172"/>
    </row>
    <row r="867" ht="15.75" customHeight="1">
      <c r="H867" s="172"/>
    </row>
    <row r="868" ht="15.75" customHeight="1">
      <c r="H868" s="172"/>
    </row>
    <row r="869" ht="15.75" customHeight="1">
      <c r="H869" s="172"/>
    </row>
    <row r="870" ht="15.75" customHeight="1">
      <c r="H870" s="172"/>
    </row>
    <row r="871" ht="15.75" customHeight="1">
      <c r="H871" s="172"/>
    </row>
    <row r="872" ht="15.75" customHeight="1">
      <c r="H872" s="172"/>
    </row>
    <row r="873" ht="15.75" customHeight="1">
      <c r="H873" s="172"/>
    </row>
    <row r="874" ht="15.75" customHeight="1">
      <c r="H874" s="172"/>
    </row>
    <row r="875" ht="15.75" customHeight="1">
      <c r="H875" s="172"/>
    </row>
    <row r="876" ht="15.75" customHeight="1">
      <c r="H876" s="172"/>
    </row>
    <row r="877" ht="15.75" customHeight="1">
      <c r="H877" s="172"/>
    </row>
    <row r="878" ht="15.75" customHeight="1">
      <c r="H878" s="172"/>
    </row>
    <row r="879" ht="15.75" customHeight="1">
      <c r="H879" s="172"/>
    </row>
    <row r="880" ht="15.75" customHeight="1">
      <c r="H880" s="172"/>
    </row>
    <row r="881" ht="15.75" customHeight="1">
      <c r="H881" s="172"/>
    </row>
    <row r="882" ht="15.75" customHeight="1">
      <c r="H882" s="172"/>
    </row>
    <row r="883" ht="15.75" customHeight="1">
      <c r="H883" s="172"/>
    </row>
    <row r="884" ht="15.75" customHeight="1">
      <c r="H884" s="172"/>
    </row>
    <row r="885" ht="15.75" customHeight="1">
      <c r="H885" s="172"/>
    </row>
    <row r="886" ht="15.75" customHeight="1">
      <c r="H886" s="172"/>
    </row>
    <row r="887" ht="15.75" customHeight="1">
      <c r="H887" s="172"/>
    </row>
    <row r="888" ht="15.75" customHeight="1">
      <c r="H888" s="172"/>
    </row>
    <row r="889" ht="15.75" customHeight="1">
      <c r="H889" s="172"/>
    </row>
    <row r="890" ht="15.75" customHeight="1">
      <c r="H890" s="172"/>
    </row>
    <row r="891" ht="15.75" customHeight="1">
      <c r="H891" s="172"/>
    </row>
    <row r="892" ht="15.75" customHeight="1">
      <c r="H892" s="172"/>
    </row>
    <row r="893" ht="15.75" customHeight="1">
      <c r="H893" s="172"/>
    </row>
    <row r="894" ht="15.75" customHeight="1">
      <c r="H894" s="172"/>
    </row>
    <row r="895" ht="15.75" customHeight="1">
      <c r="H895" s="172"/>
    </row>
    <row r="896" ht="15.75" customHeight="1">
      <c r="H896" s="172"/>
    </row>
    <row r="897" ht="15.75" customHeight="1">
      <c r="H897" s="172"/>
    </row>
    <row r="898" ht="15.75" customHeight="1">
      <c r="H898" s="172"/>
    </row>
    <row r="899" ht="15.75" customHeight="1">
      <c r="H899" s="172"/>
    </row>
    <row r="900" ht="15.75" customHeight="1">
      <c r="H900" s="172"/>
    </row>
    <row r="901" ht="15.75" customHeight="1">
      <c r="H901" s="172"/>
    </row>
    <row r="902" ht="15.75" customHeight="1">
      <c r="H902" s="172"/>
    </row>
    <row r="903" ht="15.75" customHeight="1">
      <c r="H903" s="172"/>
    </row>
    <row r="904" ht="15.75" customHeight="1">
      <c r="H904" s="172"/>
    </row>
    <row r="905" ht="15.75" customHeight="1">
      <c r="H905" s="172"/>
    </row>
    <row r="906" ht="15.75" customHeight="1">
      <c r="H906" s="172"/>
    </row>
    <row r="907" ht="15.75" customHeight="1">
      <c r="H907" s="172"/>
    </row>
    <row r="908" ht="15.75" customHeight="1">
      <c r="H908" s="172"/>
    </row>
    <row r="909" ht="15.75" customHeight="1">
      <c r="H909" s="172"/>
    </row>
    <row r="910" ht="15.75" customHeight="1">
      <c r="H910" s="172"/>
    </row>
    <row r="911" ht="15.75" customHeight="1">
      <c r="H911" s="172"/>
    </row>
    <row r="912" ht="15.75" customHeight="1">
      <c r="H912" s="172"/>
    </row>
    <row r="913" ht="15.75" customHeight="1">
      <c r="H913" s="172"/>
    </row>
    <row r="914" ht="15.75" customHeight="1">
      <c r="H914" s="172"/>
    </row>
    <row r="915" ht="15.75" customHeight="1">
      <c r="H915" s="172"/>
    </row>
    <row r="916" ht="15.75" customHeight="1">
      <c r="H916" s="172"/>
    </row>
    <row r="917" ht="15.75" customHeight="1">
      <c r="H917" s="172"/>
    </row>
    <row r="918" ht="15.75" customHeight="1">
      <c r="H918" s="172"/>
    </row>
    <row r="919" ht="15.75" customHeight="1">
      <c r="H919" s="172"/>
    </row>
    <row r="920" ht="15.75" customHeight="1">
      <c r="H920" s="172"/>
    </row>
    <row r="921" ht="15.75" customHeight="1">
      <c r="H921" s="172"/>
    </row>
    <row r="922" ht="15.75" customHeight="1">
      <c r="H922" s="172"/>
    </row>
    <row r="923" ht="15.75" customHeight="1">
      <c r="H923" s="172"/>
    </row>
    <row r="924" ht="15.75" customHeight="1">
      <c r="H924" s="172"/>
    </row>
    <row r="925" ht="15.75" customHeight="1">
      <c r="H925" s="172"/>
    </row>
    <row r="926" ht="15.75" customHeight="1">
      <c r="H926" s="172"/>
    </row>
    <row r="927" ht="15.75" customHeight="1">
      <c r="H927" s="172"/>
    </row>
    <row r="928" ht="15.75" customHeight="1">
      <c r="H928" s="172"/>
    </row>
    <row r="929" ht="15.75" customHeight="1">
      <c r="H929" s="172"/>
    </row>
    <row r="930" ht="15.75" customHeight="1">
      <c r="H930" s="172"/>
    </row>
    <row r="931" ht="15.75" customHeight="1">
      <c r="H931" s="172"/>
    </row>
    <row r="932" ht="15.75" customHeight="1">
      <c r="H932" s="172"/>
    </row>
    <row r="933" ht="15.75" customHeight="1">
      <c r="H933" s="172"/>
    </row>
    <row r="934" ht="15.75" customHeight="1">
      <c r="H934" s="172"/>
    </row>
    <row r="935" ht="15.75" customHeight="1">
      <c r="H935" s="172"/>
    </row>
    <row r="936" ht="15.75" customHeight="1">
      <c r="H936" s="172"/>
    </row>
    <row r="937" ht="15.75" customHeight="1">
      <c r="H937" s="172"/>
    </row>
    <row r="938" ht="15.75" customHeight="1">
      <c r="H938" s="172"/>
    </row>
    <row r="939" ht="15.75" customHeight="1">
      <c r="H939" s="172"/>
    </row>
    <row r="940" ht="15.75" customHeight="1">
      <c r="H940" s="172"/>
    </row>
    <row r="941" ht="15.75" customHeight="1">
      <c r="H941" s="172"/>
    </row>
    <row r="942" ht="15.75" customHeight="1">
      <c r="H942" s="172"/>
    </row>
    <row r="943" ht="15.75" customHeight="1">
      <c r="H943" s="172"/>
    </row>
    <row r="944" ht="15.75" customHeight="1">
      <c r="H944" s="172"/>
    </row>
    <row r="945" ht="15.75" customHeight="1">
      <c r="H945" s="172"/>
    </row>
    <row r="946" ht="15.75" customHeight="1">
      <c r="H946" s="172"/>
    </row>
    <row r="947" ht="15.75" customHeight="1">
      <c r="H947" s="172"/>
    </row>
    <row r="948" ht="15.75" customHeight="1">
      <c r="H948" s="172"/>
    </row>
    <row r="949" ht="15.75" customHeight="1">
      <c r="H949" s="172"/>
    </row>
    <row r="950" ht="15.75" customHeight="1">
      <c r="H950" s="172"/>
    </row>
    <row r="951" ht="15.75" customHeight="1">
      <c r="H951" s="172"/>
    </row>
    <row r="952" ht="15.75" customHeight="1">
      <c r="H952" s="172"/>
    </row>
    <row r="953" ht="15.75" customHeight="1">
      <c r="H953" s="172"/>
    </row>
    <row r="954" ht="15.75" customHeight="1">
      <c r="H954" s="172"/>
    </row>
    <row r="955" ht="15.75" customHeight="1">
      <c r="H955" s="172"/>
    </row>
    <row r="956" ht="15.75" customHeight="1">
      <c r="H956" s="172"/>
    </row>
    <row r="957" ht="15.75" customHeight="1">
      <c r="H957" s="172"/>
    </row>
    <row r="958" ht="15.75" customHeight="1">
      <c r="H958" s="172"/>
    </row>
    <row r="959" ht="15.75" customHeight="1">
      <c r="H959" s="172"/>
    </row>
    <row r="960" ht="15.75" customHeight="1">
      <c r="H960" s="172"/>
    </row>
    <row r="961" ht="15.75" customHeight="1">
      <c r="H961" s="172"/>
    </row>
    <row r="962" ht="15.75" customHeight="1">
      <c r="H962" s="172"/>
    </row>
    <row r="963" ht="15.75" customHeight="1">
      <c r="H963" s="172"/>
    </row>
    <row r="964" ht="15.75" customHeight="1">
      <c r="H964" s="172"/>
    </row>
    <row r="965" ht="15.75" customHeight="1">
      <c r="H965" s="172"/>
    </row>
    <row r="966" ht="15.75" customHeight="1">
      <c r="H966" s="172"/>
    </row>
    <row r="967" ht="15.75" customHeight="1">
      <c r="H967" s="172"/>
    </row>
    <row r="968" ht="15.75" customHeight="1">
      <c r="H968" s="172"/>
    </row>
    <row r="969" ht="15.75" customHeight="1">
      <c r="H969" s="172"/>
    </row>
    <row r="970" ht="15.75" customHeight="1">
      <c r="H970" s="172"/>
    </row>
    <row r="971" ht="15.75" customHeight="1">
      <c r="H971" s="172"/>
    </row>
    <row r="972" ht="15.75" customHeight="1">
      <c r="H972" s="172"/>
    </row>
    <row r="973" ht="15.75" customHeight="1">
      <c r="H973" s="172"/>
    </row>
    <row r="974" ht="15.75" customHeight="1">
      <c r="H974" s="172"/>
    </row>
    <row r="975" ht="15.75" customHeight="1">
      <c r="H975" s="172"/>
    </row>
    <row r="976" ht="15.75" customHeight="1">
      <c r="H976" s="172"/>
    </row>
    <row r="977" ht="15.75" customHeight="1">
      <c r="H977" s="172"/>
    </row>
    <row r="978" ht="15.75" customHeight="1">
      <c r="H978" s="172"/>
    </row>
    <row r="979" ht="15.75" customHeight="1">
      <c r="H979" s="172"/>
    </row>
    <row r="980" ht="15.75" customHeight="1">
      <c r="H980" s="172"/>
    </row>
    <row r="981" ht="15.75" customHeight="1">
      <c r="H981" s="172"/>
    </row>
    <row r="982" ht="15.75" customHeight="1">
      <c r="H982" s="172"/>
    </row>
    <row r="983" ht="15.75" customHeight="1">
      <c r="H983" s="172"/>
    </row>
    <row r="984" ht="15.75" customHeight="1">
      <c r="H984" s="172"/>
    </row>
    <row r="985" ht="15.75" customHeight="1">
      <c r="H985" s="172"/>
    </row>
    <row r="986" ht="15.75" customHeight="1">
      <c r="H986" s="172"/>
    </row>
    <row r="987" ht="15.75" customHeight="1">
      <c r="H987" s="172"/>
    </row>
    <row r="988" ht="15.75" customHeight="1">
      <c r="H988" s="172"/>
    </row>
    <row r="989" ht="15.75" customHeight="1">
      <c r="H989" s="172"/>
    </row>
    <row r="990" ht="15.75" customHeight="1">
      <c r="H990" s="172"/>
    </row>
    <row r="991" ht="15.75" customHeight="1">
      <c r="H991" s="172"/>
    </row>
    <row r="992" ht="15.75" customHeight="1">
      <c r="H992" s="172"/>
    </row>
    <row r="993" ht="15.75" customHeight="1">
      <c r="H993" s="172"/>
    </row>
    <row r="994" ht="15.75" customHeight="1">
      <c r="H994" s="172"/>
    </row>
    <row r="995" ht="15.75" customHeight="1">
      <c r="H995" s="172"/>
    </row>
    <row r="996" ht="15.75" customHeight="1">
      <c r="H996" s="172"/>
    </row>
    <row r="997" ht="15.75" customHeight="1">
      <c r="H997" s="172"/>
    </row>
    <row r="998" ht="15.75" customHeight="1">
      <c r="H998" s="172"/>
    </row>
    <row r="999" ht="15.75" customHeight="1">
      <c r="H999" s="172"/>
    </row>
    <row r="1000" ht="15.75" customHeight="1">
      <c r="H1000" s="172"/>
    </row>
    <row r="1001" ht="15.75" customHeight="1">
      <c r="H1001" s="172"/>
    </row>
    <row r="1002" ht="15.75" customHeight="1">
      <c r="H1002" s="172"/>
    </row>
    <row r="1003" ht="15.75" customHeight="1">
      <c r="H1003" s="172"/>
    </row>
    <row r="1004" ht="15.75" customHeight="1">
      <c r="H1004" s="172"/>
    </row>
    <row r="1005" ht="15.75" customHeight="1">
      <c r="H1005" s="172"/>
    </row>
    <row r="1006" ht="15.75" customHeight="1">
      <c r="H1006" s="172"/>
    </row>
    <row r="1007" ht="15.75" customHeight="1">
      <c r="H1007" s="172"/>
    </row>
    <row r="1008" ht="15.75" customHeight="1">
      <c r="H1008" s="172"/>
    </row>
    <row r="1009" ht="15.75" customHeight="1">
      <c r="H1009" s="172"/>
    </row>
    <row r="1010" ht="15.75" customHeight="1">
      <c r="H1010" s="172"/>
    </row>
    <row r="1011" ht="15.75" customHeight="1">
      <c r="H1011" s="172"/>
    </row>
    <row r="1012" ht="15.75" customHeight="1">
      <c r="H1012" s="172"/>
    </row>
    <row r="1013" ht="15.75" customHeight="1">
      <c r="H1013" s="172"/>
    </row>
    <row r="1014" ht="15.75" customHeight="1">
      <c r="H1014" s="172"/>
    </row>
    <row r="1015" ht="15.75" customHeight="1">
      <c r="H1015" s="172"/>
    </row>
    <row r="1016" ht="15.75" customHeight="1">
      <c r="H1016" s="172"/>
    </row>
    <row r="1017" ht="15.75" customHeight="1">
      <c r="H1017" s="172"/>
    </row>
    <row r="1018" ht="15.75" customHeight="1">
      <c r="H1018" s="172"/>
    </row>
    <row r="1019" ht="15.75" customHeight="1">
      <c r="H1019" s="172"/>
    </row>
    <row r="1020" ht="15.75" customHeight="1">
      <c r="H1020" s="172"/>
    </row>
    <row r="1021" ht="15.75" customHeight="1">
      <c r="H1021" s="172"/>
    </row>
    <row r="1022" ht="15.75" customHeight="1">
      <c r="H1022" s="172"/>
    </row>
    <row r="1023" ht="15.75" customHeight="1">
      <c r="H1023" s="172"/>
    </row>
  </sheetData>
  <mergeCells count="1">
    <mergeCell ref="A1:AB2"/>
  </mergeCells>
  <conditionalFormatting sqref="F49:F64 E65:E78 H77:I80">
    <cfRule type="containsText" dxfId="14" priority="1" operator="containsText" text="RUIM">
      <formula>NOT(ISERROR(SEARCH(("RUIM"),(F49))))</formula>
    </cfRule>
  </conditionalFormatting>
  <conditionalFormatting sqref="F49:F64 E65:E78 H77:I80">
    <cfRule type="containsText" dxfId="15" priority="2" operator="containsText" text="BOM">
      <formula>NOT(ISERROR(SEARCH(("BOM"),(F49))))</formula>
    </cfRule>
  </conditionalFormatting>
  <conditionalFormatting sqref="AD3:AD43 AE77:AF80">
    <cfRule type="containsText" dxfId="16" priority="3" operator="containsText" text="ENCERRADO">
      <formula>NOT(ISERROR(SEARCH(("ENCERRADO"),(AD3))))</formula>
    </cfRule>
  </conditionalFormatting>
  <conditionalFormatting sqref="X3:X43 Z77:Z80">
    <cfRule type="containsText" dxfId="16" priority="4" operator="containsText" text="SIM">
      <formula>NOT(ISERROR(SEARCH(("SIM"),(X3))))</formula>
    </cfRule>
  </conditionalFormatting>
  <conditionalFormatting sqref="AD3:AD43 AE77:AF80">
    <cfRule type="containsText" dxfId="6" priority="5" operator="containsText" text="ABERTO">
      <formula>NOT(ISERROR(SEARCH(("ABERTO"),(AD3))))</formula>
    </cfRule>
  </conditionalFormatting>
  <conditionalFormatting sqref="X3:X43 Z77:Z80">
    <cfRule type="containsText" dxfId="6" priority="6" operator="containsText" text="NÃO">
      <formula>NOT(ISERROR(SEARCH(("NÃO"),(X3))))</formula>
    </cfRule>
  </conditionalFormatting>
  <conditionalFormatting sqref="I4:I21 I25:I35 I37:I42 I50">
    <cfRule type="notContainsBlanks" dxfId="23" priority="7">
      <formula>LEN(TRIM(I4))&gt;0</formula>
    </cfRule>
  </conditionalFormatting>
  <conditionalFormatting sqref="G50:G63">
    <cfRule type="cellIs" dxfId="24" priority="8" operator="greaterThan">
      <formula>"100%"</formula>
    </cfRule>
  </conditionalFormatting>
  <conditionalFormatting sqref="G50:G63">
    <cfRule type="cellIs" dxfId="25" priority="9" operator="between">
      <formula>"50%"</formula>
      <formula>"99%"</formula>
    </cfRule>
  </conditionalFormatting>
  <conditionalFormatting sqref="G50:G63">
    <cfRule type="cellIs" dxfId="26" priority="10" operator="between">
      <formula>"0%"</formula>
      <formula>"30%"</formula>
    </cfRule>
  </conditionalFormatting>
  <conditionalFormatting sqref="G50:G63">
    <cfRule type="cellIs" dxfId="27" priority="11" operator="between">
      <formula>"31%"</formula>
      <formula>"49%"</formula>
    </cfRule>
  </conditionalFormatting>
  <dataValidations>
    <dataValidation type="list" allowBlank="1" showErrorMessage="1" sqref="I4:I43">
      <formula1>"ORDEM SOLICITADA,CONTRATADO,ANDAMENTO,CARREGANDO,SALDO,FINALIZADO,CERTO,SEM VEICULO,CTE ANDAMENTO"</formula1>
    </dataValidation>
    <dataValidation type="list" allowBlank="1" showErrorMessage="1" sqref="H3:H43 H349:H1023">
      <formula1>"CYA RUBBER,STEELMAST,VITALE,MAQPERF,SATAKE,RUDAN AGRO,SOLFERTI,UNIFORT,ISCA TEC,COOPAVEL,RIBERSID,KFSTEEL,TROPICAL SEED,TOPAGRO,3 TENTOS,NEWSURGICAL,MAXCROP,GGD METALS,QUISVI,FG AGRO,CRONOS,CLIENTE,MARISPAN,NEWSURGICAL"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29"/>
    <col customWidth="1" min="6" max="6" width="20.29"/>
    <col customWidth="1" min="7" max="7" width="15.71"/>
    <col customWidth="1" min="8" max="8" width="20.29"/>
    <col customWidth="1" min="9" max="9" width="28.43"/>
    <col customWidth="1" min="10" max="10" width="24.14"/>
    <col customWidth="1" min="11" max="11" width="18.43"/>
    <col customWidth="1" min="12" max="12" width="23.29"/>
    <col customWidth="1" min="13" max="13" width="22.14"/>
    <col customWidth="1" min="14" max="14" width="18.43"/>
    <col customWidth="1" hidden="1" min="15" max="15" width="10.57"/>
    <col customWidth="1" hidden="1" min="16" max="16" width="11.0"/>
    <col customWidth="1" min="17" max="18" width="12.43"/>
    <col customWidth="1" hidden="1" min="19" max="19" width="12.43"/>
    <col customWidth="1" hidden="1" min="20" max="20" width="12.71"/>
    <col customWidth="1" min="21" max="21" width="11.29"/>
    <col customWidth="1" hidden="1" min="22" max="22" width="20.57"/>
    <col customWidth="1" hidden="1" min="23" max="23" width="16.71"/>
    <col customWidth="1" min="24" max="24" width="11.86"/>
    <col customWidth="1" min="25" max="25" width="14.71"/>
    <col customWidth="1" hidden="1" min="26" max="26" width="16.57"/>
    <col customWidth="1" hidden="1" min="27" max="27" width="14.71"/>
    <col customWidth="1" min="28" max="28" width="13.57"/>
    <col customWidth="1" hidden="1" min="29" max="29" width="9.86"/>
    <col customWidth="1" hidden="1" min="30" max="30" width="9.57"/>
    <col customWidth="1" hidden="1" min="31" max="32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306"/>
      <c r="AD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308"/>
      <c r="AD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58</v>
      </c>
      <c r="K3" s="53" t="s">
        <v>59</v>
      </c>
      <c r="L3" s="53" t="s">
        <v>60</v>
      </c>
      <c r="M3" s="53" t="s">
        <v>61</v>
      </c>
      <c r="N3" s="53" t="s">
        <v>62</v>
      </c>
      <c r="O3" s="54" t="s">
        <v>650</v>
      </c>
      <c r="P3" s="54" t="s">
        <v>63</v>
      </c>
      <c r="Q3" s="313" t="s">
        <v>64</v>
      </c>
      <c r="R3" s="313" t="s">
        <v>65</v>
      </c>
      <c r="S3" s="312" t="s">
        <v>67</v>
      </c>
      <c r="T3" s="312" t="s">
        <v>651</v>
      </c>
      <c r="U3" s="53" t="s">
        <v>69</v>
      </c>
      <c r="V3" s="312" t="s">
        <v>70</v>
      </c>
      <c r="W3" s="312" t="s">
        <v>71</v>
      </c>
      <c r="X3" s="53" t="s">
        <v>72</v>
      </c>
      <c r="Y3" s="312" t="s">
        <v>73</v>
      </c>
      <c r="Z3" s="312" t="s">
        <v>74</v>
      </c>
      <c r="AA3" s="312" t="s">
        <v>75</v>
      </c>
      <c r="AB3" s="53" t="s">
        <v>76</v>
      </c>
      <c r="AC3" s="54" t="s">
        <v>77</v>
      </c>
      <c r="AD3" s="54" t="s">
        <v>78</v>
      </c>
    </row>
    <row r="4" ht="18.0" customHeight="1">
      <c r="A4" s="413">
        <v>45719.0</v>
      </c>
      <c r="B4" s="414">
        <v>14126.0</v>
      </c>
      <c r="C4" s="414">
        <v>10465.0</v>
      </c>
      <c r="D4" s="326" t="s">
        <v>148</v>
      </c>
      <c r="E4" s="326" t="s">
        <v>125</v>
      </c>
      <c r="F4" s="326" t="s">
        <v>1306</v>
      </c>
      <c r="G4" s="326" t="s">
        <v>83</v>
      </c>
      <c r="H4" s="326" t="s">
        <v>212</v>
      </c>
      <c r="I4" s="60" t="s">
        <v>86</v>
      </c>
      <c r="J4" s="326" t="s">
        <v>1307</v>
      </c>
      <c r="K4" s="326" t="s">
        <v>1308</v>
      </c>
      <c r="L4" s="60">
        <v>2200.0</v>
      </c>
      <c r="M4" s="418">
        <v>3860.0</v>
      </c>
      <c r="N4" s="409">
        <v>100000.0</v>
      </c>
      <c r="O4" s="328">
        <v>3.6E-4</v>
      </c>
      <c r="P4" s="85">
        <f t="shared" ref="P4:P50" si="1">N4*O4</f>
        <v>36</v>
      </c>
      <c r="Q4" s="86">
        <v>0.12</v>
      </c>
      <c r="R4" s="86">
        <v>0.0</v>
      </c>
      <c r="S4" s="329">
        <v>0.065</v>
      </c>
      <c r="T4" s="328">
        <f t="shared" ref="T4:T50" si="2">U4*0.00133</f>
        <v>0.01995</v>
      </c>
      <c r="U4" s="330">
        <v>15.0</v>
      </c>
      <c r="V4" s="329">
        <f t="shared" ref="V4:V50" si="3">Q4+R4+S4+T4+AE4</f>
        <v>0.21345</v>
      </c>
      <c r="W4" s="85">
        <f t="shared" ref="W4:W50" si="4">M4*V4</f>
        <v>823.917</v>
      </c>
      <c r="X4" s="332">
        <v>0.13</v>
      </c>
      <c r="Y4" s="85">
        <f t="shared" ref="Y4:Y18" si="5">(M4-L4)*X4</f>
        <v>215.8</v>
      </c>
      <c r="Z4" s="347">
        <v>2.5</v>
      </c>
      <c r="AA4" s="85">
        <f t="shared" ref="AA4:AA50" si="6">M4-L4-P4-W4-Y4-Z4</f>
        <v>581.783</v>
      </c>
      <c r="AB4" s="329">
        <f t="shared" ref="AB4:AB45" si="7">AA4/M4</f>
        <v>0.1507209845</v>
      </c>
      <c r="AC4" s="71">
        <f t="shared" ref="AC4:AC6" si="8">M4-W4-AD4</f>
        <v>2959.076</v>
      </c>
      <c r="AD4" s="71">
        <f t="shared" ref="AD4:AD6" si="9">T4*M4</f>
        <v>77.007</v>
      </c>
      <c r="AE4" s="318">
        <v>0.0085</v>
      </c>
      <c r="AF4" s="319">
        <f t="shared" ref="AF4:AF6" si="10">AE4*M4</f>
        <v>32.81</v>
      </c>
    </row>
    <row r="5" ht="18.0" customHeight="1">
      <c r="A5" s="413">
        <v>45719.0</v>
      </c>
      <c r="B5" s="414">
        <v>14125.0</v>
      </c>
      <c r="C5" s="414">
        <v>10464.0</v>
      </c>
      <c r="D5" s="326" t="s">
        <v>148</v>
      </c>
      <c r="E5" s="326" t="s">
        <v>125</v>
      </c>
      <c r="F5" s="326" t="s">
        <v>1309</v>
      </c>
      <c r="G5" s="326" t="s">
        <v>91</v>
      </c>
      <c r="H5" s="326" t="s">
        <v>212</v>
      </c>
      <c r="I5" s="60" t="s">
        <v>86</v>
      </c>
      <c r="J5" s="326" t="s">
        <v>1310</v>
      </c>
      <c r="K5" s="326" t="s">
        <v>1311</v>
      </c>
      <c r="L5" s="60">
        <v>1200.0</v>
      </c>
      <c r="M5" s="418">
        <v>2200.0</v>
      </c>
      <c r="N5" s="409">
        <v>500.0</v>
      </c>
      <c r="O5" s="328">
        <v>3.6E-4</v>
      </c>
      <c r="P5" s="85">
        <f t="shared" si="1"/>
        <v>0.18</v>
      </c>
      <c r="Q5" s="86">
        <v>0.12</v>
      </c>
      <c r="R5" s="86">
        <v>0.0</v>
      </c>
      <c r="S5" s="329">
        <v>0.065</v>
      </c>
      <c r="T5" s="328">
        <f t="shared" si="2"/>
        <v>0.01995</v>
      </c>
      <c r="U5" s="330">
        <v>15.0</v>
      </c>
      <c r="V5" s="329">
        <f t="shared" si="3"/>
        <v>0.21345</v>
      </c>
      <c r="W5" s="85">
        <f t="shared" si="4"/>
        <v>469.59</v>
      </c>
      <c r="X5" s="332">
        <v>0.13</v>
      </c>
      <c r="Y5" s="85">
        <f t="shared" si="5"/>
        <v>130</v>
      </c>
      <c r="Z5" s="347">
        <v>2.5</v>
      </c>
      <c r="AA5" s="85">
        <f t="shared" si="6"/>
        <v>397.73</v>
      </c>
      <c r="AB5" s="329">
        <f t="shared" si="7"/>
        <v>0.1807863636</v>
      </c>
      <c r="AC5" s="71">
        <f t="shared" si="8"/>
        <v>1686.52</v>
      </c>
      <c r="AD5" s="71">
        <f t="shared" si="9"/>
        <v>43.89</v>
      </c>
      <c r="AE5" s="318">
        <v>0.0085</v>
      </c>
      <c r="AF5" s="319">
        <f t="shared" si="10"/>
        <v>18.7</v>
      </c>
    </row>
    <row r="6" ht="18.0" customHeight="1">
      <c r="A6" s="413">
        <v>45719.0</v>
      </c>
      <c r="B6" s="414">
        <v>14127.0</v>
      </c>
      <c r="C6" s="415">
        <v>10466.0</v>
      </c>
      <c r="D6" s="326" t="s">
        <v>90</v>
      </c>
      <c r="E6" s="326" t="s">
        <v>91</v>
      </c>
      <c r="F6" s="326" t="s">
        <v>101</v>
      </c>
      <c r="G6" s="326" t="s">
        <v>91</v>
      </c>
      <c r="H6" s="326" t="s">
        <v>85</v>
      </c>
      <c r="I6" s="60" t="s">
        <v>86</v>
      </c>
      <c r="J6" s="326" t="s">
        <v>1312</v>
      </c>
      <c r="K6" s="326" t="s">
        <v>1313</v>
      </c>
      <c r="L6" s="416">
        <v>800.0</v>
      </c>
      <c r="M6" s="417">
        <v>1500.0</v>
      </c>
      <c r="N6" s="60">
        <v>30000.0</v>
      </c>
      <c r="O6" s="328">
        <v>3.6E-4</v>
      </c>
      <c r="P6" s="85">
        <f t="shared" si="1"/>
        <v>10.8</v>
      </c>
      <c r="Q6" s="86">
        <v>0.12</v>
      </c>
      <c r="R6" s="86">
        <v>0.0</v>
      </c>
      <c r="S6" s="329">
        <v>0.065</v>
      </c>
      <c r="T6" s="328">
        <f t="shared" si="2"/>
        <v>0.01995</v>
      </c>
      <c r="U6" s="330">
        <v>15.0</v>
      </c>
      <c r="V6" s="331">
        <f t="shared" si="3"/>
        <v>0.21345</v>
      </c>
      <c r="W6" s="85">
        <f t="shared" si="4"/>
        <v>320.175</v>
      </c>
      <c r="X6" s="332">
        <v>0.0</v>
      </c>
      <c r="Y6" s="85">
        <f t="shared" si="5"/>
        <v>0</v>
      </c>
      <c r="Z6" s="347">
        <v>2.5</v>
      </c>
      <c r="AA6" s="85">
        <f t="shared" si="6"/>
        <v>366.525</v>
      </c>
      <c r="AB6" s="329">
        <f t="shared" si="7"/>
        <v>0.24435</v>
      </c>
      <c r="AC6" s="71">
        <f t="shared" si="8"/>
        <v>1149.9</v>
      </c>
      <c r="AD6" s="71">
        <f t="shared" si="9"/>
        <v>29.925</v>
      </c>
      <c r="AE6" s="318">
        <v>0.0085</v>
      </c>
      <c r="AF6" s="319">
        <f t="shared" si="10"/>
        <v>12.75</v>
      </c>
    </row>
    <row r="7" ht="18.0" customHeight="1">
      <c r="A7" s="413">
        <v>45721.0</v>
      </c>
      <c r="B7" s="414">
        <v>14154.0</v>
      </c>
      <c r="C7" s="414">
        <v>10483.0</v>
      </c>
      <c r="D7" s="326" t="s">
        <v>401</v>
      </c>
      <c r="E7" s="326" t="s">
        <v>308</v>
      </c>
      <c r="F7" s="326" t="s">
        <v>1106</v>
      </c>
      <c r="G7" s="326" t="s">
        <v>106</v>
      </c>
      <c r="H7" s="326" t="s">
        <v>1107</v>
      </c>
      <c r="I7" s="60" t="s">
        <v>86</v>
      </c>
      <c r="J7" s="326" t="s">
        <v>1314</v>
      </c>
      <c r="K7" s="326" t="s">
        <v>1315</v>
      </c>
      <c r="L7" s="60">
        <v>4900.0</v>
      </c>
      <c r="M7" s="418">
        <v>8400.0</v>
      </c>
      <c r="N7" s="409">
        <v>60000.0</v>
      </c>
      <c r="O7" s="328">
        <v>3.6E-4</v>
      </c>
      <c r="P7" s="85">
        <f t="shared" si="1"/>
        <v>21.6</v>
      </c>
      <c r="Q7" s="86">
        <v>0.12</v>
      </c>
      <c r="R7" s="86">
        <v>0.0</v>
      </c>
      <c r="S7" s="329">
        <v>0.065</v>
      </c>
      <c r="T7" s="328">
        <f t="shared" si="2"/>
        <v>0.02394</v>
      </c>
      <c r="U7" s="330">
        <v>18.0</v>
      </c>
      <c r="V7" s="329">
        <f t="shared" si="3"/>
        <v>0.21744</v>
      </c>
      <c r="W7" s="85">
        <f t="shared" si="4"/>
        <v>1826.496</v>
      </c>
      <c r="X7" s="332">
        <v>0.11</v>
      </c>
      <c r="Y7" s="85">
        <f t="shared" si="5"/>
        <v>385</v>
      </c>
      <c r="Z7" s="347">
        <v>2.5</v>
      </c>
      <c r="AA7" s="85">
        <f t="shared" si="6"/>
        <v>1264.404</v>
      </c>
      <c r="AB7" s="329">
        <f t="shared" si="7"/>
        <v>0.1505242857</v>
      </c>
      <c r="AC7" s="71">
        <f>M10-W7-AD7</f>
        <v>1248.093</v>
      </c>
      <c r="AD7" s="71">
        <f>T7*M10</f>
        <v>75.411</v>
      </c>
      <c r="AE7" s="318">
        <v>0.0085</v>
      </c>
      <c r="AF7" s="319">
        <f>AE7*M10</f>
        <v>26.775</v>
      </c>
    </row>
    <row r="8" ht="18.0" customHeight="1">
      <c r="A8" s="413">
        <v>45721.0</v>
      </c>
      <c r="B8" s="414">
        <v>229.0</v>
      </c>
      <c r="C8" s="414">
        <v>154.0</v>
      </c>
      <c r="D8" s="326" t="s">
        <v>148</v>
      </c>
      <c r="E8" s="326" t="s">
        <v>125</v>
      </c>
      <c r="F8" s="326" t="s">
        <v>1316</v>
      </c>
      <c r="G8" s="326" t="s">
        <v>125</v>
      </c>
      <c r="H8" s="326" t="s">
        <v>212</v>
      </c>
      <c r="I8" s="60" t="s">
        <v>86</v>
      </c>
      <c r="J8" s="326" t="s">
        <v>1317</v>
      </c>
      <c r="K8" s="326" t="s">
        <v>1318</v>
      </c>
      <c r="L8" s="60">
        <v>1750.0</v>
      </c>
      <c r="M8" s="418">
        <v>3150.0</v>
      </c>
      <c r="N8" s="60">
        <v>80000.0</v>
      </c>
      <c r="O8" s="328">
        <v>3.6E-4</v>
      </c>
      <c r="P8" s="85">
        <f t="shared" si="1"/>
        <v>28.8</v>
      </c>
      <c r="Q8" s="86">
        <v>0.12</v>
      </c>
      <c r="R8" s="86">
        <v>0.0</v>
      </c>
      <c r="S8" s="329">
        <v>0.065</v>
      </c>
      <c r="T8" s="328">
        <f t="shared" si="2"/>
        <v>0.00665</v>
      </c>
      <c r="U8" s="330">
        <v>5.0</v>
      </c>
      <c r="V8" s="331">
        <f t="shared" si="3"/>
        <v>0.20015</v>
      </c>
      <c r="W8" s="85">
        <f t="shared" si="4"/>
        <v>630.4725</v>
      </c>
      <c r="X8" s="332">
        <v>0.13</v>
      </c>
      <c r="Y8" s="85">
        <f t="shared" si="5"/>
        <v>182</v>
      </c>
      <c r="Z8" s="347">
        <v>2.5</v>
      </c>
      <c r="AA8" s="85">
        <f t="shared" si="6"/>
        <v>556.2275</v>
      </c>
      <c r="AB8" s="329">
        <f t="shared" si="7"/>
        <v>0.1765801587</v>
      </c>
      <c r="AC8" s="71">
        <f t="shared" ref="AC8:AC50" si="11">M8-W8-AD8</f>
        <v>2498.58</v>
      </c>
      <c r="AD8" s="71">
        <f t="shared" ref="AD8:AD50" si="12">T8*M8</f>
        <v>20.9475</v>
      </c>
      <c r="AE8" s="318">
        <v>0.0085</v>
      </c>
      <c r="AF8" s="319">
        <f t="shared" ref="AF8:AF50" si="13">AE8*M8</f>
        <v>26.775</v>
      </c>
    </row>
    <row r="9" ht="18.0" customHeight="1">
      <c r="A9" s="413">
        <v>45721.0</v>
      </c>
      <c r="B9" s="330" t="s">
        <v>1319</v>
      </c>
      <c r="C9" s="330">
        <v>10499.0</v>
      </c>
      <c r="D9" s="326" t="s">
        <v>508</v>
      </c>
      <c r="E9" s="326" t="s">
        <v>119</v>
      </c>
      <c r="F9" s="326" t="s">
        <v>1320</v>
      </c>
      <c r="G9" s="326" t="s">
        <v>83</v>
      </c>
      <c r="H9" s="326" t="s">
        <v>109</v>
      </c>
      <c r="I9" s="60" t="s">
        <v>86</v>
      </c>
      <c r="J9" s="330" t="s">
        <v>1321</v>
      </c>
      <c r="K9" s="330" t="s">
        <v>1322</v>
      </c>
      <c r="L9" s="420">
        <v>3800.0</v>
      </c>
      <c r="M9" s="421">
        <v>5900.0</v>
      </c>
      <c r="N9" s="419">
        <v>80000.0</v>
      </c>
      <c r="O9" s="328">
        <v>3.6E-4</v>
      </c>
      <c r="P9" s="85">
        <f t="shared" si="1"/>
        <v>28.8</v>
      </c>
      <c r="Q9" s="86">
        <v>0.03</v>
      </c>
      <c r="R9" s="86">
        <v>0.035</v>
      </c>
      <c r="S9" s="329">
        <v>0.065</v>
      </c>
      <c r="T9" s="328">
        <f t="shared" si="2"/>
        <v>0.01995</v>
      </c>
      <c r="U9" s="330">
        <v>15.0</v>
      </c>
      <c r="V9" s="331">
        <f t="shared" si="3"/>
        <v>0.15845</v>
      </c>
      <c r="W9" s="85">
        <f t="shared" si="4"/>
        <v>934.855</v>
      </c>
      <c r="X9" s="332">
        <v>0.1</v>
      </c>
      <c r="Y9" s="85">
        <f t="shared" si="5"/>
        <v>210</v>
      </c>
      <c r="Z9" s="347">
        <v>2.5</v>
      </c>
      <c r="AA9" s="85">
        <f t="shared" si="6"/>
        <v>923.845</v>
      </c>
      <c r="AB9" s="329">
        <f t="shared" si="7"/>
        <v>0.1565838983</v>
      </c>
      <c r="AC9" s="71">
        <f t="shared" si="11"/>
        <v>4847.44</v>
      </c>
      <c r="AD9" s="71">
        <f t="shared" si="12"/>
        <v>117.705</v>
      </c>
      <c r="AE9" s="318">
        <v>0.0085</v>
      </c>
      <c r="AF9" s="319">
        <f t="shared" si="13"/>
        <v>50.15</v>
      </c>
    </row>
    <row r="10" ht="18.0" customHeight="1">
      <c r="A10" s="413">
        <v>45722.0</v>
      </c>
      <c r="B10" s="414">
        <v>230.0</v>
      </c>
      <c r="C10" s="414">
        <v>155.0</v>
      </c>
      <c r="D10" s="326" t="s">
        <v>148</v>
      </c>
      <c r="E10" s="326" t="s">
        <v>125</v>
      </c>
      <c r="F10" s="326" t="s">
        <v>1316</v>
      </c>
      <c r="G10" s="326" t="s">
        <v>125</v>
      </c>
      <c r="H10" s="326" t="s">
        <v>212</v>
      </c>
      <c r="I10" s="60" t="s">
        <v>86</v>
      </c>
      <c r="J10" s="326" t="s">
        <v>1317</v>
      </c>
      <c r="K10" s="326" t="s">
        <v>1318</v>
      </c>
      <c r="L10" s="60">
        <v>1750.0</v>
      </c>
      <c r="M10" s="418">
        <v>3150.0</v>
      </c>
      <c r="N10" s="60">
        <v>80000.0</v>
      </c>
      <c r="O10" s="328">
        <v>3.6E-4</v>
      </c>
      <c r="P10" s="85">
        <f t="shared" si="1"/>
        <v>28.8</v>
      </c>
      <c r="Q10" s="86">
        <v>0.12</v>
      </c>
      <c r="R10" s="86">
        <v>0.0</v>
      </c>
      <c r="S10" s="329">
        <v>0.065</v>
      </c>
      <c r="T10" s="328">
        <f t="shared" si="2"/>
        <v>0.00665</v>
      </c>
      <c r="U10" s="330">
        <v>5.0</v>
      </c>
      <c r="V10" s="331">
        <f t="shared" si="3"/>
        <v>0.20015</v>
      </c>
      <c r="W10" s="85">
        <f t="shared" si="4"/>
        <v>630.4725</v>
      </c>
      <c r="X10" s="332">
        <v>0.13</v>
      </c>
      <c r="Y10" s="85">
        <f t="shared" si="5"/>
        <v>182</v>
      </c>
      <c r="Z10" s="347">
        <v>2.5</v>
      </c>
      <c r="AA10" s="85">
        <f t="shared" si="6"/>
        <v>556.2275</v>
      </c>
      <c r="AB10" s="329">
        <f t="shared" si="7"/>
        <v>0.1765801587</v>
      </c>
      <c r="AC10" s="71">
        <f t="shared" si="11"/>
        <v>2498.58</v>
      </c>
      <c r="AD10" s="71">
        <f t="shared" si="12"/>
        <v>20.9475</v>
      </c>
      <c r="AE10" s="318">
        <v>0.0085</v>
      </c>
      <c r="AF10" s="319">
        <f t="shared" si="13"/>
        <v>26.775</v>
      </c>
    </row>
    <row r="11" ht="15.75" customHeight="1">
      <c r="A11" s="413">
        <v>45723.0</v>
      </c>
      <c r="B11" s="414">
        <v>14288.0</v>
      </c>
      <c r="C11" s="423">
        <v>10567.0</v>
      </c>
      <c r="D11" s="326" t="s">
        <v>124</v>
      </c>
      <c r="E11" s="326" t="s">
        <v>125</v>
      </c>
      <c r="F11" s="330" t="s">
        <v>105</v>
      </c>
      <c r="G11" s="330" t="s">
        <v>106</v>
      </c>
      <c r="H11" s="330" t="s">
        <v>109</v>
      </c>
      <c r="I11" s="60" t="s">
        <v>86</v>
      </c>
      <c r="J11" s="330" t="s">
        <v>719</v>
      </c>
      <c r="K11" s="330" t="s">
        <v>1031</v>
      </c>
      <c r="L11" s="419">
        <v>9000.0</v>
      </c>
      <c r="M11" s="431">
        <v>14700.0</v>
      </c>
      <c r="N11" s="419">
        <v>500000.0</v>
      </c>
      <c r="O11" s="328">
        <v>3.6E-4</v>
      </c>
      <c r="P11" s="85">
        <f t="shared" si="1"/>
        <v>180</v>
      </c>
      <c r="Q11" s="86">
        <v>0.056</v>
      </c>
      <c r="R11" s="86">
        <v>0.035</v>
      </c>
      <c r="S11" s="329">
        <v>0.065</v>
      </c>
      <c r="T11" s="328">
        <f t="shared" si="2"/>
        <v>0.01995</v>
      </c>
      <c r="U11" s="330">
        <v>15.0</v>
      </c>
      <c r="V11" s="329">
        <f t="shared" si="3"/>
        <v>0.18445</v>
      </c>
      <c r="W11" s="85">
        <f t="shared" si="4"/>
        <v>2711.415</v>
      </c>
      <c r="X11" s="332">
        <v>0.1</v>
      </c>
      <c r="Y11" s="85">
        <f t="shared" si="5"/>
        <v>570</v>
      </c>
      <c r="Z11" s="347">
        <v>2.5</v>
      </c>
      <c r="AA11" s="85">
        <f t="shared" si="6"/>
        <v>2236.085</v>
      </c>
      <c r="AB11" s="329">
        <f t="shared" si="7"/>
        <v>0.1521146259</v>
      </c>
      <c r="AC11" s="71">
        <f t="shared" si="11"/>
        <v>11695.32</v>
      </c>
      <c r="AD11" s="71">
        <f t="shared" si="12"/>
        <v>293.265</v>
      </c>
      <c r="AE11" s="318">
        <v>0.0085</v>
      </c>
      <c r="AF11" s="319">
        <f t="shared" si="13"/>
        <v>124.95</v>
      </c>
    </row>
    <row r="12" ht="18.0" customHeight="1">
      <c r="A12" s="413">
        <v>45723.0</v>
      </c>
      <c r="B12" s="414" t="s">
        <v>1323</v>
      </c>
      <c r="C12" s="414" t="s">
        <v>1324</v>
      </c>
      <c r="D12" s="326" t="s">
        <v>1100</v>
      </c>
      <c r="E12" s="326" t="s">
        <v>113</v>
      </c>
      <c r="F12" s="326" t="s">
        <v>659</v>
      </c>
      <c r="G12" s="326" t="s">
        <v>108</v>
      </c>
      <c r="H12" s="326" t="s">
        <v>109</v>
      </c>
      <c r="I12" s="60" t="s">
        <v>86</v>
      </c>
      <c r="J12" s="326" t="s">
        <v>136</v>
      </c>
      <c r="K12" s="326" t="s">
        <v>740</v>
      </c>
      <c r="L12" s="60">
        <v>9500.0</v>
      </c>
      <c r="M12" s="418">
        <v>13500.0</v>
      </c>
      <c r="N12" s="60">
        <v>80000.0</v>
      </c>
      <c r="O12" s="328">
        <v>3.6E-4</v>
      </c>
      <c r="P12" s="85">
        <f t="shared" si="1"/>
        <v>28.8</v>
      </c>
      <c r="Q12" s="86">
        <v>0.03</v>
      </c>
      <c r="R12" s="86">
        <v>0.035</v>
      </c>
      <c r="S12" s="329">
        <v>0.065</v>
      </c>
      <c r="T12" s="328">
        <f t="shared" si="2"/>
        <v>0.01995</v>
      </c>
      <c r="U12" s="330">
        <v>15.0</v>
      </c>
      <c r="V12" s="329">
        <f t="shared" si="3"/>
        <v>0.15845</v>
      </c>
      <c r="W12" s="85">
        <f t="shared" si="4"/>
        <v>2139.075</v>
      </c>
      <c r="X12" s="332">
        <v>0.1</v>
      </c>
      <c r="Y12" s="85">
        <f t="shared" si="5"/>
        <v>400</v>
      </c>
      <c r="Z12" s="347">
        <v>2.5</v>
      </c>
      <c r="AA12" s="85">
        <f t="shared" si="6"/>
        <v>1429.625</v>
      </c>
      <c r="AB12" s="329">
        <f t="shared" si="7"/>
        <v>0.1058981481</v>
      </c>
      <c r="AC12" s="71">
        <f t="shared" si="11"/>
        <v>11091.6</v>
      </c>
      <c r="AD12" s="71">
        <f t="shared" si="12"/>
        <v>269.325</v>
      </c>
      <c r="AE12" s="318">
        <v>0.0085</v>
      </c>
      <c r="AF12" s="319">
        <f t="shared" si="13"/>
        <v>114.75</v>
      </c>
    </row>
    <row r="13" ht="16.5" customHeight="1">
      <c r="A13" s="413">
        <v>45723.0</v>
      </c>
      <c r="B13" s="414">
        <v>14317.0</v>
      </c>
      <c r="C13" s="423">
        <v>10589.0</v>
      </c>
      <c r="D13" s="326" t="s">
        <v>90</v>
      </c>
      <c r="E13" s="326" t="s">
        <v>91</v>
      </c>
      <c r="F13" s="330" t="s">
        <v>549</v>
      </c>
      <c r="G13" s="330" t="s">
        <v>91</v>
      </c>
      <c r="H13" s="330" t="s">
        <v>85</v>
      </c>
      <c r="I13" s="60" t="s">
        <v>86</v>
      </c>
      <c r="J13" s="330" t="s">
        <v>1325</v>
      </c>
      <c r="K13" s="330" t="s">
        <v>1326</v>
      </c>
      <c r="L13" s="419">
        <v>1500.0</v>
      </c>
      <c r="M13" s="431">
        <v>950.0</v>
      </c>
      <c r="N13" s="419">
        <v>33000.0</v>
      </c>
      <c r="O13" s="328">
        <v>3.6E-4</v>
      </c>
      <c r="P13" s="85">
        <f t="shared" si="1"/>
        <v>11.88</v>
      </c>
      <c r="Q13" s="86">
        <v>0.12</v>
      </c>
      <c r="R13" s="86">
        <v>0.0</v>
      </c>
      <c r="S13" s="329">
        <v>0.065</v>
      </c>
      <c r="T13" s="328">
        <f t="shared" si="2"/>
        <v>0.01995</v>
      </c>
      <c r="U13" s="330">
        <v>15.0</v>
      </c>
      <c r="V13" s="329">
        <f t="shared" si="3"/>
        <v>0.21345</v>
      </c>
      <c r="W13" s="85">
        <f t="shared" si="4"/>
        <v>202.7775</v>
      </c>
      <c r="X13" s="332">
        <v>0.0</v>
      </c>
      <c r="Y13" s="85">
        <f t="shared" si="5"/>
        <v>0</v>
      </c>
      <c r="Z13" s="347">
        <v>2.5</v>
      </c>
      <c r="AA13" s="85">
        <f t="shared" si="6"/>
        <v>-767.1575</v>
      </c>
      <c r="AB13" s="329">
        <f t="shared" si="7"/>
        <v>-0.8075342105</v>
      </c>
      <c r="AC13" s="71">
        <f t="shared" si="11"/>
        <v>728.27</v>
      </c>
      <c r="AD13" s="71">
        <f t="shared" si="12"/>
        <v>18.9525</v>
      </c>
      <c r="AE13" s="318">
        <v>0.0085</v>
      </c>
      <c r="AF13" s="319">
        <f t="shared" si="13"/>
        <v>8.075</v>
      </c>
    </row>
    <row r="14" ht="18.0" customHeight="1">
      <c r="A14" s="413">
        <v>45723.0</v>
      </c>
      <c r="B14" s="414" t="s">
        <v>1327</v>
      </c>
      <c r="C14" s="423" t="s">
        <v>1328</v>
      </c>
      <c r="D14" s="326" t="s">
        <v>1100</v>
      </c>
      <c r="E14" s="326" t="s">
        <v>113</v>
      </c>
      <c r="F14" s="326" t="s">
        <v>508</v>
      </c>
      <c r="G14" s="326" t="s">
        <v>119</v>
      </c>
      <c r="H14" s="326" t="s">
        <v>109</v>
      </c>
      <c r="I14" s="60" t="s">
        <v>86</v>
      </c>
      <c r="J14" s="326" t="s">
        <v>1329</v>
      </c>
      <c r="K14" s="326" t="s">
        <v>1113</v>
      </c>
      <c r="L14" s="84">
        <v>5200.0</v>
      </c>
      <c r="M14" s="425">
        <v>8100.0</v>
      </c>
      <c r="N14" s="416">
        <v>100000.0</v>
      </c>
      <c r="O14" s="328">
        <v>3.6E-4</v>
      </c>
      <c r="P14" s="85">
        <f t="shared" si="1"/>
        <v>36</v>
      </c>
      <c r="Q14" s="86">
        <v>0.03</v>
      </c>
      <c r="R14" s="86">
        <v>0.035</v>
      </c>
      <c r="S14" s="329">
        <v>0.065</v>
      </c>
      <c r="T14" s="328">
        <f t="shared" si="2"/>
        <v>0.01995</v>
      </c>
      <c r="U14" s="330">
        <v>15.0</v>
      </c>
      <c r="V14" s="329">
        <f t="shared" si="3"/>
        <v>0.15845</v>
      </c>
      <c r="W14" s="85">
        <f t="shared" si="4"/>
        <v>1283.445</v>
      </c>
      <c r="X14" s="332">
        <v>0.1</v>
      </c>
      <c r="Y14" s="85">
        <f t="shared" si="5"/>
        <v>290</v>
      </c>
      <c r="Z14" s="347">
        <v>2.5</v>
      </c>
      <c r="AA14" s="85">
        <f t="shared" si="6"/>
        <v>1288.055</v>
      </c>
      <c r="AB14" s="329">
        <f t="shared" si="7"/>
        <v>0.1590191358</v>
      </c>
      <c r="AC14" s="71">
        <f t="shared" si="11"/>
        <v>6654.96</v>
      </c>
      <c r="AD14" s="71">
        <f t="shared" si="12"/>
        <v>161.595</v>
      </c>
      <c r="AE14" s="318">
        <v>0.0085</v>
      </c>
      <c r="AF14" s="319">
        <f t="shared" si="13"/>
        <v>68.85</v>
      </c>
    </row>
    <row r="15" ht="18.0" customHeight="1">
      <c r="A15" s="413">
        <v>45727.0</v>
      </c>
      <c r="B15" s="414">
        <v>0.0</v>
      </c>
      <c r="C15" s="414">
        <v>0.0</v>
      </c>
      <c r="D15" s="330" t="s">
        <v>1100</v>
      </c>
      <c r="E15" s="330" t="s">
        <v>1330</v>
      </c>
      <c r="F15" s="330" t="s">
        <v>112</v>
      </c>
      <c r="G15" s="330" t="s">
        <v>113</v>
      </c>
      <c r="H15" s="330" t="s">
        <v>109</v>
      </c>
      <c r="I15" s="60" t="s">
        <v>86</v>
      </c>
      <c r="J15" s="326" t="s">
        <v>1267</v>
      </c>
      <c r="K15" s="326" t="s">
        <v>1268</v>
      </c>
      <c r="L15" s="419">
        <v>3000.0</v>
      </c>
      <c r="M15" s="431">
        <v>5100.0</v>
      </c>
      <c r="N15" s="419">
        <v>0.0</v>
      </c>
      <c r="O15" s="328">
        <v>3.6E-4</v>
      </c>
      <c r="P15" s="85">
        <f t="shared" si="1"/>
        <v>0</v>
      </c>
      <c r="Q15" s="86">
        <v>0.0</v>
      </c>
      <c r="R15" s="86">
        <v>0.0</v>
      </c>
      <c r="S15" s="329">
        <v>0.065</v>
      </c>
      <c r="T15" s="328">
        <f t="shared" si="2"/>
        <v>0.01995</v>
      </c>
      <c r="U15" s="330">
        <v>15.0</v>
      </c>
      <c r="V15" s="331">
        <f t="shared" si="3"/>
        <v>0.09345</v>
      </c>
      <c r="W15" s="85">
        <f t="shared" si="4"/>
        <v>476.595</v>
      </c>
      <c r="X15" s="332">
        <v>0.1</v>
      </c>
      <c r="Y15" s="85">
        <f t="shared" si="5"/>
        <v>210</v>
      </c>
      <c r="Z15" s="347">
        <v>2.5</v>
      </c>
      <c r="AA15" s="85">
        <f t="shared" si="6"/>
        <v>1410.905</v>
      </c>
      <c r="AB15" s="329">
        <f t="shared" si="7"/>
        <v>0.2766480392</v>
      </c>
      <c r="AC15" s="71">
        <f t="shared" si="11"/>
        <v>4521.66</v>
      </c>
      <c r="AD15" s="71">
        <f t="shared" si="12"/>
        <v>101.745</v>
      </c>
      <c r="AE15" s="318">
        <v>0.0085</v>
      </c>
      <c r="AF15" s="319">
        <f t="shared" si="13"/>
        <v>43.35</v>
      </c>
    </row>
    <row r="16" ht="18.0" customHeight="1">
      <c r="A16" s="413">
        <v>45726.0</v>
      </c>
      <c r="B16" s="414">
        <v>14354.0</v>
      </c>
      <c r="C16" s="451">
        <v>10616.0</v>
      </c>
      <c r="D16" s="330" t="s">
        <v>612</v>
      </c>
      <c r="E16" s="330" t="s">
        <v>308</v>
      </c>
      <c r="F16" s="326" t="s">
        <v>203</v>
      </c>
      <c r="G16" s="426" t="s">
        <v>83</v>
      </c>
      <c r="H16" s="326" t="s">
        <v>85</v>
      </c>
      <c r="I16" s="60" t="s">
        <v>86</v>
      </c>
      <c r="J16" s="326" t="s">
        <v>1331</v>
      </c>
      <c r="K16" s="330" t="s">
        <v>1332</v>
      </c>
      <c r="L16" s="84">
        <v>1900.0</v>
      </c>
      <c r="M16" s="425">
        <v>2278.48</v>
      </c>
      <c r="N16" s="84">
        <v>20000.0</v>
      </c>
      <c r="O16" s="328">
        <v>3.6E-4</v>
      </c>
      <c r="P16" s="85">
        <f t="shared" si="1"/>
        <v>7.2</v>
      </c>
      <c r="Q16" s="86">
        <v>0.12</v>
      </c>
      <c r="R16" s="86">
        <v>0.0</v>
      </c>
      <c r="S16" s="329">
        <v>0.065</v>
      </c>
      <c r="T16" s="328">
        <f t="shared" si="2"/>
        <v>0.01995</v>
      </c>
      <c r="U16" s="330">
        <v>15.0</v>
      </c>
      <c r="V16" s="329">
        <f t="shared" si="3"/>
        <v>0.21345</v>
      </c>
      <c r="W16" s="85">
        <f t="shared" si="4"/>
        <v>486.341556</v>
      </c>
      <c r="X16" s="332">
        <v>0.0</v>
      </c>
      <c r="Y16" s="85">
        <f t="shared" si="5"/>
        <v>0</v>
      </c>
      <c r="Z16" s="347">
        <v>2.5</v>
      </c>
      <c r="AA16" s="85">
        <f t="shared" si="6"/>
        <v>-117.561556</v>
      </c>
      <c r="AB16" s="329">
        <f t="shared" si="7"/>
        <v>-0.05159648362</v>
      </c>
      <c r="AC16" s="71">
        <f t="shared" si="11"/>
        <v>1746.682768</v>
      </c>
      <c r="AD16" s="71">
        <f t="shared" si="12"/>
        <v>45.455676</v>
      </c>
      <c r="AE16" s="318">
        <v>0.0085</v>
      </c>
      <c r="AF16" s="319">
        <f t="shared" si="13"/>
        <v>19.36708</v>
      </c>
    </row>
    <row r="17" ht="18.0" customHeight="1">
      <c r="A17" s="413">
        <v>45727.0</v>
      </c>
      <c r="B17" s="415">
        <v>14406.0</v>
      </c>
      <c r="C17" s="415">
        <v>10649.0</v>
      </c>
      <c r="D17" s="326" t="s">
        <v>1243</v>
      </c>
      <c r="E17" s="326" t="s">
        <v>106</v>
      </c>
      <c r="F17" s="326" t="s">
        <v>426</v>
      </c>
      <c r="G17" s="326" t="s">
        <v>91</v>
      </c>
      <c r="H17" s="326" t="s">
        <v>1197</v>
      </c>
      <c r="I17" s="60" t="s">
        <v>86</v>
      </c>
      <c r="J17" s="326" t="s">
        <v>1333</v>
      </c>
      <c r="K17" s="105" t="s">
        <v>1334</v>
      </c>
      <c r="L17" s="60">
        <v>6800.0</v>
      </c>
      <c r="M17" s="418">
        <v>11900.0</v>
      </c>
      <c r="N17" s="409">
        <v>197000.0</v>
      </c>
      <c r="O17" s="328">
        <v>3.6E-4</v>
      </c>
      <c r="P17" s="85">
        <f t="shared" si="1"/>
        <v>70.92</v>
      </c>
      <c r="Q17" s="86">
        <v>0.12</v>
      </c>
      <c r="R17" s="86">
        <v>0.0</v>
      </c>
      <c r="S17" s="329">
        <v>0.065</v>
      </c>
      <c r="T17" s="328">
        <f t="shared" si="2"/>
        <v>0.01995</v>
      </c>
      <c r="U17" s="330">
        <v>15.0</v>
      </c>
      <c r="V17" s="329">
        <f t="shared" si="3"/>
        <v>0.21345</v>
      </c>
      <c r="W17" s="85">
        <f t="shared" si="4"/>
        <v>2540.055</v>
      </c>
      <c r="X17" s="332">
        <v>0.13</v>
      </c>
      <c r="Y17" s="85">
        <f t="shared" si="5"/>
        <v>663</v>
      </c>
      <c r="Z17" s="347">
        <v>2.5</v>
      </c>
      <c r="AA17" s="85">
        <f t="shared" si="6"/>
        <v>1823.525</v>
      </c>
      <c r="AB17" s="329">
        <f t="shared" si="7"/>
        <v>0.153237395</v>
      </c>
      <c r="AC17" s="71">
        <f t="shared" si="11"/>
        <v>9122.54</v>
      </c>
      <c r="AD17" s="71">
        <f t="shared" si="12"/>
        <v>237.405</v>
      </c>
      <c r="AE17" s="318">
        <v>0.0085</v>
      </c>
      <c r="AF17" s="319">
        <f t="shared" si="13"/>
        <v>101.15</v>
      </c>
    </row>
    <row r="18" ht="18.0" customHeight="1">
      <c r="A18" s="413">
        <v>45727.0</v>
      </c>
      <c r="B18" s="414">
        <v>14414.0</v>
      </c>
      <c r="C18" s="414">
        <v>10656.0</v>
      </c>
      <c r="D18" s="326" t="s">
        <v>124</v>
      </c>
      <c r="E18" s="326" t="s">
        <v>125</v>
      </c>
      <c r="F18" s="330" t="s">
        <v>105</v>
      </c>
      <c r="G18" s="330" t="s">
        <v>106</v>
      </c>
      <c r="H18" s="330" t="s">
        <v>109</v>
      </c>
      <c r="I18" s="60" t="s">
        <v>86</v>
      </c>
      <c r="J18" s="330" t="s">
        <v>1335</v>
      </c>
      <c r="K18" s="330" t="s">
        <v>1336</v>
      </c>
      <c r="L18" s="419">
        <v>9000.0</v>
      </c>
      <c r="M18" s="431">
        <v>14700.0</v>
      </c>
      <c r="N18" s="419">
        <v>500000.0</v>
      </c>
      <c r="O18" s="328">
        <v>3.6E-4</v>
      </c>
      <c r="P18" s="85">
        <f t="shared" si="1"/>
        <v>180</v>
      </c>
      <c r="Q18" s="86">
        <v>0.056</v>
      </c>
      <c r="R18" s="86">
        <v>0.035</v>
      </c>
      <c r="S18" s="329">
        <v>0.065</v>
      </c>
      <c r="T18" s="328">
        <f t="shared" si="2"/>
        <v>0.01995</v>
      </c>
      <c r="U18" s="330">
        <v>15.0</v>
      </c>
      <c r="V18" s="329">
        <f t="shared" si="3"/>
        <v>0.18445</v>
      </c>
      <c r="W18" s="85">
        <f t="shared" si="4"/>
        <v>2711.415</v>
      </c>
      <c r="X18" s="332">
        <v>0.1</v>
      </c>
      <c r="Y18" s="85">
        <f t="shared" si="5"/>
        <v>570</v>
      </c>
      <c r="Z18" s="347">
        <v>2.5</v>
      </c>
      <c r="AA18" s="85">
        <f t="shared" si="6"/>
        <v>2236.085</v>
      </c>
      <c r="AB18" s="329">
        <f t="shared" si="7"/>
        <v>0.1521146259</v>
      </c>
      <c r="AC18" s="71">
        <f t="shared" si="11"/>
        <v>11695.32</v>
      </c>
      <c r="AD18" s="71">
        <f t="shared" si="12"/>
        <v>293.265</v>
      </c>
      <c r="AE18" s="318">
        <v>0.0085</v>
      </c>
      <c r="AF18" s="319">
        <f t="shared" si="13"/>
        <v>124.95</v>
      </c>
    </row>
    <row r="19" ht="17.25" customHeight="1">
      <c r="A19" s="413">
        <v>45727.0</v>
      </c>
      <c r="B19" s="414">
        <v>14419.0</v>
      </c>
      <c r="C19" s="414">
        <v>10660.0</v>
      </c>
      <c r="D19" s="326" t="s">
        <v>124</v>
      </c>
      <c r="E19" s="326" t="s">
        <v>125</v>
      </c>
      <c r="F19" s="326" t="s">
        <v>82</v>
      </c>
      <c r="G19" s="326" t="s">
        <v>83</v>
      </c>
      <c r="H19" s="326" t="s">
        <v>85</v>
      </c>
      <c r="I19" s="60" t="s">
        <v>86</v>
      </c>
      <c r="J19" s="122" t="s">
        <v>1337</v>
      </c>
      <c r="K19" s="326" t="s">
        <v>1338</v>
      </c>
      <c r="L19" s="60">
        <v>3000.0</v>
      </c>
      <c r="M19" s="418">
        <v>4921.52</v>
      </c>
      <c r="N19" s="60">
        <v>150000.0</v>
      </c>
      <c r="O19" s="328">
        <v>3.6E-4</v>
      </c>
      <c r="P19" s="85">
        <f t="shared" si="1"/>
        <v>54</v>
      </c>
      <c r="Q19" s="86">
        <v>0.12</v>
      </c>
      <c r="R19" s="86">
        <v>0.0</v>
      </c>
      <c r="S19" s="329">
        <v>0.065</v>
      </c>
      <c r="T19" s="328">
        <f t="shared" si="2"/>
        <v>0.01995</v>
      </c>
      <c r="U19" s="330">
        <v>15.0</v>
      </c>
      <c r="V19" s="331">
        <f t="shared" si="3"/>
        <v>0.21345</v>
      </c>
      <c r="W19" s="85">
        <f t="shared" si="4"/>
        <v>1050.498444</v>
      </c>
      <c r="X19" s="332">
        <v>0.0</v>
      </c>
      <c r="Y19" s="453">
        <v>0.0</v>
      </c>
      <c r="Z19" s="347">
        <v>2.5</v>
      </c>
      <c r="AA19" s="85">
        <f t="shared" si="6"/>
        <v>814.521556</v>
      </c>
      <c r="AB19" s="329">
        <f t="shared" si="7"/>
        <v>0.1655020311</v>
      </c>
      <c r="AC19" s="71">
        <f t="shared" si="11"/>
        <v>3772.837232</v>
      </c>
      <c r="AD19" s="71">
        <f t="shared" si="12"/>
        <v>98.184324</v>
      </c>
      <c r="AE19" s="318">
        <v>0.0085</v>
      </c>
      <c r="AF19" s="319">
        <f t="shared" si="13"/>
        <v>41.83292</v>
      </c>
    </row>
    <row r="20" ht="18.0" customHeight="1">
      <c r="A20" s="413">
        <v>45728.0</v>
      </c>
      <c r="B20" s="430" t="s">
        <v>1339</v>
      </c>
      <c r="C20" s="430" t="s">
        <v>1340</v>
      </c>
      <c r="D20" s="326" t="s">
        <v>1100</v>
      </c>
      <c r="E20" s="330" t="s">
        <v>113</v>
      </c>
      <c r="F20" s="326" t="s">
        <v>508</v>
      </c>
      <c r="G20" s="426" t="s">
        <v>119</v>
      </c>
      <c r="H20" s="326" t="s">
        <v>109</v>
      </c>
      <c r="I20" s="60" t="s">
        <v>86</v>
      </c>
      <c r="J20" s="326" t="s">
        <v>910</v>
      </c>
      <c r="K20" s="326" t="s">
        <v>911</v>
      </c>
      <c r="L20" s="84">
        <v>4500.0</v>
      </c>
      <c r="M20" s="425">
        <v>6900.0</v>
      </c>
      <c r="N20" s="84">
        <v>80000.0</v>
      </c>
      <c r="O20" s="328">
        <v>3.6E-4</v>
      </c>
      <c r="P20" s="427">
        <f t="shared" si="1"/>
        <v>28.8</v>
      </c>
      <c r="Q20" s="86">
        <v>0.03</v>
      </c>
      <c r="R20" s="86">
        <v>0.035</v>
      </c>
      <c r="S20" s="329">
        <v>0.065</v>
      </c>
      <c r="T20" s="328">
        <f t="shared" si="2"/>
        <v>0.01995</v>
      </c>
      <c r="U20" s="330">
        <v>15.0</v>
      </c>
      <c r="V20" s="331">
        <f t="shared" si="3"/>
        <v>0.15845</v>
      </c>
      <c r="W20" s="85">
        <f t="shared" si="4"/>
        <v>1093.305</v>
      </c>
      <c r="X20" s="332">
        <v>0.1</v>
      </c>
      <c r="Y20" s="85">
        <f t="shared" ref="Y20:Y50" si="14">(M20-L20)*X20</f>
        <v>240</v>
      </c>
      <c r="Z20" s="347">
        <v>2.5</v>
      </c>
      <c r="AA20" s="85">
        <f t="shared" si="6"/>
        <v>1035.395</v>
      </c>
      <c r="AB20" s="329">
        <f t="shared" si="7"/>
        <v>0.1500572464</v>
      </c>
      <c r="AC20" s="71">
        <f t="shared" si="11"/>
        <v>5669.04</v>
      </c>
      <c r="AD20" s="71">
        <f t="shared" si="12"/>
        <v>137.655</v>
      </c>
      <c r="AE20" s="318">
        <v>0.0085</v>
      </c>
      <c r="AF20" s="319">
        <f t="shared" si="13"/>
        <v>58.65</v>
      </c>
    </row>
    <row r="21" ht="18.0" customHeight="1">
      <c r="A21" s="413">
        <v>45728.0</v>
      </c>
      <c r="B21" s="414" t="s">
        <v>1341</v>
      </c>
      <c r="C21" s="414" t="s">
        <v>1342</v>
      </c>
      <c r="D21" s="330" t="s">
        <v>1100</v>
      </c>
      <c r="E21" s="330" t="s">
        <v>113</v>
      </c>
      <c r="F21" s="330" t="s">
        <v>659</v>
      </c>
      <c r="G21" s="330" t="s">
        <v>108</v>
      </c>
      <c r="H21" s="326" t="s">
        <v>109</v>
      </c>
      <c r="I21" s="60" t="s">
        <v>86</v>
      </c>
      <c r="J21" s="330" t="s">
        <v>1343</v>
      </c>
      <c r="K21" s="330" t="s">
        <v>1344</v>
      </c>
      <c r="L21" s="419">
        <v>9000.0</v>
      </c>
      <c r="M21" s="431">
        <v>13800.0</v>
      </c>
      <c r="N21" s="419">
        <v>80000.0</v>
      </c>
      <c r="O21" s="328">
        <v>3.6E-4</v>
      </c>
      <c r="P21" s="85">
        <f t="shared" si="1"/>
        <v>28.8</v>
      </c>
      <c r="Q21" s="86">
        <v>0.03</v>
      </c>
      <c r="R21" s="86">
        <v>0.035</v>
      </c>
      <c r="S21" s="329">
        <v>0.065</v>
      </c>
      <c r="T21" s="328">
        <f t="shared" si="2"/>
        <v>0.01995</v>
      </c>
      <c r="U21" s="330">
        <v>15.0</v>
      </c>
      <c r="V21" s="331">
        <f t="shared" si="3"/>
        <v>0.15845</v>
      </c>
      <c r="W21" s="85">
        <f t="shared" si="4"/>
        <v>2186.61</v>
      </c>
      <c r="X21" s="332">
        <v>0.1</v>
      </c>
      <c r="Y21" s="85">
        <f t="shared" si="14"/>
        <v>480</v>
      </c>
      <c r="Z21" s="347">
        <v>2.5</v>
      </c>
      <c r="AA21" s="85">
        <f t="shared" si="6"/>
        <v>2102.09</v>
      </c>
      <c r="AB21" s="329">
        <f t="shared" si="7"/>
        <v>0.1523253623</v>
      </c>
      <c r="AC21" s="71">
        <f t="shared" si="11"/>
        <v>11338.08</v>
      </c>
      <c r="AD21" s="71">
        <f t="shared" si="12"/>
        <v>275.31</v>
      </c>
      <c r="AE21" s="318">
        <v>0.0085</v>
      </c>
      <c r="AF21" s="319">
        <f t="shared" si="13"/>
        <v>117.3</v>
      </c>
    </row>
    <row r="22" ht="18.0" customHeight="1">
      <c r="A22" s="413">
        <v>45729.0</v>
      </c>
      <c r="B22" s="432">
        <v>0.0</v>
      </c>
      <c r="C22" s="414">
        <v>0.0</v>
      </c>
      <c r="D22" s="330" t="s">
        <v>1100</v>
      </c>
      <c r="E22" s="330" t="s">
        <v>1330</v>
      </c>
      <c r="F22" s="330" t="s">
        <v>112</v>
      </c>
      <c r="G22" s="330" t="s">
        <v>113</v>
      </c>
      <c r="H22" s="330" t="s">
        <v>109</v>
      </c>
      <c r="I22" s="60" t="s">
        <v>86</v>
      </c>
      <c r="J22" s="326" t="s">
        <v>1267</v>
      </c>
      <c r="K22" s="326" t="s">
        <v>1268</v>
      </c>
      <c r="L22" s="419">
        <v>4800.0</v>
      </c>
      <c r="M22" s="431">
        <v>8000.0</v>
      </c>
      <c r="N22" s="419">
        <v>0.0</v>
      </c>
      <c r="O22" s="328">
        <v>3.6E-4</v>
      </c>
      <c r="P22" s="85">
        <f t="shared" si="1"/>
        <v>0</v>
      </c>
      <c r="Q22" s="86">
        <v>0.0</v>
      </c>
      <c r="R22" s="86">
        <v>0.0</v>
      </c>
      <c r="S22" s="329">
        <v>0.065</v>
      </c>
      <c r="T22" s="328">
        <f t="shared" si="2"/>
        <v>0.01995</v>
      </c>
      <c r="U22" s="330">
        <v>15.0</v>
      </c>
      <c r="V22" s="331">
        <f t="shared" si="3"/>
        <v>0.09345</v>
      </c>
      <c r="W22" s="85">
        <f t="shared" si="4"/>
        <v>747.6</v>
      </c>
      <c r="X22" s="332">
        <v>0.1</v>
      </c>
      <c r="Y22" s="85">
        <f t="shared" si="14"/>
        <v>320</v>
      </c>
      <c r="Z22" s="347">
        <v>2.5</v>
      </c>
      <c r="AA22" s="85">
        <f t="shared" si="6"/>
        <v>2129.9</v>
      </c>
      <c r="AB22" s="329">
        <f t="shared" si="7"/>
        <v>0.2662375</v>
      </c>
      <c r="AC22" s="71">
        <f t="shared" si="11"/>
        <v>7092.8</v>
      </c>
      <c r="AD22" s="71">
        <f t="shared" si="12"/>
        <v>159.6</v>
      </c>
      <c r="AE22" s="318">
        <v>0.0085</v>
      </c>
      <c r="AF22" s="319">
        <f t="shared" si="13"/>
        <v>68</v>
      </c>
    </row>
    <row r="23" ht="18.0" customHeight="1">
      <c r="A23" s="413">
        <v>45730.0</v>
      </c>
      <c r="B23" s="414" t="s">
        <v>1345</v>
      </c>
      <c r="C23" s="414" t="s">
        <v>1346</v>
      </c>
      <c r="D23" s="330" t="s">
        <v>105</v>
      </c>
      <c r="E23" s="330" t="s">
        <v>106</v>
      </c>
      <c r="F23" s="326" t="s">
        <v>508</v>
      </c>
      <c r="G23" s="426" t="s">
        <v>119</v>
      </c>
      <c r="H23" s="326" t="s">
        <v>109</v>
      </c>
      <c r="I23" s="60" t="s">
        <v>86</v>
      </c>
      <c r="J23" s="326" t="s">
        <v>1347</v>
      </c>
      <c r="K23" s="105" t="s">
        <v>1348</v>
      </c>
      <c r="L23" s="84">
        <v>10000.0</v>
      </c>
      <c r="M23" s="425">
        <v>15900.0</v>
      </c>
      <c r="N23" s="84">
        <v>150000.0</v>
      </c>
      <c r="O23" s="328">
        <v>3.6E-4</v>
      </c>
      <c r="P23" s="427">
        <f t="shared" si="1"/>
        <v>54</v>
      </c>
      <c r="Q23" s="86">
        <v>0.03</v>
      </c>
      <c r="R23" s="86">
        <v>0.035</v>
      </c>
      <c r="S23" s="329">
        <v>0.065</v>
      </c>
      <c r="T23" s="328">
        <f t="shared" si="2"/>
        <v>0.01995</v>
      </c>
      <c r="U23" s="330">
        <v>15.0</v>
      </c>
      <c r="V23" s="331">
        <f t="shared" si="3"/>
        <v>0.15845</v>
      </c>
      <c r="W23" s="85">
        <f t="shared" si="4"/>
        <v>2519.355</v>
      </c>
      <c r="X23" s="332">
        <v>0.1</v>
      </c>
      <c r="Y23" s="85">
        <f t="shared" si="14"/>
        <v>590</v>
      </c>
      <c r="Z23" s="347">
        <v>2.5</v>
      </c>
      <c r="AA23" s="85">
        <f t="shared" si="6"/>
        <v>2734.145</v>
      </c>
      <c r="AB23" s="329">
        <f t="shared" si="7"/>
        <v>0.171958805</v>
      </c>
      <c r="AC23" s="71">
        <f t="shared" si="11"/>
        <v>13063.44</v>
      </c>
      <c r="AD23" s="71">
        <f t="shared" si="12"/>
        <v>317.205</v>
      </c>
      <c r="AE23" s="318">
        <v>0.0085</v>
      </c>
      <c r="AF23" s="319">
        <f t="shared" si="13"/>
        <v>135.15</v>
      </c>
    </row>
    <row r="24" ht="18.0" customHeight="1">
      <c r="A24" s="413">
        <v>45731.0</v>
      </c>
      <c r="B24" s="414">
        <v>14544.0</v>
      </c>
      <c r="C24" s="414">
        <v>10768.0</v>
      </c>
      <c r="D24" s="330" t="s">
        <v>1166</v>
      </c>
      <c r="E24" s="330" t="s">
        <v>113</v>
      </c>
      <c r="F24" s="326" t="s">
        <v>1205</v>
      </c>
      <c r="G24" s="426" t="s">
        <v>108</v>
      </c>
      <c r="H24" s="326" t="s">
        <v>109</v>
      </c>
      <c r="I24" s="60" t="s">
        <v>86</v>
      </c>
      <c r="J24" s="326" t="s">
        <v>1349</v>
      </c>
      <c r="K24" s="326" t="s">
        <v>1350</v>
      </c>
      <c r="L24" s="60">
        <v>12000.0</v>
      </c>
      <c r="M24" s="425">
        <v>18400.0</v>
      </c>
      <c r="N24" s="337">
        <v>100000.0</v>
      </c>
      <c r="O24" s="328">
        <v>3.6E-4</v>
      </c>
      <c r="P24" s="85">
        <f t="shared" si="1"/>
        <v>36</v>
      </c>
      <c r="Q24" s="86">
        <v>0.03</v>
      </c>
      <c r="R24" s="86">
        <v>0.035</v>
      </c>
      <c r="S24" s="329">
        <v>0.065</v>
      </c>
      <c r="T24" s="328">
        <f t="shared" si="2"/>
        <v>0.01995</v>
      </c>
      <c r="U24" s="330">
        <v>15.0</v>
      </c>
      <c r="V24" s="331">
        <f t="shared" si="3"/>
        <v>0.15845</v>
      </c>
      <c r="W24" s="85">
        <f t="shared" si="4"/>
        <v>2915.48</v>
      </c>
      <c r="X24" s="332">
        <v>0.1</v>
      </c>
      <c r="Y24" s="85">
        <f t="shared" si="14"/>
        <v>640</v>
      </c>
      <c r="Z24" s="347">
        <v>2.5</v>
      </c>
      <c r="AA24" s="85">
        <f t="shared" si="6"/>
        <v>2806.02</v>
      </c>
      <c r="AB24" s="329">
        <f t="shared" si="7"/>
        <v>0.152501087</v>
      </c>
      <c r="AC24" s="71">
        <f t="shared" si="11"/>
        <v>15117.44</v>
      </c>
      <c r="AD24" s="71">
        <f t="shared" si="12"/>
        <v>367.08</v>
      </c>
      <c r="AE24" s="318">
        <v>0.0085</v>
      </c>
      <c r="AF24" s="319">
        <f t="shared" si="13"/>
        <v>156.4</v>
      </c>
    </row>
    <row r="25" ht="18.0" customHeight="1">
      <c r="A25" s="413">
        <v>45732.0</v>
      </c>
      <c r="B25" s="414" t="s">
        <v>1351</v>
      </c>
      <c r="C25" s="414" t="s">
        <v>1352</v>
      </c>
      <c r="D25" s="326" t="s">
        <v>1100</v>
      </c>
      <c r="E25" s="326" t="s">
        <v>113</v>
      </c>
      <c r="F25" s="326" t="s">
        <v>1353</v>
      </c>
      <c r="G25" s="326" t="s">
        <v>115</v>
      </c>
      <c r="H25" s="326" t="s">
        <v>109</v>
      </c>
      <c r="I25" s="60" t="s">
        <v>86</v>
      </c>
      <c r="J25" s="326" t="s">
        <v>1354</v>
      </c>
      <c r="K25" s="326" t="s">
        <v>1117</v>
      </c>
      <c r="L25" s="60">
        <v>6800.0</v>
      </c>
      <c r="M25" s="418">
        <v>8900.0</v>
      </c>
      <c r="N25" s="409">
        <v>80000.0</v>
      </c>
      <c r="O25" s="328">
        <v>3.6E-4</v>
      </c>
      <c r="P25" s="85">
        <f t="shared" si="1"/>
        <v>28.8</v>
      </c>
      <c r="Q25" s="86">
        <v>0.03</v>
      </c>
      <c r="R25" s="86">
        <v>0.035</v>
      </c>
      <c r="S25" s="329">
        <v>0.065</v>
      </c>
      <c r="T25" s="328">
        <f t="shared" si="2"/>
        <v>0.01995</v>
      </c>
      <c r="U25" s="330">
        <v>15.0</v>
      </c>
      <c r="V25" s="331">
        <f t="shared" si="3"/>
        <v>0.15845</v>
      </c>
      <c r="W25" s="85">
        <f t="shared" si="4"/>
        <v>1410.205</v>
      </c>
      <c r="X25" s="332">
        <v>0.0</v>
      </c>
      <c r="Y25" s="85">
        <f t="shared" si="14"/>
        <v>0</v>
      </c>
      <c r="Z25" s="347">
        <v>2.5</v>
      </c>
      <c r="AA25" s="85">
        <f t="shared" si="6"/>
        <v>658.495</v>
      </c>
      <c r="AB25" s="329">
        <f t="shared" si="7"/>
        <v>0.07398820225</v>
      </c>
      <c r="AC25" s="71">
        <f t="shared" si="11"/>
        <v>7312.24</v>
      </c>
      <c r="AD25" s="71">
        <f t="shared" si="12"/>
        <v>177.555</v>
      </c>
      <c r="AE25" s="318">
        <v>0.0085</v>
      </c>
      <c r="AF25" s="319">
        <f t="shared" si="13"/>
        <v>75.65</v>
      </c>
    </row>
    <row r="26" ht="18.0" customHeight="1">
      <c r="A26" s="413">
        <v>45734.0</v>
      </c>
      <c r="B26" s="122">
        <v>14641.0</v>
      </c>
      <c r="C26" s="415">
        <v>10839.0</v>
      </c>
      <c r="D26" s="330" t="s">
        <v>508</v>
      </c>
      <c r="E26" s="330" t="s">
        <v>119</v>
      </c>
      <c r="F26" s="330" t="s">
        <v>1320</v>
      </c>
      <c r="G26" s="330" t="s">
        <v>139</v>
      </c>
      <c r="H26" s="330" t="s">
        <v>109</v>
      </c>
      <c r="I26" s="60" t="s">
        <v>86</v>
      </c>
      <c r="J26" s="326" t="s">
        <v>1355</v>
      </c>
      <c r="K26" s="326" t="s">
        <v>1356</v>
      </c>
      <c r="L26" s="419">
        <v>3500.0</v>
      </c>
      <c r="M26" s="431">
        <v>5500.0</v>
      </c>
      <c r="N26" s="419">
        <v>80000.0</v>
      </c>
      <c r="O26" s="328">
        <v>3.6E-4</v>
      </c>
      <c r="P26" s="85">
        <f t="shared" si="1"/>
        <v>28.8</v>
      </c>
      <c r="Q26" s="86">
        <v>0.03</v>
      </c>
      <c r="R26" s="86">
        <v>0.035</v>
      </c>
      <c r="S26" s="329">
        <v>0.065</v>
      </c>
      <c r="T26" s="328">
        <f t="shared" si="2"/>
        <v>0.01995</v>
      </c>
      <c r="U26" s="330">
        <v>15.0</v>
      </c>
      <c r="V26" s="331">
        <f t="shared" si="3"/>
        <v>0.15845</v>
      </c>
      <c r="W26" s="85">
        <f t="shared" si="4"/>
        <v>871.475</v>
      </c>
      <c r="X26" s="332">
        <v>0.1</v>
      </c>
      <c r="Y26" s="85">
        <f t="shared" si="14"/>
        <v>200</v>
      </c>
      <c r="Z26" s="347">
        <v>2.5</v>
      </c>
      <c r="AA26" s="85">
        <f t="shared" si="6"/>
        <v>897.225</v>
      </c>
      <c r="AB26" s="329">
        <f t="shared" si="7"/>
        <v>0.1631318182</v>
      </c>
      <c r="AC26" s="71">
        <f t="shared" si="11"/>
        <v>4518.8</v>
      </c>
      <c r="AD26" s="71">
        <f t="shared" si="12"/>
        <v>109.725</v>
      </c>
      <c r="AE26" s="318">
        <v>0.0085</v>
      </c>
      <c r="AF26" s="319">
        <f t="shared" si="13"/>
        <v>46.75</v>
      </c>
    </row>
    <row r="27" ht="18.0" customHeight="1">
      <c r="A27" s="413">
        <v>45735.0</v>
      </c>
      <c r="B27" s="414">
        <v>14639.0</v>
      </c>
      <c r="C27" s="414">
        <v>10837.0</v>
      </c>
      <c r="D27" s="330" t="s">
        <v>90</v>
      </c>
      <c r="E27" s="330" t="s">
        <v>91</v>
      </c>
      <c r="F27" s="326" t="s">
        <v>148</v>
      </c>
      <c r="G27" s="426" t="s">
        <v>125</v>
      </c>
      <c r="H27" s="326" t="s">
        <v>85</v>
      </c>
      <c r="I27" s="60" t="s">
        <v>86</v>
      </c>
      <c r="J27" s="424" t="s">
        <v>1304</v>
      </c>
      <c r="K27" s="424" t="s">
        <v>1027</v>
      </c>
      <c r="L27" s="84">
        <v>3000.0</v>
      </c>
      <c r="M27" s="418">
        <v>4900.0</v>
      </c>
      <c r="N27" s="84">
        <v>100000.0</v>
      </c>
      <c r="O27" s="328">
        <v>3.6E-4</v>
      </c>
      <c r="P27" s="427">
        <f t="shared" si="1"/>
        <v>36</v>
      </c>
      <c r="Q27" s="86">
        <v>0.12</v>
      </c>
      <c r="R27" s="86">
        <v>0.0</v>
      </c>
      <c r="S27" s="329">
        <v>0.065</v>
      </c>
      <c r="T27" s="328">
        <f t="shared" si="2"/>
        <v>0.01995</v>
      </c>
      <c r="U27" s="330">
        <v>15.0</v>
      </c>
      <c r="V27" s="331">
        <f t="shared" si="3"/>
        <v>0.21345</v>
      </c>
      <c r="W27" s="85">
        <f t="shared" si="4"/>
        <v>1045.905</v>
      </c>
      <c r="X27" s="332">
        <v>0.0</v>
      </c>
      <c r="Y27" s="85">
        <f t="shared" si="14"/>
        <v>0</v>
      </c>
      <c r="Z27" s="347">
        <v>2.5</v>
      </c>
      <c r="AA27" s="85">
        <f t="shared" si="6"/>
        <v>815.595</v>
      </c>
      <c r="AB27" s="329">
        <f t="shared" si="7"/>
        <v>0.1664479592</v>
      </c>
      <c r="AC27" s="71">
        <f t="shared" si="11"/>
        <v>3756.34</v>
      </c>
      <c r="AD27" s="71">
        <f t="shared" si="12"/>
        <v>97.755</v>
      </c>
      <c r="AE27" s="318">
        <v>0.0085</v>
      </c>
      <c r="AF27" s="319">
        <f t="shared" si="13"/>
        <v>41.65</v>
      </c>
    </row>
    <row r="28" ht="18.0" customHeight="1">
      <c r="A28" s="413">
        <v>45735.0</v>
      </c>
      <c r="B28" s="414" t="s">
        <v>1357</v>
      </c>
      <c r="C28" s="414" t="s">
        <v>1358</v>
      </c>
      <c r="D28" s="326" t="s">
        <v>1100</v>
      </c>
      <c r="E28" s="330" t="s">
        <v>113</v>
      </c>
      <c r="F28" s="326" t="s">
        <v>508</v>
      </c>
      <c r="G28" s="426" t="s">
        <v>119</v>
      </c>
      <c r="H28" s="326" t="s">
        <v>109</v>
      </c>
      <c r="I28" s="60" t="s">
        <v>86</v>
      </c>
      <c r="J28" s="326" t="s">
        <v>136</v>
      </c>
      <c r="K28" s="326" t="s">
        <v>740</v>
      </c>
      <c r="L28" s="84">
        <v>5500.0</v>
      </c>
      <c r="M28" s="425">
        <v>8500.0</v>
      </c>
      <c r="N28" s="84">
        <v>80000.0</v>
      </c>
      <c r="O28" s="328">
        <v>3.6E-4</v>
      </c>
      <c r="P28" s="427">
        <f t="shared" si="1"/>
        <v>28.8</v>
      </c>
      <c r="Q28" s="86">
        <v>0.03</v>
      </c>
      <c r="R28" s="86">
        <v>0.035</v>
      </c>
      <c r="S28" s="329">
        <v>0.065</v>
      </c>
      <c r="T28" s="328">
        <f t="shared" si="2"/>
        <v>0.01995</v>
      </c>
      <c r="U28" s="330">
        <v>15.0</v>
      </c>
      <c r="V28" s="331">
        <f t="shared" si="3"/>
        <v>0.15845</v>
      </c>
      <c r="W28" s="85">
        <f t="shared" si="4"/>
        <v>1346.825</v>
      </c>
      <c r="X28" s="332">
        <v>0.1</v>
      </c>
      <c r="Y28" s="85">
        <f t="shared" si="14"/>
        <v>300</v>
      </c>
      <c r="Z28" s="347">
        <v>2.5</v>
      </c>
      <c r="AA28" s="85">
        <f t="shared" si="6"/>
        <v>1321.875</v>
      </c>
      <c r="AB28" s="329">
        <f t="shared" si="7"/>
        <v>0.1555147059</v>
      </c>
      <c r="AC28" s="71">
        <f t="shared" si="11"/>
        <v>6983.6</v>
      </c>
      <c r="AD28" s="71">
        <f t="shared" si="12"/>
        <v>169.575</v>
      </c>
      <c r="AE28" s="318">
        <v>0.0085</v>
      </c>
      <c r="AF28" s="319">
        <f t="shared" si="13"/>
        <v>72.25</v>
      </c>
    </row>
    <row r="29" ht="18.0" customHeight="1">
      <c r="A29" s="413">
        <v>45735.0</v>
      </c>
      <c r="B29" s="414" t="s">
        <v>1359</v>
      </c>
      <c r="C29" s="414" t="s">
        <v>1360</v>
      </c>
      <c r="D29" s="330" t="s">
        <v>1100</v>
      </c>
      <c r="E29" s="330" t="s">
        <v>113</v>
      </c>
      <c r="F29" s="330" t="s">
        <v>659</v>
      </c>
      <c r="G29" s="330" t="s">
        <v>108</v>
      </c>
      <c r="H29" s="326" t="s">
        <v>109</v>
      </c>
      <c r="I29" s="60" t="s">
        <v>86</v>
      </c>
      <c r="J29" s="330" t="s">
        <v>1361</v>
      </c>
      <c r="K29" s="330" t="s">
        <v>1362</v>
      </c>
      <c r="L29" s="419">
        <v>3300.0</v>
      </c>
      <c r="M29" s="431">
        <v>8900.0</v>
      </c>
      <c r="N29" s="419">
        <v>80000.0</v>
      </c>
      <c r="O29" s="328">
        <v>3.6E-4</v>
      </c>
      <c r="P29" s="85">
        <f t="shared" si="1"/>
        <v>28.8</v>
      </c>
      <c r="Q29" s="86">
        <v>0.03</v>
      </c>
      <c r="R29" s="86">
        <v>0.035</v>
      </c>
      <c r="S29" s="329">
        <v>0.065</v>
      </c>
      <c r="T29" s="328">
        <f t="shared" si="2"/>
        <v>0.01995</v>
      </c>
      <c r="U29" s="330">
        <v>15.0</v>
      </c>
      <c r="V29" s="331">
        <f t="shared" si="3"/>
        <v>0.15845</v>
      </c>
      <c r="W29" s="85">
        <f t="shared" si="4"/>
        <v>1410.205</v>
      </c>
      <c r="X29" s="332">
        <v>0.1</v>
      </c>
      <c r="Y29" s="85">
        <f t="shared" si="14"/>
        <v>560</v>
      </c>
      <c r="Z29" s="347">
        <v>2.5</v>
      </c>
      <c r="AA29" s="85">
        <f t="shared" si="6"/>
        <v>3598.495</v>
      </c>
      <c r="AB29" s="329">
        <f t="shared" si="7"/>
        <v>0.4043252809</v>
      </c>
      <c r="AC29" s="71">
        <f t="shared" si="11"/>
        <v>7312.24</v>
      </c>
      <c r="AD29" s="71">
        <f t="shared" si="12"/>
        <v>177.555</v>
      </c>
      <c r="AE29" s="318">
        <v>0.0085</v>
      </c>
      <c r="AF29" s="319">
        <f t="shared" si="13"/>
        <v>75.65</v>
      </c>
    </row>
    <row r="30" ht="18.0" customHeight="1">
      <c r="A30" s="413">
        <v>45737.0</v>
      </c>
      <c r="B30" s="414">
        <v>14762.0</v>
      </c>
      <c r="C30" s="414">
        <v>10930.0</v>
      </c>
      <c r="D30" s="326" t="s">
        <v>124</v>
      </c>
      <c r="E30" s="326" t="s">
        <v>125</v>
      </c>
      <c r="F30" s="326" t="s">
        <v>105</v>
      </c>
      <c r="G30" s="326" t="s">
        <v>106</v>
      </c>
      <c r="H30" s="326" t="s">
        <v>109</v>
      </c>
      <c r="I30" s="60" t="s">
        <v>86</v>
      </c>
      <c r="J30" s="330" t="s">
        <v>1363</v>
      </c>
      <c r="K30" s="330" t="s">
        <v>1031</v>
      </c>
      <c r="L30" s="84">
        <v>9000.0</v>
      </c>
      <c r="M30" s="425">
        <v>14700.0</v>
      </c>
      <c r="N30" s="60">
        <v>450000.0</v>
      </c>
      <c r="O30" s="328">
        <v>3.6E-4</v>
      </c>
      <c r="P30" s="85">
        <f t="shared" si="1"/>
        <v>162</v>
      </c>
      <c r="Q30" s="86">
        <v>0.03</v>
      </c>
      <c r="R30" s="86">
        <v>0.035</v>
      </c>
      <c r="S30" s="329">
        <v>0.065</v>
      </c>
      <c r="T30" s="328">
        <f t="shared" si="2"/>
        <v>0.01995</v>
      </c>
      <c r="U30" s="330">
        <v>15.0</v>
      </c>
      <c r="V30" s="331">
        <f t="shared" si="3"/>
        <v>0.15845</v>
      </c>
      <c r="W30" s="85">
        <f t="shared" si="4"/>
        <v>2329.215</v>
      </c>
      <c r="X30" s="332">
        <v>0.1</v>
      </c>
      <c r="Y30" s="85">
        <f t="shared" si="14"/>
        <v>570</v>
      </c>
      <c r="Z30" s="347">
        <v>2.5</v>
      </c>
      <c r="AA30" s="85">
        <f t="shared" si="6"/>
        <v>2636.285</v>
      </c>
      <c r="AB30" s="329">
        <f t="shared" si="7"/>
        <v>0.1793391156</v>
      </c>
      <c r="AC30" s="71">
        <f t="shared" si="11"/>
        <v>12077.52</v>
      </c>
      <c r="AD30" s="71">
        <f t="shared" si="12"/>
        <v>293.265</v>
      </c>
      <c r="AE30" s="318">
        <v>0.0085</v>
      </c>
      <c r="AF30" s="319">
        <f t="shared" si="13"/>
        <v>124.95</v>
      </c>
    </row>
    <row r="31" ht="18.0" customHeight="1">
      <c r="A31" s="413">
        <v>45737.0</v>
      </c>
      <c r="B31" s="414">
        <v>14768.0</v>
      </c>
      <c r="C31" s="414">
        <v>10935.0</v>
      </c>
      <c r="D31" s="326" t="s">
        <v>124</v>
      </c>
      <c r="E31" s="326" t="s">
        <v>125</v>
      </c>
      <c r="F31" s="326" t="s">
        <v>105</v>
      </c>
      <c r="G31" s="326" t="s">
        <v>106</v>
      </c>
      <c r="H31" s="326" t="s">
        <v>109</v>
      </c>
      <c r="I31" s="60" t="s">
        <v>86</v>
      </c>
      <c r="J31" s="326" t="s">
        <v>1364</v>
      </c>
      <c r="K31" s="326" t="s">
        <v>1365</v>
      </c>
      <c r="L31" s="84">
        <v>9000.0</v>
      </c>
      <c r="M31" s="425">
        <v>14700.0</v>
      </c>
      <c r="N31" s="60">
        <v>450000.0</v>
      </c>
      <c r="O31" s="328">
        <v>3.6E-4</v>
      </c>
      <c r="P31" s="85">
        <f t="shared" si="1"/>
        <v>162</v>
      </c>
      <c r="Q31" s="86">
        <v>0.03</v>
      </c>
      <c r="R31" s="86">
        <v>0.035</v>
      </c>
      <c r="S31" s="329">
        <v>0.065</v>
      </c>
      <c r="T31" s="328">
        <f t="shared" si="2"/>
        <v>0.01995</v>
      </c>
      <c r="U31" s="330">
        <v>15.0</v>
      </c>
      <c r="V31" s="331">
        <f t="shared" si="3"/>
        <v>0.15845</v>
      </c>
      <c r="W31" s="85">
        <f t="shared" si="4"/>
        <v>2329.215</v>
      </c>
      <c r="X31" s="332">
        <v>0.1</v>
      </c>
      <c r="Y31" s="85">
        <f t="shared" si="14"/>
        <v>570</v>
      </c>
      <c r="Z31" s="347">
        <v>2.5</v>
      </c>
      <c r="AA31" s="85">
        <f t="shared" si="6"/>
        <v>2636.285</v>
      </c>
      <c r="AB31" s="329">
        <f t="shared" si="7"/>
        <v>0.1793391156</v>
      </c>
      <c r="AC31" s="71">
        <f t="shared" si="11"/>
        <v>12077.52</v>
      </c>
      <c r="AD31" s="71">
        <f t="shared" si="12"/>
        <v>293.265</v>
      </c>
      <c r="AE31" s="318">
        <v>0.0085</v>
      </c>
      <c r="AF31" s="319">
        <f t="shared" si="13"/>
        <v>124.95</v>
      </c>
    </row>
    <row r="32" ht="18.0" customHeight="1">
      <c r="A32" s="413">
        <v>45740.0</v>
      </c>
      <c r="B32" s="414">
        <v>14791.0</v>
      </c>
      <c r="C32" s="414">
        <v>10948.0</v>
      </c>
      <c r="D32" s="326" t="s">
        <v>90</v>
      </c>
      <c r="E32" s="326" t="s">
        <v>91</v>
      </c>
      <c r="F32" s="326" t="s">
        <v>94</v>
      </c>
      <c r="G32" s="326" t="s">
        <v>91</v>
      </c>
      <c r="H32" s="326" t="s">
        <v>85</v>
      </c>
      <c r="I32" s="60" t="s">
        <v>86</v>
      </c>
      <c r="J32" s="326" t="s">
        <v>1366</v>
      </c>
      <c r="K32" s="326" t="s">
        <v>1367</v>
      </c>
      <c r="L32" s="60">
        <v>780.0</v>
      </c>
      <c r="M32" s="418">
        <v>1200.0</v>
      </c>
      <c r="N32" s="409">
        <v>30000.0</v>
      </c>
      <c r="O32" s="328">
        <v>3.6E-4</v>
      </c>
      <c r="P32" s="85">
        <f t="shared" si="1"/>
        <v>10.8</v>
      </c>
      <c r="Q32" s="86">
        <v>0.12</v>
      </c>
      <c r="R32" s="86">
        <v>0.0</v>
      </c>
      <c r="S32" s="329">
        <v>0.065</v>
      </c>
      <c r="T32" s="328">
        <f t="shared" si="2"/>
        <v>0.01995</v>
      </c>
      <c r="U32" s="330">
        <v>15.0</v>
      </c>
      <c r="V32" s="331">
        <f t="shared" si="3"/>
        <v>0.21345</v>
      </c>
      <c r="W32" s="85">
        <f t="shared" si="4"/>
        <v>256.14</v>
      </c>
      <c r="X32" s="332">
        <v>0.0</v>
      </c>
      <c r="Y32" s="85">
        <f t="shared" si="14"/>
        <v>0</v>
      </c>
      <c r="Z32" s="347">
        <v>2.5</v>
      </c>
      <c r="AA32" s="85">
        <f t="shared" si="6"/>
        <v>150.56</v>
      </c>
      <c r="AB32" s="329">
        <f t="shared" si="7"/>
        <v>0.1254666667</v>
      </c>
      <c r="AC32" s="71">
        <f t="shared" si="11"/>
        <v>919.92</v>
      </c>
      <c r="AD32" s="71">
        <f t="shared" si="12"/>
        <v>23.94</v>
      </c>
      <c r="AE32" s="318">
        <v>0.0085</v>
      </c>
      <c r="AF32" s="319">
        <f t="shared" si="13"/>
        <v>10.2</v>
      </c>
    </row>
    <row r="33" ht="18.0" customHeight="1">
      <c r="A33" s="413">
        <v>45740.0</v>
      </c>
      <c r="B33" s="414" t="s">
        <v>1368</v>
      </c>
      <c r="C33" s="414" t="s">
        <v>1369</v>
      </c>
      <c r="D33" s="326" t="s">
        <v>1100</v>
      </c>
      <c r="E33" s="330" t="s">
        <v>113</v>
      </c>
      <c r="F33" s="326" t="s">
        <v>508</v>
      </c>
      <c r="G33" s="426" t="s">
        <v>119</v>
      </c>
      <c r="H33" s="326" t="s">
        <v>109</v>
      </c>
      <c r="I33" s="60" t="s">
        <v>86</v>
      </c>
      <c r="J33" s="326" t="s">
        <v>136</v>
      </c>
      <c r="K33" s="326" t="s">
        <v>740</v>
      </c>
      <c r="L33" s="84">
        <v>5500.0</v>
      </c>
      <c r="M33" s="425">
        <v>8500.0</v>
      </c>
      <c r="N33" s="84">
        <v>80000.0</v>
      </c>
      <c r="O33" s="328">
        <v>3.6E-4</v>
      </c>
      <c r="P33" s="427">
        <f t="shared" si="1"/>
        <v>28.8</v>
      </c>
      <c r="Q33" s="86">
        <v>0.03</v>
      </c>
      <c r="R33" s="86">
        <v>0.035</v>
      </c>
      <c r="S33" s="329">
        <v>0.065</v>
      </c>
      <c r="T33" s="328">
        <f t="shared" si="2"/>
        <v>0.01995</v>
      </c>
      <c r="U33" s="330">
        <v>15.0</v>
      </c>
      <c r="V33" s="331">
        <f t="shared" si="3"/>
        <v>0.15845</v>
      </c>
      <c r="W33" s="85">
        <f t="shared" si="4"/>
        <v>1346.825</v>
      </c>
      <c r="X33" s="332">
        <v>0.1</v>
      </c>
      <c r="Y33" s="85">
        <f t="shared" si="14"/>
        <v>300</v>
      </c>
      <c r="Z33" s="347">
        <v>2.5</v>
      </c>
      <c r="AA33" s="85">
        <f t="shared" si="6"/>
        <v>1321.875</v>
      </c>
      <c r="AB33" s="329">
        <f t="shared" si="7"/>
        <v>0.1555147059</v>
      </c>
      <c r="AC33" s="71">
        <f t="shared" si="11"/>
        <v>6983.6</v>
      </c>
      <c r="AD33" s="71">
        <f t="shared" si="12"/>
        <v>169.575</v>
      </c>
      <c r="AE33" s="318">
        <v>0.0085</v>
      </c>
      <c r="AF33" s="319">
        <f t="shared" si="13"/>
        <v>72.25</v>
      </c>
    </row>
    <row r="34" ht="18.0" customHeight="1">
      <c r="A34" s="413">
        <v>45740.0</v>
      </c>
      <c r="B34" s="414" t="s">
        <v>1370</v>
      </c>
      <c r="C34" s="414" t="s">
        <v>1371</v>
      </c>
      <c r="D34" s="330" t="s">
        <v>1100</v>
      </c>
      <c r="E34" s="330" t="s">
        <v>113</v>
      </c>
      <c r="F34" s="330" t="s">
        <v>659</v>
      </c>
      <c r="G34" s="330" t="s">
        <v>108</v>
      </c>
      <c r="H34" s="326" t="s">
        <v>109</v>
      </c>
      <c r="I34" s="60" t="s">
        <v>86</v>
      </c>
      <c r="J34" s="330" t="s">
        <v>1372</v>
      </c>
      <c r="K34" s="330" t="s">
        <v>1373</v>
      </c>
      <c r="L34" s="419">
        <v>3800.0</v>
      </c>
      <c r="M34" s="431">
        <v>8900.0</v>
      </c>
      <c r="N34" s="419">
        <v>80000.0</v>
      </c>
      <c r="O34" s="328">
        <v>3.6E-4</v>
      </c>
      <c r="P34" s="85">
        <f t="shared" si="1"/>
        <v>28.8</v>
      </c>
      <c r="Q34" s="86">
        <v>0.03</v>
      </c>
      <c r="R34" s="86">
        <v>0.035</v>
      </c>
      <c r="S34" s="329">
        <v>0.065</v>
      </c>
      <c r="T34" s="328">
        <f t="shared" si="2"/>
        <v>0.01995</v>
      </c>
      <c r="U34" s="330">
        <v>15.0</v>
      </c>
      <c r="V34" s="331">
        <f t="shared" si="3"/>
        <v>0.15845</v>
      </c>
      <c r="W34" s="85">
        <f t="shared" si="4"/>
        <v>1410.205</v>
      </c>
      <c r="X34" s="332">
        <v>0.1</v>
      </c>
      <c r="Y34" s="85">
        <f t="shared" si="14"/>
        <v>510</v>
      </c>
      <c r="Z34" s="347">
        <v>2.5</v>
      </c>
      <c r="AA34" s="85">
        <f t="shared" si="6"/>
        <v>3148.495</v>
      </c>
      <c r="AB34" s="329">
        <f t="shared" si="7"/>
        <v>0.3537634831</v>
      </c>
      <c r="AC34" s="71">
        <f t="shared" si="11"/>
        <v>7312.24</v>
      </c>
      <c r="AD34" s="71">
        <f t="shared" si="12"/>
        <v>177.555</v>
      </c>
      <c r="AE34" s="318">
        <v>0.0085</v>
      </c>
      <c r="AF34" s="319">
        <f t="shared" si="13"/>
        <v>75.65</v>
      </c>
    </row>
    <row r="35" ht="18.0" customHeight="1">
      <c r="A35" s="413">
        <v>45740.0</v>
      </c>
      <c r="B35" s="432">
        <v>14801.0</v>
      </c>
      <c r="C35" s="414">
        <v>10956.0</v>
      </c>
      <c r="D35" s="326" t="s">
        <v>124</v>
      </c>
      <c r="E35" s="326" t="s">
        <v>125</v>
      </c>
      <c r="F35" s="326" t="s">
        <v>105</v>
      </c>
      <c r="G35" s="326" t="s">
        <v>106</v>
      </c>
      <c r="H35" s="326" t="s">
        <v>109</v>
      </c>
      <c r="I35" s="60" t="s">
        <v>86</v>
      </c>
      <c r="J35" s="330" t="s">
        <v>1374</v>
      </c>
      <c r="K35" s="330" t="s">
        <v>1375</v>
      </c>
      <c r="L35" s="84">
        <v>8300.0</v>
      </c>
      <c r="M35" s="425">
        <v>14700.0</v>
      </c>
      <c r="N35" s="60">
        <v>450000.0</v>
      </c>
      <c r="O35" s="328">
        <v>3.6E-4</v>
      </c>
      <c r="P35" s="85">
        <f t="shared" si="1"/>
        <v>162</v>
      </c>
      <c r="Q35" s="86">
        <v>0.03</v>
      </c>
      <c r="R35" s="86">
        <v>0.035</v>
      </c>
      <c r="S35" s="329">
        <v>0.065</v>
      </c>
      <c r="T35" s="328">
        <f t="shared" si="2"/>
        <v>0.01995</v>
      </c>
      <c r="U35" s="330">
        <v>15.0</v>
      </c>
      <c r="V35" s="331">
        <f t="shared" si="3"/>
        <v>0.15845</v>
      </c>
      <c r="W35" s="85">
        <f t="shared" si="4"/>
        <v>2329.215</v>
      </c>
      <c r="X35" s="332">
        <v>0.1</v>
      </c>
      <c r="Y35" s="85">
        <f t="shared" si="14"/>
        <v>640</v>
      </c>
      <c r="Z35" s="347">
        <v>2.5</v>
      </c>
      <c r="AA35" s="85">
        <f t="shared" si="6"/>
        <v>3266.285</v>
      </c>
      <c r="AB35" s="329">
        <f t="shared" si="7"/>
        <v>0.2221962585</v>
      </c>
      <c r="AC35" s="71">
        <f t="shared" si="11"/>
        <v>12077.52</v>
      </c>
      <c r="AD35" s="71">
        <f t="shared" si="12"/>
        <v>293.265</v>
      </c>
      <c r="AE35" s="318">
        <v>0.0085</v>
      </c>
      <c r="AF35" s="319">
        <f t="shared" si="13"/>
        <v>124.95</v>
      </c>
    </row>
    <row r="36" ht="18.0" customHeight="1">
      <c r="A36" s="413">
        <v>45741.0</v>
      </c>
      <c r="B36" s="414">
        <v>14854.0</v>
      </c>
      <c r="C36" s="414">
        <v>10997.0</v>
      </c>
      <c r="D36" s="330" t="s">
        <v>148</v>
      </c>
      <c r="E36" s="330" t="s">
        <v>125</v>
      </c>
      <c r="F36" s="326" t="s">
        <v>1032</v>
      </c>
      <c r="G36" s="426" t="s">
        <v>83</v>
      </c>
      <c r="H36" s="326" t="s">
        <v>212</v>
      </c>
      <c r="I36" s="60" t="s">
        <v>86</v>
      </c>
      <c r="J36" s="326" t="s">
        <v>1376</v>
      </c>
      <c r="K36" s="326" t="s">
        <v>1377</v>
      </c>
      <c r="L36" s="84">
        <v>3500.0</v>
      </c>
      <c r="M36" s="425">
        <v>5800.0</v>
      </c>
      <c r="N36" s="84">
        <v>100000.0</v>
      </c>
      <c r="O36" s="328">
        <v>3.6E-4</v>
      </c>
      <c r="P36" s="85">
        <f t="shared" si="1"/>
        <v>36</v>
      </c>
      <c r="Q36" s="86">
        <v>0.12</v>
      </c>
      <c r="R36" s="86">
        <v>0.0</v>
      </c>
      <c r="S36" s="329">
        <v>0.065</v>
      </c>
      <c r="T36" s="328">
        <f t="shared" si="2"/>
        <v>0.00665</v>
      </c>
      <c r="U36" s="330">
        <v>5.0</v>
      </c>
      <c r="V36" s="331">
        <f t="shared" si="3"/>
        <v>0.20015</v>
      </c>
      <c r="W36" s="85">
        <f t="shared" si="4"/>
        <v>1160.87</v>
      </c>
      <c r="X36" s="332">
        <v>0.1</v>
      </c>
      <c r="Y36" s="85">
        <f t="shared" si="14"/>
        <v>230</v>
      </c>
      <c r="Z36" s="347">
        <v>2.5</v>
      </c>
      <c r="AA36" s="85">
        <f t="shared" si="6"/>
        <v>870.63</v>
      </c>
      <c r="AB36" s="329">
        <f t="shared" si="7"/>
        <v>0.1501086207</v>
      </c>
      <c r="AC36" s="71">
        <f t="shared" si="11"/>
        <v>4600.56</v>
      </c>
      <c r="AD36" s="71">
        <f t="shared" si="12"/>
        <v>38.57</v>
      </c>
      <c r="AE36" s="318">
        <v>0.0085</v>
      </c>
      <c r="AF36" s="319">
        <f t="shared" si="13"/>
        <v>49.3</v>
      </c>
    </row>
    <row r="37" ht="18.0" customHeight="1">
      <c r="A37" s="413">
        <v>45742.0</v>
      </c>
      <c r="B37" s="414">
        <v>14937.0</v>
      </c>
      <c r="C37" s="414">
        <v>11027.0</v>
      </c>
      <c r="D37" s="326" t="s">
        <v>90</v>
      </c>
      <c r="E37" s="326" t="s">
        <v>91</v>
      </c>
      <c r="F37" s="326" t="s">
        <v>90</v>
      </c>
      <c r="G37" s="326" t="s">
        <v>91</v>
      </c>
      <c r="H37" s="326" t="s">
        <v>85</v>
      </c>
      <c r="I37" s="60" t="s">
        <v>86</v>
      </c>
      <c r="J37" s="326" t="s">
        <v>1378</v>
      </c>
      <c r="K37" s="326" t="s">
        <v>1379</v>
      </c>
      <c r="L37" s="60">
        <v>650.0</v>
      </c>
      <c r="M37" s="418">
        <v>1150.0</v>
      </c>
      <c r="N37" s="409">
        <v>100000.0</v>
      </c>
      <c r="O37" s="328">
        <v>3.6E-4</v>
      </c>
      <c r="P37" s="85">
        <f t="shared" si="1"/>
        <v>36</v>
      </c>
      <c r="Q37" s="86">
        <v>0.12</v>
      </c>
      <c r="R37" s="86">
        <v>0.0</v>
      </c>
      <c r="S37" s="329">
        <v>0.065</v>
      </c>
      <c r="T37" s="328">
        <f t="shared" si="2"/>
        <v>0.01995</v>
      </c>
      <c r="U37" s="330">
        <v>15.0</v>
      </c>
      <c r="V37" s="331">
        <f t="shared" si="3"/>
        <v>0.21345</v>
      </c>
      <c r="W37" s="85">
        <f t="shared" si="4"/>
        <v>245.4675</v>
      </c>
      <c r="X37" s="332">
        <v>0.0</v>
      </c>
      <c r="Y37" s="85">
        <f t="shared" si="14"/>
        <v>0</v>
      </c>
      <c r="Z37" s="347">
        <v>2.5</v>
      </c>
      <c r="AA37" s="85">
        <f t="shared" si="6"/>
        <v>216.0325</v>
      </c>
      <c r="AB37" s="329">
        <f t="shared" si="7"/>
        <v>0.1878543478</v>
      </c>
      <c r="AC37" s="71">
        <f t="shared" si="11"/>
        <v>881.59</v>
      </c>
      <c r="AD37" s="71">
        <f t="shared" si="12"/>
        <v>22.9425</v>
      </c>
      <c r="AE37" s="318">
        <v>0.0085</v>
      </c>
      <c r="AF37" s="319">
        <f t="shared" si="13"/>
        <v>9.775</v>
      </c>
    </row>
    <row r="38" ht="18.0" customHeight="1">
      <c r="A38" s="413">
        <v>45743.0</v>
      </c>
      <c r="B38" s="430" t="s">
        <v>1380</v>
      </c>
      <c r="C38" s="414" t="s">
        <v>1381</v>
      </c>
      <c r="D38" s="326" t="s">
        <v>1100</v>
      </c>
      <c r="E38" s="330" t="s">
        <v>113</v>
      </c>
      <c r="F38" s="326" t="s">
        <v>508</v>
      </c>
      <c r="G38" s="426" t="s">
        <v>119</v>
      </c>
      <c r="H38" s="326" t="s">
        <v>109</v>
      </c>
      <c r="I38" s="60" t="s">
        <v>86</v>
      </c>
      <c r="J38" s="326" t="s">
        <v>297</v>
      </c>
      <c r="K38" s="326" t="s">
        <v>907</v>
      </c>
      <c r="L38" s="84">
        <v>4800.0</v>
      </c>
      <c r="M38" s="425">
        <v>7700.0</v>
      </c>
      <c r="N38" s="84">
        <v>80000.0</v>
      </c>
      <c r="O38" s="328">
        <v>3.6E-4</v>
      </c>
      <c r="P38" s="427">
        <f t="shared" si="1"/>
        <v>28.8</v>
      </c>
      <c r="Q38" s="86">
        <v>0.03</v>
      </c>
      <c r="R38" s="86">
        <v>0.035</v>
      </c>
      <c r="S38" s="329">
        <v>0.065</v>
      </c>
      <c r="T38" s="328">
        <f t="shared" si="2"/>
        <v>0.01995</v>
      </c>
      <c r="U38" s="330">
        <v>15.0</v>
      </c>
      <c r="V38" s="331">
        <f t="shared" si="3"/>
        <v>0.15845</v>
      </c>
      <c r="W38" s="85">
        <f t="shared" si="4"/>
        <v>1220.065</v>
      </c>
      <c r="X38" s="332">
        <v>0.1</v>
      </c>
      <c r="Y38" s="85">
        <f t="shared" si="14"/>
        <v>290</v>
      </c>
      <c r="Z38" s="347">
        <v>2.5</v>
      </c>
      <c r="AA38" s="85">
        <f t="shared" si="6"/>
        <v>1358.635</v>
      </c>
      <c r="AB38" s="329">
        <f t="shared" si="7"/>
        <v>0.1764461039</v>
      </c>
      <c r="AC38" s="71">
        <f t="shared" si="11"/>
        <v>6326.32</v>
      </c>
      <c r="AD38" s="71">
        <f t="shared" si="12"/>
        <v>153.615</v>
      </c>
      <c r="AE38" s="318">
        <v>0.0085</v>
      </c>
      <c r="AF38" s="319">
        <f t="shared" si="13"/>
        <v>65.45</v>
      </c>
    </row>
    <row r="39" ht="18.0" customHeight="1">
      <c r="A39" s="413">
        <v>45744.0</v>
      </c>
      <c r="B39" s="414" t="s">
        <v>1382</v>
      </c>
      <c r="C39" s="414" t="s">
        <v>1383</v>
      </c>
      <c r="D39" s="330" t="s">
        <v>1100</v>
      </c>
      <c r="E39" s="330" t="s">
        <v>113</v>
      </c>
      <c r="F39" s="330" t="s">
        <v>659</v>
      </c>
      <c r="G39" s="330" t="s">
        <v>108</v>
      </c>
      <c r="H39" s="326" t="s">
        <v>109</v>
      </c>
      <c r="I39" s="60" t="s">
        <v>86</v>
      </c>
      <c r="J39" s="330" t="s">
        <v>1384</v>
      </c>
      <c r="K39" s="330" t="s">
        <v>1385</v>
      </c>
      <c r="L39" s="419">
        <v>9000.0</v>
      </c>
      <c r="M39" s="431">
        <v>13900.0</v>
      </c>
      <c r="N39" s="419">
        <v>80000.0</v>
      </c>
      <c r="O39" s="328">
        <v>3.6E-4</v>
      </c>
      <c r="P39" s="85">
        <f t="shared" si="1"/>
        <v>28.8</v>
      </c>
      <c r="Q39" s="86">
        <v>0.03</v>
      </c>
      <c r="R39" s="86">
        <v>0.035</v>
      </c>
      <c r="S39" s="329">
        <v>0.065</v>
      </c>
      <c r="T39" s="328">
        <f t="shared" si="2"/>
        <v>0.01995</v>
      </c>
      <c r="U39" s="330">
        <v>15.0</v>
      </c>
      <c r="V39" s="329">
        <f t="shared" si="3"/>
        <v>0.15845</v>
      </c>
      <c r="W39" s="85">
        <f t="shared" si="4"/>
        <v>2202.455</v>
      </c>
      <c r="X39" s="332">
        <v>0.1</v>
      </c>
      <c r="Y39" s="85">
        <f t="shared" si="14"/>
        <v>490</v>
      </c>
      <c r="Z39" s="347">
        <v>2.5</v>
      </c>
      <c r="AA39" s="85">
        <f t="shared" si="6"/>
        <v>2176.245</v>
      </c>
      <c r="AB39" s="329">
        <f t="shared" si="7"/>
        <v>0.1565643885</v>
      </c>
      <c r="AC39" s="71">
        <f t="shared" si="11"/>
        <v>11420.24</v>
      </c>
      <c r="AD39" s="71">
        <f t="shared" si="12"/>
        <v>277.305</v>
      </c>
      <c r="AE39" s="318">
        <v>0.0085</v>
      </c>
      <c r="AF39" s="319">
        <f t="shared" si="13"/>
        <v>118.15</v>
      </c>
    </row>
    <row r="40" ht="18.0" customHeight="1">
      <c r="A40" s="413">
        <v>45744.0</v>
      </c>
      <c r="B40" s="414">
        <v>14996.0</v>
      </c>
      <c r="C40" s="414">
        <v>11070.0</v>
      </c>
      <c r="D40" s="326" t="s">
        <v>1243</v>
      </c>
      <c r="E40" s="326" t="s">
        <v>106</v>
      </c>
      <c r="F40" s="326" t="s">
        <v>426</v>
      </c>
      <c r="G40" s="326" t="s">
        <v>91</v>
      </c>
      <c r="H40" s="326" t="s">
        <v>1197</v>
      </c>
      <c r="I40" s="60" t="s">
        <v>86</v>
      </c>
      <c r="J40" s="326" t="s">
        <v>1386</v>
      </c>
      <c r="K40" s="326" t="s">
        <v>1387</v>
      </c>
      <c r="L40" s="60">
        <v>6000.0</v>
      </c>
      <c r="M40" s="418">
        <v>11900.0</v>
      </c>
      <c r="N40" s="409">
        <v>150000.0</v>
      </c>
      <c r="O40" s="328">
        <v>3.6E-4</v>
      </c>
      <c r="P40" s="85">
        <f t="shared" si="1"/>
        <v>54</v>
      </c>
      <c r="Q40" s="86">
        <v>0.12</v>
      </c>
      <c r="R40" s="86">
        <v>0.0</v>
      </c>
      <c r="S40" s="329">
        <v>0.065</v>
      </c>
      <c r="T40" s="328">
        <f t="shared" si="2"/>
        <v>0.01995</v>
      </c>
      <c r="U40" s="330">
        <v>15.0</v>
      </c>
      <c r="V40" s="329">
        <f t="shared" si="3"/>
        <v>0.21345</v>
      </c>
      <c r="W40" s="85">
        <f t="shared" si="4"/>
        <v>2540.055</v>
      </c>
      <c r="X40" s="332">
        <v>0.13</v>
      </c>
      <c r="Y40" s="85">
        <f t="shared" si="14"/>
        <v>767</v>
      </c>
      <c r="Z40" s="347">
        <v>2.5</v>
      </c>
      <c r="AA40" s="85">
        <f t="shared" si="6"/>
        <v>2536.445</v>
      </c>
      <c r="AB40" s="329">
        <f t="shared" si="7"/>
        <v>0.2131466387</v>
      </c>
      <c r="AC40" s="71">
        <f t="shared" si="11"/>
        <v>9122.54</v>
      </c>
      <c r="AD40" s="71">
        <f t="shared" si="12"/>
        <v>237.405</v>
      </c>
      <c r="AE40" s="318">
        <v>0.0085</v>
      </c>
      <c r="AF40" s="319">
        <f t="shared" si="13"/>
        <v>101.15</v>
      </c>
    </row>
    <row r="41" ht="18.0" customHeight="1">
      <c r="A41" s="413">
        <v>45744.0</v>
      </c>
      <c r="B41" s="414">
        <v>15002.0</v>
      </c>
      <c r="C41" s="326">
        <v>11072.0</v>
      </c>
      <c r="D41" s="326" t="s">
        <v>1290</v>
      </c>
      <c r="E41" s="326" t="s">
        <v>91</v>
      </c>
      <c r="F41" s="326" t="s">
        <v>426</v>
      </c>
      <c r="G41" s="326" t="s">
        <v>91</v>
      </c>
      <c r="H41" s="330" t="s">
        <v>1197</v>
      </c>
      <c r="I41" s="419" t="s">
        <v>86</v>
      </c>
      <c r="J41" s="326" t="s">
        <v>1388</v>
      </c>
      <c r="K41" s="326" t="s">
        <v>1389</v>
      </c>
      <c r="L41" s="60">
        <v>1500.0</v>
      </c>
      <c r="M41" s="418">
        <v>1600.0</v>
      </c>
      <c r="N41" s="409">
        <v>50000.0</v>
      </c>
      <c r="O41" s="328">
        <v>3.6E-4</v>
      </c>
      <c r="P41" s="85">
        <f t="shared" si="1"/>
        <v>18</v>
      </c>
      <c r="Q41" s="86">
        <v>0.12</v>
      </c>
      <c r="R41" s="86">
        <v>0.0</v>
      </c>
      <c r="S41" s="329">
        <v>0.065</v>
      </c>
      <c r="T41" s="328">
        <f t="shared" si="2"/>
        <v>0.01995</v>
      </c>
      <c r="U41" s="330">
        <v>15.0</v>
      </c>
      <c r="V41" s="329">
        <f t="shared" si="3"/>
        <v>0.21345</v>
      </c>
      <c r="W41" s="85">
        <f t="shared" si="4"/>
        <v>341.52</v>
      </c>
      <c r="X41" s="332">
        <v>0.0</v>
      </c>
      <c r="Y41" s="85">
        <f t="shared" si="14"/>
        <v>0</v>
      </c>
      <c r="Z41" s="347">
        <v>2.5</v>
      </c>
      <c r="AA41" s="85">
        <f t="shared" si="6"/>
        <v>-262.02</v>
      </c>
      <c r="AB41" s="329">
        <f t="shared" si="7"/>
        <v>-0.1637625</v>
      </c>
      <c r="AC41" s="71">
        <f t="shared" si="11"/>
        <v>1226.56</v>
      </c>
      <c r="AD41" s="71">
        <f t="shared" si="12"/>
        <v>31.92</v>
      </c>
      <c r="AE41" s="318">
        <v>0.0085</v>
      </c>
      <c r="AF41" s="319">
        <f t="shared" si="13"/>
        <v>13.6</v>
      </c>
    </row>
    <row r="42" ht="17.25" customHeight="1">
      <c r="A42" s="413">
        <v>45744.0</v>
      </c>
      <c r="B42" s="414" t="s">
        <v>1390</v>
      </c>
      <c r="C42" s="326" t="s">
        <v>1391</v>
      </c>
      <c r="D42" s="326" t="s">
        <v>105</v>
      </c>
      <c r="E42" s="326" t="s">
        <v>106</v>
      </c>
      <c r="F42" s="326" t="s">
        <v>112</v>
      </c>
      <c r="G42" s="326" t="s">
        <v>113</v>
      </c>
      <c r="H42" s="326" t="s">
        <v>109</v>
      </c>
      <c r="I42" s="60" t="s">
        <v>86</v>
      </c>
      <c r="J42" s="432" t="s">
        <v>1392</v>
      </c>
      <c r="K42" s="437" t="s">
        <v>1393</v>
      </c>
      <c r="L42" s="60">
        <v>5300.0</v>
      </c>
      <c r="M42" s="418">
        <v>8700.0</v>
      </c>
      <c r="N42" s="409">
        <v>100000.0</v>
      </c>
      <c r="O42" s="328">
        <v>3.6E-4</v>
      </c>
      <c r="P42" s="85">
        <f t="shared" si="1"/>
        <v>36</v>
      </c>
      <c r="Q42" s="86">
        <v>0.03</v>
      </c>
      <c r="R42" s="86">
        <v>0.035</v>
      </c>
      <c r="S42" s="329">
        <v>0.065</v>
      </c>
      <c r="T42" s="328">
        <f t="shared" si="2"/>
        <v>0.01995</v>
      </c>
      <c r="U42" s="330">
        <v>15.0</v>
      </c>
      <c r="V42" s="329">
        <f t="shared" si="3"/>
        <v>0.15845</v>
      </c>
      <c r="W42" s="85">
        <f t="shared" si="4"/>
        <v>1378.515</v>
      </c>
      <c r="X42" s="332">
        <v>0.1</v>
      </c>
      <c r="Y42" s="85">
        <f t="shared" si="14"/>
        <v>340</v>
      </c>
      <c r="Z42" s="347">
        <v>2.5</v>
      </c>
      <c r="AA42" s="85">
        <f t="shared" si="6"/>
        <v>1642.985</v>
      </c>
      <c r="AB42" s="329">
        <f t="shared" si="7"/>
        <v>0.1888488506</v>
      </c>
      <c r="AC42" s="71">
        <f t="shared" si="11"/>
        <v>7147.92</v>
      </c>
      <c r="AD42" s="71">
        <f t="shared" si="12"/>
        <v>173.565</v>
      </c>
      <c r="AE42" s="318">
        <v>0.0085</v>
      </c>
      <c r="AF42" s="319">
        <f t="shared" si="13"/>
        <v>73.95</v>
      </c>
    </row>
    <row r="43" ht="18.0" customHeight="1">
      <c r="A43" s="433">
        <v>45747.0</v>
      </c>
      <c r="B43" s="414">
        <v>239.0</v>
      </c>
      <c r="C43" s="414">
        <v>164.0</v>
      </c>
      <c r="D43" s="326" t="s">
        <v>1316</v>
      </c>
      <c r="E43" s="326" t="s">
        <v>125</v>
      </c>
      <c r="F43" s="326" t="s">
        <v>148</v>
      </c>
      <c r="G43" s="326" t="s">
        <v>125</v>
      </c>
      <c r="H43" s="326" t="s">
        <v>212</v>
      </c>
      <c r="I43" s="60" t="s">
        <v>86</v>
      </c>
      <c r="J43" s="326" t="s">
        <v>1394</v>
      </c>
      <c r="K43" s="326" t="s">
        <v>1395</v>
      </c>
      <c r="L43" s="60">
        <v>2000.0</v>
      </c>
      <c r="M43" s="418">
        <v>3420.0</v>
      </c>
      <c r="N43" s="409">
        <v>90000.0</v>
      </c>
      <c r="O43" s="328">
        <v>3.6E-4</v>
      </c>
      <c r="P43" s="85">
        <f t="shared" si="1"/>
        <v>32.4</v>
      </c>
      <c r="Q43" s="86">
        <v>0.12</v>
      </c>
      <c r="R43" s="86">
        <v>0.0</v>
      </c>
      <c r="S43" s="329">
        <v>0.065</v>
      </c>
      <c r="T43" s="328">
        <f t="shared" si="2"/>
        <v>0.00665</v>
      </c>
      <c r="U43" s="330">
        <v>5.0</v>
      </c>
      <c r="V43" s="329">
        <f t="shared" si="3"/>
        <v>0.20015</v>
      </c>
      <c r="W43" s="85">
        <f t="shared" si="4"/>
        <v>684.513</v>
      </c>
      <c r="X43" s="332">
        <v>0.13</v>
      </c>
      <c r="Y43" s="85">
        <f t="shared" si="14"/>
        <v>184.6</v>
      </c>
      <c r="Z43" s="347">
        <v>2.5</v>
      </c>
      <c r="AA43" s="85">
        <f t="shared" si="6"/>
        <v>515.987</v>
      </c>
      <c r="AB43" s="329">
        <f t="shared" si="7"/>
        <v>0.1508733918</v>
      </c>
      <c r="AC43" s="71">
        <f t="shared" si="11"/>
        <v>2712.744</v>
      </c>
      <c r="AD43" s="71">
        <f t="shared" si="12"/>
        <v>22.743</v>
      </c>
      <c r="AE43" s="318">
        <v>0.0085</v>
      </c>
      <c r="AF43" s="319">
        <f t="shared" si="13"/>
        <v>29.07</v>
      </c>
    </row>
    <row r="44" ht="18.0" customHeight="1">
      <c r="A44" s="433">
        <v>45747.0</v>
      </c>
      <c r="B44" s="430" t="s">
        <v>1396</v>
      </c>
      <c r="C44" s="326" t="s">
        <v>1397</v>
      </c>
      <c r="D44" s="326" t="s">
        <v>1100</v>
      </c>
      <c r="E44" s="330" t="s">
        <v>113</v>
      </c>
      <c r="F44" s="326" t="s">
        <v>508</v>
      </c>
      <c r="G44" s="426" t="s">
        <v>119</v>
      </c>
      <c r="H44" s="326" t="s">
        <v>109</v>
      </c>
      <c r="I44" s="60" t="s">
        <v>86</v>
      </c>
      <c r="J44" s="326" t="s">
        <v>1398</v>
      </c>
      <c r="K44" s="326" t="s">
        <v>1399</v>
      </c>
      <c r="L44" s="84">
        <v>4800.0</v>
      </c>
      <c r="M44" s="425">
        <v>7500.0</v>
      </c>
      <c r="N44" s="84">
        <v>80000.0</v>
      </c>
      <c r="O44" s="328">
        <v>3.6E-4</v>
      </c>
      <c r="P44" s="427">
        <f t="shared" si="1"/>
        <v>28.8</v>
      </c>
      <c r="Q44" s="86">
        <v>0.03</v>
      </c>
      <c r="R44" s="86">
        <v>0.035</v>
      </c>
      <c r="S44" s="329">
        <v>0.065</v>
      </c>
      <c r="T44" s="328">
        <f t="shared" si="2"/>
        <v>0.01995</v>
      </c>
      <c r="U44" s="330">
        <v>15.0</v>
      </c>
      <c r="V44" s="331">
        <f t="shared" si="3"/>
        <v>0.15845</v>
      </c>
      <c r="W44" s="85">
        <f t="shared" si="4"/>
        <v>1188.375</v>
      </c>
      <c r="X44" s="332">
        <v>0.1</v>
      </c>
      <c r="Y44" s="85">
        <f t="shared" si="14"/>
        <v>270</v>
      </c>
      <c r="Z44" s="347">
        <v>2.5</v>
      </c>
      <c r="AA44" s="85">
        <f t="shared" si="6"/>
        <v>1210.325</v>
      </c>
      <c r="AB44" s="329">
        <f t="shared" si="7"/>
        <v>0.1613766667</v>
      </c>
      <c r="AC44" s="71">
        <f t="shared" si="11"/>
        <v>6162</v>
      </c>
      <c r="AD44" s="71">
        <f t="shared" si="12"/>
        <v>149.625</v>
      </c>
      <c r="AE44" s="318">
        <v>0.0085</v>
      </c>
      <c r="AF44" s="319">
        <f t="shared" si="13"/>
        <v>63.75</v>
      </c>
    </row>
    <row r="45" ht="18.0" customHeight="1">
      <c r="A45" s="433">
        <v>45747.0</v>
      </c>
      <c r="B45" s="430" t="s">
        <v>1400</v>
      </c>
      <c r="C45" s="326" t="s">
        <v>1401</v>
      </c>
      <c r="D45" s="330" t="s">
        <v>1100</v>
      </c>
      <c r="E45" s="330" t="s">
        <v>113</v>
      </c>
      <c r="F45" s="330" t="s">
        <v>659</v>
      </c>
      <c r="G45" s="330" t="s">
        <v>108</v>
      </c>
      <c r="H45" s="326" t="s">
        <v>109</v>
      </c>
      <c r="I45" s="60" t="s">
        <v>86</v>
      </c>
      <c r="J45" s="330" t="s">
        <v>1402</v>
      </c>
      <c r="K45" s="330" t="s">
        <v>1403</v>
      </c>
      <c r="L45" s="419">
        <v>9500.0</v>
      </c>
      <c r="M45" s="431">
        <v>14900.0</v>
      </c>
      <c r="N45" s="419">
        <v>80000.0</v>
      </c>
      <c r="O45" s="328">
        <v>3.6E-4</v>
      </c>
      <c r="P45" s="85">
        <f t="shared" si="1"/>
        <v>28.8</v>
      </c>
      <c r="Q45" s="86">
        <v>0.03</v>
      </c>
      <c r="R45" s="86">
        <v>0.035</v>
      </c>
      <c r="S45" s="329">
        <v>0.065</v>
      </c>
      <c r="T45" s="328">
        <f t="shared" si="2"/>
        <v>0.01995</v>
      </c>
      <c r="U45" s="330">
        <v>15.0</v>
      </c>
      <c r="V45" s="331">
        <f t="shared" si="3"/>
        <v>0.15845</v>
      </c>
      <c r="W45" s="85">
        <f t="shared" si="4"/>
        <v>2360.905</v>
      </c>
      <c r="X45" s="332">
        <v>0.1</v>
      </c>
      <c r="Y45" s="85">
        <f t="shared" si="14"/>
        <v>540</v>
      </c>
      <c r="Z45" s="347">
        <v>2.5</v>
      </c>
      <c r="AA45" s="85">
        <f t="shared" si="6"/>
        <v>2467.795</v>
      </c>
      <c r="AB45" s="329">
        <f t="shared" si="7"/>
        <v>0.1656238255</v>
      </c>
      <c r="AC45" s="71">
        <f t="shared" si="11"/>
        <v>12241.84</v>
      </c>
      <c r="AD45" s="71">
        <f t="shared" si="12"/>
        <v>297.255</v>
      </c>
      <c r="AE45" s="318">
        <v>0.0085</v>
      </c>
      <c r="AF45" s="319">
        <f t="shared" si="13"/>
        <v>126.65</v>
      </c>
    </row>
    <row r="46" ht="18.0" customHeight="1">
      <c r="A46" s="433"/>
      <c r="B46" s="430"/>
      <c r="C46" s="414"/>
      <c r="D46" s="326"/>
      <c r="E46" s="326"/>
      <c r="F46" s="326"/>
      <c r="G46" s="326"/>
      <c r="H46" s="326"/>
      <c r="I46" s="60"/>
      <c r="J46" s="326"/>
      <c r="K46" s="326"/>
      <c r="L46" s="60"/>
      <c r="M46" s="436"/>
      <c r="N46" s="18"/>
      <c r="O46" s="328">
        <v>3.6E-4</v>
      </c>
      <c r="P46" s="85">
        <f t="shared" si="1"/>
        <v>0</v>
      </c>
      <c r="Q46" s="86">
        <v>0.0</v>
      </c>
      <c r="R46" s="86">
        <v>0.0</v>
      </c>
      <c r="S46" s="329">
        <v>0.065</v>
      </c>
      <c r="T46" s="328">
        <f t="shared" si="2"/>
        <v>0</v>
      </c>
      <c r="U46" s="330">
        <v>0.0</v>
      </c>
      <c r="V46" s="331">
        <f t="shared" si="3"/>
        <v>0.0735</v>
      </c>
      <c r="W46" s="85">
        <f t="shared" si="4"/>
        <v>0</v>
      </c>
      <c r="X46" s="332">
        <v>0.0</v>
      </c>
      <c r="Y46" s="85">
        <f t="shared" si="14"/>
        <v>0</v>
      </c>
      <c r="Z46" s="333">
        <v>2.5</v>
      </c>
      <c r="AA46" s="427">
        <f t="shared" si="6"/>
        <v>-2.5</v>
      </c>
      <c r="AB46" s="454">
        <v>0.0</v>
      </c>
      <c r="AC46" s="71">
        <f t="shared" si="11"/>
        <v>0</v>
      </c>
      <c r="AD46" s="71">
        <f t="shared" si="12"/>
        <v>0</v>
      </c>
      <c r="AE46" s="318">
        <v>0.0085</v>
      </c>
      <c r="AF46" s="319">
        <f t="shared" si="13"/>
        <v>0</v>
      </c>
    </row>
    <row r="47" ht="18.0" customHeight="1">
      <c r="A47" s="433"/>
      <c r="B47" s="430"/>
      <c r="C47" s="414"/>
      <c r="D47" s="326"/>
      <c r="E47" s="326"/>
      <c r="F47" s="326"/>
      <c r="G47" s="326"/>
      <c r="H47" s="326"/>
      <c r="I47" s="60"/>
      <c r="J47" s="326"/>
      <c r="K47" s="326"/>
      <c r="L47" s="60"/>
      <c r="M47" s="436"/>
      <c r="N47" s="18"/>
      <c r="O47" s="328">
        <v>3.6E-4</v>
      </c>
      <c r="P47" s="85">
        <f t="shared" si="1"/>
        <v>0</v>
      </c>
      <c r="Q47" s="86">
        <v>0.0</v>
      </c>
      <c r="R47" s="86">
        <v>0.0</v>
      </c>
      <c r="S47" s="329">
        <v>0.065</v>
      </c>
      <c r="T47" s="328">
        <f t="shared" si="2"/>
        <v>0</v>
      </c>
      <c r="U47" s="330">
        <v>0.0</v>
      </c>
      <c r="V47" s="331">
        <f t="shared" si="3"/>
        <v>0.0735</v>
      </c>
      <c r="W47" s="85">
        <f t="shared" si="4"/>
        <v>0</v>
      </c>
      <c r="X47" s="332">
        <v>0.0</v>
      </c>
      <c r="Y47" s="85">
        <f t="shared" si="14"/>
        <v>0</v>
      </c>
      <c r="Z47" s="333">
        <v>2.5</v>
      </c>
      <c r="AA47" s="427">
        <f t="shared" si="6"/>
        <v>-2.5</v>
      </c>
      <c r="AB47" s="331" t="str">
        <f t="shared" ref="AB47:AB50" si="15">AA47/M47</f>
        <v>#DIV/0!</v>
      </c>
      <c r="AC47" s="71">
        <f t="shared" si="11"/>
        <v>0</v>
      </c>
      <c r="AD47" s="71">
        <f t="shared" si="12"/>
        <v>0</v>
      </c>
      <c r="AE47" s="318">
        <v>0.0085</v>
      </c>
      <c r="AF47" s="319">
        <f t="shared" si="13"/>
        <v>0</v>
      </c>
    </row>
    <row r="48" ht="18.0" customHeight="1">
      <c r="A48" s="433"/>
      <c r="B48" s="430"/>
      <c r="C48" s="430"/>
      <c r="D48" s="424"/>
      <c r="E48" s="424"/>
      <c r="F48" s="424"/>
      <c r="G48" s="424"/>
      <c r="H48" s="326"/>
      <c r="I48" s="60"/>
      <c r="J48" s="424"/>
      <c r="K48" s="424"/>
      <c r="L48" s="99"/>
      <c r="M48" s="436"/>
      <c r="N48" s="18"/>
      <c r="O48" s="328">
        <v>3.6E-4</v>
      </c>
      <c r="P48" s="85">
        <f t="shared" si="1"/>
        <v>0</v>
      </c>
      <c r="Q48" s="86">
        <v>0.0</v>
      </c>
      <c r="R48" s="86">
        <v>0.0</v>
      </c>
      <c r="S48" s="329">
        <v>0.065</v>
      </c>
      <c r="T48" s="328">
        <f t="shared" si="2"/>
        <v>0</v>
      </c>
      <c r="U48" s="330">
        <v>0.0</v>
      </c>
      <c r="V48" s="331">
        <f t="shared" si="3"/>
        <v>0.0735</v>
      </c>
      <c r="W48" s="85">
        <f t="shared" si="4"/>
        <v>0</v>
      </c>
      <c r="X48" s="332">
        <v>0.0</v>
      </c>
      <c r="Y48" s="85">
        <f t="shared" si="14"/>
        <v>0</v>
      </c>
      <c r="Z48" s="333">
        <v>2.5</v>
      </c>
      <c r="AA48" s="427">
        <f t="shared" si="6"/>
        <v>-2.5</v>
      </c>
      <c r="AB48" s="331" t="str">
        <f t="shared" si="15"/>
        <v>#DIV/0!</v>
      </c>
      <c r="AC48" s="71">
        <f t="shared" si="11"/>
        <v>0</v>
      </c>
      <c r="AD48" s="71">
        <f t="shared" si="12"/>
        <v>0</v>
      </c>
      <c r="AE48" s="318">
        <v>0.0085</v>
      </c>
      <c r="AF48" s="319">
        <f t="shared" si="13"/>
        <v>0</v>
      </c>
    </row>
    <row r="49" ht="18.0" customHeight="1">
      <c r="A49" s="433"/>
      <c r="B49" s="430"/>
      <c r="C49" s="430"/>
      <c r="D49" s="424"/>
      <c r="E49" s="424"/>
      <c r="F49" s="424"/>
      <c r="G49" s="424"/>
      <c r="H49" s="326"/>
      <c r="I49" s="99"/>
      <c r="J49" s="424"/>
      <c r="K49" s="424"/>
      <c r="L49" s="99"/>
      <c r="M49" s="436"/>
      <c r="N49" s="18"/>
      <c r="O49" s="328">
        <v>3.6E-4</v>
      </c>
      <c r="P49" s="85">
        <f t="shared" si="1"/>
        <v>0</v>
      </c>
      <c r="Q49" s="86">
        <v>0.0</v>
      </c>
      <c r="R49" s="86">
        <v>0.0</v>
      </c>
      <c r="S49" s="329">
        <v>0.065</v>
      </c>
      <c r="T49" s="328">
        <f t="shared" si="2"/>
        <v>0</v>
      </c>
      <c r="U49" s="330">
        <v>0.0</v>
      </c>
      <c r="V49" s="331">
        <f t="shared" si="3"/>
        <v>0.0735</v>
      </c>
      <c r="W49" s="85">
        <f t="shared" si="4"/>
        <v>0</v>
      </c>
      <c r="X49" s="332">
        <v>0.0</v>
      </c>
      <c r="Y49" s="85">
        <f t="shared" si="14"/>
        <v>0</v>
      </c>
      <c r="Z49" s="333">
        <v>2.5</v>
      </c>
      <c r="AA49" s="427">
        <f t="shared" si="6"/>
        <v>-2.5</v>
      </c>
      <c r="AB49" s="331" t="str">
        <f t="shared" si="15"/>
        <v>#DIV/0!</v>
      </c>
      <c r="AC49" s="71">
        <f t="shared" si="11"/>
        <v>0</v>
      </c>
      <c r="AD49" s="71">
        <f t="shared" si="12"/>
        <v>0</v>
      </c>
      <c r="AE49" s="318">
        <v>0.0085</v>
      </c>
      <c r="AF49" s="319">
        <f t="shared" si="13"/>
        <v>0</v>
      </c>
    </row>
    <row r="50" ht="18.0" customHeight="1">
      <c r="A50" s="433"/>
      <c r="B50" s="430"/>
      <c r="C50" s="430"/>
      <c r="D50" s="424"/>
      <c r="E50" s="424"/>
      <c r="F50" s="424"/>
      <c r="G50" s="424"/>
      <c r="H50" s="326"/>
      <c r="I50" s="99"/>
      <c r="J50" s="424"/>
      <c r="K50" s="424"/>
      <c r="L50" s="99"/>
      <c r="M50" s="436"/>
      <c r="N50" s="18"/>
      <c r="O50" s="328">
        <v>3.6E-4</v>
      </c>
      <c r="P50" s="85">
        <f t="shared" si="1"/>
        <v>0</v>
      </c>
      <c r="Q50" s="86">
        <v>0.0</v>
      </c>
      <c r="R50" s="86">
        <v>0.0</v>
      </c>
      <c r="S50" s="329">
        <v>0.065</v>
      </c>
      <c r="T50" s="328">
        <f t="shared" si="2"/>
        <v>0</v>
      </c>
      <c r="U50" s="330">
        <v>0.0</v>
      </c>
      <c r="V50" s="331">
        <f t="shared" si="3"/>
        <v>0.0735</v>
      </c>
      <c r="W50" s="85">
        <f t="shared" si="4"/>
        <v>0</v>
      </c>
      <c r="X50" s="332">
        <v>0.0</v>
      </c>
      <c r="Y50" s="85">
        <f t="shared" si="14"/>
        <v>0</v>
      </c>
      <c r="Z50" s="333">
        <v>2.5</v>
      </c>
      <c r="AA50" s="427">
        <f t="shared" si="6"/>
        <v>-2.5</v>
      </c>
      <c r="AB50" s="331" t="str">
        <f t="shared" si="15"/>
        <v>#DIV/0!</v>
      </c>
      <c r="AC50" s="71">
        <f t="shared" si="11"/>
        <v>0</v>
      </c>
      <c r="AD50" s="71">
        <f t="shared" si="12"/>
        <v>0</v>
      </c>
      <c r="AE50" s="318">
        <v>0.0085</v>
      </c>
      <c r="AF50" s="319">
        <f t="shared" si="13"/>
        <v>0</v>
      </c>
    </row>
    <row r="51" ht="18.0" customHeight="1">
      <c r="A51" s="103"/>
      <c r="B51" s="104"/>
      <c r="H51" s="105"/>
      <c r="I51" s="106"/>
      <c r="K51" s="4" t="s">
        <v>1193</v>
      </c>
      <c r="L51" s="438"/>
      <c r="M51" s="439"/>
      <c r="N51" s="440"/>
      <c r="O51" s="441"/>
      <c r="P51" s="441"/>
      <c r="Q51" s="442"/>
      <c r="R51" s="442"/>
      <c r="S51" s="441"/>
      <c r="T51" s="441"/>
      <c r="U51" s="441"/>
      <c r="V51" s="443">
        <f t="shared" ref="V51:W51" si="16">SUM(V13:V50)</f>
        <v>6.07075</v>
      </c>
      <c r="W51" s="444">
        <f t="shared" si="16"/>
        <v>47621.648</v>
      </c>
      <c r="X51" s="441"/>
      <c r="Y51" s="445">
        <f>SUM(Y4:Y50)</f>
        <v>13039.4</v>
      </c>
      <c r="Z51" s="446" t="str">
        <f>Y51/M51</f>
        <v>#DIV/0!</v>
      </c>
      <c r="AA51" s="447">
        <f>SUM(AA4:AA50)</f>
        <v>58980.404</v>
      </c>
      <c r="AB51" s="448">
        <f>C76</f>
        <v>0.1718142741</v>
      </c>
    </row>
    <row r="52" ht="18.0" customHeight="1">
      <c r="A52" s="103"/>
      <c r="B52" s="104"/>
      <c r="H52" s="105"/>
      <c r="I52" s="106"/>
      <c r="L52" s="6"/>
      <c r="M52" s="6"/>
      <c r="Q52" s="363"/>
      <c r="R52" s="363"/>
    </row>
    <row r="53" ht="18.0" customHeight="1">
      <c r="A53" s="103"/>
      <c r="B53" s="104"/>
      <c r="H53" s="105"/>
      <c r="I53" s="106"/>
      <c r="L53" s="6"/>
      <c r="M53" s="6"/>
      <c r="Q53" s="363"/>
      <c r="R53" s="363"/>
    </row>
    <row r="54" ht="18.0" customHeight="1">
      <c r="A54" s="103"/>
      <c r="B54" s="104"/>
      <c r="H54" s="105"/>
      <c r="I54" s="106"/>
      <c r="M54" s="109"/>
      <c r="Q54" s="363"/>
      <c r="R54" s="363"/>
    </row>
    <row r="55" ht="18.0" customHeight="1">
      <c r="A55" s="103"/>
      <c r="B55" s="104"/>
      <c r="H55" s="105"/>
      <c r="I55" s="106"/>
      <c r="M55" s="110"/>
      <c r="Q55" s="363"/>
      <c r="R55" s="363"/>
    </row>
    <row r="56" ht="18.0" customHeight="1">
      <c r="B56" s="104"/>
      <c r="C56" s="364" t="s">
        <v>209</v>
      </c>
      <c r="D56" s="364" t="s">
        <v>1</v>
      </c>
      <c r="E56" s="364" t="s">
        <v>2</v>
      </c>
      <c r="F56" s="365" t="s">
        <v>13</v>
      </c>
      <c r="G56" s="366" t="s">
        <v>3</v>
      </c>
      <c r="H56" s="105"/>
      <c r="I56" s="106"/>
      <c r="K56" s="115" t="str">
        <f>L6102</f>
        <v/>
      </c>
      <c r="M56" s="116"/>
      <c r="N56" s="115"/>
      <c r="Q56" s="363"/>
      <c r="R56" s="363"/>
    </row>
    <row r="57" ht="18.0" customHeight="1">
      <c r="B57" s="104"/>
      <c r="C57" s="367" t="s">
        <v>109</v>
      </c>
      <c r="D57" s="368">
        <v>150000.0</v>
      </c>
      <c r="E57" s="369">
        <f t="shared" ref="E57:E68" si="17">SUMIF(H:H,C57,M:M)</f>
        <v>271000</v>
      </c>
      <c r="F57" s="369">
        <f t="shared" ref="F57:F66" si="18">SUMIF(H:H,C57,Y:Y)</f>
        <v>10100</v>
      </c>
      <c r="G57" s="11">
        <f t="shared" ref="G57:G68" si="19">E57/D57</f>
        <v>1.806666667</v>
      </c>
      <c r="H57" s="105"/>
      <c r="I57" s="106"/>
      <c r="K57" s="115"/>
      <c r="N57" s="115"/>
      <c r="Q57" s="363"/>
      <c r="R57" s="363"/>
    </row>
    <row r="58" ht="18.0" customHeight="1">
      <c r="B58" s="122" t="s">
        <v>210</v>
      </c>
      <c r="C58" s="367" t="s">
        <v>858</v>
      </c>
      <c r="D58" s="368">
        <v>10000.0</v>
      </c>
      <c r="E58" s="369">
        <f t="shared" si="17"/>
        <v>0</v>
      </c>
      <c r="F58" s="369">
        <f t="shared" si="18"/>
        <v>0</v>
      </c>
      <c r="G58" s="11">
        <f t="shared" si="19"/>
        <v>0</v>
      </c>
      <c r="H58" s="105"/>
      <c r="I58" s="106"/>
      <c r="K58" s="115"/>
      <c r="N58" s="115"/>
      <c r="Q58" s="363"/>
      <c r="R58" s="363"/>
    </row>
    <row r="59" ht="18.0" customHeight="1">
      <c r="B59" s="104"/>
      <c r="C59" s="367" t="s">
        <v>1107</v>
      </c>
      <c r="D59" s="368">
        <v>20000.0</v>
      </c>
      <c r="E59" s="369">
        <f t="shared" si="17"/>
        <v>8400</v>
      </c>
      <c r="F59" s="369">
        <f t="shared" si="18"/>
        <v>385</v>
      </c>
      <c r="G59" s="11">
        <f t="shared" si="19"/>
        <v>0.42</v>
      </c>
      <c r="H59" s="105"/>
      <c r="I59" s="106"/>
      <c r="N59" s="115"/>
      <c r="Q59" s="363"/>
      <c r="R59" s="363"/>
    </row>
    <row r="60" ht="18.0" customHeight="1">
      <c r="B60" s="104"/>
      <c r="C60" s="367" t="s">
        <v>1194</v>
      </c>
      <c r="D60" s="368">
        <v>5000.0</v>
      </c>
      <c r="E60" s="369">
        <f t="shared" si="17"/>
        <v>0</v>
      </c>
      <c r="F60" s="369">
        <f t="shared" si="18"/>
        <v>0</v>
      </c>
      <c r="G60" s="11">
        <f t="shared" si="19"/>
        <v>0</v>
      </c>
      <c r="H60" s="105"/>
      <c r="I60" s="123"/>
      <c r="N60" s="115"/>
      <c r="Q60" s="363"/>
      <c r="R60" s="363"/>
    </row>
    <row r="61" ht="18.0" customHeight="1">
      <c r="B61" s="104"/>
      <c r="C61" s="367" t="s">
        <v>128</v>
      </c>
      <c r="D61" s="368">
        <v>15000.0</v>
      </c>
      <c r="E61" s="369">
        <f t="shared" si="17"/>
        <v>0</v>
      </c>
      <c r="F61" s="369">
        <f t="shared" si="18"/>
        <v>0</v>
      </c>
      <c r="G61" s="11">
        <f t="shared" si="19"/>
        <v>0</v>
      </c>
      <c r="H61" s="105"/>
      <c r="I61" s="123"/>
      <c r="N61" s="115"/>
      <c r="Q61" s="363"/>
      <c r="R61" s="363"/>
    </row>
    <row r="62" ht="18.0" customHeight="1">
      <c r="B62" s="104"/>
      <c r="C62" s="367" t="s">
        <v>316</v>
      </c>
      <c r="D62" s="368">
        <v>15000.0</v>
      </c>
      <c r="E62" s="369">
        <f t="shared" si="17"/>
        <v>0</v>
      </c>
      <c r="F62" s="369">
        <f t="shared" si="18"/>
        <v>0</v>
      </c>
      <c r="G62" s="11">
        <f t="shared" si="19"/>
        <v>0</v>
      </c>
      <c r="K62" s="128"/>
      <c r="N62" s="115"/>
      <c r="Q62" s="363"/>
      <c r="R62" s="363"/>
    </row>
    <row r="63" ht="18.0" customHeight="1">
      <c r="B63" s="104"/>
      <c r="C63" s="367" t="s">
        <v>212</v>
      </c>
      <c r="D63" s="368">
        <v>30000.0</v>
      </c>
      <c r="E63" s="369">
        <f t="shared" si="17"/>
        <v>21580</v>
      </c>
      <c r="F63" s="369">
        <f t="shared" si="18"/>
        <v>1124.4</v>
      </c>
      <c r="G63" s="11">
        <f t="shared" si="19"/>
        <v>0.7193333333</v>
      </c>
      <c r="Q63" s="363"/>
      <c r="R63" s="363"/>
    </row>
    <row r="64" ht="18.0" customHeight="1">
      <c r="B64" s="104"/>
      <c r="C64" s="367" t="s">
        <v>85</v>
      </c>
      <c r="D64" s="368">
        <v>30000.0</v>
      </c>
      <c r="E64" s="369">
        <f t="shared" si="17"/>
        <v>16900</v>
      </c>
      <c r="F64" s="369">
        <f t="shared" si="18"/>
        <v>0</v>
      </c>
      <c r="G64" s="11">
        <f t="shared" si="19"/>
        <v>0.5633333333</v>
      </c>
      <c r="N64" s="139"/>
      <c r="Q64" s="363"/>
      <c r="R64" s="363"/>
    </row>
    <row r="65" ht="18.0" customHeight="1">
      <c r="B65" s="104"/>
      <c r="C65" s="367" t="s">
        <v>668</v>
      </c>
      <c r="D65" s="368">
        <v>5000.0</v>
      </c>
      <c r="E65" s="369">
        <f t="shared" si="17"/>
        <v>0</v>
      </c>
      <c r="F65" s="369">
        <f t="shared" si="18"/>
        <v>0</v>
      </c>
      <c r="G65" s="370">
        <f t="shared" si="19"/>
        <v>0</v>
      </c>
      <c r="N65" s="110"/>
      <c r="Q65" s="363"/>
      <c r="R65" s="363"/>
    </row>
    <row r="66" ht="18.0" customHeight="1">
      <c r="B66" s="104"/>
      <c r="C66" s="367" t="s">
        <v>1197</v>
      </c>
      <c r="D66" s="368">
        <v>20000.0</v>
      </c>
      <c r="E66" s="369">
        <f t="shared" si="17"/>
        <v>25400</v>
      </c>
      <c r="F66" s="369">
        <f t="shared" si="18"/>
        <v>1430</v>
      </c>
      <c r="G66" s="370">
        <f t="shared" si="19"/>
        <v>1.27</v>
      </c>
      <c r="Q66" s="363"/>
      <c r="R66" s="363"/>
    </row>
    <row r="67" ht="18.0" customHeight="1">
      <c r="B67" s="104"/>
      <c r="C67" s="367" t="s">
        <v>1144</v>
      </c>
      <c r="D67" s="368">
        <v>20000.0</v>
      </c>
      <c r="E67" s="369">
        <f t="shared" si="17"/>
        <v>0</v>
      </c>
      <c r="F67" s="369">
        <f>SUMIF(H:H,C67,Y:Y)/2</f>
        <v>0</v>
      </c>
      <c r="G67" s="11">
        <f t="shared" si="19"/>
        <v>0</v>
      </c>
      <c r="Q67" s="363"/>
      <c r="R67" s="363"/>
    </row>
    <row r="68" ht="18.0" hidden="1" customHeight="1">
      <c r="A68" s="103"/>
      <c r="B68" s="104"/>
      <c r="C68" s="367"/>
      <c r="D68" s="368">
        <v>0.0</v>
      </c>
      <c r="E68" s="369">
        <f t="shared" si="17"/>
        <v>0</v>
      </c>
      <c r="F68" s="369">
        <f>SUMIF(H:H,C68,Y:Y)</f>
        <v>0</v>
      </c>
      <c r="G68" s="11" t="str">
        <f t="shared" si="19"/>
        <v>#DIV/0!</v>
      </c>
      <c r="Q68" s="363"/>
      <c r="R68" s="363"/>
    </row>
    <row r="69" ht="18.0" customHeight="1">
      <c r="A69" s="103"/>
      <c r="B69" s="104"/>
      <c r="C69" s="371" t="s">
        <v>805</v>
      </c>
      <c r="D69" s="373">
        <f>SUM(D57:D68)</f>
        <v>320000</v>
      </c>
      <c r="E69" s="372">
        <f>SUM(E57:E67)</f>
        <v>343280</v>
      </c>
      <c r="F69" s="373">
        <f>SUM(F57:F68)+(D130)</f>
        <v>13039.4</v>
      </c>
      <c r="G69" s="374"/>
      <c r="K69" s="146"/>
      <c r="Q69" s="363"/>
      <c r="R69" s="363"/>
    </row>
    <row r="70" ht="18.0" customHeight="1">
      <c r="A70" s="103"/>
      <c r="B70" s="104"/>
      <c r="K70" s="148"/>
      <c r="Q70" s="363"/>
      <c r="R70" s="363"/>
    </row>
    <row r="71" ht="18.0" customHeight="1">
      <c r="A71" s="103"/>
      <c r="B71" s="104"/>
      <c r="K71" s="148"/>
      <c r="Q71" s="363"/>
      <c r="R71" s="363"/>
    </row>
    <row r="72" ht="18.0" customHeight="1">
      <c r="A72" s="103"/>
      <c r="B72" s="104"/>
      <c r="C72" s="384" t="s">
        <v>218</v>
      </c>
      <c r="D72" s="384" t="s">
        <v>5</v>
      </c>
      <c r="F72" s="385" t="s">
        <v>214</v>
      </c>
      <c r="G72" s="386">
        <v>12.0</v>
      </c>
      <c r="I72" s="450" t="s">
        <v>1404</v>
      </c>
      <c r="K72" s="148"/>
      <c r="Q72" s="363"/>
      <c r="R72" s="363"/>
    </row>
    <row r="73" ht="18.0" customHeight="1">
      <c r="A73" s="103"/>
      <c r="B73" s="104"/>
      <c r="C73" s="387">
        <f>SUM(L4:L50)</f>
        <v>211130</v>
      </c>
      <c r="D73" s="388">
        <f>E69</f>
        <v>343280</v>
      </c>
      <c r="F73" s="389" t="s">
        <v>215</v>
      </c>
      <c r="G73" s="390">
        <f>(G74-G75)/G72</f>
        <v>-11940</v>
      </c>
      <c r="Q73" s="363"/>
      <c r="R73" s="363"/>
    </row>
    <row r="74" ht="18.0" customHeight="1">
      <c r="A74" s="103"/>
      <c r="B74" s="104"/>
      <c r="F74" s="389" t="s">
        <v>1</v>
      </c>
      <c r="G74" s="391">
        <v>200000.0</v>
      </c>
      <c r="Q74" s="363"/>
      <c r="R74" s="363"/>
    </row>
    <row r="75" ht="18.0" customHeight="1">
      <c r="A75" s="103"/>
      <c r="B75" s="104"/>
      <c r="C75" s="392" t="s">
        <v>219</v>
      </c>
      <c r="D75" s="392" t="s">
        <v>220</v>
      </c>
      <c r="F75" s="389" t="s">
        <v>216</v>
      </c>
      <c r="G75" s="393">
        <f>E69</f>
        <v>343280</v>
      </c>
      <c r="Q75" s="363"/>
      <c r="R75" s="363"/>
    </row>
    <row r="76" ht="18.0" customHeight="1">
      <c r="A76" s="155"/>
      <c r="B76" s="104"/>
      <c r="C76" s="394">
        <f>AA51/D73</f>
        <v>0.1718142741</v>
      </c>
      <c r="D76" s="395">
        <f>D73*C76</f>
        <v>58980.404</v>
      </c>
      <c r="F76" s="396" t="s">
        <v>217</v>
      </c>
      <c r="G76" s="397">
        <f>F69+1500+300</f>
        <v>14839.4</v>
      </c>
      <c r="Q76" s="363"/>
      <c r="R76" s="363"/>
    </row>
    <row r="77" ht="18.0" customHeight="1">
      <c r="A77" s="103"/>
      <c r="B77" s="104"/>
      <c r="Q77" s="363"/>
      <c r="R77" s="363"/>
    </row>
    <row r="78" ht="18.0" customHeight="1">
      <c r="A78" s="103"/>
      <c r="B78" s="104"/>
      <c r="Q78" s="363"/>
      <c r="R78" s="363"/>
    </row>
    <row r="79" ht="18.0" customHeight="1">
      <c r="A79" s="103"/>
      <c r="B79" s="104"/>
      <c r="Q79" s="363"/>
      <c r="R79" s="363"/>
    </row>
    <row r="80" ht="18.0" customHeight="1">
      <c r="A80" s="103"/>
      <c r="B80" s="104"/>
      <c r="J80" s="4" t="s">
        <v>210</v>
      </c>
      <c r="Q80" s="363"/>
      <c r="R80" s="363"/>
    </row>
    <row r="81" ht="18.0" customHeight="1">
      <c r="A81" s="103"/>
      <c r="B81" s="104"/>
      <c r="Q81" s="363"/>
      <c r="R81" s="363"/>
    </row>
    <row r="82" ht="18.0" customHeight="1">
      <c r="A82" s="103"/>
      <c r="B82" s="104"/>
      <c r="G82" s="146"/>
      <c r="H82" s="146"/>
      <c r="I82" s="146"/>
      <c r="J82" s="146"/>
      <c r="O82" s="156"/>
      <c r="P82" s="156"/>
      <c r="Q82" s="398"/>
      <c r="R82" s="399"/>
      <c r="S82" s="400"/>
      <c r="T82" s="401"/>
      <c r="U82" s="401"/>
      <c r="V82" s="164"/>
      <c r="W82" s="162"/>
      <c r="X82" s="164"/>
      <c r="Y82" s="400"/>
      <c r="Z82" s="401"/>
      <c r="AA82" s="159"/>
      <c r="AB82" s="402"/>
      <c r="AC82" s="164"/>
      <c r="AD82" s="165"/>
      <c r="AE82" s="165"/>
      <c r="AF82" s="165"/>
    </row>
    <row r="83" ht="18.0" customHeight="1">
      <c r="A83" s="103"/>
      <c r="B83" s="104"/>
      <c r="G83" s="148"/>
      <c r="H83" s="148"/>
      <c r="I83" s="148"/>
      <c r="J83" s="148"/>
      <c r="O83" s="166"/>
      <c r="P83" s="167"/>
      <c r="Q83" s="123"/>
      <c r="R83" s="399"/>
      <c r="S83" s="400"/>
      <c r="T83" s="401"/>
      <c r="U83" s="401"/>
      <c r="V83" s="164"/>
      <c r="W83" s="162"/>
      <c r="X83" s="164"/>
      <c r="Y83" s="400"/>
      <c r="Z83" s="401"/>
      <c r="AA83" s="159"/>
      <c r="AB83" s="402"/>
      <c r="AC83" s="164"/>
      <c r="AD83" s="168"/>
      <c r="AE83" s="168"/>
      <c r="AF83" s="168"/>
    </row>
    <row r="84" ht="18.0" customHeight="1">
      <c r="A84" s="103"/>
      <c r="B84" s="104"/>
      <c r="C84" s="169"/>
      <c r="D84" s="170"/>
      <c r="E84" s="170"/>
      <c r="F84" s="148"/>
      <c r="G84" s="148"/>
      <c r="H84" s="148"/>
      <c r="I84" s="148"/>
      <c r="J84" s="148"/>
      <c r="O84" s="166"/>
      <c r="P84" s="167"/>
      <c r="Q84" s="123"/>
      <c r="R84" s="399"/>
      <c r="S84" s="400"/>
      <c r="T84" s="401"/>
      <c r="U84" s="164"/>
      <c r="V84" s="164"/>
      <c r="W84" s="162"/>
      <c r="X84" s="164"/>
      <c r="Y84" s="400"/>
      <c r="Z84" s="401"/>
      <c r="AA84" s="159"/>
      <c r="AB84" s="402"/>
      <c r="AC84" s="164"/>
      <c r="AD84" s="165"/>
      <c r="AE84" s="165"/>
      <c r="AF84" s="165"/>
    </row>
    <row r="85" ht="18.0" customHeight="1">
      <c r="A85" s="103"/>
      <c r="B85" s="104"/>
      <c r="C85" s="169"/>
      <c r="D85" s="170"/>
      <c r="E85" s="170"/>
      <c r="F85" s="148"/>
      <c r="G85" s="148"/>
      <c r="H85" s="148"/>
      <c r="I85" s="148"/>
      <c r="J85" s="148"/>
      <c r="O85" s="166"/>
      <c r="P85" s="167"/>
      <c r="Q85" s="166"/>
      <c r="R85" s="399"/>
      <c r="S85" s="400"/>
      <c r="T85" s="401"/>
      <c r="U85" s="401"/>
      <c r="V85" s="164"/>
      <c r="W85" s="162"/>
      <c r="X85" s="164"/>
      <c r="Y85" s="400"/>
      <c r="Z85" s="401"/>
      <c r="AA85" s="159"/>
      <c r="AB85" s="402"/>
      <c r="AC85" s="164"/>
      <c r="AD85" s="165"/>
      <c r="AE85" s="165"/>
      <c r="AF85" s="165"/>
    </row>
    <row r="86" ht="18.0" customHeight="1">
      <c r="A86" s="103"/>
      <c r="B86" s="104"/>
      <c r="C86" s="6"/>
      <c r="Q86" s="363"/>
      <c r="R86" s="363"/>
    </row>
    <row r="87" ht="18.0" customHeight="1">
      <c r="A87" s="103"/>
      <c r="B87" s="104"/>
      <c r="Q87" s="363"/>
      <c r="R87" s="363"/>
    </row>
    <row r="88" ht="18.0" customHeight="1">
      <c r="A88" s="103"/>
      <c r="B88" s="104"/>
      <c r="Q88" s="363"/>
      <c r="R88" s="363"/>
    </row>
    <row r="89" ht="18.0" customHeight="1">
      <c r="A89" s="103"/>
      <c r="B89" s="104"/>
      <c r="Q89" s="363"/>
      <c r="R89" s="363"/>
    </row>
    <row r="90" ht="18.0" customHeight="1">
      <c r="A90" s="103"/>
      <c r="B90" s="104"/>
      <c r="Q90" s="363"/>
      <c r="R90" s="363"/>
    </row>
    <row r="91" ht="18.0" customHeight="1">
      <c r="A91" s="103"/>
      <c r="B91" s="104"/>
      <c r="Q91" s="363"/>
      <c r="R91" s="363"/>
    </row>
    <row r="92" ht="18.0" customHeight="1">
      <c r="A92" s="103"/>
      <c r="B92" s="104"/>
      <c r="Q92" s="363"/>
      <c r="R92" s="363"/>
    </row>
    <row r="93" ht="18.0" customHeight="1">
      <c r="A93" s="103"/>
      <c r="Q93" s="363"/>
      <c r="R93" s="363"/>
    </row>
    <row r="94" ht="18.0" customHeight="1">
      <c r="A94" s="103"/>
      <c r="Q94" s="363"/>
      <c r="R94" s="363"/>
    </row>
    <row r="95" ht="18.0" customHeight="1">
      <c r="A95" s="103"/>
      <c r="Q95" s="363"/>
      <c r="R95" s="363"/>
    </row>
    <row r="96" ht="18.0" customHeight="1">
      <c r="A96" s="103"/>
      <c r="Q96" s="363"/>
      <c r="R96" s="363"/>
    </row>
    <row r="97" ht="18.0" customHeight="1">
      <c r="A97" s="103"/>
      <c r="Q97" s="363"/>
      <c r="R97" s="363"/>
    </row>
    <row r="98" ht="18.0" customHeight="1">
      <c r="A98" s="103"/>
      <c r="Q98" s="363"/>
      <c r="R98" s="363"/>
    </row>
    <row r="99" ht="18.0" customHeight="1">
      <c r="A99" s="103"/>
      <c r="Q99" s="363"/>
      <c r="R99" s="363"/>
    </row>
    <row r="100" ht="18.0" customHeight="1">
      <c r="A100" s="103"/>
      <c r="Q100" s="363"/>
      <c r="R100" s="363"/>
    </row>
    <row r="101" ht="18.0" customHeight="1">
      <c r="A101" s="103"/>
      <c r="Q101" s="363"/>
      <c r="R101" s="363"/>
    </row>
    <row r="102" ht="18.0" customHeight="1">
      <c r="A102" s="103"/>
      <c r="Q102" s="363"/>
      <c r="R102" s="363"/>
    </row>
    <row r="103" ht="18.0" customHeight="1">
      <c r="A103" s="103"/>
      <c r="Q103" s="363"/>
      <c r="R103" s="363"/>
    </row>
    <row r="104" ht="18.0" customHeight="1">
      <c r="A104" s="103"/>
      <c r="Q104" s="363"/>
      <c r="R104" s="363"/>
    </row>
    <row r="105" ht="18.0" customHeight="1">
      <c r="A105" s="103"/>
      <c r="Q105" s="363"/>
      <c r="R105" s="363"/>
    </row>
    <row r="106" ht="18.0" customHeight="1">
      <c r="A106" s="103"/>
      <c r="Q106" s="363"/>
      <c r="R106" s="363"/>
    </row>
    <row r="107" ht="18.0" customHeight="1">
      <c r="A107" s="103"/>
      <c r="Q107" s="363"/>
      <c r="R107" s="363"/>
    </row>
    <row r="108" ht="18.0" customHeight="1">
      <c r="A108" s="103"/>
      <c r="Q108" s="363"/>
      <c r="R108" s="363"/>
    </row>
    <row r="109" ht="18.0" customHeight="1">
      <c r="A109" s="103"/>
      <c r="Q109" s="363"/>
      <c r="R109" s="363"/>
    </row>
    <row r="110" ht="18.0" customHeight="1">
      <c r="A110" s="103"/>
      <c r="Q110" s="363"/>
      <c r="R110" s="363"/>
    </row>
    <row r="111" ht="18.0" customHeight="1">
      <c r="A111" s="103"/>
      <c r="Q111" s="363"/>
      <c r="R111" s="363"/>
    </row>
    <row r="112" ht="18.0" customHeight="1">
      <c r="A112" s="103"/>
      <c r="Q112" s="363"/>
      <c r="R112" s="363"/>
    </row>
    <row r="113" ht="18.0" customHeight="1">
      <c r="A113" s="103"/>
      <c r="Q113" s="363"/>
      <c r="R113" s="363"/>
    </row>
    <row r="114" ht="18.0" customHeight="1">
      <c r="A114" s="103"/>
      <c r="Q114" s="363"/>
      <c r="R114" s="363"/>
    </row>
    <row r="115" ht="18.0" customHeight="1">
      <c r="A115" s="103"/>
      <c r="Q115" s="363"/>
      <c r="R115" s="363"/>
    </row>
    <row r="116" ht="18.0" customHeight="1">
      <c r="A116" s="103"/>
      <c r="Q116" s="363"/>
      <c r="R116" s="363"/>
    </row>
    <row r="117" ht="18.0" customHeight="1">
      <c r="A117" s="103"/>
      <c r="Q117" s="363"/>
      <c r="R117" s="363"/>
    </row>
    <row r="118" ht="18.0" customHeight="1">
      <c r="A118" s="103"/>
      <c r="Q118" s="363"/>
      <c r="R118" s="363"/>
    </row>
    <row r="119" ht="18.0" customHeight="1">
      <c r="A119" s="103"/>
      <c r="Q119" s="363"/>
      <c r="R119" s="363"/>
    </row>
    <row r="120" ht="18.0" customHeight="1">
      <c r="A120" s="103"/>
      <c r="Q120" s="363"/>
      <c r="R120" s="363"/>
    </row>
    <row r="121" ht="18.0" customHeight="1">
      <c r="A121" s="103"/>
      <c r="Q121" s="363"/>
      <c r="R121" s="363"/>
    </row>
    <row r="122" ht="18.0" customHeight="1">
      <c r="A122" s="103"/>
      <c r="Q122" s="363"/>
      <c r="R122" s="363"/>
    </row>
    <row r="123" ht="18.0" customHeight="1">
      <c r="A123" s="103"/>
      <c r="Q123" s="363"/>
      <c r="R123" s="363"/>
    </row>
    <row r="124" ht="18.0" customHeight="1">
      <c r="A124" s="103"/>
      <c r="Q124" s="363"/>
      <c r="R124" s="363"/>
    </row>
    <row r="125" ht="18.0" customHeight="1">
      <c r="A125" s="103"/>
      <c r="Q125" s="363"/>
      <c r="R125" s="363"/>
    </row>
    <row r="126" ht="18.0" customHeight="1">
      <c r="A126" s="103"/>
      <c r="Q126" s="363"/>
      <c r="R126" s="363"/>
    </row>
    <row r="127" ht="18.0" customHeight="1">
      <c r="A127" s="103"/>
      <c r="Q127" s="363"/>
      <c r="R127" s="363"/>
    </row>
    <row r="128" ht="18.0" customHeight="1">
      <c r="A128" s="103"/>
      <c r="Q128" s="363"/>
      <c r="R128" s="363"/>
    </row>
    <row r="129" ht="18.0" customHeight="1">
      <c r="A129" s="103"/>
      <c r="Q129" s="363"/>
      <c r="R129" s="363"/>
    </row>
    <row r="130" ht="18.0" customHeight="1">
      <c r="A130" s="103"/>
      <c r="Q130" s="363"/>
      <c r="R130" s="363"/>
    </row>
    <row r="131" ht="18.0" customHeight="1">
      <c r="A131" s="103"/>
      <c r="Q131" s="363"/>
      <c r="R131" s="363"/>
    </row>
    <row r="132" ht="18.0" customHeight="1">
      <c r="A132" s="103"/>
      <c r="Q132" s="363"/>
      <c r="R132" s="363"/>
    </row>
    <row r="133" ht="18.0" customHeight="1">
      <c r="A133" s="103"/>
      <c r="Q133" s="363"/>
      <c r="R133" s="363"/>
    </row>
    <row r="134" ht="18.0" customHeight="1">
      <c r="A134" s="103"/>
      <c r="Q134" s="363"/>
      <c r="R134" s="363"/>
    </row>
    <row r="135" ht="18.0" customHeight="1">
      <c r="A135" s="103"/>
      <c r="Q135" s="363"/>
      <c r="R135" s="363"/>
    </row>
    <row r="136" ht="18.0" customHeight="1">
      <c r="A136" s="103"/>
      <c r="Q136" s="363"/>
      <c r="R136" s="363"/>
    </row>
    <row r="137" ht="18.0" customHeight="1">
      <c r="A137" s="103"/>
      <c r="Q137" s="363"/>
      <c r="R137" s="363"/>
    </row>
    <row r="138" ht="18.0" customHeight="1">
      <c r="A138" s="103"/>
      <c r="Q138" s="363"/>
      <c r="R138" s="363"/>
    </row>
    <row r="139" ht="18.0" customHeight="1">
      <c r="A139" s="103"/>
      <c r="Q139" s="363"/>
      <c r="R139" s="363"/>
    </row>
    <row r="140" ht="18.0" customHeight="1">
      <c r="A140" s="103"/>
      <c r="Q140" s="363"/>
      <c r="R140" s="363"/>
    </row>
    <row r="141" ht="18.0" customHeight="1">
      <c r="A141" s="103"/>
      <c r="Q141" s="363"/>
      <c r="R141" s="363"/>
    </row>
    <row r="142" ht="18.0" customHeight="1">
      <c r="A142" s="103"/>
      <c r="Q142" s="363"/>
      <c r="R142" s="363"/>
    </row>
    <row r="143" ht="18.0" customHeight="1">
      <c r="A143" s="103"/>
      <c r="Q143" s="363"/>
      <c r="R143" s="363"/>
    </row>
    <row r="144" ht="18.0" customHeight="1">
      <c r="A144" s="103"/>
      <c r="Q144" s="363"/>
      <c r="R144" s="363"/>
    </row>
    <row r="145" ht="18.0" customHeight="1">
      <c r="A145" s="103"/>
      <c r="Q145" s="363"/>
      <c r="R145" s="363"/>
    </row>
    <row r="146" ht="18.0" customHeight="1">
      <c r="A146" s="103"/>
      <c r="Q146" s="363"/>
      <c r="R146" s="363"/>
    </row>
    <row r="147" ht="18.0" customHeight="1">
      <c r="A147" s="103"/>
      <c r="Q147" s="363"/>
      <c r="R147" s="363"/>
    </row>
    <row r="148" ht="18.0" customHeight="1">
      <c r="A148" s="103"/>
      <c r="Q148" s="363"/>
      <c r="R148" s="363"/>
    </row>
    <row r="149" ht="18.0" customHeight="1">
      <c r="A149" s="103"/>
      <c r="Q149" s="363"/>
      <c r="R149" s="363"/>
    </row>
    <row r="150" ht="18.0" customHeight="1">
      <c r="A150" s="103"/>
      <c r="Q150" s="363"/>
      <c r="R150" s="363"/>
    </row>
    <row r="151" ht="18.0" customHeight="1">
      <c r="A151" s="103"/>
      <c r="Q151" s="363"/>
      <c r="R151" s="363"/>
    </row>
    <row r="152" ht="18.0" customHeight="1">
      <c r="A152" s="103"/>
      <c r="Q152" s="363"/>
      <c r="R152" s="363"/>
    </row>
    <row r="153" ht="18.0" customHeight="1">
      <c r="A153" s="103"/>
      <c r="Q153" s="363"/>
      <c r="R153" s="363"/>
    </row>
    <row r="154" ht="18.0" customHeight="1">
      <c r="A154" s="103"/>
      <c r="Q154" s="363"/>
      <c r="R154" s="363"/>
    </row>
    <row r="155" ht="18.0" customHeight="1">
      <c r="A155" s="103"/>
      <c r="Q155" s="363"/>
      <c r="R155" s="363"/>
    </row>
    <row r="156" ht="18.0" customHeight="1">
      <c r="A156" s="103"/>
      <c r="Q156" s="363"/>
      <c r="R156" s="363"/>
    </row>
    <row r="157" ht="18.0" customHeight="1">
      <c r="A157" s="103"/>
      <c r="Q157" s="363"/>
      <c r="R157" s="363"/>
    </row>
    <row r="158" ht="18.0" customHeight="1">
      <c r="A158" s="103"/>
      <c r="Q158" s="363"/>
      <c r="R158" s="363"/>
    </row>
    <row r="159" ht="18.0" customHeight="1">
      <c r="A159" s="103"/>
      <c r="Q159" s="363"/>
      <c r="R159" s="363"/>
    </row>
    <row r="160" ht="18.0" customHeight="1">
      <c r="A160" s="103"/>
      <c r="Q160" s="363"/>
      <c r="R160" s="363"/>
    </row>
    <row r="161" ht="18.0" customHeight="1">
      <c r="A161" s="103"/>
      <c r="Q161" s="363"/>
      <c r="R161" s="363"/>
    </row>
    <row r="162" ht="18.0" customHeight="1">
      <c r="A162" s="103"/>
      <c r="Q162" s="363"/>
      <c r="R162" s="363"/>
    </row>
    <row r="163" ht="18.0" customHeight="1">
      <c r="A163" s="103"/>
      <c r="Q163" s="363"/>
      <c r="R163" s="363"/>
    </row>
    <row r="164" ht="18.0" customHeight="1">
      <c r="A164" s="103"/>
      <c r="Q164" s="363"/>
      <c r="R164" s="363"/>
    </row>
    <row r="165" ht="18.0" customHeight="1">
      <c r="A165" s="103"/>
      <c r="Q165" s="363"/>
      <c r="R165" s="363"/>
    </row>
    <row r="166" ht="18.0" customHeight="1">
      <c r="A166" s="103"/>
      <c r="Q166" s="363"/>
      <c r="R166" s="363"/>
    </row>
    <row r="167" ht="18.0" customHeight="1">
      <c r="A167" s="103"/>
      <c r="Q167" s="363"/>
      <c r="R167" s="363"/>
    </row>
    <row r="168" ht="18.0" customHeight="1">
      <c r="A168" s="103"/>
      <c r="Q168" s="363"/>
      <c r="R168" s="363"/>
    </row>
    <row r="169" ht="18.0" customHeight="1">
      <c r="A169" s="103"/>
      <c r="Q169" s="363"/>
      <c r="R169" s="363"/>
    </row>
    <row r="170" ht="18.0" customHeight="1">
      <c r="A170" s="103"/>
      <c r="Q170" s="363"/>
      <c r="R170" s="363"/>
    </row>
    <row r="171" ht="18.0" customHeight="1">
      <c r="A171" s="103"/>
      <c r="Q171" s="363"/>
      <c r="R171" s="363"/>
    </row>
    <row r="172" ht="18.0" customHeight="1">
      <c r="A172" s="103"/>
      <c r="Q172" s="363"/>
      <c r="R172" s="363"/>
    </row>
    <row r="173" ht="18.0" customHeight="1">
      <c r="A173" s="103"/>
      <c r="Q173" s="363"/>
      <c r="R173" s="363"/>
    </row>
    <row r="174" ht="18.0" customHeight="1">
      <c r="A174" s="103"/>
      <c r="Q174" s="363"/>
      <c r="R174" s="363"/>
    </row>
    <row r="175" ht="18.0" customHeight="1">
      <c r="A175" s="103"/>
      <c r="Q175" s="363"/>
      <c r="R175" s="363"/>
    </row>
    <row r="176" ht="18.0" customHeight="1">
      <c r="A176" s="103"/>
      <c r="Q176" s="363"/>
      <c r="R176" s="363"/>
    </row>
    <row r="177" ht="18.0" customHeight="1">
      <c r="A177" s="103"/>
      <c r="Q177" s="363"/>
      <c r="R177" s="363"/>
    </row>
    <row r="178" ht="18.0" customHeight="1">
      <c r="A178" s="103"/>
      <c r="Q178" s="363"/>
      <c r="R178" s="363"/>
    </row>
    <row r="179" ht="18.0" customHeight="1">
      <c r="A179" s="103"/>
      <c r="Q179" s="363"/>
      <c r="R179" s="363"/>
    </row>
    <row r="180" ht="18.0" customHeight="1">
      <c r="A180" s="103"/>
      <c r="Q180" s="363"/>
      <c r="R180" s="363"/>
    </row>
    <row r="181" ht="18.0" customHeight="1">
      <c r="A181" s="103"/>
      <c r="Q181" s="363"/>
      <c r="R181" s="363"/>
    </row>
    <row r="182" ht="18.0" customHeight="1">
      <c r="A182" s="103"/>
      <c r="Q182" s="363"/>
      <c r="R182" s="363"/>
    </row>
    <row r="183" ht="18.0" customHeight="1">
      <c r="A183" s="103"/>
      <c r="Q183" s="363"/>
      <c r="R183" s="363"/>
    </row>
    <row r="184" ht="18.0" customHeight="1">
      <c r="A184" s="103"/>
      <c r="Q184" s="363"/>
      <c r="R184" s="363"/>
    </row>
    <row r="185" ht="18.0" customHeight="1">
      <c r="A185" s="103"/>
      <c r="Q185" s="363"/>
      <c r="R185" s="363"/>
    </row>
    <row r="186" ht="18.0" customHeight="1">
      <c r="A186" s="103"/>
      <c r="Q186" s="363"/>
      <c r="R186" s="363"/>
    </row>
    <row r="187" ht="18.0" customHeight="1">
      <c r="A187" s="103"/>
      <c r="Q187" s="363"/>
      <c r="R187" s="363"/>
    </row>
    <row r="188" ht="18.0" customHeight="1">
      <c r="A188" s="103"/>
      <c r="Q188" s="363"/>
      <c r="R188" s="363"/>
    </row>
    <row r="189" ht="18.0" customHeight="1">
      <c r="A189" s="103"/>
      <c r="Q189" s="363"/>
      <c r="R189" s="363"/>
    </row>
    <row r="190" ht="18.0" customHeight="1">
      <c r="A190" s="103"/>
      <c r="Q190" s="363"/>
      <c r="R190" s="363"/>
    </row>
    <row r="191" ht="18.0" customHeight="1">
      <c r="A191" s="103"/>
      <c r="Q191" s="363"/>
      <c r="R191" s="363"/>
    </row>
    <row r="192" ht="18.0" customHeight="1">
      <c r="A192" s="103"/>
      <c r="Q192" s="363"/>
      <c r="R192" s="363"/>
    </row>
    <row r="193" ht="18.0" customHeight="1">
      <c r="A193" s="103"/>
      <c r="Q193" s="363"/>
      <c r="R193" s="363"/>
    </row>
    <row r="194" ht="18.0" customHeight="1">
      <c r="A194" s="103"/>
      <c r="Q194" s="363"/>
      <c r="R194" s="363"/>
    </row>
    <row r="195" ht="18.0" customHeight="1">
      <c r="A195" s="103"/>
      <c r="Q195" s="363"/>
      <c r="R195" s="363"/>
    </row>
    <row r="196" ht="18.0" customHeight="1">
      <c r="A196" s="103"/>
      <c r="Q196" s="363"/>
      <c r="R196" s="363"/>
    </row>
    <row r="197" ht="18.0" customHeight="1">
      <c r="A197" s="103"/>
      <c r="Q197" s="363"/>
      <c r="R197" s="363"/>
    </row>
    <row r="198" ht="18.0" customHeight="1">
      <c r="A198" s="103"/>
      <c r="Q198" s="363"/>
      <c r="R198" s="363"/>
    </row>
    <row r="199" ht="18.0" customHeight="1">
      <c r="A199" s="103"/>
      <c r="Q199" s="363"/>
      <c r="R199" s="363"/>
    </row>
    <row r="200" ht="18.0" customHeight="1">
      <c r="A200" s="103"/>
      <c r="Q200" s="363"/>
      <c r="R200" s="363"/>
    </row>
    <row r="201" ht="18.0" customHeight="1">
      <c r="A201" s="103"/>
      <c r="Q201" s="363"/>
      <c r="R201" s="363"/>
    </row>
    <row r="202" ht="18.0" customHeight="1">
      <c r="A202" s="103"/>
      <c r="Q202" s="363"/>
      <c r="R202" s="363"/>
    </row>
    <row r="203" ht="18.0" customHeight="1">
      <c r="A203" s="103"/>
      <c r="Q203" s="363"/>
      <c r="R203" s="363"/>
    </row>
    <row r="204" ht="18.0" customHeight="1">
      <c r="A204" s="103"/>
      <c r="Q204" s="363"/>
      <c r="R204" s="363"/>
    </row>
    <row r="205" ht="18.0" customHeight="1">
      <c r="A205" s="103"/>
      <c r="Q205" s="363"/>
      <c r="R205" s="363"/>
    </row>
    <row r="206" ht="18.0" customHeight="1">
      <c r="A206" s="103"/>
      <c r="Q206" s="363"/>
      <c r="R206" s="363"/>
    </row>
    <row r="207" ht="18.0" customHeight="1">
      <c r="A207" s="103"/>
      <c r="Q207" s="363"/>
      <c r="R207" s="363"/>
    </row>
    <row r="208" ht="18.0" customHeight="1">
      <c r="A208" s="103"/>
      <c r="Q208" s="363"/>
      <c r="R208" s="363"/>
    </row>
    <row r="209" ht="18.0" customHeight="1">
      <c r="A209" s="103"/>
      <c r="Q209" s="363"/>
      <c r="R209" s="363"/>
    </row>
    <row r="210" ht="18.0" customHeight="1">
      <c r="A210" s="103"/>
      <c r="Q210" s="363"/>
      <c r="R210" s="363"/>
    </row>
    <row r="211" ht="18.0" customHeight="1">
      <c r="A211" s="103"/>
      <c r="Q211" s="363"/>
      <c r="R211" s="363"/>
    </row>
    <row r="212" ht="18.0" customHeight="1">
      <c r="A212" s="103"/>
      <c r="Q212" s="363"/>
      <c r="R212" s="363"/>
    </row>
    <row r="213" ht="18.0" customHeight="1">
      <c r="A213" s="103"/>
      <c r="Q213" s="363"/>
      <c r="R213" s="363"/>
    </row>
    <row r="214" ht="18.0" customHeight="1">
      <c r="A214" s="103"/>
      <c r="Q214" s="363"/>
      <c r="R214" s="363"/>
    </row>
    <row r="215" ht="18.0" customHeight="1">
      <c r="A215" s="103"/>
      <c r="Q215" s="363"/>
      <c r="R215" s="363"/>
    </row>
    <row r="216" ht="18.0" customHeight="1">
      <c r="A216" s="103"/>
      <c r="Q216" s="363"/>
      <c r="R216" s="363"/>
    </row>
    <row r="217" ht="18.0" customHeight="1">
      <c r="A217" s="103"/>
      <c r="Q217" s="363"/>
      <c r="R217" s="363"/>
    </row>
    <row r="218" ht="18.0" customHeight="1">
      <c r="A218" s="103"/>
      <c r="Q218" s="363"/>
      <c r="R218" s="363"/>
    </row>
    <row r="219" ht="18.0" customHeight="1">
      <c r="A219" s="103"/>
      <c r="Q219" s="363"/>
      <c r="R219" s="363"/>
    </row>
    <row r="220" ht="18.0" customHeight="1">
      <c r="A220" s="103"/>
      <c r="Q220" s="363"/>
      <c r="R220" s="363"/>
    </row>
    <row r="221" ht="18.0" customHeight="1">
      <c r="A221" s="103"/>
      <c r="Q221" s="363"/>
      <c r="R221" s="363"/>
    </row>
    <row r="222" ht="18.0" customHeight="1">
      <c r="A222" s="103"/>
      <c r="Q222" s="363"/>
      <c r="R222" s="363"/>
    </row>
    <row r="223" ht="18.0" customHeight="1">
      <c r="A223" s="103"/>
      <c r="Q223" s="363"/>
      <c r="R223" s="363"/>
    </row>
    <row r="224" ht="18.0" customHeight="1">
      <c r="A224" s="103"/>
      <c r="Q224" s="363"/>
      <c r="R224" s="363"/>
    </row>
    <row r="225" ht="18.0" customHeight="1">
      <c r="A225" s="103"/>
      <c r="Q225" s="363"/>
      <c r="R225" s="363"/>
    </row>
    <row r="226" ht="18.0" customHeight="1">
      <c r="A226" s="103"/>
      <c r="Q226" s="363"/>
      <c r="R226" s="363"/>
    </row>
    <row r="227" ht="15.75" customHeight="1">
      <c r="A227" s="103"/>
      <c r="Q227" s="363"/>
      <c r="R227" s="363"/>
    </row>
    <row r="228" ht="15.75" customHeight="1">
      <c r="A228" s="103"/>
      <c r="Q228" s="363"/>
      <c r="R228" s="363"/>
    </row>
    <row r="229" ht="15.75" customHeight="1">
      <c r="A229" s="103"/>
      <c r="Q229" s="363"/>
      <c r="R229" s="363"/>
    </row>
    <row r="230" ht="15.75" customHeight="1">
      <c r="A230" s="103"/>
      <c r="Q230" s="363"/>
      <c r="R230" s="363"/>
    </row>
    <row r="231" ht="15.75" customHeight="1">
      <c r="A231" s="103"/>
      <c r="Q231" s="363"/>
      <c r="R231" s="363"/>
    </row>
    <row r="232" ht="15.75" customHeight="1">
      <c r="A232" s="103"/>
      <c r="Q232" s="363"/>
      <c r="R232" s="363"/>
    </row>
    <row r="233" ht="15.75" customHeight="1">
      <c r="A233" s="103"/>
      <c r="Q233" s="363"/>
      <c r="R233" s="363"/>
    </row>
    <row r="234" ht="15.75" customHeight="1">
      <c r="A234" s="103"/>
      <c r="Q234" s="363"/>
      <c r="R234" s="363"/>
    </row>
    <row r="235" ht="15.75" customHeight="1">
      <c r="A235" s="103"/>
      <c r="Q235" s="363"/>
      <c r="R235" s="363"/>
    </row>
    <row r="236" ht="15.75" customHeight="1">
      <c r="A236" s="103"/>
      <c r="Q236" s="363"/>
      <c r="R236" s="363"/>
    </row>
    <row r="237" ht="15.75" customHeight="1">
      <c r="A237" s="103"/>
      <c r="Q237" s="363"/>
      <c r="R237" s="363"/>
    </row>
    <row r="238" ht="15.75" customHeight="1">
      <c r="A238" s="103"/>
      <c r="Q238" s="363"/>
      <c r="R238" s="363"/>
    </row>
    <row r="239" ht="15.75" customHeight="1">
      <c r="A239" s="103"/>
      <c r="Q239" s="363"/>
      <c r="R239" s="363"/>
    </row>
    <row r="240" ht="15.75" customHeight="1">
      <c r="A240" s="103"/>
      <c r="Q240" s="363"/>
      <c r="R240" s="363"/>
    </row>
    <row r="241" ht="15.75" customHeight="1">
      <c r="A241" s="103"/>
      <c r="Q241" s="363"/>
      <c r="R241" s="363"/>
    </row>
    <row r="242" ht="15.75" customHeight="1">
      <c r="A242" s="103"/>
      <c r="Q242" s="363"/>
      <c r="R242" s="363"/>
    </row>
    <row r="243" ht="15.75" customHeight="1">
      <c r="A243" s="103"/>
      <c r="Q243" s="363"/>
      <c r="R243" s="363"/>
    </row>
    <row r="244" ht="15.75" customHeight="1">
      <c r="A244" s="103"/>
      <c r="Q244" s="363"/>
      <c r="R244" s="363"/>
    </row>
    <row r="245" ht="15.75" customHeight="1">
      <c r="A245" s="103"/>
      <c r="Q245" s="363"/>
      <c r="R245" s="363"/>
    </row>
    <row r="246" ht="15.75" customHeight="1">
      <c r="A246" s="103"/>
      <c r="Q246" s="363"/>
      <c r="R246" s="363"/>
    </row>
    <row r="247" ht="15.75" customHeight="1">
      <c r="A247" s="103"/>
      <c r="Q247" s="363"/>
      <c r="R247" s="363"/>
    </row>
    <row r="248" ht="15.75" customHeight="1">
      <c r="A248" s="103"/>
      <c r="Q248" s="363"/>
      <c r="R248" s="363"/>
    </row>
    <row r="249" ht="15.75" customHeight="1">
      <c r="A249" s="103"/>
      <c r="Q249" s="363"/>
      <c r="R249" s="363"/>
    </row>
    <row r="250" ht="15.75" customHeight="1">
      <c r="A250" s="103"/>
      <c r="Q250" s="363"/>
      <c r="R250" s="363"/>
    </row>
    <row r="251" ht="15.75" customHeight="1">
      <c r="A251" s="103"/>
      <c r="Q251" s="363"/>
      <c r="R251" s="363"/>
    </row>
    <row r="252" ht="15.75" customHeight="1">
      <c r="A252" s="103"/>
      <c r="Q252" s="363"/>
      <c r="R252" s="363"/>
    </row>
    <row r="253" ht="15.75" customHeight="1">
      <c r="A253" s="103"/>
      <c r="Q253" s="363"/>
      <c r="R253" s="363"/>
    </row>
    <row r="254" ht="15.75" customHeight="1">
      <c r="A254" s="103"/>
      <c r="Q254" s="363"/>
      <c r="R254" s="36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>
      <c r="H354" s="172"/>
    </row>
    <row r="355" ht="15.75" customHeight="1">
      <c r="H355" s="172"/>
    </row>
    <row r="356" ht="15.75" customHeight="1">
      <c r="H356" s="172"/>
    </row>
    <row r="357" ht="15.75" customHeight="1">
      <c r="H357" s="172"/>
    </row>
    <row r="358" ht="15.75" customHeight="1">
      <c r="H358" s="172"/>
    </row>
    <row r="359" ht="15.75" customHeight="1">
      <c r="H359" s="172"/>
    </row>
    <row r="360" ht="15.75" customHeight="1">
      <c r="H360" s="172"/>
    </row>
    <row r="361" ht="15.75" customHeight="1">
      <c r="H361" s="172"/>
    </row>
    <row r="362" ht="15.75" customHeight="1">
      <c r="H362" s="172"/>
    </row>
    <row r="363" ht="15.75" customHeight="1">
      <c r="H363" s="172"/>
    </row>
    <row r="364" ht="15.75" customHeight="1">
      <c r="H364" s="172"/>
    </row>
    <row r="365" ht="15.75" customHeight="1">
      <c r="H365" s="172"/>
    </row>
    <row r="366" ht="15.75" customHeight="1">
      <c r="H366" s="172"/>
    </row>
    <row r="367" ht="15.75" customHeight="1">
      <c r="H367" s="172"/>
    </row>
    <row r="368" ht="15.75" customHeight="1">
      <c r="H368" s="172"/>
    </row>
    <row r="369" ht="15.75" customHeight="1">
      <c r="H369" s="172"/>
    </row>
    <row r="370" ht="15.75" customHeight="1">
      <c r="H370" s="172"/>
    </row>
    <row r="371" ht="15.75" customHeight="1">
      <c r="H371" s="172"/>
    </row>
    <row r="372" ht="15.75" customHeight="1">
      <c r="H372" s="172"/>
    </row>
    <row r="373" ht="15.75" customHeight="1">
      <c r="H373" s="172"/>
    </row>
    <row r="374" ht="15.75" customHeight="1">
      <c r="H374" s="172"/>
    </row>
    <row r="375" ht="15.75" customHeight="1">
      <c r="H375" s="172"/>
    </row>
    <row r="376" ht="15.75" customHeight="1">
      <c r="H376" s="172"/>
    </row>
    <row r="377" ht="15.75" customHeight="1">
      <c r="H377" s="172"/>
    </row>
    <row r="378" ht="15.75" customHeight="1">
      <c r="H378" s="172"/>
    </row>
    <row r="379" ht="15.75" customHeight="1">
      <c r="H379" s="172"/>
    </row>
    <row r="380" ht="15.75" customHeight="1">
      <c r="H380" s="172"/>
    </row>
    <row r="381" ht="15.75" customHeight="1">
      <c r="H381" s="172"/>
    </row>
    <row r="382" ht="15.75" customHeight="1">
      <c r="H382" s="172"/>
    </row>
    <row r="383" ht="15.75" customHeight="1">
      <c r="H383" s="172"/>
    </row>
    <row r="384" ht="15.75" customHeight="1">
      <c r="H384" s="172"/>
    </row>
    <row r="385" ht="15.75" customHeight="1">
      <c r="H385" s="172"/>
    </row>
    <row r="386" ht="15.75" customHeight="1">
      <c r="H386" s="172"/>
    </row>
    <row r="387" ht="15.75" customHeight="1">
      <c r="H387" s="172"/>
    </row>
    <row r="388" ht="15.75" customHeight="1">
      <c r="H388" s="172"/>
    </row>
    <row r="389" ht="15.75" customHeight="1">
      <c r="H389" s="172"/>
    </row>
    <row r="390" ht="15.75" customHeight="1">
      <c r="H390" s="172"/>
    </row>
    <row r="391" ht="15.75" customHeight="1">
      <c r="H391" s="172"/>
    </row>
    <row r="392" ht="15.75" customHeight="1">
      <c r="H392" s="172"/>
    </row>
    <row r="393" ht="15.75" customHeight="1">
      <c r="H393" s="172"/>
    </row>
    <row r="394" ht="15.75" customHeight="1">
      <c r="H394" s="172"/>
    </row>
    <row r="395" ht="15.75" customHeight="1">
      <c r="H395" s="172"/>
    </row>
    <row r="396" ht="15.75" customHeight="1">
      <c r="H396" s="172"/>
    </row>
    <row r="397" ht="15.75" customHeight="1">
      <c r="H397" s="172"/>
    </row>
    <row r="398" ht="15.75" customHeight="1">
      <c r="H398" s="172"/>
    </row>
    <row r="399" ht="15.75" customHeight="1">
      <c r="H399" s="172"/>
    </row>
    <row r="400" ht="15.75" customHeight="1">
      <c r="H400" s="172"/>
    </row>
    <row r="401" ht="15.75" customHeight="1">
      <c r="H401" s="172"/>
    </row>
    <row r="402" ht="15.75" customHeight="1">
      <c r="H402" s="172"/>
    </row>
    <row r="403" ht="15.75" customHeight="1">
      <c r="H403" s="172"/>
    </row>
    <row r="404" ht="15.75" customHeight="1">
      <c r="H404" s="172"/>
    </row>
    <row r="405" ht="15.75" customHeight="1">
      <c r="H405" s="172"/>
    </row>
    <row r="406" ht="15.75" customHeight="1">
      <c r="H406" s="172"/>
    </row>
    <row r="407" ht="15.75" customHeight="1">
      <c r="H407" s="172"/>
    </row>
    <row r="408" ht="15.75" customHeight="1">
      <c r="H408" s="172"/>
    </row>
    <row r="409" ht="15.75" customHeight="1">
      <c r="H409" s="172"/>
    </row>
    <row r="410" ht="15.75" customHeight="1">
      <c r="H410" s="172"/>
    </row>
    <row r="411" ht="15.75" customHeight="1">
      <c r="H411" s="172"/>
    </row>
    <row r="412" ht="15.75" customHeight="1">
      <c r="H412" s="172"/>
    </row>
    <row r="413" ht="15.75" customHeight="1">
      <c r="H413" s="172"/>
    </row>
    <row r="414" ht="15.75" customHeight="1">
      <c r="H414" s="172"/>
    </row>
    <row r="415" ht="15.75" customHeight="1">
      <c r="H415" s="172"/>
    </row>
    <row r="416" ht="15.75" customHeight="1">
      <c r="H416" s="172"/>
    </row>
    <row r="417" ht="15.75" customHeight="1">
      <c r="H417" s="172"/>
    </row>
    <row r="418" ht="15.75" customHeight="1">
      <c r="H418" s="172"/>
    </row>
    <row r="419" ht="15.75" customHeight="1">
      <c r="H419" s="172"/>
    </row>
    <row r="420" ht="15.75" customHeight="1">
      <c r="H420" s="172"/>
    </row>
    <row r="421" ht="15.75" customHeight="1">
      <c r="H421" s="172"/>
    </row>
    <row r="422" ht="15.75" customHeight="1">
      <c r="H422" s="172"/>
    </row>
    <row r="423" ht="15.75" customHeight="1">
      <c r="H423" s="172"/>
    </row>
    <row r="424" ht="15.75" customHeight="1">
      <c r="H424" s="172"/>
    </row>
    <row r="425" ht="15.75" customHeight="1">
      <c r="H425" s="172"/>
    </row>
    <row r="426" ht="15.75" customHeight="1">
      <c r="H426" s="172"/>
    </row>
    <row r="427" ht="15.75" customHeight="1">
      <c r="H427" s="172"/>
    </row>
    <row r="428" ht="15.75" customHeight="1">
      <c r="H428" s="172"/>
    </row>
    <row r="429" ht="15.75" customHeight="1">
      <c r="H429" s="172"/>
    </row>
    <row r="430" ht="15.75" customHeight="1">
      <c r="H430" s="172"/>
    </row>
    <row r="431" ht="15.75" customHeight="1">
      <c r="H431" s="172"/>
    </row>
    <row r="432" ht="15.75" customHeight="1">
      <c r="H432" s="172"/>
    </row>
    <row r="433" ht="15.75" customHeight="1">
      <c r="H433" s="172"/>
    </row>
    <row r="434" ht="15.75" customHeight="1">
      <c r="H434" s="172"/>
    </row>
    <row r="435" ht="15.75" customHeight="1">
      <c r="H435" s="172"/>
    </row>
    <row r="436" ht="15.75" customHeight="1">
      <c r="H436" s="172"/>
    </row>
    <row r="437" ht="15.75" customHeight="1">
      <c r="H437" s="172"/>
    </row>
    <row r="438" ht="15.75" customHeight="1">
      <c r="H438" s="172"/>
    </row>
    <row r="439" ht="15.75" customHeight="1">
      <c r="H439" s="172"/>
    </row>
    <row r="440" ht="15.75" customHeight="1">
      <c r="H440" s="172"/>
    </row>
    <row r="441" ht="15.75" customHeight="1">
      <c r="H441" s="172"/>
    </row>
    <row r="442" ht="15.75" customHeight="1">
      <c r="H442" s="172"/>
    </row>
    <row r="443" ht="15.75" customHeight="1">
      <c r="H443" s="172"/>
    </row>
    <row r="444" ht="15.75" customHeight="1">
      <c r="H444" s="172"/>
    </row>
    <row r="445" ht="15.75" customHeight="1">
      <c r="H445" s="172"/>
    </row>
    <row r="446" ht="15.75" customHeight="1">
      <c r="H446" s="172"/>
    </row>
    <row r="447" ht="15.75" customHeight="1">
      <c r="H447" s="172"/>
    </row>
    <row r="448" ht="15.75" customHeight="1">
      <c r="H448" s="172"/>
    </row>
    <row r="449" ht="15.75" customHeight="1">
      <c r="H449" s="172"/>
    </row>
    <row r="450" ht="15.75" customHeight="1">
      <c r="H450" s="172"/>
    </row>
    <row r="451" ht="15.75" customHeight="1">
      <c r="H451" s="172"/>
    </row>
    <row r="452" ht="15.75" customHeight="1">
      <c r="H452" s="172"/>
    </row>
    <row r="453" ht="15.75" customHeight="1">
      <c r="H453" s="172"/>
    </row>
    <row r="454" ht="15.75" customHeight="1">
      <c r="H454" s="172"/>
    </row>
    <row r="455" ht="15.75" customHeight="1">
      <c r="H455" s="172"/>
    </row>
    <row r="456" ht="15.75" customHeight="1">
      <c r="H456" s="172"/>
    </row>
    <row r="457" ht="15.75" customHeight="1">
      <c r="H457" s="172"/>
    </row>
    <row r="458" ht="15.75" customHeight="1">
      <c r="H458" s="172"/>
    </row>
    <row r="459" ht="15.75" customHeight="1">
      <c r="H459" s="172"/>
    </row>
    <row r="460" ht="15.75" customHeight="1">
      <c r="H460" s="172"/>
    </row>
    <row r="461" ht="15.75" customHeight="1">
      <c r="H461" s="172"/>
    </row>
    <row r="462" ht="15.75" customHeight="1">
      <c r="H462" s="172"/>
    </row>
    <row r="463" ht="15.75" customHeight="1">
      <c r="H463" s="172"/>
    </row>
    <row r="464" ht="15.75" customHeight="1">
      <c r="H464" s="172"/>
    </row>
    <row r="465" ht="15.75" customHeight="1">
      <c r="H465" s="172"/>
    </row>
    <row r="466" ht="15.75" customHeight="1">
      <c r="H466" s="172"/>
    </row>
    <row r="467" ht="15.75" customHeight="1">
      <c r="H467" s="172"/>
    </row>
    <row r="468" ht="15.75" customHeight="1">
      <c r="H468" s="172"/>
    </row>
    <row r="469" ht="15.75" customHeight="1">
      <c r="H469" s="172"/>
    </row>
    <row r="470" ht="15.75" customHeight="1">
      <c r="H470" s="172"/>
    </row>
    <row r="471" ht="15.75" customHeight="1">
      <c r="H471" s="172"/>
    </row>
    <row r="472" ht="15.75" customHeight="1">
      <c r="H472" s="172"/>
    </row>
    <row r="473" ht="15.75" customHeight="1">
      <c r="H473" s="172"/>
    </row>
    <row r="474" ht="15.75" customHeight="1">
      <c r="H474" s="172"/>
    </row>
    <row r="475" ht="15.75" customHeight="1">
      <c r="H475" s="172"/>
    </row>
    <row r="476" ht="15.75" customHeight="1">
      <c r="H476" s="172"/>
    </row>
    <row r="477" ht="15.75" customHeight="1">
      <c r="H477" s="172"/>
    </row>
    <row r="478" ht="15.75" customHeight="1">
      <c r="H478" s="172"/>
    </row>
    <row r="479" ht="15.75" customHeight="1">
      <c r="H479" s="172"/>
    </row>
    <row r="480" ht="15.75" customHeight="1">
      <c r="H480" s="172"/>
    </row>
    <row r="481" ht="15.75" customHeight="1">
      <c r="H481" s="172"/>
    </row>
    <row r="482" ht="15.75" customHeight="1">
      <c r="H482" s="172"/>
    </row>
    <row r="483" ht="15.75" customHeight="1">
      <c r="H483" s="172"/>
    </row>
    <row r="484" ht="15.75" customHeight="1">
      <c r="H484" s="172"/>
    </row>
    <row r="485" ht="15.75" customHeight="1">
      <c r="H485" s="172"/>
    </row>
    <row r="486" ht="15.75" customHeight="1">
      <c r="H486" s="172"/>
    </row>
    <row r="487" ht="15.75" customHeight="1">
      <c r="H487" s="172"/>
    </row>
    <row r="488" ht="15.75" customHeight="1">
      <c r="H488" s="172"/>
    </row>
    <row r="489" ht="15.75" customHeight="1">
      <c r="H489" s="172"/>
    </row>
    <row r="490" ht="15.75" customHeight="1">
      <c r="H490" s="172"/>
    </row>
    <row r="491" ht="15.75" customHeight="1">
      <c r="H491" s="172"/>
    </row>
    <row r="492" ht="15.75" customHeight="1">
      <c r="H492" s="172"/>
    </row>
    <row r="493" ht="15.75" customHeight="1">
      <c r="H493" s="172"/>
    </row>
    <row r="494" ht="15.75" customHeight="1">
      <c r="H494" s="172"/>
    </row>
    <row r="495" ht="15.75" customHeight="1">
      <c r="H495" s="172"/>
    </row>
    <row r="496" ht="15.75" customHeight="1">
      <c r="H496" s="172"/>
    </row>
    <row r="497" ht="15.75" customHeight="1">
      <c r="H497" s="172"/>
    </row>
    <row r="498" ht="15.75" customHeight="1">
      <c r="H498" s="172"/>
    </row>
    <row r="499" ht="15.75" customHeight="1">
      <c r="H499" s="172"/>
    </row>
    <row r="500" ht="15.75" customHeight="1">
      <c r="H500" s="172"/>
    </row>
    <row r="501" ht="15.75" customHeight="1">
      <c r="H501" s="172"/>
    </row>
    <row r="502" ht="15.75" customHeight="1">
      <c r="H502" s="172"/>
    </row>
    <row r="503" ht="15.75" customHeight="1">
      <c r="H503" s="172"/>
    </row>
    <row r="504" ht="15.75" customHeight="1">
      <c r="H504" s="172"/>
    </row>
    <row r="505" ht="15.75" customHeight="1">
      <c r="H505" s="172"/>
    </row>
    <row r="506" ht="15.75" customHeight="1">
      <c r="H506" s="172"/>
    </row>
    <row r="507" ht="15.75" customHeight="1">
      <c r="H507" s="172"/>
    </row>
    <row r="508" ht="15.75" customHeight="1">
      <c r="H508" s="172"/>
    </row>
    <row r="509" ht="15.75" customHeight="1">
      <c r="H509" s="172"/>
    </row>
    <row r="510" ht="15.75" customHeight="1">
      <c r="H510" s="172"/>
    </row>
    <row r="511" ht="15.75" customHeight="1">
      <c r="H511" s="172"/>
    </row>
    <row r="512" ht="15.75" customHeight="1">
      <c r="H512" s="172"/>
    </row>
    <row r="513" ht="15.75" customHeight="1">
      <c r="H513" s="172"/>
    </row>
    <row r="514" ht="15.75" customHeight="1">
      <c r="H514" s="172"/>
    </row>
    <row r="515" ht="15.75" customHeight="1">
      <c r="H515" s="172"/>
    </row>
    <row r="516" ht="15.75" customHeight="1">
      <c r="H516" s="172"/>
    </row>
    <row r="517" ht="15.75" customHeight="1">
      <c r="H517" s="172"/>
    </row>
    <row r="518" ht="15.75" customHeight="1">
      <c r="H518" s="172"/>
    </row>
    <row r="519" ht="15.75" customHeight="1">
      <c r="H519" s="172"/>
    </row>
    <row r="520" ht="15.75" customHeight="1">
      <c r="H520" s="172"/>
    </row>
    <row r="521" ht="15.75" customHeight="1">
      <c r="H521" s="172"/>
    </row>
    <row r="522" ht="15.75" customHeight="1">
      <c r="H522" s="172"/>
    </row>
    <row r="523" ht="15.75" customHeight="1">
      <c r="H523" s="172"/>
    </row>
    <row r="524" ht="15.75" customHeight="1">
      <c r="H524" s="172"/>
    </row>
    <row r="525" ht="15.75" customHeight="1">
      <c r="H525" s="172"/>
    </row>
    <row r="526" ht="15.75" customHeight="1">
      <c r="H526" s="172"/>
    </row>
    <row r="527" ht="15.75" customHeight="1">
      <c r="H527" s="172"/>
    </row>
    <row r="528" ht="15.75" customHeight="1">
      <c r="H528" s="172"/>
    </row>
    <row r="529" ht="15.75" customHeight="1">
      <c r="H529" s="172"/>
    </row>
    <row r="530" ht="15.75" customHeight="1">
      <c r="H530" s="172"/>
    </row>
    <row r="531" ht="15.75" customHeight="1">
      <c r="H531" s="172"/>
    </row>
    <row r="532" ht="15.75" customHeight="1">
      <c r="H532" s="172"/>
    </row>
    <row r="533" ht="15.75" customHeight="1">
      <c r="H533" s="172"/>
    </row>
    <row r="534" ht="15.75" customHeight="1">
      <c r="H534" s="172"/>
    </row>
    <row r="535" ht="15.75" customHeight="1">
      <c r="H535" s="172"/>
    </row>
    <row r="536" ht="15.75" customHeight="1">
      <c r="H536" s="172"/>
    </row>
    <row r="537" ht="15.75" customHeight="1">
      <c r="H537" s="172"/>
    </row>
    <row r="538" ht="15.75" customHeight="1">
      <c r="H538" s="172"/>
    </row>
    <row r="539" ht="15.75" customHeight="1">
      <c r="H539" s="172"/>
    </row>
    <row r="540" ht="15.75" customHeight="1">
      <c r="H540" s="172"/>
    </row>
    <row r="541" ht="15.75" customHeight="1">
      <c r="H541" s="172"/>
    </row>
    <row r="542" ht="15.75" customHeight="1">
      <c r="H542" s="172"/>
    </row>
    <row r="543" ht="15.75" customHeight="1">
      <c r="H543" s="172"/>
    </row>
    <row r="544" ht="15.75" customHeight="1">
      <c r="H544" s="172"/>
    </row>
    <row r="545" ht="15.75" customHeight="1">
      <c r="H545" s="172"/>
    </row>
    <row r="546" ht="15.75" customHeight="1">
      <c r="H546" s="172"/>
    </row>
    <row r="547" ht="15.75" customHeight="1">
      <c r="H547" s="172"/>
    </row>
    <row r="548" ht="15.75" customHeight="1">
      <c r="H548" s="172"/>
    </row>
    <row r="549" ht="15.75" customHeight="1">
      <c r="H549" s="172"/>
    </row>
    <row r="550" ht="15.75" customHeight="1">
      <c r="H550" s="172"/>
    </row>
    <row r="551" ht="15.75" customHeight="1">
      <c r="H551" s="172"/>
    </row>
    <row r="552" ht="15.75" customHeight="1">
      <c r="H552" s="172"/>
    </row>
    <row r="553" ht="15.75" customHeight="1">
      <c r="H553" s="172"/>
    </row>
    <row r="554" ht="15.75" customHeight="1">
      <c r="H554" s="172"/>
    </row>
    <row r="555" ht="15.75" customHeight="1">
      <c r="H555" s="172"/>
    </row>
    <row r="556" ht="15.75" customHeight="1">
      <c r="H556" s="172"/>
    </row>
    <row r="557" ht="15.75" customHeight="1">
      <c r="H557" s="172"/>
    </row>
    <row r="558" ht="15.75" customHeight="1">
      <c r="H558" s="172"/>
    </row>
    <row r="559" ht="15.75" customHeight="1">
      <c r="H559" s="172"/>
    </row>
    <row r="560" ht="15.75" customHeight="1">
      <c r="H560" s="172"/>
    </row>
    <row r="561" ht="15.75" customHeight="1">
      <c r="H561" s="172"/>
    </row>
    <row r="562" ht="15.75" customHeight="1">
      <c r="H562" s="172"/>
    </row>
    <row r="563" ht="15.75" customHeight="1">
      <c r="H563" s="172"/>
    </row>
    <row r="564" ht="15.75" customHeight="1">
      <c r="H564" s="172"/>
    </row>
    <row r="565" ht="15.75" customHeight="1">
      <c r="H565" s="172"/>
    </row>
    <row r="566" ht="15.75" customHeight="1">
      <c r="H566" s="172"/>
    </row>
    <row r="567" ht="15.75" customHeight="1">
      <c r="H567" s="172"/>
    </row>
    <row r="568" ht="15.75" customHeight="1">
      <c r="H568" s="172"/>
    </row>
    <row r="569" ht="15.75" customHeight="1">
      <c r="H569" s="172"/>
    </row>
    <row r="570" ht="15.75" customHeight="1">
      <c r="H570" s="172"/>
    </row>
    <row r="571" ht="15.75" customHeight="1">
      <c r="H571" s="172"/>
    </row>
    <row r="572" ht="15.75" customHeight="1">
      <c r="H572" s="172"/>
    </row>
    <row r="573" ht="15.75" customHeight="1">
      <c r="H573" s="172"/>
    </row>
    <row r="574" ht="15.75" customHeight="1">
      <c r="H574" s="172"/>
    </row>
    <row r="575" ht="15.75" customHeight="1">
      <c r="H575" s="172"/>
    </row>
    <row r="576" ht="15.75" customHeight="1">
      <c r="H576" s="172"/>
    </row>
    <row r="577" ht="15.75" customHeight="1">
      <c r="H577" s="172"/>
    </row>
    <row r="578" ht="15.75" customHeight="1">
      <c r="H578" s="172"/>
    </row>
    <row r="579" ht="15.75" customHeight="1">
      <c r="H579" s="172"/>
    </row>
    <row r="580" ht="15.75" customHeight="1">
      <c r="H580" s="172"/>
    </row>
    <row r="581" ht="15.75" customHeight="1">
      <c r="H581" s="172"/>
    </row>
    <row r="582" ht="15.75" customHeight="1">
      <c r="H582" s="172"/>
    </row>
    <row r="583" ht="15.75" customHeight="1">
      <c r="H583" s="172"/>
    </row>
    <row r="584" ht="15.75" customHeight="1">
      <c r="H584" s="172"/>
    </row>
    <row r="585" ht="15.75" customHeight="1">
      <c r="H585" s="172"/>
    </row>
    <row r="586" ht="15.75" customHeight="1">
      <c r="H586" s="172"/>
    </row>
    <row r="587" ht="15.75" customHeight="1">
      <c r="H587" s="172"/>
    </row>
    <row r="588" ht="15.75" customHeight="1">
      <c r="H588" s="172"/>
    </row>
    <row r="589" ht="15.75" customHeight="1">
      <c r="H589" s="172"/>
    </row>
    <row r="590" ht="15.75" customHeight="1">
      <c r="H590" s="172"/>
    </row>
    <row r="591" ht="15.75" customHeight="1">
      <c r="H591" s="172"/>
    </row>
    <row r="592" ht="15.75" customHeight="1">
      <c r="H592" s="172"/>
    </row>
    <row r="593" ht="15.75" customHeight="1">
      <c r="H593" s="172"/>
    </row>
    <row r="594" ht="15.75" customHeight="1">
      <c r="H594" s="172"/>
    </row>
    <row r="595" ht="15.75" customHeight="1">
      <c r="H595" s="172"/>
    </row>
    <row r="596" ht="15.75" customHeight="1">
      <c r="H596" s="172"/>
    </row>
    <row r="597" ht="15.75" customHeight="1">
      <c r="H597" s="172"/>
    </row>
    <row r="598" ht="15.75" customHeight="1">
      <c r="H598" s="172"/>
    </row>
    <row r="599" ht="15.75" customHeight="1">
      <c r="H599" s="172"/>
    </row>
    <row r="600" ht="15.75" customHeight="1">
      <c r="H600" s="172"/>
    </row>
    <row r="601" ht="15.75" customHeight="1">
      <c r="H601" s="172"/>
    </row>
    <row r="602" ht="15.75" customHeight="1">
      <c r="H602" s="172"/>
    </row>
    <row r="603" ht="15.75" customHeight="1">
      <c r="H603" s="172"/>
    </row>
    <row r="604" ht="15.75" customHeight="1">
      <c r="H604" s="172"/>
    </row>
    <row r="605" ht="15.75" customHeight="1">
      <c r="H605" s="172"/>
    </row>
    <row r="606" ht="15.75" customHeight="1">
      <c r="H606" s="172"/>
    </row>
    <row r="607" ht="15.75" customHeight="1">
      <c r="H607" s="172"/>
    </row>
    <row r="608" ht="15.75" customHeight="1">
      <c r="H608" s="172"/>
    </row>
    <row r="609" ht="15.75" customHeight="1">
      <c r="H609" s="172"/>
    </row>
    <row r="610" ht="15.75" customHeight="1">
      <c r="H610" s="172"/>
    </row>
    <row r="611" ht="15.75" customHeight="1">
      <c r="H611" s="172"/>
    </row>
    <row r="612" ht="15.75" customHeight="1">
      <c r="H612" s="172"/>
    </row>
    <row r="613" ht="15.75" customHeight="1">
      <c r="H613" s="172"/>
    </row>
    <row r="614" ht="15.75" customHeight="1">
      <c r="H614" s="172"/>
    </row>
    <row r="615" ht="15.75" customHeight="1">
      <c r="H615" s="172"/>
    </row>
    <row r="616" ht="15.75" customHeight="1">
      <c r="H616" s="172"/>
    </row>
    <row r="617" ht="15.75" customHeight="1">
      <c r="H617" s="172"/>
    </row>
    <row r="618" ht="15.75" customHeight="1">
      <c r="H618" s="172"/>
    </row>
    <row r="619" ht="15.75" customHeight="1">
      <c r="H619" s="172"/>
    </row>
    <row r="620" ht="15.75" customHeight="1">
      <c r="H620" s="172"/>
    </row>
    <row r="621" ht="15.75" customHeight="1">
      <c r="H621" s="172"/>
    </row>
    <row r="622" ht="15.75" customHeight="1">
      <c r="H622" s="172"/>
    </row>
    <row r="623" ht="15.75" customHeight="1">
      <c r="H623" s="172"/>
    </row>
    <row r="624" ht="15.75" customHeight="1">
      <c r="H624" s="172"/>
    </row>
    <row r="625" ht="15.75" customHeight="1">
      <c r="H625" s="172"/>
    </row>
    <row r="626" ht="15.75" customHeight="1">
      <c r="H626" s="172"/>
    </row>
    <row r="627" ht="15.75" customHeight="1">
      <c r="H627" s="172"/>
    </row>
    <row r="628" ht="15.75" customHeight="1">
      <c r="H628" s="172"/>
    </row>
    <row r="629" ht="15.75" customHeight="1">
      <c r="H629" s="172"/>
    </row>
    <row r="630" ht="15.75" customHeight="1">
      <c r="H630" s="172"/>
    </row>
    <row r="631" ht="15.75" customHeight="1">
      <c r="H631" s="172"/>
    </row>
    <row r="632" ht="15.75" customHeight="1">
      <c r="H632" s="172"/>
    </row>
    <row r="633" ht="15.75" customHeight="1">
      <c r="H633" s="172"/>
    </row>
    <row r="634" ht="15.75" customHeight="1">
      <c r="H634" s="172"/>
    </row>
    <row r="635" ht="15.75" customHeight="1">
      <c r="H635" s="172"/>
    </row>
    <row r="636" ht="15.75" customHeight="1">
      <c r="H636" s="172"/>
    </row>
    <row r="637" ht="15.75" customHeight="1">
      <c r="H637" s="172"/>
    </row>
    <row r="638" ht="15.75" customHeight="1">
      <c r="H638" s="172"/>
    </row>
    <row r="639" ht="15.75" customHeight="1">
      <c r="H639" s="172"/>
    </row>
    <row r="640" ht="15.75" customHeight="1">
      <c r="H640" s="172"/>
    </row>
    <row r="641" ht="15.75" customHeight="1">
      <c r="H641" s="172"/>
    </row>
    <row r="642" ht="15.75" customHeight="1">
      <c r="H642" s="172"/>
    </row>
    <row r="643" ht="15.75" customHeight="1">
      <c r="H643" s="172"/>
    </row>
    <row r="644" ht="15.75" customHeight="1">
      <c r="H644" s="172"/>
    </row>
    <row r="645" ht="15.75" customHeight="1">
      <c r="H645" s="172"/>
    </row>
    <row r="646" ht="15.75" customHeight="1">
      <c r="H646" s="172"/>
    </row>
    <row r="647" ht="15.75" customHeight="1">
      <c r="H647" s="172"/>
    </row>
    <row r="648" ht="15.75" customHeight="1">
      <c r="H648" s="172"/>
    </row>
    <row r="649" ht="15.75" customHeight="1">
      <c r="H649" s="172"/>
    </row>
    <row r="650" ht="15.75" customHeight="1">
      <c r="H650" s="172"/>
    </row>
    <row r="651" ht="15.75" customHeight="1">
      <c r="H651" s="172"/>
    </row>
    <row r="652" ht="15.75" customHeight="1">
      <c r="H652" s="172"/>
    </row>
    <row r="653" ht="15.75" customHeight="1">
      <c r="H653" s="172"/>
    </row>
    <row r="654" ht="15.75" customHeight="1">
      <c r="H654" s="172"/>
    </row>
    <row r="655" ht="15.75" customHeight="1">
      <c r="H655" s="172"/>
    </row>
    <row r="656" ht="15.75" customHeight="1">
      <c r="H656" s="172"/>
    </row>
    <row r="657" ht="15.75" customHeight="1">
      <c r="H657" s="172"/>
    </row>
    <row r="658" ht="15.75" customHeight="1">
      <c r="H658" s="172"/>
    </row>
    <row r="659" ht="15.75" customHeight="1">
      <c r="H659" s="172"/>
    </row>
    <row r="660" ht="15.75" customHeight="1">
      <c r="H660" s="172"/>
    </row>
    <row r="661" ht="15.75" customHeight="1">
      <c r="H661" s="172"/>
    </row>
    <row r="662" ht="15.75" customHeight="1">
      <c r="H662" s="172"/>
    </row>
    <row r="663" ht="15.75" customHeight="1">
      <c r="H663" s="172"/>
    </row>
    <row r="664" ht="15.75" customHeight="1">
      <c r="H664" s="172"/>
    </row>
    <row r="665" ht="15.75" customHeight="1">
      <c r="H665" s="172"/>
    </row>
    <row r="666" ht="15.75" customHeight="1">
      <c r="H666" s="172"/>
    </row>
    <row r="667" ht="15.75" customHeight="1">
      <c r="H667" s="172"/>
    </row>
    <row r="668" ht="15.75" customHeight="1">
      <c r="H668" s="172"/>
    </row>
    <row r="669" ht="15.75" customHeight="1">
      <c r="H669" s="172"/>
    </row>
    <row r="670" ht="15.75" customHeight="1">
      <c r="H670" s="172"/>
    </row>
    <row r="671" ht="15.75" customHeight="1">
      <c r="H671" s="172"/>
    </row>
    <row r="672" ht="15.75" customHeight="1">
      <c r="H672" s="172"/>
    </row>
    <row r="673" ht="15.75" customHeight="1">
      <c r="H673" s="172"/>
    </row>
    <row r="674" ht="15.75" customHeight="1">
      <c r="H674" s="172"/>
    </row>
    <row r="675" ht="15.75" customHeight="1">
      <c r="H675" s="172"/>
    </row>
    <row r="676" ht="15.75" customHeight="1">
      <c r="H676" s="172"/>
    </row>
    <row r="677" ht="15.75" customHeight="1">
      <c r="H677" s="172"/>
    </row>
    <row r="678" ht="15.75" customHeight="1">
      <c r="H678" s="172"/>
    </row>
    <row r="679" ht="15.75" customHeight="1">
      <c r="H679" s="172"/>
    </row>
    <row r="680" ht="15.75" customHeight="1">
      <c r="H680" s="172"/>
    </row>
    <row r="681" ht="15.75" customHeight="1">
      <c r="H681" s="172"/>
    </row>
    <row r="682" ht="15.75" customHeight="1">
      <c r="H682" s="172"/>
    </row>
    <row r="683" ht="15.75" customHeight="1">
      <c r="H683" s="172"/>
    </row>
    <row r="684" ht="15.75" customHeight="1">
      <c r="H684" s="172"/>
    </row>
    <row r="685" ht="15.75" customHeight="1">
      <c r="H685" s="172"/>
    </row>
    <row r="686" ht="15.75" customHeight="1">
      <c r="H686" s="172"/>
    </row>
    <row r="687" ht="15.75" customHeight="1">
      <c r="H687" s="172"/>
    </row>
    <row r="688" ht="15.75" customHeight="1">
      <c r="H688" s="172"/>
    </row>
    <row r="689" ht="15.75" customHeight="1">
      <c r="H689" s="172"/>
    </row>
    <row r="690" ht="15.75" customHeight="1">
      <c r="H690" s="172"/>
    </row>
    <row r="691" ht="15.75" customHeight="1">
      <c r="H691" s="172"/>
    </row>
    <row r="692" ht="15.75" customHeight="1">
      <c r="H692" s="172"/>
    </row>
    <row r="693" ht="15.75" customHeight="1">
      <c r="H693" s="172"/>
    </row>
    <row r="694" ht="15.75" customHeight="1">
      <c r="H694" s="172"/>
    </row>
    <row r="695" ht="15.75" customHeight="1">
      <c r="H695" s="172"/>
    </row>
    <row r="696" ht="15.75" customHeight="1">
      <c r="H696" s="172"/>
    </row>
    <row r="697" ht="15.75" customHeight="1">
      <c r="H697" s="172"/>
    </row>
    <row r="698" ht="15.75" customHeight="1">
      <c r="H698" s="172"/>
    </row>
    <row r="699" ht="15.75" customHeight="1">
      <c r="H699" s="172"/>
    </row>
    <row r="700" ht="15.75" customHeight="1">
      <c r="H700" s="172"/>
    </row>
    <row r="701" ht="15.75" customHeight="1">
      <c r="H701" s="172"/>
    </row>
    <row r="702" ht="15.75" customHeight="1">
      <c r="H702" s="172"/>
    </row>
    <row r="703" ht="15.75" customHeight="1">
      <c r="H703" s="172"/>
    </row>
    <row r="704" ht="15.75" customHeight="1">
      <c r="H704" s="172"/>
    </row>
    <row r="705" ht="15.75" customHeight="1">
      <c r="H705" s="172"/>
    </row>
    <row r="706" ht="15.75" customHeight="1">
      <c r="H706" s="172"/>
    </row>
    <row r="707" ht="15.75" customHeight="1">
      <c r="H707" s="172"/>
    </row>
    <row r="708" ht="15.75" customHeight="1">
      <c r="H708" s="172"/>
    </row>
    <row r="709" ht="15.75" customHeight="1">
      <c r="H709" s="172"/>
    </row>
    <row r="710" ht="15.75" customHeight="1">
      <c r="H710" s="172"/>
    </row>
    <row r="711" ht="15.75" customHeight="1">
      <c r="H711" s="172"/>
    </row>
    <row r="712" ht="15.75" customHeight="1">
      <c r="H712" s="172"/>
    </row>
    <row r="713" ht="15.75" customHeight="1">
      <c r="H713" s="172"/>
    </row>
    <row r="714" ht="15.75" customHeight="1">
      <c r="H714" s="172"/>
    </row>
    <row r="715" ht="15.75" customHeight="1">
      <c r="H715" s="172"/>
    </row>
    <row r="716" ht="15.75" customHeight="1">
      <c r="H716" s="172"/>
    </row>
    <row r="717" ht="15.75" customHeight="1">
      <c r="H717" s="172"/>
    </row>
    <row r="718" ht="15.75" customHeight="1">
      <c r="H718" s="172"/>
    </row>
    <row r="719" ht="15.75" customHeight="1">
      <c r="H719" s="172"/>
    </row>
    <row r="720" ht="15.75" customHeight="1">
      <c r="H720" s="172"/>
    </row>
    <row r="721" ht="15.75" customHeight="1">
      <c r="H721" s="172"/>
    </row>
    <row r="722" ht="15.75" customHeight="1">
      <c r="H722" s="172"/>
    </row>
    <row r="723" ht="15.75" customHeight="1">
      <c r="H723" s="172"/>
    </row>
    <row r="724" ht="15.75" customHeight="1">
      <c r="H724" s="172"/>
    </row>
    <row r="725" ht="15.75" customHeight="1">
      <c r="H725" s="172"/>
    </row>
    <row r="726" ht="15.75" customHeight="1">
      <c r="H726" s="172"/>
    </row>
    <row r="727" ht="15.75" customHeight="1">
      <c r="H727" s="172"/>
    </row>
    <row r="728" ht="15.75" customHeight="1">
      <c r="H728" s="172"/>
    </row>
    <row r="729" ht="15.75" customHeight="1">
      <c r="H729" s="172"/>
    </row>
    <row r="730" ht="15.75" customHeight="1">
      <c r="H730" s="172"/>
    </row>
    <row r="731" ht="15.75" customHeight="1">
      <c r="H731" s="172"/>
    </row>
    <row r="732" ht="15.75" customHeight="1">
      <c r="H732" s="172"/>
    </row>
    <row r="733" ht="15.75" customHeight="1">
      <c r="H733" s="172"/>
    </row>
    <row r="734" ht="15.75" customHeight="1">
      <c r="H734" s="172"/>
    </row>
    <row r="735" ht="15.75" customHeight="1">
      <c r="H735" s="172"/>
    </row>
    <row r="736" ht="15.75" customHeight="1">
      <c r="H736" s="172"/>
    </row>
    <row r="737" ht="15.75" customHeight="1">
      <c r="H737" s="172"/>
    </row>
    <row r="738" ht="15.75" customHeight="1">
      <c r="H738" s="172"/>
    </row>
    <row r="739" ht="15.75" customHeight="1">
      <c r="H739" s="172"/>
    </row>
    <row r="740" ht="15.75" customHeight="1">
      <c r="H740" s="172"/>
    </row>
    <row r="741" ht="15.75" customHeight="1">
      <c r="H741" s="172"/>
    </row>
    <row r="742" ht="15.75" customHeight="1">
      <c r="H742" s="172"/>
    </row>
    <row r="743" ht="15.75" customHeight="1">
      <c r="H743" s="172"/>
    </row>
    <row r="744" ht="15.75" customHeight="1">
      <c r="H744" s="172"/>
    </row>
    <row r="745" ht="15.75" customHeight="1">
      <c r="H745" s="172"/>
    </row>
    <row r="746" ht="15.75" customHeight="1">
      <c r="H746" s="172"/>
    </row>
    <row r="747" ht="15.75" customHeight="1">
      <c r="H747" s="172"/>
    </row>
    <row r="748" ht="15.75" customHeight="1">
      <c r="H748" s="172"/>
    </row>
    <row r="749" ht="15.75" customHeight="1">
      <c r="H749" s="172"/>
    </row>
    <row r="750" ht="15.75" customHeight="1">
      <c r="H750" s="172"/>
    </row>
    <row r="751" ht="15.75" customHeight="1">
      <c r="H751" s="172"/>
    </row>
    <row r="752" ht="15.75" customHeight="1">
      <c r="H752" s="172"/>
    </row>
    <row r="753" ht="15.75" customHeight="1">
      <c r="H753" s="172"/>
    </row>
    <row r="754" ht="15.75" customHeight="1">
      <c r="H754" s="172"/>
    </row>
    <row r="755" ht="15.75" customHeight="1">
      <c r="H755" s="172"/>
    </row>
    <row r="756" ht="15.75" customHeight="1">
      <c r="H756" s="172"/>
    </row>
    <row r="757" ht="15.75" customHeight="1">
      <c r="H757" s="172"/>
    </row>
    <row r="758" ht="15.75" customHeight="1">
      <c r="H758" s="172"/>
    </row>
    <row r="759" ht="15.75" customHeight="1">
      <c r="H759" s="172"/>
    </row>
    <row r="760" ht="15.75" customHeight="1">
      <c r="H760" s="172"/>
    </row>
    <row r="761" ht="15.75" customHeight="1">
      <c r="H761" s="172"/>
    </row>
    <row r="762" ht="15.75" customHeight="1">
      <c r="H762" s="172"/>
    </row>
    <row r="763" ht="15.75" customHeight="1">
      <c r="H763" s="172"/>
    </row>
    <row r="764" ht="15.75" customHeight="1">
      <c r="H764" s="172"/>
    </row>
    <row r="765" ht="15.75" customHeight="1">
      <c r="H765" s="172"/>
    </row>
    <row r="766" ht="15.75" customHeight="1">
      <c r="H766" s="172"/>
    </row>
    <row r="767" ht="15.75" customHeight="1">
      <c r="H767" s="172"/>
    </row>
    <row r="768" ht="15.75" customHeight="1">
      <c r="H768" s="172"/>
    </row>
    <row r="769" ht="15.75" customHeight="1">
      <c r="H769" s="172"/>
    </row>
    <row r="770" ht="15.75" customHeight="1">
      <c r="H770" s="172"/>
    </row>
    <row r="771" ht="15.75" customHeight="1">
      <c r="H771" s="172"/>
    </row>
    <row r="772" ht="15.75" customHeight="1">
      <c r="H772" s="172"/>
    </row>
    <row r="773" ht="15.75" customHeight="1">
      <c r="H773" s="172"/>
    </row>
    <row r="774" ht="15.75" customHeight="1">
      <c r="H774" s="172"/>
    </row>
    <row r="775" ht="15.75" customHeight="1">
      <c r="H775" s="172"/>
    </row>
    <row r="776" ht="15.75" customHeight="1">
      <c r="H776" s="172"/>
    </row>
    <row r="777" ht="15.75" customHeight="1">
      <c r="H777" s="172"/>
    </row>
    <row r="778" ht="15.75" customHeight="1">
      <c r="H778" s="172"/>
    </row>
    <row r="779" ht="15.75" customHeight="1">
      <c r="H779" s="172"/>
    </row>
    <row r="780" ht="15.75" customHeight="1">
      <c r="H780" s="172"/>
    </row>
    <row r="781" ht="15.75" customHeight="1">
      <c r="H781" s="172"/>
    </row>
    <row r="782" ht="15.75" customHeight="1">
      <c r="H782" s="172"/>
    </row>
    <row r="783" ht="15.75" customHeight="1">
      <c r="H783" s="172"/>
    </row>
    <row r="784" ht="15.75" customHeight="1">
      <c r="H784" s="172"/>
    </row>
    <row r="785" ht="15.75" customHeight="1">
      <c r="H785" s="172"/>
    </row>
    <row r="786" ht="15.75" customHeight="1">
      <c r="H786" s="172"/>
    </row>
    <row r="787" ht="15.75" customHeight="1">
      <c r="H787" s="172"/>
    </row>
    <row r="788" ht="15.75" customHeight="1">
      <c r="H788" s="172"/>
    </row>
    <row r="789" ht="15.75" customHeight="1">
      <c r="H789" s="172"/>
    </row>
    <row r="790" ht="15.75" customHeight="1">
      <c r="H790" s="172"/>
    </row>
    <row r="791" ht="15.75" customHeight="1">
      <c r="H791" s="172"/>
    </row>
    <row r="792" ht="15.75" customHeight="1">
      <c r="H792" s="172"/>
    </row>
    <row r="793" ht="15.75" customHeight="1">
      <c r="H793" s="172"/>
    </row>
    <row r="794" ht="15.75" customHeight="1">
      <c r="H794" s="172"/>
    </row>
    <row r="795" ht="15.75" customHeight="1">
      <c r="H795" s="172"/>
    </row>
    <row r="796" ht="15.75" customHeight="1">
      <c r="H796" s="172"/>
    </row>
    <row r="797" ht="15.75" customHeight="1">
      <c r="H797" s="172"/>
    </row>
    <row r="798" ht="15.75" customHeight="1">
      <c r="H798" s="172"/>
    </row>
    <row r="799" ht="15.75" customHeight="1">
      <c r="H799" s="172"/>
    </row>
    <row r="800" ht="15.75" customHeight="1">
      <c r="H800" s="172"/>
    </row>
    <row r="801" ht="15.75" customHeight="1">
      <c r="H801" s="172"/>
    </row>
    <row r="802" ht="15.75" customHeight="1">
      <c r="H802" s="172"/>
    </row>
    <row r="803" ht="15.75" customHeight="1">
      <c r="H803" s="172"/>
    </row>
    <row r="804" ht="15.75" customHeight="1">
      <c r="H804" s="172"/>
    </row>
    <row r="805" ht="15.75" customHeight="1">
      <c r="H805" s="172"/>
    </row>
    <row r="806" ht="15.75" customHeight="1">
      <c r="H806" s="172"/>
    </row>
    <row r="807" ht="15.75" customHeight="1">
      <c r="H807" s="172"/>
    </row>
    <row r="808" ht="15.75" customHeight="1">
      <c r="H808" s="172"/>
    </row>
    <row r="809" ht="15.75" customHeight="1">
      <c r="H809" s="172"/>
    </row>
    <row r="810" ht="15.75" customHeight="1">
      <c r="H810" s="172"/>
    </row>
    <row r="811" ht="15.75" customHeight="1">
      <c r="H811" s="172"/>
    </row>
    <row r="812" ht="15.75" customHeight="1">
      <c r="H812" s="172"/>
    </row>
    <row r="813" ht="15.75" customHeight="1">
      <c r="H813" s="172"/>
    </row>
    <row r="814" ht="15.75" customHeight="1">
      <c r="H814" s="172"/>
    </row>
    <row r="815" ht="15.75" customHeight="1">
      <c r="H815" s="172"/>
    </row>
    <row r="816" ht="15.75" customHeight="1">
      <c r="H816" s="172"/>
    </row>
    <row r="817" ht="15.75" customHeight="1">
      <c r="H817" s="172"/>
    </row>
    <row r="818" ht="15.75" customHeight="1">
      <c r="H818" s="172"/>
    </row>
    <row r="819" ht="15.75" customHeight="1">
      <c r="H819" s="172"/>
    </row>
    <row r="820" ht="15.75" customHeight="1">
      <c r="H820" s="172"/>
    </row>
    <row r="821" ht="15.75" customHeight="1">
      <c r="H821" s="172"/>
    </row>
    <row r="822" ht="15.75" customHeight="1">
      <c r="H822" s="172"/>
    </row>
    <row r="823" ht="15.75" customHeight="1">
      <c r="H823" s="172"/>
    </row>
    <row r="824" ht="15.75" customHeight="1">
      <c r="H824" s="172"/>
    </row>
    <row r="825" ht="15.75" customHeight="1">
      <c r="H825" s="172"/>
    </row>
    <row r="826" ht="15.75" customHeight="1">
      <c r="H826" s="172"/>
    </row>
    <row r="827" ht="15.75" customHeight="1">
      <c r="H827" s="172"/>
    </row>
    <row r="828" ht="15.75" customHeight="1">
      <c r="H828" s="172"/>
    </row>
    <row r="829" ht="15.75" customHeight="1">
      <c r="H829" s="172"/>
    </row>
    <row r="830" ht="15.75" customHeight="1">
      <c r="H830" s="172"/>
    </row>
    <row r="831" ht="15.75" customHeight="1">
      <c r="H831" s="172"/>
    </row>
    <row r="832" ht="15.75" customHeight="1">
      <c r="H832" s="172"/>
    </row>
    <row r="833" ht="15.75" customHeight="1">
      <c r="H833" s="172"/>
    </row>
    <row r="834" ht="15.75" customHeight="1">
      <c r="H834" s="172"/>
    </row>
    <row r="835" ht="15.75" customHeight="1">
      <c r="H835" s="172"/>
    </row>
    <row r="836" ht="15.75" customHeight="1">
      <c r="H836" s="172"/>
    </row>
    <row r="837" ht="15.75" customHeight="1">
      <c r="H837" s="172"/>
    </row>
    <row r="838" ht="15.75" customHeight="1">
      <c r="H838" s="172"/>
    </row>
    <row r="839" ht="15.75" customHeight="1">
      <c r="H839" s="172"/>
    </row>
    <row r="840" ht="15.75" customHeight="1">
      <c r="H840" s="172"/>
    </row>
    <row r="841" ht="15.75" customHeight="1">
      <c r="H841" s="172"/>
    </row>
    <row r="842" ht="15.75" customHeight="1">
      <c r="H842" s="172"/>
    </row>
    <row r="843" ht="15.75" customHeight="1">
      <c r="H843" s="172"/>
    </row>
    <row r="844" ht="15.75" customHeight="1">
      <c r="H844" s="172"/>
    </row>
    <row r="845" ht="15.75" customHeight="1">
      <c r="H845" s="172"/>
    </row>
    <row r="846" ht="15.75" customHeight="1">
      <c r="H846" s="172"/>
    </row>
    <row r="847" ht="15.75" customHeight="1">
      <c r="H847" s="172"/>
    </row>
    <row r="848" ht="15.75" customHeight="1">
      <c r="H848" s="172"/>
    </row>
    <row r="849" ht="15.75" customHeight="1">
      <c r="H849" s="172"/>
    </row>
    <row r="850" ht="15.75" customHeight="1">
      <c r="H850" s="172"/>
    </row>
    <row r="851" ht="15.75" customHeight="1">
      <c r="H851" s="172"/>
    </row>
    <row r="852" ht="15.75" customHeight="1">
      <c r="H852" s="172"/>
    </row>
    <row r="853" ht="15.75" customHeight="1">
      <c r="H853" s="172"/>
    </row>
    <row r="854" ht="15.75" customHeight="1">
      <c r="H854" s="172"/>
    </row>
    <row r="855" ht="15.75" customHeight="1">
      <c r="H855" s="172"/>
    </row>
    <row r="856" ht="15.75" customHeight="1">
      <c r="H856" s="172"/>
    </row>
    <row r="857" ht="15.75" customHeight="1">
      <c r="H857" s="172"/>
    </row>
    <row r="858" ht="15.75" customHeight="1">
      <c r="H858" s="172"/>
    </row>
    <row r="859" ht="15.75" customHeight="1">
      <c r="H859" s="172"/>
    </row>
    <row r="860" ht="15.75" customHeight="1">
      <c r="H860" s="172"/>
    </row>
    <row r="861" ht="15.75" customHeight="1">
      <c r="H861" s="172"/>
    </row>
    <row r="862" ht="15.75" customHeight="1">
      <c r="H862" s="172"/>
    </row>
    <row r="863" ht="15.75" customHeight="1">
      <c r="H863" s="172"/>
    </row>
    <row r="864" ht="15.75" customHeight="1">
      <c r="H864" s="172"/>
    </row>
    <row r="865" ht="15.75" customHeight="1">
      <c r="H865" s="172"/>
    </row>
    <row r="866" ht="15.75" customHeight="1">
      <c r="H866" s="172"/>
    </row>
    <row r="867" ht="15.75" customHeight="1">
      <c r="H867" s="172"/>
    </row>
    <row r="868" ht="15.75" customHeight="1">
      <c r="H868" s="172"/>
    </row>
    <row r="869" ht="15.75" customHeight="1">
      <c r="H869" s="172"/>
    </row>
    <row r="870" ht="15.75" customHeight="1">
      <c r="H870" s="172"/>
    </row>
    <row r="871" ht="15.75" customHeight="1">
      <c r="H871" s="172"/>
    </row>
    <row r="872" ht="15.75" customHeight="1">
      <c r="H872" s="172"/>
    </row>
    <row r="873" ht="15.75" customHeight="1">
      <c r="H873" s="172"/>
    </row>
    <row r="874" ht="15.75" customHeight="1">
      <c r="H874" s="172"/>
    </row>
    <row r="875" ht="15.75" customHeight="1">
      <c r="H875" s="172"/>
    </row>
    <row r="876" ht="15.75" customHeight="1">
      <c r="H876" s="172"/>
    </row>
    <row r="877" ht="15.75" customHeight="1">
      <c r="H877" s="172"/>
    </row>
    <row r="878" ht="15.75" customHeight="1">
      <c r="H878" s="172"/>
    </row>
    <row r="879" ht="15.75" customHeight="1">
      <c r="H879" s="172"/>
    </row>
    <row r="880" ht="15.75" customHeight="1">
      <c r="H880" s="172"/>
    </row>
    <row r="881" ht="15.75" customHeight="1">
      <c r="H881" s="172"/>
    </row>
    <row r="882" ht="15.75" customHeight="1">
      <c r="H882" s="172"/>
    </row>
    <row r="883" ht="15.75" customHeight="1">
      <c r="H883" s="172"/>
    </row>
    <row r="884" ht="15.75" customHeight="1">
      <c r="H884" s="172"/>
    </row>
    <row r="885" ht="15.75" customHeight="1">
      <c r="H885" s="172"/>
    </row>
    <row r="886" ht="15.75" customHeight="1">
      <c r="H886" s="172"/>
    </row>
    <row r="887" ht="15.75" customHeight="1">
      <c r="H887" s="172"/>
    </row>
    <row r="888" ht="15.75" customHeight="1">
      <c r="H888" s="172"/>
    </row>
    <row r="889" ht="15.75" customHeight="1">
      <c r="H889" s="172"/>
    </row>
    <row r="890" ht="15.75" customHeight="1">
      <c r="H890" s="172"/>
    </row>
    <row r="891" ht="15.75" customHeight="1">
      <c r="H891" s="172"/>
    </row>
    <row r="892" ht="15.75" customHeight="1">
      <c r="H892" s="172"/>
    </row>
    <row r="893" ht="15.75" customHeight="1">
      <c r="H893" s="172"/>
    </row>
    <row r="894" ht="15.75" customHeight="1">
      <c r="H894" s="172"/>
    </row>
    <row r="895" ht="15.75" customHeight="1">
      <c r="H895" s="172"/>
    </row>
    <row r="896" ht="15.75" customHeight="1">
      <c r="H896" s="172"/>
    </row>
    <row r="897" ht="15.75" customHeight="1">
      <c r="H897" s="172"/>
    </row>
    <row r="898" ht="15.75" customHeight="1">
      <c r="H898" s="172"/>
    </row>
    <row r="899" ht="15.75" customHeight="1">
      <c r="H899" s="172"/>
    </row>
    <row r="900" ht="15.75" customHeight="1">
      <c r="H900" s="172"/>
    </row>
    <row r="901" ht="15.75" customHeight="1">
      <c r="H901" s="172"/>
    </row>
    <row r="902" ht="15.75" customHeight="1">
      <c r="H902" s="172"/>
    </row>
    <row r="903" ht="15.75" customHeight="1">
      <c r="H903" s="172"/>
    </row>
    <row r="904" ht="15.75" customHeight="1">
      <c r="H904" s="172"/>
    </row>
    <row r="905" ht="15.75" customHeight="1">
      <c r="H905" s="172"/>
    </row>
    <row r="906" ht="15.75" customHeight="1">
      <c r="H906" s="172"/>
    </row>
    <row r="907" ht="15.75" customHeight="1">
      <c r="H907" s="172"/>
    </row>
    <row r="908" ht="15.75" customHeight="1">
      <c r="H908" s="172"/>
    </row>
    <row r="909" ht="15.75" customHeight="1">
      <c r="H909" s="172"/>
    </row>
    <row r="910" ht="15.75" customHeight="1">
      <c r="H910" s="172"/>
    </row>
    <row r="911" ht="15.75" customHeight="1">
      <c r="H911" s="172"/>
    </row>
    <row r="912" ht="15.75" customHeight="1">
      <c r="H912" s="172"/>
    </row>
    <row r="913" ht="15.75" customHeight="1">
      <c r="H913" s="172"/>
    </row>
    <row r="914" ht="15.75" customHeight="1">
      <c r="H914" s="172"/>
    </row>
    <row r="915" ht="15.75" customHeight="1">
      <c r="H915" s="172"/>
    </row>
    <row r="916" ht="15.75" customHeight="1">
      <c r="H916" s="172"/>
    </row>
    <row r="917" ht="15.75" customHeight="1">
      <c r="H917" s="172"/>
    </row>
    <row r="918" ht="15.75" customHeight="1">
      <c r="H918" s="172"/>
    </row>
    <row r="919" ht="15.75" customHeight="1">
      <c r="H919" s="172"/>
    </row>
    <row r="920" ht="15.75" customHeight="1">
      <c r="H920" s="172"/>
    </row>
    <row r="921" ht="15.75" customHeight="1">
      <c r="H921" s="172"/>
    </row>
    <row r="922" ht="15.75" customHeight="1">
      <c r="H922" s="172"/>
    </row>
    <row r="923" ht="15.75" customHeight="1">
      <c r="H923" s="172"/>
    </row>
    <row r="924" ht="15.75" customHeight="1">
      <c r="H924" s="172"/>
    </row>
    <row r="925" ht="15.75" customHeight="1">
      <c r="H925" s="172"/>
    </row>
    <row r="926" ht="15.75" customHeight="1">
      <c r="H926" s="172"/>
    </row>
    <row r="927" ht="15.75" customHeight="1">
      <c r="H927" s="172"/>
    </row>
    <row r="928" ht="15.75" customHeight="1">
      <c r="H928" s="172"/>
    </row>
    <row r="929" ht="15.75" customHeight="1">
      <c r="H929" s="172"/>
    </row>
    <row r="930" ht="15.75" customHeight="1">
      <c r="H930" s="172"/>
    </row>
    <row r="931" ht="15.75" customHeight="1">
      <c r="H931" s="172"/>
    </row>
    <row r="932" ht="15.75" customHeight="1">
      <c r="H932" s="172"/>
    </row>
    <row r="933" ht="15.75" customHeight="1">
      <c r="H933" s="172"/>
    </row>
    <row r="934" ht="15.75" customHeight="1">
      <c r="H934" s="172"/>
    </row>
    <row r="935" ht="15.75" customHeight="1">
      <c r="H935" s="172"/>
    </row>
    <row r="936" ht="15.75" customHeight="1">
      <c r="H936" s="172"/>
    </row>
    <row r="937" ht="15.75" customHeight="1">
      <c r="H937" s="172"/>
    </row>
    <row r="938" ht="15.75" customHeight="1">
      <c r="H938" s="172"/>
    </row>
    <row r="939" ht="15.75" customHeight="1">
      <c r="H939" s="172"/>
    </row>
    <row r="940" ht="15.75" customHeight="1">
      <c r="H940" s="172"/>
    </row>
    <row r="941" ht="15.75" customHeight="1">
      <c r="H941" s="172"/>
    </row>
    <row r="942" ht="15.75" customHeight="1">
      <c r="H942" s="172"/>
    </row>
    <row r="943" ht="15.75" customHeight="1">
      <c r="H943" s="172"/>
    </row>
    <row r="944" ht="15.75" customHeight="1">
      <c r="H944" s="172"/>
    </row>
    <row r="945" ht="15.75" customHeight="1">
      <c r="H945" s="172"/>
    </row>
    <row r="946" ht="15.75" customHeight="1">
      <c r="H946" s="172"/>
    </row>
    <row r="947" ht="15.75" customHeight="1">
      <c r="H947" s="172"/>
    </row>
    <row r="948" ht="15.75" customHeight="1">
      <c r="H948" s="172"/>
    </row>
    <row r="949" ht="15.75" customHeight="1">
      <c r="H949" s="172"/>
    </row>
    <row r="950" ht="15.75" customHeight="1">
      <c r="H950" s="172"/>
    </row>
    <row r="951" ht="15.75" customHeight="1">
      <c r="H951" s="172"/>
    </row>
    <row r="952" ht="15.75" customHeight="1">
      <c r="H952" s="172"/>
    </row>
    <row r="953" ht="15.75" customHeight="1">
      <c r="H953" s="172"/>
    </row>
    <row r="954" ht="15.75" customHeight="1">
      <c r="H954" s="172"/>
    </row>
    <row r="955" ht="15.75" customHeight="1">
      <c r="H955" s="172"/>
    </row>
    <row r="956" ht="15.75" customHeight="1">
      <c r="H956" s="172"/>
    </row>
    <row r="957" ht="15.75" customHeight="1">
      <c r="H957" s="172"/>
    </row>
    <row r="958" ht="15.75" customHeight="1">
      <c r="H958" s="172"/>
    </row>
    <row r="959" ht="15.75" customHeight="1">
      <c r="H959" s="172"/>
    </row>
    <row r="960" ht="15.75" customHeight="1">
      <c r="H960" s="172"/>
    </row>
    <row r="961" ht="15.75" customHeight="1">
      <c r="H961" s="172"/>
    </row>
    <row r="962" ht="15.75" customHeight="1">
      <c r="H962" s="172"/>
    </row>
    <row r="963" ht="15.75" customHeight="1">
      <c r="H963" s="172"/>
    </row>
    <row r="964" ht="15.75" customHeight="1">
      <c r="H964" s="172"/>
    </row>
    <row r="965" ht="15.75" customHeight="1">
      <c r="H965" s="172"/>
    </row>
    <row r="966" ht="15.75" customHeight="1">
      <c r="H966" s="172"/>
    </row>
    <row r="967" ht="15.75" customHeight="1">
      <c r="H967" s="172"/>
    </row>
    <row r="968" ht="15.75" customHeight="1">
      <c r="H968" s="172"/>
    </row>
    <row r="969" ht="15.75" customHeight="1">
      <c r="H969" s="172"/>
    </row>
    <row r="970" ht="15.75" customHeight="1">
      <c r="H970" s="172"/>
    </row>
    <row r="971" ht="15.75" customHeight="1">
      <c r="H971" s="172"/>
    </row>
    <row r="972" ht="15.75" customHeight="1">
      <c r="H972" s="172"/>
    </row>
    <row r="973" ht="15.75" customHeight="1">
      <c r="H973" s="172"/>
    </row>
    <row r="974" ht="15.75" customHeight="1">
      <c r="H974" s="172"/>
    </row>
    <row r="975" ht="15.75" customHeight="1">
      <c r="H975" s="172"/>
    </row>
    <row r="976" ht="15.75" customHeight="1">
      <c r="H976" s="172"/>
    </row>
    <row r="977" ht="15.75" customHeight="1">
      <c r="H977" s="172"/>
    </row>
    <row r="978" ht="15.75" customHeight="1">
      <c r="H978" s="172"/>
    </row>
    <row r="979" ht="15.75" customHeight="1">
      <c r="H979" s="172"/>
    </row>
    <row r="980" ht="15.75" customHeight="1">
      <c r="H980" s="172"/>
    </row>
    <row r="981" ht="15.75" customHeight="1">
      <c r="H981" s="172"/>
    </row>
    <row r="982" ht="15.75" customHeight="1">
      <c r="H982" s="172"/>
    </row>
    <row r="983" ht="15.75" customHeight="1">
      <c r="H983" s="172"/>
    </row>
    <row r="984" ht="15.75" customHeight="1">
      <c r="H984" s="172"/>
    </row>
    <row r="985" ht="15.75" customHeight="1">
      <c r="H985" s="172"/>
    </row>
    <row r="986" ht="15.75" customHeight="1">
      <c r="H986" s="172"/>
    </row>
    <row r="987" ht="15.75" customHeight="1">
      <c r="H987" s="172"/>
    </row>
    <row r="988" ht="15.75" customHeight="1">
      <c r="H988" s="172"/>
    </row>
    <row r="989" ht="15.75" customHeight="1">
      <c r="H989" s="172"/>
    </row>
    <row r="990" ht="15.75" customHeight="1">
      <c r="H990" s="172"/>
    </row>
    <row r="991" ht="15.75" customHeight="1">
      <c r="H991" s="172"/>
    </row>
    <row r="992" ht="15.75" customHeight="1">
      <c r="H992" s="172"/>
    </row>
    <row r="993" ht="15.75" customHeight="1">
      <c r="H993" s="172"/>
    </row>
    <row r="994" ht="15.75" customHeight="1">
      <c r="H994" s="172"/>
    </row>
    <row r="995" ht="15.75" customHeight="1">
      <c r="H995" s="172"/>
    </row>
    <row r="996" ht="15.75" customHeight="1">
      <c r="H996" s="172"/>
    </row>
    <row r="997" ht="15.75" customHeight="1">
      <c r="H997" s="172"/>
    </row>
    <row r="998" ht="15.75" customHeight="1">
      <c r="H998" s="172"/>
    </row>
    <row r="999" ht="15.75" customHeight="1">
      <c r="H999" s="172"/>
    </row>
    <row r="1000" ht="15.75" customHeight="1">
      <c r="H1000" s="172"/>
    </row>
    <row r="1001" ht="15.75" customHeight="1">
      <c r="H1001" s="172"/>
    </row>
    <row r="1002" ht="15.75" customHeight="1">
      <c r="H1002" s="172"/>
    </row>
    <row r="1003" ht="15.75" customHeight="1">
      <c r="H1003" s="172"/>
    </row>
    <row r="1004" ht="15.75" customHeight="1">
      <c r="H1004" s="172"/>
    </row>
    <row r="1005" ht="15.75" customHeight="1">
      <c r="H1005" s="172"/>
    </row>
    <row r="1006" ht="15.75" customHeight="1">
      <c r="H1006" s="172"/>
    </row>
    <row r="1007" ht="15.75" customHeight="1">
      <c r="H1007" s="172"/>
    </row>
    <row r="1008" ht="15.75" customHeight="1">
      <c r="H1008" s="172"/>
    </row>
    <row r="1009" ht="15.75" customHeight="1">
      <c r="H1009" s="172"/>
    </row>
    <row r="1010" ht="15.75" customHeight="1">
      <c r="H1010" s="172"/>
    </row>
    <row r="1011" ht="15.75" customHeight="1">
      <c r="H1011" s="172"/>
    </row>
    <row r="1012" ht="15.75" customHeight="1">
      <c r="H1012" s="172"/>
    </row>
    <row r="1013" ht="15.75" customHeight="1">
      <c r="H1013" s="172"/>
    </row>
    <row r="1014" ht="15.75" customHeight="1">
      <c r="H1014" s="172"/>
    </row>
    <row r="1015" ht="15.75" customHeight="1">
      <c r="H1015" s="172"/>
    </row>
    <row r="1016" ht="15.75" customHeight="1">
      <c r="H1016" s="172"/>
    </row>
    <row r="1017" ht="15.75" customHeight="1">
      <c r="H1017" s="172"/>
    </row>
    <row r="1018" ht="15.75" customHeight="1">
      <c r="H1018" s="172"/>
    </row>
    <row r="1019" ht="15.75" customHeight="1">
      <c r="H1019" s="172"/>
    </row>
    <row r="1020" ht="15.75" customHeight="1">
      <c r="H1020" s="172"/>
    </row>
    <row r="1021" ht="15.75" customHeight="1">
      <c r="H1021" s="172"/>
    </row>
    <row r="1022" ht="15.75" customHeight="1">
      <c r="H1022" s="172"/>
    </row>
    <row r="1023" ht="15.75" customHeight="1">
      <c r="H1023" s="172"/>
    </row>
    <row r="1024" ht="15.75" customHeight="1">
      <c r="H1024" s="172"/>
    </row>
    <row r="1025" ht="15.75" customHeight="1">
      <c r="H1025" s="172"/>
    </row>
    <row r="1026" ht="15.75" customHeight="1">
      <c r="H1026" s="172"/>
    </row>
    <row r="1027" ht="15.75" customHeight="1">
      <c r="H1027" s="172"/>
    </row>
    <row r="1028" ht="15.75" customHeight="1">
      <c r="H1028" s="172"/>
    </row>
  </sheetData>
  <mergeCells count="1">
    <mergeCell ref="A1:AB2"/>
  </mergeCells>
  <conditionalFormatting sqref="F56:F69 E70:E83 H82:I85">
    <cfRule type="containsText" dxfId="14" priority="1" operator="containsText" text="RUIM">
      <formula>NOT(ISERROR(SEARCH(("RUIM"),(F56))))</formula>
    </cfRule>
  </conditionalFormatting>
  <conditionalFormatting sqref="F56:F69 E70:E83 H82:I85">
    <cfRule type="containsText" dxfId="15" priority="2" operator="containsText" text="BOM">
      <formula>NOT(ISERROR(SEARCH(("BOM"),(F56))))</formula>
    </cfRule>
  </conditionalFormatting>
  <conditionalFormatting sqref="AD3:AD50 AE82:AF85">
    <cfRule type="containsText" dxfId="16" priority="3" operator="containsText" text="ENCERRADO">
      <formula>NOT(ISERROR(SEARCH(("ENCERRADO"),(AD3))))</formula>
    </cfRule>
  </conditionalFormatting>
  <conditionalFormatting sqref="X3:X50 Z82:Z85">
    <cfRule type="containsText" dxfId="16" priority="4" operator="containsText" text="SIM">
      <formula>NOT(ISERROR(SEARCH(("SIM"),(X3))))</formula>
    </cfRule>
  </conditionalFormatting>
  <conditionalFormatting sqref="AD3:AD50 AE82:AF85">
    <cfRule type="containsText" dxfId="6" priority="5" operator="containsText" text="ABERTO">
      <formula>NOT(ISERROR(SEARCH(("ABERTO"),(AD3))))</formula>
    </cfRule>
  </conditionalFormatting>
  <conditionalFormatting sqref="X3:X50 Z82:Z85">
    <cfRule type="containsText" dxfId="6" priority="6" operator="containsText" text="NÃO">
      <formula>NOT(ISERROR(SEARCH(("NÃO"),(X3))))</formula>
    </cfRule>
  </conditionalFormatting>
  <conditionalFormatting sqref="I4:I18 I20:I23 I26:I41 I44:I45 I57">
    <cfRule type="notContainsBlanks" dxfId="23" priority="7">
      <formula>LEN(TRIM(I4))&gt;0</formula>
    </cfRule>
  </conditionalFormatting>
  <conditionalFormatting sqref="G57:G68">
    <cfRule type="cellIs" dxfId="24" priority="8" operator="greaterThan">
      <formula>"100%"</formula>
    </cfRule>
  </conditionalFormatting>
  <conditionalFormatting sqref="G57:G68">
    <cfRule type="cellIs" dxfId="25" priority="9" operator="between">
      <formula>"50%"</formula>
      <formula>"99%"</formula>
    </cfRule>
  </conditionalFormatting>
  <conditionalFormatting sqref="G57:G68">
    <cfRule type="cellIs" dxfId="26" priority="10" operator="between">
      <formula>"0%"</formula>
      <formula>"30%"</formula>
    </cfRule>
  </conditionalFormatting>
  <conditionalFormatting sqref="G57:G68">
    <cfRule type="cellIs" dxfId="27" priority="11" operator="between">
      <formula>"31%"</formula>
      <formula>"49%"</formula>
    </cfRule>
  </conditionalFormatting>
  <dataValidations>
    <dataValidation type="list" allowBlank="1" showErrorMessage="1" sqref="I4:I50">
      <formula1>"ORDEM SOLICITADA,CONTRATADO,ANDAMENTO,CARREGANDO,SALDO,FINALIZADO,CERTO,SEM VEICULO,CTE ANDAMENTO"</formula1>
    </dataValidation>
    <dataValidation type="list" allowBlank="1" showErrorMessage="1" sqref="H3:H50 H354:H1028">
      <formula1>"CYA RUBBER,STEELMAST,VITALE,MAQPERF,SATAKE,RUDAN AGRO,SOLFERTI,UNIFORT,ISCA TEC,COOPAVEL,RIBERSID,KFSTEEL,TROPICAL SEED,TOPAGRO,3 TENTOS,NEWSURGICAL,MAXCROP,GGD METALS,QUISVI,FG AGRO,CRONOS,CLIENTE,MARISPAN,NEWSURGICAL"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29"/>
    <col customWidth="1" min="6" max="6" width="23.14"/>
    <col customWidth="1" min="7" max="7" width="15.71"/>
    <col customWidth="1" min="8" max="8" width="20.29"/>
    <col customWidth="1" min="9" max="9" width="28.43"/>
    <col customWidth="1" min="10" max="10" width="20.57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4.71"/>
    <col customWidth="1" hidden="1" min="27" max="27" width="16.57"/>
    <col customWidth="1" hidden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8.0" hidden="1" customHeight="1">
      <c r="A4" s="413">
        <v>45748.0</v>
      </c>
      <c r="B4" s="414">
        <v>15138.0</v>
      </c>
      <c r="C4" s="415">
        <v>11148.0</v>
      </c>
      <c r="D4" s="326" t="s">
        <v>1309</v>
      </c>
      <c r="E4" s="326" t="s">
        <v>91</v>
      </c>
      <c r="F4" s="326" t="s">
        <v>148</v>
      </c>
      <c r="G4" s="326" t="s">
        <v>125</v>
      </c>
      <c r="H4" s="326" t="s">
        <v>212</v>
      </c>
      <c r="I4" s="60" t="s">
        <v>86</v>
      </c>
      <c r="J4" s="60" t="s">
        <v>1405</v>
      </c>
      <c r="K4" s="326" t="s">
        <v>1406</v>
      </c>
      <c r="L4" s="326" t="s">
        <v>1027</v>
      </c>
      <c r="M4" s="416">
        <v>1200.0</v>
      </c>
      <c r="N4" s="417">
        <v>2200.0</v>
      </c>
      <c r="O4" s="60">
        <v>10000.0</v>
      </c>
      <c r="P4" s="328">
        <v>3.6E-4</v>
      </c>
      <c r="Q4" s="85">
        <f t="shared" ref="Q4:Q48" si="1">O4*P4</f>
        <v>3.6</v>
      </c>
      <c r="R4" s="86">
        <v>0.12</v>
      </c>
      <c r="S4" s="86">
        <v>0.0</v>
      </c>
      <c r="T4" s="329">
        <v>0.065</v>
      </c>
      <c r="U4" s="328">
        <f t="shared" ref="U4:U48" si="2">V4*0.00133</f>
        <v>0.00665</v>
      </c>
      <c r="V4" s="330">
        <v>5.0</v>
      </c>
      <c r="W4" s="331">
        <f t="shared" ref="W4:W48" si="3">R4+S4+T4+U4+AF4</f>
        <v>0.20015</v>
      </c>
      <c r="X4" s="85">
        <f t="shared" ref="X4:X48" si="4">N4*W4</f>
        <v>440.33</v>
      </c>
      <c r="Y4" s="332">
        <v>0.13</v>
      </c>
      <c r="Z4" s="85">
        <f t="shared" ref="Z4:Z48" si="5">(N4-M4)*Y4</f>
        <v>130</v>
      </c>
      <c r="AA4" s="347">
        <v>2.5</v>
      </c>
      <c r="AB4" s="85">
        <f t="shared" ref="AB4:AB48" si="6">N4-M4-Q4-X4-Z4-AA4</f>
        <v>423.57</v>
      </c>
      <c r="AC4" s="329">
        <f t="shared" ref="AC4:AC48" si="7">AB4/N4</f>
        <v>0.1925318182</v>
      </c>
      <c r="AD4" s="71">
        <f t="shared" ref="AD4:AD6" si="8">N4-X4-AE4</f>
        <v>1745.04</v>
      </c>
      <c r="AE4" s="71">
        <f t="shared" ref="AE4:AE6" si="9">U4*N4</f>
        <v>14.63</v>
      </c>
      <c r="AF4" s="318">
        <v>0.0085</v>
      </c>
      <c r="AG4" s="319">
        <f t="shared" ref="AG4:AG6" si="10">AF4*N4</f>
        <v>18.7</v>
      </c>
    </row>
    <row r="5" ht="18.0" hidden="1" customHeight="1">
      <c r="A5" s="413">
        <v>45748.0</v>
      </c>
      <c r="B5" s="414" t="s">
        <v>1407</v>
      </c>
      <c r="C5" s="415" t="s">
        <v>1408</v>
      </c>
      <c r="D5" s="326" t="s">
        <v>1100</v>
      </c>
      <c r="E5" s="326" t="s">
        <v>113</v>
      </c>
      <c r="F5" s="326" t="s">
        <v>112</v>
      </c>
      <c r="G5" s="326" t="s">
        <v>113</v>
      </c>
      <c r="H5" s="326" t="s">
        <v>109</v>
      </c>
      <c r="I5" s="60" t="s">
        <v>86</v>
      </c>
      <c r="J5" s="60" t="s">
        <v>1405</v>
      </c>
      <c r="K5" s="326" t="s">
        <v>1409</v>
      </c>
      <c r="L5" s="326" t="s">
        <v>1410</v>
      </c>
      <c r="M5" s="416">
        <v>850.0</v>
      </c>
      <c r="N5" s="417">
        <v>1300.0</v>
      </c>
      <c r="O5" s="60">
        <v>0.0</v>
      </c>
      <c r="P5" s="328">
        <v>3.6E-4</v>
      </c>
      <c r="Q5" s="85">
        <f t="shared" si="1"/>
        <v>0</v>
      </c>
      <c r="R5" s="86">
        <v>0.03</v>
      </c>
      <c r="S5" s="86">
        <v>0.035</v>
      </c>
      <c r="T5" s="329">
        <v>0.065</v>
      </c>
      <c r="U5" s="328">
        <f t="shared" si="2"/>
        <v>0.00665</v>
      </c>
      <c r="V5" s="330">
        <v>5.0</v>
      </c>
      <c r="W5" s="331">
        <f t="shared" si="3"/>
        <v>0.14515</v>
      </c>
      <c r="X5" s="85">
        <f t="shared" si="4"/>
        <v>188.695</v>
      </c>
      <c r="Y5" s="332">
        <v>0.13</v>
      </c>
      <c r="Z5" s="85">
        <f t="shared" si="5"/>
        <v>58.5</v>
      </c>
      <c r="AA5" s="347">
        <v>2.5</v>
      </c>
      <c r="AB5" s="85">
        <f t="shared" si="6"/>
        <v>200.305</v>
      </c>
      <c r="AC5" s="329">
        <f t="shared" si="7"/>
        <v>0.1540807692</v>
      </c>
      <c r="AD5" s="71">
        <f t="shared" si="8"/>
        <v>1102.66</v>
      </c>
      <c r="AE5" s="71">
        <f t="shared" si="9"/>
        <v>8.645</v>
      </c>
      <c r="AF5" s="318">
        <v>0.0085</v>
      </c>
      <c r="AG5" s="319">
        <f t="shared" si="10"/>
        <v>11.05</v>
      </c>
    </row>
    <row r="6" ht="18.0" hidden="1" customHeight="1">
      <c r="A6" s="413">
        <v>45749.0</v>
      </c>
      <c r="B6" s="414" t="s">
        <v>1411</v>
      </c>
      <c r="C6" s="414" t="s">
        <v>1412</v>
      </c>
      <c r="D6" s="326" t="s">
        <v>112</v>
      </c>
      <c r="E6" s="326" t="s">
        <v>113</v>
      </c>
      <c r="F6" s="326" t="s">
        <v>508</v>
      </c>
      <c r="G6" s="326" t="s">
        <v>119</v>
      </c>
      <c r="H6" s="326" t="s">
        <v>109</v>
      </c>
      <c r="I6" s="60" t="s">
        <v>86</v>
      </c>
      <c r="J6" s="60" t="s">
        <v>1405</v>
      </c>
      <c r="K6" s="326" t="s">
        <v>1413</v>
      </c>
      <c r="L6" s="326" t="s">
        <v>1414</v>
      </c>
      <c r="M6" s="60">
        <v>4700.0</v>
      </c>
      <c r="N6" s="418">
        <v>7900.0</v>
      </c>
      <c r="O6" s="60">
        <v>100000.0</v>
      </c>
      <c r="P6" s="328">
        <v>3.6E-4</v>
      </c>
      <c r="Q6" s="85">
        <f t="shared" si="1"/>
        <v>36</v>
      </c>
      <c r="R6" s="86">
        <v>0.03</v>
      </c>
      <c r="S6" s="86">
        <v>0.035</v>
      </c>
      <c r="T6" s="329">
        <v>0.065</v>
      </c>
      <c r="U6" s="328">
        <f t="shared" si="2"/>
        <v>0.01995</v>
      </c>
      <c r="V6" s="330">
        <v>15.0</v>
      </c>
      <c r="W6" s="331">
        <f t="shared" si="3"/>
        <v>0.15845</v>
      </c>
      <c r="X6" s="85">
        <f t="shared" si="4"/>
        <v>1251.755</v>
      </c>
      <c r="Y6" s="332">
        <v>0.1</v>
      </c>
      <c r="Z6" s="85">
        <f t="shared" si="5"/>
        <v>320</v>
      </c>
      <c r="AA6" s="347">
        <v>2.5</v>
      </c>
      <c r="AB6" s="85">
        <f t="shared" si="6"/>
        <v>1589.745</v>
      </c>
      <c r="AC6" s="329">
        <f t="shared" si="7"/>
        <v>0.2012335443</v>
      </c>
      <c r="AD6" s="71">
        <f t="shared" si="8"/>
        <v>6490.64</v>
      </c>
      <c r="AE6" s="71">
        <f t="shared" si="9"/>
        <v>157.605</v>
      </c>
      <c r="AF6" s="318">
        <v>0.0085</v>
      </c>
      <c r="AG6" s="319">
        <f t="shared" si="10"/>
        <v>67.15</v>
      </c>
    </row>
    <row r="7" ht="18.0" hidden="1" customHeight="1">
      <c r="A7" s="413">
        <v>45750.0</v>
      </c>
      <c r="B7" s="414" t="s">
        <v>1415</v>
      </c>
      <c r="C7" s="414" t="s">
        <v>1416</v>
      </c>
      <c r="D7" s="326" t="s">
        <v>112</v>
      </c>
      <c r="E7" s="326" t="s">
        <v>113</v>
      </c>
      <c r="F7" s="326" t="s">
        <v>659</v>
      </c>
      <c r="G7" s="326" t="s">
        <v>108</v>
      </c>
      <c r="H7" s="326" t="s">
        <v>109</v>
      </c>
      <c r="I7" s="60" t="s">
        <v>86</v>
      </c>
      <c r="J7" s="60" t="s">
        <v>1405</v>
      </c>
      <c r="K7" s="326" t="s">
        <v>1417</v>
      </c>
      <c r="L7" s="105" t="s">
        <v>1418</v>
      </c>
      <c r="M7" s="60">
        <v>9500.0</v>
      </c>
      <c r="N7" s="418">
        <v>14600.0</v>
      </c>
      <c r="O7" s="409">
        <v>100000.0</v>
      </c>
      <c r="P7" s="328">
        <v>3.6E-4</v>
      </c>
      <c r="Q7" s="85">
        <f t="shared" si="1"/>
        <v>36</v>
      </c>
      <c r="R7" s="86">
        <v>0.03</v>
      </c>
      <c r="S7" s="86">
        <v>0.035</v>
      </c>
      <c r="T7" s="329">
        <v>0.065</v>
      </c>
      <c r="U7" s="328">
        <f t="shared" si="2"/>
        <v>0.01995</v>
      </c>
      <c r="V7" s="330">
        <v>15.0</v>
      </c>
      <c r="W7" s="329">
        <f t="shared" si="3"/>
        <v>0.15845</v>
      </c>
      <c r="X7" s="85">
        <f t="shared" si="4"/>
        <v>2313.37</v>
      </c>
      <c r="Y7" s="332">
        <v>0.1</v>
      </c>
      <c r="Z7" s="85">
        <f t="shared" si="5"/>
        <v>510</v>
      </c>
      <c r="AA7" s="347">
        <v>2.5</v>
      </c>
      <c r="AB7" s="85">
        <f t="shared" si="6"/>
        <v>2238.13</v>
      </c>
      <c r="AC7" s="329">
        <f t="shared" si="7"/>
        <v>0.1532965753</v>
      </c>
      <c r="AD7" s="71">
        <f>N10-X7-AE7</f>
        <v>332.765</v>
      </c>
      <c r="AE7" s="71">
        <f>U7*N10</f>
        <v>53.865</v>
      </c>
      <c r="AF7" s="318">
        <v>0.0085</v>
      </c>
      <c r="AG7" s="319">
        <f>AF7*N10</f>
        <v>22.95</v>
      </c>
    </row>
    <row r="8" ht="18.0" hidden="1" customHeight="1">
      <c r="A8" s="413">
        <v>45750.0</v>
      </c>
      <c r="B8" s="414">
        <v>15255.0</v>
      </c>
      <c r="C8" s="414">
        <v>11222.0</v>
      </c>
      <c r="D8" s="326" t="s">
        <v>90</v>
      </c>
      <c r="E8" s="326" t="s">
        <v>91</v>
      </c>
      <c r="F8" s="326" t="s">
        <v>101</v>
      </c>
      <c r="G8" s="326" t="s">
        <v>91</v>
      </c>
      <c r="H8" s="326" t="s">
        <v>85</v>
      </c>
      <c r="I8" s="60" t="s">
        <v>86</v>
      </c>
      <c r="J8" s="60" t="s">
        <v>1405</v>
      </c>
      <c r="K8" s="326" t="s">
        <v>1419</v>
      </c>
      <c r="L8" s="326" t="s">
        <v>1420</v>
      </c>
      <c r="M8" s="60">
        <v>1000.0</v>
      </c>
      <c r="N8" s="418">
        <v>1350.0</v>
      </c>
      <c r="O8" s="60">
        <v>40000.0</v>
      </c>
      <c r="P8" s="328">
        <v>3.6E-4</v>
      </c>
      <c r="Q8" s="85">
        <f t="shared" si="1"/>
        <v>14.4</v>
      </c>
      <c r="R8" s="86">
        <v>0.12</v>
      </c>
      <c r="S8" s="86">
        <v>0.0</v>
      </c>
      <c r="T8" s="329">
        <v>0.065</v>
      </c>
      <c r="U8" s="328">
        <f t="shared" si="2"/>
        <v>0.01995</v>
      </c>
      <c r="V8" s="330">
        <v>15.0</v>
      </c>
      <c r="W8" s="331">
        <f t="shared" si="3"/>
        <v>0.21345</v>
      </c>
      <c r="X8" s="85">
        <f t="shared" si="4"/>
        <v>288.1575</v>
      </c>
      <c r="Y8" s="332">
        <v>0.0</v>
      </c>
      <c r="Z8" s="85">
        <f t="shared" si="5"/>
        <v>0</v>
      </c>
      <c r="AA8" s="347">
        <v>2.5</v>
      </c>
      <c r="AB8" s="85">
        <f t="shared" si="6"/>
        <v>44.9425</v>
      </c>
      <c r="AC8" s="329">
        <f t="shared" si="7"/>
        <v>0.03329074074</v>
      </c>
      <c r="AD8" s="71">
        <f t="shared" ref="AD8:AD48" si="11">N8-X8-AE8</f>
        <v>1034.91</v>
      </c>
      <c r="AE8" s="71">
        <f t="shared" ref="AE8:AE48" si="12">U8*N8</f>
        <v>26.9325</v>
      </c>
      <c r="AF8" s="318">
        <v>0.0085</v>
      </c>
      <c r="AG8" s="319">
        <f t="shared" ref="AG8:AG9" si="13">AF8*N8</f>
        <v>11.475</v>
      </c>
    </row>
    <row r="9" ht="18.0" customHeight="1">
      <c r="A9" s="429">
        <v>45751.0</v>
      </c>
      <c r="B9" s="330">
        <v>15295.0</v>
      </c>
      <c r="C9" s="330">
        <v>11253.0</v>
      </c>
      <c r="D9" s="330" t="s">
        <v>127</v>
      </c>
      <c r="E9" s="330" t="s">
        <v>91</v>
      </c>
      <c r="F9" s="330" t="s">
        <v>82</v>
      </c>
      <c r="G9" s="330" t="s">
        <v>83</v>
      </c>
      <c r="H9" s="330" t="s">
        <v>128</v>
      </c>
      <c r="I9" s="419" t="s">
        <v>86</v>
      </c>
      <c r="J9" s="60" t="s">
        <v>1405</v>
      </c>
      <c r="K9" s="330" t="s">
        <v>1421</v>
      </c>
      <c r="L9" s="330" t="s">
        <v>1422</v>
      </c>
      <c r="M9" s="420">
        <v>700.0</v>
      </c>
      <c r="N9" s="421">
        <v>1600.0</v>
      </c>
      <c r="O9" s="419">
        <v>30000.0</v>
      </c>
      <c r="P9" s="328">
        <v>3.6E-4</v>
      </c>
      <c r="Q9" s="85">
        <f t="shared" si="1"/>
        <v>10.8</v>
      </c>
      <c r="R9" s="86">
        <v>0.0</v>
      </c>
      <c r="S9" s="86">
        <v>0.0</v>
      </c>
      <c r="T9" s="329">
        <v>0.065</v>
      </c>
      <c r="U9" s="328">
        <f t="shared" si="2"/>
        <v>0.01995</v>
      </c>
      <c r="V9" s="330">
        <v>15.0</v>
      </c>
      <c r="W9" s="331">
        <f t="shared" si="3"/>
        <v>0.09345</v>
      </c>
      <c r="X9" s="85">
        <f t="shared" si="4"/>
        <v>149.52</v>
      </c>
      <c r="Y9" s="332">
        <v>0.13</v>
      </c>
      <c r="Z9" s="85">
        <f t="shared" si="5"/>
        <v>117</v>
      </c>
      <c r="AA9" s="347">
        <v>2.5</v>
      </c>
      <c r="AB9" s="85">
        <f t="shared" si="6"/>
        <v>620.18</v>
      </c>
      <c r="AC9" s="329">
        <f t="shared" si="7"/>
        <v>0.3876125</v>
      </c>
      <c r="AD9" s="71">
        <f t="shared" si="11"/>
        <v>1418.56</v>
      </c>
      <c r="AE9" s="71">
        <f t="shared" si="12"/>
        <v>31.92</v>
      </c>
      <c r="AF9" s="318">
        <v>0.0085</v>
      </c>
      <c r="AG9" s="319">
        <f t="shared" si="13"/>
        <v>13.6</v>
      </c>
    </row>
    <row r="10" ht="18.0" hidden="1" customHeight="1">
      <c r="A10" s="429">
        <v>45751.0</v>
      </c>
      <c r="B10" s="415">
        <v>15307.0</v>
      </c>
      <c r="C10" s="415">
        <v>11262.0</v>
      </c>
      <c r="D10" s="326" t="s">
        <v>1423</v>
      </c>
      <c r="E10" s="326" t="s">
        <v>91</v>
      </c>
      <c r="F10" s="326" t="s">
        <v>314</v>
      </c>
      <c r="G10" s="326" t="s">
        <v>125</v>
      </c>
      <c r="H10" s="326" t="s">
        <v>316</v>
      </c>
      <c r="I10" s="60" t="s">
        <v>86</v>
      </c>
      <c r="J10" s="60" t="s">
        <v>1405</v>
      </c>
      <c r="K10" s="326" t="s">
        <v>1424</v>
      </c>
      <c r="L10" s="105" t="s">
        <v>808</v>
      </c>
      <c r="M10" s="60">
        <v>1900.0</v>
      </c>
      <c r="N10" s="418">
        <v>2700.0</v>
      </c>
      <c r="O10" s="409">
        <v>370000.0</v>
      </c>
      <c r="P10" s="328">
        <v>3.6E-4</v>
      </c>
      <c r="Q10" s="85">
        <f t="shared" si="1"/>
        <v>133.2</v>
      </c>
      <c r="R10" s="86">
        <v>0.12</v>
      </c>
      <c r="S10" s="86">
        <v>0.0</v>
      </c>
      <c r="T10" s="329">
        <v>0.065</v>
      </c>
      <c r="U10" s="328">
        <f t="shared" si="2"/>
        <v>0.01995</v>
      </c>
      <c r="V10" s="330">
        <v>15.0</v>
      </c>
      <c r="W10" s="329">
        <f t="shared" si="3"/>
        <v>0.21345</v>
      </c>
      <c r="X10" s="85">
        <f t="shared" si="4"/>
        <v>576.315</v>
      </c>
      <c r="Y10" s="332">
        <v>0.0</v>
      </c>
      <c r="Z10" s="85">
        <f t="shared" si="5"/>
        <v>0</v>
      </c>
      <c r="AA10" s="347">
        <v>2.5</v>
      </c>
      <c r="AB10" s="85">
        <f t="shared" si="6"/>
        <v>87.985</v>
      </c>
      <c r="AC10" s="329">
        <f t="shared" si="7"/>
        <v>0.03258703704</v>
      </c>
      <c r="AD10" s="71">
        <f t="shared" si="11"/>
        <v>2069.82</v>
      </c>
      <c r="AE10" s="71">
        <f t="shared" si="12"/>
        <v>53.865</v>
      </c>
      <c r="AF10" s="318">
        <v>0.0085</v>
      </c>
      <c r="AG10" s="319" t="str">
        <f>AF10*#REF!</f>
        <v>#REF!</v>
      </c>
    </row>
    <row r="11" ht="15.75" hidden="1" customHeight="1">
      <c r="A11" s="429">
        <v>45752.0</v>
      </c>
      <c r="B11" s="414" t="s">
        <v>1425</v>
      </c>
      <c r="C11" s="423" t="s">
        <v>1426</v>
      </c>
      <c r="D11" s="326" t="s">
        <v>105</v>
      </c>
      <c r="E11" s="326" t="s">
        <v>106</v>
      </c>
      <c r="F11" s="330" t="s">
        <v>508</v>
      </c>
      <c r="G11" s="330" t="s">
        <v>202</v>
      </c>
      <c r="H11" s="330" t="s">
        <v>109</v>
      </c>
      <c r="I11" s="60" t="s">
        <v>86</v>
      </c>
      <c r="J11" s="60" t="s">
        <v>1405</v>
      </c>
      <c r="K11" s="330" t="s">
        <v>1427</v>
      </c>
      <c r="L11" s="330" t="s">
        <v>1428</v>
      </c>
      <c r="M11" s="419">
        <v>11000.0</v>
      </c>
      <c r="N11" s="431">
        <v>16900.0</v>
      </c>
      <c r="O11" s="419">
        <v>100000.0</v>
      </c>
      <c r="P11" s="328">
        <v>3.6E-4</v>
      </c>
      <c r="Q11" s="85">
        <f t="shared" si="1"/>
        <v>36</v>
      </c>
      <c r="R11" s="86">
        <v>0.03</v>
      </c>
      <c r="S11" s="86">
        <v>0.035</v>
      </c>
      <c r="T11" s="329">
        <v>0.065</v>
      </c>
      <c r="U11" s="328">
        <f t="shared" si="2"/>
        <v>0.01995</v>
      </c>
      <c r="V11" s="330">
        <v>15.0</v>
      </c>
      <c r="W11" s="331">
        <f t="shared" si="3"/>
        <v>0.15845</v>
      </c>
      <c r="X11" s="85">
        <f t="shared" si="4"/>
        <v>2677.805</v>
      </c>
      <c r="Y11" s="332">
        <v>0.1</v>
      </c>
      <c r="Z11" s="85">
        <f t="shared" si="5"/>
        <v>590</v>
      </c>
      <c r="AA11" s="347">
        <v>2.5</v>
      </c>
      <c r="AB11" s="85">
        <f t="shared" si="6"/>
        <v>2593.695</v>
      </c>
      <c r="AC11" s="329">
        <f t="shared" si="7"/>
        <v>0.1534730769</v>
      </c>
      <c r="AD11" s="71">
        <f t="shared" si="11"/>
        <v>13885.04</v>
      </c>
      <c r="AE11" s="71">
        <f t="shared" si="12"/>
        <v>337.155</v>
      </c>
      <c r="AF11" s="318">
        <v>0.0085</v>
      </c>
      <c r="AG11" s="319">
        <f t="shared" ref="AG11:AG48" si="14">AF11*N11</f>
        <v>143.65</v>
      </c>
    </row>
    <row r="12" ht="18.0" hidden="1" customHeight="1">
      <c r="A12" s="429">
        <v>45754.0</v>
      </c>
      <c r="B12" s="414" t="s">
        <v>1429</v>
      </c>
      <c r="C12" s="414">
        <v>11310.0</v>
      </c>
      <c r="D12" s="326" t="s">
        <v>112</v>
      </c>
      <c r="E12" s="326" t="s">
        <v>113</v>
      </c>
      <c r="F12" s="326" t="s">
        <v>1353</v>
      </c>
      <c r="G12" s="326" t="s">
        <v>115</v>
      </c>
      <c r="H12" s="326" t="s">
        <v>109</v>
      </c>
      <c r="I12" s="60" t="s">
        <v>86</v>
      </c>
      <c r="J12" s="60" t="s">
        <v>1405</v>
      </c>
      <c r="K12" s="326" t="s">
        <v>1430</v>
      </c>
      <c r="L12" s="326" t="s">
        <v>1431</v>
      </c>
      <c r="M12" s="60">
        <v>1500.0</v>
      </c>
      <c r="N12" s="418">
        <v>3300.0</v>
      </c>
      <c r="O12" s="409">
        <v>50000.0</v>
      </c>
      <c r="P12" s="328">
        <v>3.6E-4</v>
      </c>
      <c r="Q12" s="85">
        <f t="shared" si="1"/>
        <v>18</v>
      </c>
      <c r="R12" s="86">
        <v>0.03</v>
      </c>
      <c r="S12" s="86">
        <v>0.035</v>
      </c>
      <c r="T12" s="329">
        <v>0.065</v>
      </c>
      <c r="U12" s="328">
        <f t="shared" si="2"/>
        <v>0.01995</v>
      </c>
      <c r="V12" s="330">
        <v>15.0</v>
      </c>
      <c r="W12" s="329">
        <f t="shared" si="3"/>
        <v>0.15845</v>
      </c>
      <c r="X12" s="85">
        <f t="shared" si="4"/>
        <v>522.885</v>
      </c>
      <c r="Y12" s="332">
        <v>0.1</v>
      </c>
      <c r="Z12" s="85">
        <f t="shared" si="5"/>
        <v>180</v>
      </c>
      <c r="AA12" s="347">
        <v>2.5</v>
      </c>
      <c r="AB12" s="85">
        <f t="shared" si="6"/>
        <v>1076.615</v>
      </c>
      <c r="AC12" s="329">
        <f t="shared" si="7"/>
        <v>0.3262469697</v>
      </c>
      <c r="AD12" s="71">
        <f t="shared" si="11"/>
        <v>2711.28</v>
      </c>
      <c r="AE12" s="71">
        <f t="shared" si="12"/>
        <v>65.835</v>
      </c>
      <c r="AF12" s="318">
        <v>0.0085</v>
      </c>
      <c r="AG12" s="319">
        <f t="shared" si="14"/>
        <v>28.05</v>
      </c>
    </row>
    <row r="13" ht="18.0" hidden="1" customHeight="1">
      <c r="A13" s="429">
        <v>45754.0</v>
      </c>
      <c r="B13" s="414" t="s">
        <v>1432</v>
      </c>
      <c r="C13" s="423" t="s">
        <v>1433</v>
      </c>
      <c r="D13" s="326" t="s">
        <v>112</v>
      </c>
      <c r="E13" s="326" t="s">
        <v>113</v>
      </c>
      <c r="F13" s="326" t="s">
        <v>659</v>
      </c>
      <c r="G13" s="326" t="s">
        <v>108</v>
      </c>
      <c r="H13" s="326" t="s">
        <v>109</v>
      </c>
      <c r="I13" s="60" t="s">
        <v>86</v>
      </c>
      <c r="J13" s="60" t="s">
        <v>1405</v>
      </c>
      <c r="K13" s="326" t="s">
        <v>1434</v>
      </c>
      <c r="L13" s="326" t="s">
        <v>1435</v>
      </c>
      <c r="M13" s="60">
        <v>3300.0</v>
      </c>
      <c r="N13" s="418">
        <v>6200.0</v>
      </c>
      <c r="O13" s="409">
        <v>50000.0</v>
      </c>
      <c r="P13" s="328">
        <v>3.6E-4</v>
      </c>
      <c r="Q13" s="85">
        <f t="shared" si="1"/>
        <v>18</v>
      </c>
      <c r="R13" s="86">
        <v>0.03</v>
      </c>
      <c r="S13" s="86">
        <v>0.035</v>
      </c>
      <c r="T13" s="329">
        <v>0.065</v>
      </c>
      <c r="U13" s="328">
        <f t="shared" si="2"/>
        <v>0.01995</v>
      </c>
      <c r="V13" s="330">
        <v>15.0</v>
      </c>
      <c r="W13" s="329">
        <f t="shared" si="3"/>
        <v>0.15845</v>
      </c>
      <c r="X13" s="85">
        <f t="shared" si="4"/>
        <v>982.39</v>
      </c>
      <c r="Y13" s="332">
        <v>0.1</v>
      </c>
      <c r="Z13" s="85">
        <f t="shared" si="5"/>
        <v>290</v>
      </c>
      <c r="AA13" s="347">
        <v>2.5</v>
      </c>
      <c r="AB13" s="85">
        <f t="shared" si="6"/>
        <v>1607.11</v>
      </c>
      <c r="AC13" s="329">
        <f t="shared" si="7"/>
        <v>0.2592112903</v>
      </c>
      <c r="AD13" s="71">
        <f t="shared" si="11"/>
        <v>5093.92</v>
      </c>
      <c r="AE13" s="71">
        <f t="shared" si="12"/>
        <v>123.69</v>
      </c>
      <c r="AF13" s="318">
        <v>0.0085</v>
      </c>
      <c r="AG13" s="319">
        <f t="shared" si="14"/>
        <v>52.7</v>
      </c>
    </row>
    <row r="14" ht="18.0" hidden="1" customHeight="1">
      <c r="A14" s="429">
        <v>45754.0</v>
      </c>
      <c r="B14" s="414" t="s">
        <v>1436</v>
      </c>
      <c r="C14" s="451">
        <v>11314.0</v>
      </c>
      <c r="D14" s="330" t="s">
        <v>508</v>
      </c>
      <c r="E14" s="330" t="s">
        <v>119</v>
      </c>
      <c r="F14" s="326" t="s">
        <v>138</v>
      </c>
      <c r="G14" s="426" t="s">
        <v>139</v>
      </c>
      <c r="H14" s="326" t="s">
        <v>109</v>
      </c>
      <c r="I14" s="60" t="s">
        <v>86</v>
      </c>
      <c r="J14" s="60" t="s">
        <v>1405</v>
      </c>
      <c r="K14" s="326" t="s">
        <v>1437</v>
      </c>
      <c r="L14" s="330" t="s">
        <v>1438</v>
      </c>
      <c r="M14" s="84">
        <v>2900.0</v>
      </c>
      <c r="N14" s="425">
        <v>4700.0</v>
      </c>
      <c r="O14" s="84">
        <v>50000.0</v>
      </c>
      <c r="P14" s="328">
        <v>3.6E-4</v>
      </c>
      <c r="Q14" s="427">
        <f t="shared" si="1"/>
        <v>18</v>
      </c>
      <c r="R14" s="86">
        <v>0.03</v>
      </c>
      <c r="S14" s="86">
        <v>0.035</v>
      </c>
      <c r="T14" s="329">
        <v>0.065</v>
      </c>
      <c r="U14" s="328">
        <f t="shared" si="2"/>
        <v>0.01995</v>
      </c>
      <c r="V14" s="330">
        <v>15.0</v>
      </c>
      <c r="W14" s="331">
        <f t="shared" si="3"/>
        <v>0.15845</v>
      </c>
      <c r="X14" s="85">
        <f t="shared" si="4"/>
        <v>744.715</v>
      </c>
      <c r="Y14" s="332">
        <v>0.1</v>
      </c>
      <c r="Z14" s="85">
        <f t="shared" si="5"/>
        <v>180</v>
      </c>
      <c r="AA14" s="347">
        <v>2.5</v>
      </c>
      <c r="AB14" s="85">
        <f t="shared" si="6"/>
        <v>854.785</v>
      </c>
      <c r="AC14" s="329">
        <f t="shared" si="7"/>
        <v>0.1818691489</v>
      </c>
      <c r="AD14" s="71">
        <f t="shared" si="11"/>
        <v>3861.52</v>
      </c>
      <c r="AE14" s="71">
        <f t="shared" si="12"/>
        <v>93.765</v>
      </c>
      <c r="AF14" s="318">
        <v>0.0085</v>
      </c>
      <c r="AG14" s="319">
        <f t="shared" si="14"/>
        <v>39.95</v>
      </c>
    </row>
    <row r="15" ht="18.0" hidden="1" customHeight="1">
      <c r="A15" s="429">
        <v>45755.0</v>
      </c>
      <c r="B15" s="415" t="s">
        <v>1439</v>
      </c>
      <c r="C15" s="415">
        <v>11333.0</v>
      </c>
      <c r="D15" s="326" t="s">
        <v>1440</v>
      </c>
      <c r="E15" s="326" t="s">
        <v>91</v>
      </c>
      <c r="F15" s="326" t="s">
        <v>90</v>
      </c>
      <c r="G15" s="326" t="s">
        <v>91</v>
      </c>
      <c r="H15" s="326" t="s">
        <v>85</v>
      </c>
      <c r="I15" s="60" t="s">
        <v>86</v>
      </c>
      <c r="J15" s="60" t="s">
        <v>1405</v>
      </c>
      <c r="K15" s="326" t="s">
        <v>1441</v>
      </c>
      <c r="L15" s="105" t="s">
        <v>1027</v>
      </c>
      <c r="M15" s="60">
        <v>2300.0</v>
      </c>
      <c r="N15" s="418">
        <v>4100.0</v>
      </c>
      <c r="O15" s="409">
        <v>100000.0</v>
      </c>
      <c r="P15" s="328">
        <v>3.6E-4</v>
      </c>
      <c r="Q15" s="85">
        <f t="shared" si="1"/>
        <v>36</v>
      </c>
      <c r="R15" s="86">
        <v>0.12</v>
      </c>
      <c r="S15" s="86">
        <v>0.0</v>
      </c>
      <c r="T15" s="329">
        <v>0.065</v>
      </c>
      <c r="U15" s="328">
        <f t="shared" si="2"/>
        <v>0.01995</v>
      </c>
      <c r="V15" s="330">
        <v>15.0</v>
      </c>
      <c r="W15" s="329">
        <f t="shared" si="3"/>
        <v>0.21345</v>
      </c>
      <c r="X15" s="85">
        <f t="shared" si="4"/>
        <v>875.145</v>
      </c>
      <c r="Y15" s="332">
        <v>0.1</v>
      </c>
      <c r="Z15" s="85">
        <f t="shared" si="5"/>
        <v>180</v>
      </c>
      <c r="AA15" s="347">
        <v>2.5</v>
      </c>
      <c r="AB15" s="85">
        <f t="shared" si="6"/>
        <v>706.355</v>
      </c>
      <c r="AC15" s="329">
        <f t="shared" si="7"/>
        <v>0.1722817073</v>
      </c>
      <c r="AD15" s="71">
        <f t="shared" si="11"/>
        <v>3143.06</v>
      </c>
      <c r="AE15" s="71">
        <f t="shared" si="12"/>
        <v>81.795</v>
      </c>
      <c r="AF15" s="318">
        <v>0.0085</v>
      </c>
      <c r="AG15" s="319">
        <f t="shared" si="14"/>
        <v>34.85</v>
      </c>
    </row>
    <row r="16" ht="18.0" hidden="1" customHeight="1">
      <c r="A16" s="429">
        <v>45755.0</v>
      </c>
      <c r="B16" s="414">
        <v>15453.0</v>
      </c>
      <c r="C16" s="423">
        <v>11365.0</v>
      </c>
      <c r="D16" s="326" t="s">
        <v>401</v>
      </c>
      <c r="E16" s="326" t="s">
        <v>308</v>
      </c>
      <c r="F16" s="326" t="s">
        <v>1442</v>
      </c>
      <c r="G16" s="326" t="s">
        <v>308</v>
      </c>
      <c r="H16" s="326" t="s">
        <v>668</v>
      </c>
      <c r="I16" s="60" t="s">
        <v>86</v>
      </c>
      <c r="J16" s="60" t="s">
        <v>1405</v>
      </c>
      <c r="K16" s="326" t="s">
        <v>1443</v>
      </c>
      <c r="L16" s="326" t="s">
        <v>1444</v>
      </c>
      <c r="M16" s="60">
        <v>3400.0</v>
      </c>
      <c r="N16" s="418">
        <v>4500.0</v>
      </c>
      <c r="O16" s="60">
        <v>50000.0</v>
      </c>
      <c r="P16" s="328">
        <v>3.6E-4</v>
      </c>
      <c r="Q16" s="85">
        <f t="shared" si="1"/>
        <v>18</v>
      </c>
      <c r="R16" s="86">
        <v>0.0</v>
      </c>
      <c r="S16" s="86">
        <v>0.0</v>
      </c>
      <c r="T16" s="329">
        <v>0.065</v>
      </c>
      <c r="U16" s="328">
        <f t="shared" si="2"/>
        <v>0.01995</v>
      </c>
      <c r="V16" s="330">
        <v>15.0</v>
      </c>
      <c r="W16" s="331">
        <f t="shared" si="3"/>
        <v>0.09345</v>
      </c>
      <c r="X16" s="85">
        <f t="shared" si="4"/>
        <v>420.525</v>
      </c>
      <c r="Y16" s="332">
        <v>0.07</v>
      </c>
      <c r="Z16" s="85">
        <f t="shared" si="5"/>
        <v>77</v>
      </c>
      <c r="AA16" s="347">
        <v>2.5</v>
      </c>
      <c r="AB16" s="85">
        <f t="shared" si="6"/>
        <v>581.975</v>
      </c>
      <c r="AC16" s="329">
        <f t="shared" si="7"/>
        <v>0.1293277778</v>
      </c>
      <c r="AD16" s="71">
        <f t="shared" si="11"/>
        <v>3989.7</v>
      </c>
      <c r="AE16" s="71">
        <f t="shared" si="12"/>
        <v>89.775</v>
      </c>
      <c r="AF16" s="318">
        <v>0.0085</v>
      </c>
      <c r="AG16" s="319">
        <f t="shared" si="14"/>
        <v>38.25</v>
      </c>
    </row>
    <row r="17" ht="18.0" hidden="1" customHeight="1">
      <c r="A17" s="429">
        <v>45757.0</v>
      </c>
      <c r="B17" s="414" t="s">
        <v>1445</v>
      </c>
      <c r="C17" s="414" t="s">
        <v>1446</v>
      </c>
      <c r="D17" s="326" t="s">
        <v>112</v>
      </c>
      <c r="E17" s="326" t="s">
        <v>113</v>
      </c>
      <c r="F17" s="326" t="s">
        <v>508</v>
      </c>
      <c r="G17" s="326" t="s">
        <v>119</v>
      </c>
      <c r="H17" s="326" t="s">
        <v>109</v>
      </c>
      <c r="I17" s="60" t="s">
        <v>86</v>
      </c>
      <c r="J17" s="60" t="s">
        <v>1405</v>
      </c>
      <c r="K17" s="326" t="s">
        <v>1417</v>
      </c>
      <c r="L17" s="105" t="s">
        <v>911</v>
      </c>
      <c r="M17" s="60">
        <v>5000.0</v>
      </c>
      <c r="N17" s="418">
        <v>7900.0</v>
      </c>
      <c r="O17" s="60">
        <v>100000.0</v>
      </c>
      <c r="P17" s="328">
        <v>3.6E-4</v>
      </c>
      <c r="Q17" s="85">
        <f t="shared" si="1"/>
        <v>36</v>
      </c>
      <c r="R17" s="86">
        <v>0.03</v>
      </c>
      <c r="S17" s="86">
        <v>0.035</v>
      </c>
      <c r="T17" s="329">
        <v>0.065</v>
      </c>
      <c r="U17" s="328">
        <f t="shared" si="2"/>
        <v>0.01995</v>
      </c>
      <c r="V17" s="330">
        <v>15.0</v>
      </c>
      <c r="W17" s="331">
        <f t="shared" si="3"/>
        <v>0.15845</v>
      </c>
      <c r="X17" s="85">
        <f t="shared" si="4"/>
        <v>1251.755</v>
      </c>
      <c r="Y17" s="332">
        <v>0.1</v>
      </c>
      <c r="Z17" s="85">
        <f t="shared" si="5"/>
        <v>290</v>
      </c>
      <c r="AA17" s="347">
        <v>2.5</v>
      </c>
      <c r="AB17" s="85">
        <f t="shared" si="6"/>
        <v>1319.745</v>
      </c>
      <c r="AC17" s="329">
        <f t="shared" si="7"/>
        <v>0.1670563291</v>
      </c>
      <c r="AD17" s="71">
        <f t="shared" si="11"/>
        <v>6490.64</v>
      </c>
      <c r="AE17" s="71">
        <f t="shared" si="12"/>
        <v>157.605</v>
      </c>
      <c r="AF17" s="318">
        <v>0.0085</v>
      </c>
      <c r="AG17" s="319">
        <f t="shared" si="14"/>
        <v>67.15</v>
      </c>
    </row>
    <row r="18" ht="17.25" hidden="1" customHeight="1">
      <c r="A18" s="429">
        <v>45757.0</v>
      </c>
      <c r="B18" s="414" t="s">
        <v>1447</v>
      </c>
      <c r="C18" s="414" t="s">
        <v>1448</v>
      </c>
      <c r="D18" s="326" t="s">
        <v>112</v>
      </c>
      <c r="E18" s="326" t="s">
        <v>113</v>
      </c>
      <c r="F18" s="326" t="s">
        <v>659</v>
      </c>
      <c r="G18" s="326" t="s">
        <v>108</v>
      </c>
      <c r="H18" s="326" t="s">
        <v>109</v>
      </c>
      <c r="I18" s="60" t="s">
        <v>86</v>
      </c>
      <c r="J18" s="60" t="s">
        <v>1405</v>
      </c>
      <c r="K18" s="326" t="s">
        <v>1449</v>
      </c>
      <c r="L18" s="326" t="s">
        <v>1450</v>
      </c>
      <c r="M18" s="60">
        <v>4000.0</v>
      </c>
      <c r="N18" s="418">
        <v>8900.0</v>
      </c>
      <c r="O18" s="409">
        <v>100000.0</v>
      </c>
      <c r="P18" s="328">
        <v>3.6E-4</v>
      </c>
      <c r="Q18" s="85">
        <f t="shared" si="1"/>
        <v>36</v>
      </c>
      <c r="R18" s="86">
        <v>0.03</v>
      </c>
      <c r="S18" s="86">
        <v>0.035</v>
      </c>
      <c r="T18" s="329">
        <v>0.065</v>
      </c>
      <c r="U18" s="328">
        <f t="shared" si="2"/>
        <v>0.01995</v>
      </c>
      <c r="V18" s="330">
        <v>15.0</v>
      </c>
      <c r="W18" s="329">
        <f t="shared" si="3"/>
        <v>0.15845</v>
      </c>
      <c r="X18" s="85">
        <f t="shared" si="4"/>
        <v>1410.205</v>
      </c>
      <c r="Y18" s="332">
        <v>0.1</v>
      </c>
      <c r="Z18" s="85">
        <f t="shared" si="5"/>
        <v>490</v>
      </c>
      <c r="AA18" s="347">
        <v>2.5</v>
      </c>
      <c r="AB18" s="85">
        <f t="shared" si="6"/>
        <v>2961.295</v>
      </c>
      <c r="AC18" s="329">
        <f t="shared" si="7"/>
        <v>0.3327297753</v>
      </c>
      <c r="AD18" s="71">
        <f t="shared" si="11"/>
        <v>7312.24</v>
      </c>
      <c r="AE18" s="71">
        <f t="shared" si="12"/>
        <v>177.555</v>
      </c>
      <c r="AF18" s="318">
        <v>0.0085</v>
      </c>
      <c r="AG18" s="319">
        <f t="shared" si="14"/>
        <v>75.65</v>
      </c>
    </row>
    <row r="19" ht="18.0" hidden="1" customHeight="1">
      <c r="A19" s="429">
        <v>45757.0</v>
      </c>
      <c r="B19" s="430">
        <v>15514.0</v>
      </c>
      <c r="C19" s="430">
        <v>11403.0</v>
      </c>
      <c r="D19" s="330" t="s">
        <v>124</v>
      </c>
      <c r="E19" s="330" t="s">
        <v>125</v>
      </c>
      <c r="F19" s="326" t="s">
        <v>82</v>
      </c>
      <c r="G19" s="426" t="s">
        <v>83</v>
      </c>
      <c r="H19" s="326" t="s">
        <v>85</v>
      </c>
      <c r="I19" s="60" t="s">
        <v>86</v>
      </c>
      <c r="J19" s="60" t="s">
        <v>1405</v>
      </c>
      <c r="K19" s="326" t="s">
        <v>1451</v>
      </c>
      <c r="L19" s="105" t="s">
        <v>1452</v>
      </c>
      <c r="M19" s="84">
        <v>3500.0</v>
      </c>
      <c r="N19" s="425">
        <v>6200.0</v>
      </c>
      <c r="O19" s="84">
        <v>200000.0</v>
      </c>
      <c r="P19" s="328">
        <v>3.6E-4</v>
      </c>
      <c r="Q19" s="427">
        <f t="shared" si="1"/>
        <v>72</v>
      </c>
      <c r="R19" s="86">
        <v>0.12</v>
      </c>
      <c r="S19" s="86">
        <v>0.0</v>
      </c>
      <c r="T19" s="329">
        <v>0.065</v>
      </c>
      <c r="U19" s="328">
        <f t="shared" si="2"/>
        <v>0.01995</v>
      </c>
      <c r="V19" s="330">
        <v>15.0</v>
      </c>
      <c r="W19" s="331">
        <f t="shared" si="3"/>
        <v>0.21345</v>
      </c>
      <c r="X19" s="85">
        <f t="shared" si="4"/>
        <v>1323.39</v>
      </c>
      <c r="Y19" s="332">
        <v>0.1</v>
      </c>
      <c r="Z19" s="85">
        <f t="shared" si="5"/>
        <v>270</v>
      </c>
      <c r="AA19" s="347">
        <v>2.5</v>
      </c>
      <c r="AB19" s="85">
        <f t="shared" si="6"/>
        <v>1032.11</v>
      </c>
      <c r="AC19" s="329">
        <f t="shared" si="7"/>
        <v>0.1664693548</v>
      </c>
      <c r="AD19" s="71">
        <f t="shared" si="11"/>
        <v>4752.92</v>
      </c>
      <c r="AE19" s="71">
        <f t="shared" si="12"/>
        <v>123.69</v>
      </c>
      <c r="AF19" s="318">
        <v>0.0085</v>
      </c>
      <c r="AG19" s="319">
        <f t="shared" si="14"/>
        <v>52.7</v>
      </c>
    </row>
    <row r="20" ht="16.5" hidden="1" customHeight="1">
      <c r="A20" s="429">
        <v>45758.0</v>
      </c>
      <c r="B20" s="414" t="s">
        <v>1453</v>
      </c>
      <c r="C20" s="423">
        <v>11437.0</v>
      </c>
      <c r="D20" s="326" t="s">
        <v>401</v>
      </c>
      <c r="E20" s="326" t="s">
        <v>308</v>
      </c>
      <c r="F20" s="330" t="s">
        <v>1106</v>
      </c>
      <c r="G20" s="330" t="s">
        <v>106</v>
      </c>
      <c r="H20" s="330" t="s">
        <v>1107</v>
      </c>
      <c r="I20" s="60" t="s">
        <v>86</v>
      </c>
      <c r="J20" s="60" t="s">
        <v>1405</v>
      </c>
      <c r="K20" s="330" t="s">
        <v>527</v>
      </c>
      <c r="L20" s="330" t="s">
        <v>1454</v>
      </c>
      <c r="M20" s="419">
        <v>9000.0</v>
      </c>
      <c r="N20" s="431">
        <v>15700.0</v>
      </c>
      <c r="O20" s="419">
        <v>150000.0</v>
      </c>
      <c r="P20" s="328">
        <v>3.6E-4</v>
      </c>
      <c r="Q20" s="85">
        <f t="shared" si="1"/>
        <v>54</v>
      </c>
      <c r="R20" s="86">
        <v>0.12</v>
      </c>
      <c r="S20" s="86">
        <v>0.0</v>
      </c>
      <c r="T20" s="329">
        <v>0.065</v>
      </c>
      <c r="U20" s="328">
        <f t="shared" si="2"/>
        <v>0.02394</v>
      </c>
      <c r="V20" s="330">
        <v>18.0</v>
      </c>
      <c r="W20" s="331">
        <f t="shared" si="3"/>
        <v>0.21744</v>
      </c>
      <c r="X20" s="85">
        <f t="shared" si="4"/>
        <v>3413.808</v>
      </c>
      <c r="Y20" s="332">
        <v>0.13</v>
      </c>
      <c r="Z20" s="85">
        <f t="shared" si="5"/>
        <v>871</v>
      </c>
      <c r="AA20" s="347">
        <v>2.5</v>
      </c>
      <c r="AB20" s="85">
        <f t="shared" si="6"/>
        <v>2358.692</v>
      </c>
      <c r="AC20" s="329">
        <f t="shared" si="7"/>
        <v>0.1502351592</v>
      </c>
      <c r="AD20" s="71">
        <f t="shared" si="11"/>
        <v>11910.334</v>
      </c>
      <c r="AE20" s="71">
        <f t="shared" si="12"/>
        <v>375.858</v>
      </c>
      <c r="AF20" s="318">
        <v>0.0085</v>
      </c>
      <c r="AG20" s="319">
        <f t="shared" si="14"/>
        <v>133.45</v>
      </c>
    </row>
    <row r="21" ht="18.0" hidden="1" customHeight="1">
      <c r="A21" s="429">
        <v>45758.0</v>
      </c>
      <c r="B21" s="414" t="s">
        <v>1455</v>
      </c>
      <c r="C21" s="414" t="s">
        <v>1456</v>
      </c>
      <c r="D21" s="330" t="s">
        <v>105</v>
      </c>
      <c r="E21" s="330" t="s">
        <v>106</v>
      </c>
      <c r="F21" s="330" t="s">
        <v>508</v>
      </c>
      <c r="G21" s="330" t="s">
        <v>119</v>
      </c>
      <c r="H21" s="326" t="s">
        <v>109</v>
      </c>
      <c r="I21" s="60" t="s">
        <v>86</v>
      </c>
      <c r="J21" s="60" t="s">
        <v>1405</v>
      </c>
      <c r="K21" s="330" t="s">
        <v>1457</v>
      </c>
      <c r="L21" s="330" t="s">
        <v>1458</v>
      </c>
      <c r="M21" s="419">
        <v>9000.0</v>
      </c>
      <c r="N21" s="431">
        <v>15900.0</v>
      </c>
      <c r="O21" s="419">
        <v>150000.0</v>
      </c>
      <c r="P21" s="328">
        <v>3.6E-4</v>
      </c>
      <c r="Q21" s="85">
        <f t="shared" si="1"/>
        <v>54</v>
      </c>
      <c r="R21" s="86">
        <v>0.03</v>
      </c>
      <c r="S21" s="86">
        <v>0.035</v>
      </c>
      <c r="T21" s="329">
        <v>0.065</v>
      </c>
      <c r="U21" s="328">
        <f t="shared" si="2"/>
        <v>0.01995</v>
      </c>
      <c r="V21" s="330">
        <v>15.0</v>
      </c>
      <c r="W21" s="331">
        <f t="shared" si="3"/>
        <v>0.15845</v>
      </c>
      <c r="X21" s="85">
        <f t="shared" si="4"/>
        <v>2519.355</v>
      </c>
      <c r="Y21" s="332">
        <v>0.1</v>
      </c>
      <c r="Z21" s="85">
        <f t="shared" si="5"/>
        <v>690</v>
      </c>
      <c r="AA21" s="347">
        <v>2.5</v>
      </c>
      <c r="AB21" s="85">
        <f t="shared" si="6"/>
        <v>3634.145</v>
      </c>
      <c r="AC21" s="329">
        <f t="shared" si="7"/>
        <v>0.2285625786</v>
      </c>
      <c r="AD21" s="71">
        <f t="shared" si="11"/>
        <v>13063.44</v>
      </c>
      <c r="AE21" s="71">
        <f t="shared" si="12"/>
        <v>317.205</v>
      </c>
      <c r="AF21" s="318">
        <v>0.0085</v>
      </c>
      <c r="AG21" s="319">
        <f t="shared" si="14"/>
        <v>135.15</v>
      </c>
    </row>
    <row r="22" ht="18.0" hidden="1" customHeight="1">
      <c r="A22" s="429">
        <v>45761.0</v>
      </c>
      <c r="B22" s="432" t="s">
        <v>1459</v>
      </c>
      <c r="C22" s="414" t="s">
        <v>1460</v>
      </c>
      <c r="D22" s="326" t="s">
        <v>112</v>
      </c>
      <c r="E22" s="326" t="s">
        <v>113</v>
      </c>
      <c r="F22" s="326" t="s">
        <v>659</v>
      </c>
      <c r="G22" s="326" t="s">
        <v>108</v>
      </c>
      <c r="H22" s="326" t="s">
        <v>109</v>
      </c>
      <c r="I22" s="60" t="s">
        <v>86</v>
      </c>
      <c r="J22" s="60" t="s">
        <v>1405</v>
      </c>
      <c r="K22" s="326" t="s">
        <v>1461</v>
      </c>
      <c r="L22" s="326" t="s">
        <v>1462</v>
      </c>
      <c r="M22" s="416">
        <v>10000.0</v>
      </c>
      <c r="N22" s="417">
        <v>15900.0</v>
      </c>
      <c r="O22" s="419">
        <v>100000.0</v>
      </c>
      <c r="P22" s="328">
        <v>3.6E-4</v>
      </c>
      <c r="Q22" s="85">
        <f t="shared" si="1"/>
        <v>36</v>
      </c>
      <c r="R22" s="86">
        <v>0.03</v>
      </c>
      <c r="S22" s="86">
        <v>0.035</v>
      </c>
      <c r="T22" s="329">
        <v>0.065</v>
      </c>
      <c r="U22" s="328">
        <f t="shared" si="2"/>
        <v>0.01995</v>
      </c>
      <c r="V22" s="330">
        <v>15.0</v>
      </c>
      <c r="W22" s="329">
        <f t="shared" si="3"/>
        <v>0.15845</v>
      </c>
      <c r="X22" s="85">
        <f t="shared" si="4"/>
        <v>2519.355</v>
      </c>
      <c r="Y22" s="332">
        <v>0.1</v>
      </c>
      <c r="Z22" s="85">
        <f t="shared" si="5"/>
        <v>590</v>
      </c>
      <c r="AA22" s="347">
        <v>2.5</v>
      </c>
      <c r="AB22" s="85">
        <f t="shared" si="6"/>
        <v>2752.145</v>
      </c>
      <c r="AC22" s="329">
        <f t="shared" si="7"/>
        <v>0.1730908805</v>
      </c>
      <c r="AD22" s="71">
        <f t="shared" si="11"/>
        <v>13063.44</v>
      </c>
      <c r="AE22" s="71">
        <f t="shared" si="12"/>
        <v>317.205</v>
      </c>
      <c r="AF22" s="318">
        <v>0.0085</v>
      </c>
      <c r="AG22" s="319">
        <f t="shared" si="14"/>
        <v>135.15</v>
      </c>
    </row>
    <row r="23" ht="18.0" hidden="1" customHeight="1">
      <c r="A23" s="429">
        <v>45761.0</v>
      </c>
      <c r="B23" s="414" t="s">
        <v>1463</v>
      </c>
      <c r="C23" s="414" t="s">
        <v>1464</v>
      </c>
      <c r="D23" s="330" t="s">
        <v>124</v>
      </c>
      <c r="E23" s="330" t="s">
        <v>125</v>
      </c>
      <c r="F23" s="326" t="s">
        <v>105</v>
      </c>
      <c r="G23" s="426" t="s">
        <v>106</v>
      </c>
      <c r="H23" s="326" t="s">
        <v>109</v>
      </c>
      <c r="I23" s="60" t="s">
        <v>86</v>
      </c>
      <c r="J23" s="60" t="s">
        <v>1405</v>
      </c>
      <c r="K23" s="326" t="s">
        <v>719</v>
      </c>
      <c r="L23" s="330" t="s">
        <v>1031</v>
      </c>
      <c r="M23" s="84">
        <v>9000.0</v>
      </c>
      <c r="N23" s="425">
        <v>14700.0</v>
      </c>
      <c r="O23" s="84">
        <v>100000.0</v>
      </c>
      <c r="P23" s="328">
        <v>3.6E-4</v>
      </c>
      <c r="Q23" s="427">
        <f t="shared" si="1"/>
        <v>36</v>
      </c>
      <c r="R23" s="86">
        <v>0.03</v>
      </c>
      <c r="S23" s="86">
        <v>0.035</v>
      </c>
      <c r="T23" s="329">
        <v>0.065</v>
      </c>
      <c r="U23" s="328">
        <f t="shared" si="2"/>
        <v>0.01995</v>
      </c>
      <c r="V23" s="330">
        <v>15.0</v>
      </c>
      <c r="W23" s="331">
        <f t="shared" si="3"/>
        <v>0.15845</v>
      </c>
      <c r="X23" s="85">
        <f t="shared" si="4"/>
        <v>2329.215</v>
      </c>
      <c r="Y23" s="332">
        <v>0.1</v>
      </c>
      <c r="Z23" s="85">
        <f t="shared" si="5"/>
        <v>570</v>
      </c>
      <c r="AA23" s="347">
        <v>2.5</v>
      </c>
      <c r="AB23" s="85">
        <f t="shared" si="6"/>
        <v>2762.285</v>
      </c>
      <c r="AC23" s="329">
        <f t="shared" si="7"/>
        <v>0.1879105442</v>
      </c>
      <c r="AD23" s="71">
        <f t="shared" si="11"/>
        <v>12077.52</v>
      </c>
      <c r="AE23" s="71">
        <f t="shared" si="12"/>
        <v>293.265</v>
      </c>
      <c r="AF23" s="318">
        <v>0.0085</v>
      </c>
      <c r="AG23" s="319">
        <f t="shared" si="14"/>
        <v>124.95</v>
      </c>
    </row>
    <row r="24" ht="18.75" hidden="1" customHeight="1">
      <c r="A24" s="429">
        <v>45762.0</v>
      </c>
      <c r="B24" s="414">
        <v>15642.0</v>
      </c>
      <c r="C24" s="414">
        <v>11488.0</v>
      </c>
      <c r="D24" s="326" t="s">
        <v>90</v>
      </c>
      <c r="E24" s="326" t="s">
        <v>91</v>
      </c>
      <c r="F24" s="326" t="s">
        <v>101</v>
      </c>
      <c r="G24" s="326" t="s">
        <v>91</v>
      </c>
      <c r="H24" s="326" t="s">
        <v>85</v>
      </c>
      <c r="I24" s="60" t="s">
        <v>86</v>
      </c>
      <c r="J24" s="60" t="s">
        <v>1405</v>
      </c>
      <c r="K24" s="326" t="s">
        <v>1465</v>
      </c>
      <c r="L24" s="326" t="s">
        <v>1466</v>
      </c>
      <c r="M24" s="60">
        <v>900.0</v>
      </c>
      <c r="N24" s="418">
        <v>1570.0</v>
      </c>
      <c r="O24" s="409">
        <v>47600.0</v>
      </c>
      <c r="P24" s="328">
        <v>3.6E-4</v>
      </c>
      <c r="Q24" s="85">
        <f t="shared" si="1"/>
        <v>17.136</v>
      </c>
      <c r="R24" s="86">
        <v>0.12</v>
      </c>
      <c r="S24" s="86">
        <v>0.0</v>
      </c>
      <c r="T24" s="329">
        <v>0.065</v>
      </c>
      <c r="U24" s="328">
        <f t="shared" si="2"/>
        <v>0.01995</v>
      </c>
      <c r="V24" s="330">
        <v>15.0</v>
      </c>
      <c r="W24" s="331">
        <f t="shared" si="3"/>
        <v>0.21345</v>
      </c>
      <c r="X24" s="85">
        <f t="shared" si="4"/>
        <v>335.1165</v>
      </c>
      <c r="Y24" s="332">
        <v>0.13</v>
      </c>
      <c r="Z24" s="85">
        <f t="shared" si="5"/>
        <v>87.1</v>
      </c>
      <c r="AA24" s="347">
        <v>2.5</v>
      </c>
      <c r="AB24" s="85">
        <f t="shared" si="6"/>
        <v>228.1475</v>
      </c>
      <c r="AC24" s="329">
        <f t="shared" si="7"/>
        <v>0.145316879</v>
      </c>
      <c r="AD24" s="71">
        <f t="shared" si="11"/>
        <v>1203.562</v>
      </c>
      <c r="AE24" s="71">
        <f t="shared" si="12"/>
        <v>31.3215</v>
      </c>
      <c r="AF24" s="318">
        <v>0.0085</v>
      </c>
      <c r="AG24" s="319">
        <f t="shared" si="14"/>
        <v>13.345</v>
      </c>
    </row>
    <row r="25" ht="18.0" hidden="1" customHeight="1">
      <c r="A25" s="413">
        <v>45763.0</v>
      </c>
      <c r="B25" s="414" t="s">
        <v>1467</v>
      </c>
      <c r="C25" s="414" t="s">
        <v>1468</v>
      </c>
      <c r="D25" s="330" t="s">
        <v>1469</v>
      </c>
      <c r="E25" s="330" t="s">
        <v>113</v>
      </c>
      <c r="F25" s="326" t="s">
        <v>1470</v>
      </c>
      <c r="G25" s="426" t="s">
        <v>119</v>
      </c>
      <c r="H25" s="326" t="s">
        <v>109</v>
      </c>
      <c r="I25" s="60" t="s">
        <v>86</v>
      </c>
      <c r="J25" s="60" t="s">
        <v>1405</v>
      </c>
      <c r="K25" s="330" t="s">
        <v>1471</v>
      </c>
      <c r="L25" s="326" t="s">
        <v>740</v>
      </c>
      <c r="M25" s="84">
        <v>5500.0</v>
      </c>
      <c r="N25" s="418">
        <v>8500.0</v>
      </c>
      <c r="O25" s="84">
        <v>100000.0</v>
      </c>
      <c r="P25" s="328">
        <v>3.6E-4</v>
      </c>
      <c r="Q25" s="427">
        <f t="shared" si="1"/>
        <v>36</v>
      </c>
      <c r="R25" s="86">
        <v>0.03</v>
      </c>
      <c r="S25" s="86">
        <v>0.035</v>
      </c>
      <c r="T25" s="329">
        <v>0.065</v>
      </c>
      <c r="U25" s="328">
        <f t="shared" si="2"/>
        <v>0.01995</v>
      </c>
      <c r="V25" s="330">
        <v>15.0</v>
      </c>
      <c r="W25" s="331">
        <f t="shared" si="3"/>
        <v>0.15845</v>
      </c>
      <c r="X25" s="85">
        <f t="shared" si="4"/>
        <v>1346.825</v>
      </c>
      <c r="Y25" s="332">
        <v>0.1</v>
      </c>
      <c r="Z25" s="85">
        <f t="shared" si="5"/>
        <v>300</v>
      </c>
      <c r="AA25" s="347">
        <v>2.5</v>
      </c>
      <c r="AB25" s="85">
        <f t="shared" si="6"/>
        <v>1314.675</v>
      </c>
      <c r="AC25" s="329">
        <f t="shared" si="7"/>
        <v>0.1546676471</v>
      </c>
      <c r="AD25" s="71">
        <f t="shared" si="11"/>
        <v>6983.6</v>
      </c>
      <c r="AE25" s="71">
        <f t="shared" si="12"/>
        <v>169.575</v>
      </c>
      <c r="AF25" s="318">
        <v>0.0085</v>
      </c>
      <c r="AG25" s="319">
        <f t="shared" si="14"/>
        <v>72.25</v>
      </c>
    </row>
    <row r="26" ht="18.0" hidden="1" customHeight="1">
      <c r="A26" s="413">
        <v>45764.0</v>
      </c>
      <c r="B26" s="122">
        <v>15729.0</v>
      </c>
      <c r="C26" s="415">
        <v>11544.0</v>
      </c>
      <c r="D26" s="330" t="s">
        <v>314</v>
      </c>
      <c r="E26" s="330" t="s">
        <v>125</v>
      </c>
      <c r="F26" s="326" t="s">
        <v>1423</v>
      </c>
      <c r="G26" s="330" t="s">
        <v>91</v>
      </c>
      <c r="H26" s="330" t="s">
        <v>316</v>
      </c>
      <c r="I26" s="60" t="s">
        <v>86</v>
      </c>
      <c r="J26" s="60" t="s">
        <v>1405</v>
      </c>
      <c r="K26" s="326" t="s">
        <v>679</v>
      </c>
      <c r="L26" s="330" t="s">
        <v>1031</v>
      </c>
      <c r="M26" s="419">
        <v>1500.0</v>
      </c>
      <c r="N26" s="431">
        <v>3000.0</v>
      </c>
      <c r="O26" s="419">
        <v>370000.0</v>
      </c>
      <c r="P26" s="328">
        <v>3.6E-4</v>
      </c>
      <c r="Q26" s="85">
        <f t="shared" si="1"/>
        <v>133.2</v>
      </c>
      <c r="R26" s="86">
        <v>0.12</v>
      </c>
      <c r="S26" s="86">
        <v>0.0</v>
      </c>
      <c r="T26" s="329">
        <v>0.065</v>
      </c>
      <c r="U26" s="328">
        <f t="shared" si="2"/>
        <v>0.01995</v>
      </c>
      <c r="V26" s="330">
        <v>15.0</v>
      </c>
      <c r="W26" s="331">
        <f t="shared" si="3"/>
        <v>0.21345</v>
      </c>
      <c r="X26" s="85">
        <f t="shared" si="4"/>
        <v>640.35</v>
      </c>
      <c r="Y26" s="332">
        <v>0.1</v>
      </c>
      <c r="Z26" s="85">
        <f t="shared" si="5"/>
        <v>150</v>
      </c>
      <c r="AA26" s="347">
        <v>2.5</v>
      </c>
      <c r="AB26" s="85">
        <f t="shared" si="6"/>
        <v>573.95</v>
      </c>
      <c r="AC26" s="329">
        <f t="shared" si="7"/>
        <v>0.1913166667</v>
      </c>
      <c r="AD26" s="71">
        <f t="shared" si="11"/>
        <v>2299.8</v>
      </c>
      <c r="AE26" s="71">
        <f t="shared" si="12"/>
        <v>59.85</v>
      </c>
      <c r="AF26" s="318">
        <v>0.0085</v>
      </c>
      <c r="AG26" s="319">
        <f t="shared" si="14"/>
        <v>25.5</v>
      </c>
    </row>
    <row r="27" ht="18.0" customHeight="1">
      <c r="A27" s="413">
        <v>45764.0</v>
      </c>
      <c r="B27" s="414">
        <v>15745.0</v>
      </c>
      <c r="C27" s="414">
        <v>11558.0</v>
      </c>
      <c r="D27" s="326" t="s">
        <v>127</v>
      </c>
      <c r="E27" s="326" t="s">
        <v>83</v>
      </c>
      <c r="F27" s="326" t="s">
        <v>1103</v>
      </c>
      <c r="G27" s="326" t="s">
        <v>83</v>
      </c>
      <c r="H27" s="326" t="s">
        <v>128</v>
      </c>
      <c r="I27" s="60" t="s">
        <v>86</v>
      </c>
      <c r="J27" s="60" t="s">
        <v>1405</v>
      </c>
      <c r="K27" s="326" t="s">
        <v>1472</v>
      </c>
      <c r="L27" s="326" t="s">
        <v>1473</v>
      </c>
      <c r="M27" s="60">
        <v>800.0</v>
      </c>
      <c r="N27" s="418">
        <v>1600.0</v>
      </c>
      <c r="O27" s="409">
        <v>40000.0</v>
      </c>
      <c r="P27" s="328">
        <v>3.6E-4</v>
      </c>
      <c r="Q27" s="85">
        <f t="shared" si="1"/>
        <v>14.4</v>
      </c>
      <c r="R27" s="86">
        <v>0.0</v>
      </c>
      <c r="S27" s="86">
        <v>0.0</v>
      </c>
      <c r="T27" s="329">
        <v>0.065</v>
      </c>
      <c r="U27" s="328">
        <f t="shared" si="2"/>
        <v>0.01995</v>
      </c>
      <c r="V27" s="330">
        <v>15.0</v>
      </c>
      <c r="W27" s="331">
        <f t="shared" si="3"/>
        <v>0.09345</v>
      </c>
      <c r="X27" s="85">
        <f t="shared" si="4"/>
        <v>149.52</v>
      </c>
      <c r="Y27" s="332">
        <v>0.13</v>
      </c>
      <c r="Z27" s="85">
        <f t="shared" si="5"/>
        <v>104</v>
      </c>
      <c r="AA27" s="347">
        <v>2.5</v>
      </c>
      <c r="AB27" s="85">
        <f t="shared" si="6"/>
        <v>529.58</v>
      </c>
      <c r="AC27" s="329">
        <f t="shared" si="7"/>
        <v>0.3309875</v>
      </c>
      <c r="AD27" s="71">
        <f t="shared" si="11"/>
        <v>1418.56</v>
      </c>
      <c r="AE27" s="71">
        <f t="shared" si="12"/>
        <v>31.92</v>
      </c>
      <c r="AF27" s="318">
        <v>0.0085</v>
      </c>
      <c r="AG27" s="319">
        <f t="shared" si="14"/>
        <v>13.6</v>
      </c>
    </row>
    <row r="28" ht="18.0" hidden="1" customHeight="1">
      <c r="A28" s="413">
        <v>45764.0</v>
      </c>
      <c r="B28" s="414" t="s">
        <v>1474</v>
      </c>
      <c r="C28" s="414">
        <v>11552.0</v>
      </c>
      <c r="D28" s="326" t="s">
        <v>257</v>
      </c>
      <c r="E28" s="326" t="s">
        <v>113</v>
      </c>
      <c r="F28" s="326" t="s">
        <v>1205</v>
      </c>
      <c r="G28" s="326" t="s">
        <v>108</v>
      </c>
      <c r="H28" s="326" t="s">
        <v>109</v>
      </c>
      <c r="I28" s="60" t="s">
        <v>86</v>
      </c>
      <c r="J28" s="60" t="s">
        <v>1405</v>
      </c>
      <c r="K28" s="326" t="s">
        <v>1475</v>
      </c>
      <c r="L28" s="326" t="s">
        <v>1476</v>
      </c>
      <c r="M28" s="60">
        <v>11200.0</v>
      </c>
      <c r="N28" s="418">
        <v>17300.0</v>
      </c>
      <c r="O28" s="337">
        <v>100000.0</v>
      </c>
      <c r="P28" s="328">
        <v>3.6E-4</v>
      </c>
      <c r="Q28" s="85">
        <f t="shared" si="1"/>
        <v>36</v>
      </c>
      <c r="R28" s="86">
        <v>0.03</v>
      </c>
      <c r="S28" s="86">
        <v>0.035</v>
      </c>
      <c r="T28" s="329">
        <v>0.065</v>
      </c>
      <c r="U28" s="328">
        <f t="shared" si="2"/>
        <v>0.01995</v>
      </c>
      <c r="V28" s="330">
        <v>15.0</v>
      </c>
      <c r="W28" s="331">
        <f t="shared" si="3"/>
        <v>0.15845</v>
      </c>
      <c r="X28" s="85">
        <f t="shared" si="4"/>
        <v>2741.185</v>
      </c>
      <c r="Y28" s="332">
        <v>0.1</v>
      </c>
      <c r="Z28" s="85">
        <f t="shared" si="5"/>
        <v>610</v>
      </c>
      <c r="AA28" s="347">
        <v>2.5</v>
      </c>
      <c r="AB28" s="85">
        <f t="shared" si="6"/>
        <v>2710.315</v>
      </c>
      <c r="AC28" s="329">
        <f t="shared" si="7"/>
        <v>0.1566656069</v>
      </c>
      <c r="AD28" s="71">
        <f t="shared" si="11"/>
        <v>14213.68</v>
      </c>
      <c r="AE28" s="71">
        <f t="shared" si="12"/>
        <v>345.135</v>
      </c>
      <c r="AF28" s="318">
        <v>0.0085</v>
      </c>
      <c r="AG28" s="319">
        <f t="shared" si="14"/>
        <v>147.05</v>
      </c>
    </row>
    <row r="29" ht="18.0" hidden="1" customHeight="1">
      <c r="A29" s="413">
        <v>45769.0</v>
      </c>
      <c r="B29" s="414">
        <v>15778.0</v>
      </c>
      <c r="C29" s="414">
        <v>11586.0</v>
      </c>
      <c r="D29" s="330" t="s">
        <v>124</v>
      </c>
      <c r="E29" s="330" t="s">
        <v>125</v>
      </c>
      <c r="F29" s="326" t="s">
        <v>105</v>
      </c>
      <c r="G29" s="426" t="s">
        <v>106</v>
      </c>
      <c r="H29" s="326" t="s">
        <v>109</v>
      </c>
      <c r="I29" s="60" t="s">
        <v>86</v>
      </c>
      <c r="J29" s="60" t="s">
        <v>1405</v>
      </c>
      <c r="K29" s="326" t="s">
        <v>1477</v>
      </c>
      <c r="L29" s="330" t="s">
        <v>1478</v>
      </c>
      <c r="M29" s="84">
        <v>9200.0</v>
      </c>
      <c r="N29" s="425">
        <v>14700.0</v>
      </c>
      <c r="O29" s="84">
        <v>100000.0</v>
      </c>
      <c r="P29" s="328">
        <v>3.6E-4</v>
      </c>
      <c r="Q29" s="427">
        <f t="shared" si="1"/>
        <v>36</v>
      </c>
      <c r="R29" s="86">
        <v>0.03</v>
      </c>
      <c r="S29" s="86">
        <v>0.035</v>
      </c>
      <c r="T29" s="329">
        <v>0.065</v>
      </c>
      <c r="U29" s="328">
        <f t="shared" si="2"/>
        <v>0.01995</v>
      </c>
      <c r="V29" s="330">
        <v>15.0</v>
      </c>
      <c r="W29" s="331">
        <f t="shared" si="3"/>
        <v>0.15845</v>
      </c>
      <c r="X29" s="85">
        <f t="shared" si="4"/>
        <v>2329.215</v>
      </c>
      <c r="Y29" s="332">
        <v>0.1</v>
      </c>
      <c r="Z29" s="85">
        <f t="shared" si="5"/>
        <v>550</v>
      </c>
      <c r="AA29" s="347">
        <v>2.5</v>
      </c>
      <c r="AB29" s="85">
        <f t="shared" si="6"/>
        <v>2582.285</v>
      </c>
      <c r="AC29" s="329">
        <f t="shared" si="7"/>
        <v>0.1756656463</v>
      </c>
      <c r="AD29" s="71">
        <f t="shared" si="11"/>
        <v>12077.52</v>
      </c>
      <c r="AE29" s="71">
        <f t="shared" si="12"/>
        <v>293.265</v>
      </c>
      <c r="AF29" s="318">
        <v>0.0085</v>
      </c>
      <c r="AG29" s="319">
        <f t="shared" si="14"/>
        <v>124.95</v>
      </c>
    </row>
    <row r="30" ht="18.0" hidden="1" customHeight="1">
      <c r="A30" s="413">
        <v>45769.0</v>
      </c>
      <c r="B30" s="414">
        <v>15781.0</v>
      </c>
      <c r="C30" s="414">
        <v>11588.0</v>
      </c>
      <c r="D30" s="330" t="s">
        <v>124</v>
      </c>
      <c r="E30" s="330" t="s">
        <v>125</v>
      </c>
      <c r="F30" s="326" t="s">
        <v>105</v>
      </c>
      <c r="G30" s="426" t="s">
        <v>106</v>
      </c>
      <c r="H30" s="326" t="s">
        <v>109</v>
      </c>
      <c r="I30" s="60" t="s">
        <v>86</v>
      </c>
      <c r="J30" s="60" t="s">
        <v>1405</v>
      </c>
      <c r="K30" s="326" t="s">
        <v>1479</v>
      </c>
      <c r="L30" s="330" t="s">
        <v>1480</v>
      </c>
      <c r="M30" s="84">
        <v>8900.0</v>
      </c>
      <c r="N30" s="425">
        <v>14700.0</v>
      </c>
      <c r="O30" s="84">
        <v>100000.0</v>
      </c>
      <c r="P30" s="328">
        <v>3.6E-4</v>
      </c>
      <c r="Q30" s="427">
        <f t="shared" si="1"/>
        <v>36</v>
      </c>
      <c r="R30" s="86">
        <v>0.03</v>
      </c>
      <c r="S30" s="86">
        <v>0.035</v>
      </c>
      <c r="T30" s="329">
        <v>0.065</v>
      </c>
      <c r="U30" s="328">
        <f t="shared" si="2"/>
        <v>0.01995</v>
      </c>
      <c r="V30" s="330">
        <v>15.0</v>
      </c>
      <c r="W30" s="331">
        <f t="shared" si="3"/>
        <v>0.15845</v>
      </c>
      <c r="X30" s="85">
        <f t="shared" si="4"/>
        <v>2329.215</v>
      </c>
      <c r="Y30" s="332">
        <v>0.1</v>
      </c>
      <c r="Z30" s="85">
        <f t="shared" si="5"/>
        <v>580</v>
      </c>
      <c r="AA30" s="347">
        <v>2.5</v>
      </c>
      <c r="AB30" s="85">
        <f t="shared" si="6"/>
        <v>2852.285</v>
      </c>
      <c r="AC30" s="329">
        <f t="shared" si="7"/>
        <v>0.1940329932</v>
      </c>
      <c r="AD30" s="71">
        <f t="shared" si="11"/>
        <v>12077.52</v>
      </c>
      <c r="AE30" s="71">
        <f t="shared" si="12"/>
        <v>293.265</v>
      </c>
      <c r="AF30" s="318">
        <v>0.0085</v>
      </c>
      <c r="AG30" s="319">
        <f t="shared" si="14"/>
        <v>124.95</v>
      </c>
    </row>
    <row r="31" ht="18.0" hidden="1" customHeight="1">
      <c r="A31" s="413">
        <v>45769.0</v>
      </c>
      <c r="B31" s="414" t="s">
        <v>1481</v>
      </c>
      <c r="C31" s="414" t="s">
        <v>1482</v>
      </c>
      <c r="D31" s="326" t="s">
        <v>112</v>
      </c>
      <c r="E31" s="326" t="s">
        <v>113</v>
      </c>
      <c r="F31" s="326" t="s">
        <v>508</v>
      </c>
      <c r="G31" s="326" t="s">
        <v>119</v>
      </c>
      <c r="H31" s="326" t="s">
        <v>109</v>
      </c>
      <c r="I31" s="60" t="s">
        <v>86</v>
      </c>
      <c r="J31" s="60" t="s">
        <v>1405</v>
      </c>
      <c r="K31" s="326" t="s">
        <v>1157</v>
      </c>
      <c r="L31" s="326" t="s">
        <v>1158</v>
      </c>
      <c r="M31" s="60">
        <v>4400.0</v>
      </c>
      <c r="N31" s="418">
        <v>7500.0</v>
      </c>
      <c r="O31" s="409">
        <v>100000.0</v>
      </c>
      <c r="P31" s="328">
        <v>3.6E-4</v>
      </c>
      <c r="Q31" s="85">
        <f t="shared" si="1"/>
        <v>36</v>
      </c>
      <c r="R31" s="86">
        <v>0.03</v>
      </c>
      <c r="S31" s="86">
        <v>0.035</v>
      </c>
      <c r="T31" s="329">
        <v>0.065</v>
      </c>
      <c r="U31" s="328">
        <f t="shared" si="2"/>
        <v>0.01995</v>
      </c>
      <c r="V31" s="330">
        <v>15.0</v>
      </c>
      <c r="W31" s="331">
        <f t="shared" si="3"/>
        <v>0.15845</v>
      </c>
      <c r="X31" s="85">
        <f t="shared" si="4"/>
        <v>1188.375</v>
      </c>
      <c r="Y31" s="332">
        <v>0.1</v>
      </c>
      <c r="Z31" s="85">
        <f t="shared" si="5"/>
        <v>310</v>
      </c>
      <c r="AA31" s="347">
        <v>2.5</v>
      </c>
      <c r="AB31" s="85">
        <f t="shared" si="6"/>
        <v>1563.125</v>
      </c>
      <c r="AC31" s="329">
        <f t="shared" si="7"/>
        <v>0.2084166667</v>
      </c>
      <c r="AD31" s="71">
        <f t="shared" si="11"/>
        <v>6162</v>
      </c>
      <c r="AE31" s="71">
        <f t="shared" si="12"/>
        <v>149.625</v>
      </c>
      <c r="AF31" s="318">
        <v>0.0085</v>
      </c>
      <c r="AG31" s="319">
        <f t="shared" si="14"/>
        <v>63.75</v>
      </c>
    </row>
    <row r="32" ht="18.0" hidden="1" customHeight="1">
      <c r="A32" s="413">
        <v>45769.0</v>
      </c>
      <c r="B32" s="414" t="s">
        <v>1483</v>
      </c>
      <c r="C32" s="414">
        <v>11569.0</v>
      </c>
      <c r="D32" s="326" t="s">
        <v>508</v>
      </c>
      <c r="E32" s="326" t="s">
        <v>119</v>
      </c>
      <c r="F32" s="326" t="s">
        <v>138</v>
      </c>
      <c r="G32" s="326" t="s">
        <v>139</v>
      </c>
      <c r="H32" s="326" t="s">
        <v>109</v>
      </c>
      <c r="I32" s="60" t="s">
        <v>86</v>
      </c>
      <c r="J32" s="60" t="s">
        <v>1405</v>
      </c>
      <c r="K32" s="326" t="s">
        <v>1241</v>
      </c>
      <c r="L32" s="105" t="s">
        <v>1242</v>
      </c>
      <c r="M32" s="60">
        <v>3000.0</v>
      </c>
      <c r="N32" s="418">
        <v>4830.0</v>
      </c>
      <c r="O32" s="409">
        <v>50000.0</v>
      </c>
      <c r="P32" s="328">
        <v>3.6E-4</v>
      </c>
      <c r="Q32" s="85">
        <f t="shared" si="1"/>
        <v>18</v>
      </c>
      <c r="R32" s="86">
        <v>0.03</v>
      </c>
      <c r="S32" s="86">
        <v>0.035</v>
      </c>
      <c r="T32" s="329">
        <v>0.065</v>
      </c>
      <c r="U32" s="328">
        <f t="shared" si="2"/>
        <v>0.01995</v>
      </c>
      <c r="V32" s="330">
        <v>15.0</v>
      </c>
      <c r="W32" s="331">
        <f t="shared" si="3"/>
        <v>0.15845</v>
      </c>
      <c r="X32" s="85">
        <f t="shared" si="4"/>
        <v>765.3135</v>
      </c>
      <c r="Y32" s="332">
        <v>0.1</v>
      </c>
      <c r="Z32" s="85">
        <f t="shared" si="5"/>
        <v>183</v>
      </c>
      <c r="AA32" s="347">
        <v>2.5</v>
      </c>
      <c r="AB32" s="85">
        <f t="shared" si="6"/>
        <v>861.1865</v>
      </c>
      <c r="AC32" s="329">
        <f t="shared" si="7"/>
        <v>0.1782994824</v>
      </c>
      <c r="AD32" s="71">
        <f t="shared" si="11"/>
        <v>3968.328</v>
      </c>
      <c r="AE32" s="71">
        <f t="shared" si="12"/>
        <v>96.3585</v>
      </c>
      <c r="AF32" s="318">
        <v>0.0085</v>
      </c>
      <c r="AG32" s="319">
        <f t="shared" si="14"/>
        <v>41.055</v>
      </c>
    </row>
    <row r="33" ht="18.0" hidden="1" customHeight="1">
      <c r="A33" s="413">
        <v>45769.0</v>
      </c>
      <c r="B33" s="414" t="s">
        <v>1484</v>
      </c>
      <c r="C33" s="414" t="s">
        <v>1485</v>
      </c>
      <c r="D33" s="326" t="s">
        <v>112</v>
      </c>
      <c r="E33" s="326" t="s">
        <v>113</v>
      </c>
      <c r="F33" s="326" t="s">
        <v>659</v>
      </c>
      <c r="G33" s="326" t="s">
        <v>108</v>
      </c>
      <c r="H33" s="326" t="s">
        <v>109</v>
      </c>
      <c r="I33" s="60" t="s">
        <v>86</v>
      </c>
      <c r="J33" s="60" t="s">
        <v>1405</v>
      </c>
      <c r="K33" s="330" t="s">
        <v>1486</v>
      </c>
      <c r="L33" s="330" t="s">
        <v>1487</v>
      </c>
      <c r="M33" s="60">
        <v>9000.0</v>
      </c>
      <c r="N33" s="418">
        <v>13800.0</v>
      </c>
      <c r="O33" s="60">
        <v>100000.0</v>
      </c>
      <c r="P33" s="328">
        <v>3.6E-4</v>
      </c>
      <c r="Q33" s="85">
        <f t="shared" si="1"/>
        <v>36</v>
      </c>
      <c r="R33" s="86">
        <v>0.03</v>
      </c>
      <c r="S33" s="86">
        <v>0.035</v>
      </c>
      <c r="T33" s="329">
        <v>0.065</v>
      </c>
      <c r="U33" s="328">
        <f t="shared" si="2"/>
        <v>0.01995</v>
      </c>
      <c r="V33" s="330">
        <v>15.0</v>
      </c>
      <c r="W33" s="331">
        <f t="shared" si="3"/>
        <v>0.15845</v>
      </c>
      <c r="X33" s="85">
        <f t="shared" si="4"/>
        <v>2186.61</v>
      </c>
      <c r="Y33" s="332">
        <v>0.1</v>
      </c>
      <c r="Z33" s="85">
        <f t="shared" si="5"/>
        <v>480</v>
      </c>
      <c r="AA33" s="347">
        <v>2.5</v>
      </c>
      <c r="AB33" s="85">
        <f t="shared" si="6"/>
        <v>2094.89</v>
      </c>
      <c r="AC33" s="329">
        <f t="shared" si="7"/>
        <v>0.1518036232</v>
      </c>
      <c r="AD33" s="71">
        <f t="shared" si="11"/>
        <v>11338.08</v>
      </c>
      <c r="AE33" s="71">
        <f t="shared" si="12"/>
        <v>275.31</v>
      </c>
      <c r="AF33" s="318">
        <v>0.0085</v>
      </c>
      <c r="AG33" s="319">
        <f t="shared" si="14"/>
        <v>117.3</v>
      </c>
    </row>
    <row r="34" ht="18.0" hidden="1" customHeight="1">
      <c r="A34" s="413">
        <v>45771.0</v>
      </c>
      <c r="B34" s="432" t="s">
        <v>1488</v>
      </c>
      <c r="C34" s="414">
        <v>11652.0</v>
      </c>
      <c r="D34" s="326" t="s">
        <v>508</v>
      </c>
      <c r="E34" s="326" t="s">
        <v>119</v>
      </c>
      <c r="F34" s="326" t="s">
        <v>138</v>
      </c>
      <c r="G34" s="326" t="s">
        <v>139</v>
      </c>
      <c r="H34" s="330" t="s">
        <v>109</v>
      </c>
      <c r="I34" s="419" t="s">
        <v>86</v>
      </c>
      <c r="J34" s="419" t="s">
        <v>1405</v>
      </c>
      <c r="K34" s="326" t="s">
        <v>1321</v>
      </c>
      <c r="L34" s="326" t="s">
        <v>1489</v>
      </c>
      <c r="M34" s="416">
        <v>3800.0</v>
      </c>
      <c r="N34" s="417">
        <v>5900.0</v>
      </c>
      <c r="O34" s="60">
        <v>100000.0</v>
      </c>
      <c r="P34" s="328">
        <v>3.6E-4</v>
      </c>
      <c r="Q34" s="85">
        <f t="shared" si="1"/>
        <v>36</v>
      </c>
      <c r="R34" s="86">
        <v>0.03</v>
      </c>
      <c r="S34" s="86">
        <v>0.035</v>
      </c>
      <c r="T34" s="329">
        <v>0.065</v>
      </c>
      <c r="U34" s="328">
        <f t="shared" si="2"/>
        <v>0.01995</v>
      </c>
      <c r="V34" s="330">
        <v>15.0</v>
      </c>
      <c r="W34" s="331">
        <f t="shared" si="3"/>
        <v>0.15845</v>
      </c>
      <c r="X34" s="85">
        <f t="shared" si="4"/>
        <v>934.855</v>
      </c>
      <c r="Y34" s="332">
        <v>0.1</v>
      </c>
      <c r="Z34" s="85">
        <f t="shared" si="5"/>
        <v>210</v>
      </c>
      <c r="AA34" s="347">
        <v>2.5</v>
      </c>
      <c r="AB34" s="85">
        <f t="shared" si="6"/>
        <v>916.645</v>
      </c>
      <c r="AC34" s="329">
        <f t="shared" si="7"/>
        <v>0.1553635593</v>
      </c>
      <c r="AD34" s="71">
        <f t="shared" si="11"/>
        <v>4847.44</v>
      </c>
      <c r="AE34" s="71">
        <f t="shared" si="12"/>
        <v>117.705</v>
      </c>
      <c r="AF34" s="318">
        <v>0.0085</v>
      </c>
      <c r="AG34" s="319">
        <f t="shared" si="14"/>
        <v>50.15</v>
      </c>
    </row>
    <row r="35" ht="18.0" hidden="1" customHeight="1">
      <c r="A35" s="413">
        <v>45772.0</v>
      </c>
      <c r="B35" s="414">
        <v>15961.0</v>
      </c>
      <c r="C35" s="414">
        <v>11718.0</v>
      </c>
      <c r="D35" s="330" t="s">
        <v>124</v>
      </c>
      <c r="E35" s="330" t="s">
        <v>125</v>
      </c>
      <c r="F35" s="326" t="s">
        <v>105</v>
      </c>
      <c r="G35" s="426" t="s">
        <v>106</v>
      </c>
      <c r="H35" s="326" t="s">
        <v>109</v>
      </c>
      <c r="I35" s="60" t="s">
        <v>86</v>
      </c>
      <c r="J35" s="60" t="s">
        <v>1405</v>
      </c>
      <c r="K35" s="326" t="s">
        <v>1490</v>
      </c>
      <c r="L35" s="330" t="s">
        <v>1031</v>
      </c>
      <c r="M35" s="84">
        <v>9300.0</v>
      </c>
      <c r="N35" s="425">
        <v>14700.0</v>
      </c>
      <c r="O35" s="84">
        <v>100000.0</v>
      </c>
      <c r="P35" s="328">
        <v>3.6E-4</v>
      </c>
      <c r="Q35" s="427">
        <f t="shared" si="1"/>
        <v>36</v>
      </c>
      <c r="R35" s="86">
        <v>0.03</v>
      </c>
      <c r="S35" s="86">
        <v>0.035</v>
      </c>
      <c r="T35" s="329">
        <v>0.065</v>
      </c>
      <c r="U35" s="328">
        <f t="shared" si="2"/>
        <v>0.01995</v>
      </c>
      <c r="V35" s="330">
        <v>15.0</v>
      </c>
      <c r="W35" s="331">
        <f t="shared" si="3"/>
        <v>0.15845</v>
      </c>
      <c r="X35" s="85">
        <f t="shared" si="4"/>
        <v>2329.215</v>
      </c>
      <c r="Y35" s="332">
        <v>0.1</v>
      </c>
      <c r="Z35" s="85">
        <f t="shared" si="5"/>
        <v>540</v>
      </c>
      <c r="AA35" s="347">
        <v>2.5</v>
      </c>
      <c r="AB35" s="85">
        <f t="shared" si="6"/>
        <v>2492.285</v>
      </c>
      <c r="AC35" s="329">
        <f t="shared" si="7"/>
        <v>0.1695431973</v>
      </c>
      <c r="AD35" s="71">
        <f t="shared" si="11"/>
        <v>12077.52</v>
      </c>
      <c r="AE35" s="71">
        <f t="shared" si="12"/>
        <v>293.265</v>
      </c>
      <c r="AF35" s="318">
        <v>0.0085</v>
      </c>
      <c r="AG35" s="319">
        <f t="shared" si="14"/>
        <v>124.95</v>
      </c>
    </row>
    <row r="36" ht="18.0" hidden="1" customHeight="1">
      <c r="A36" s="413">
        <v>45772.0</v>
      </c>
      <c r="B36" s="414">
        <v>15962.0</v>
      </c>
      <c r="C36" s="414">
        <v>11719.0</v>
      </c>
      <c r="D36" s="330" t="s">
        <v>124</v>
      </c>
      <c r="E36" s="330" t="s">
        <v>125</v>
      </c>
      <c r="F36" s="326" t="s">
        <v>105</v>
      </c>
      <c r="G36" s="426" t="s">
        <v>106</v>
      </c>
      <c r="H36" s="326" t="s">
        <v>109</v>
      </c>
      <c r="I36" s="60" t="s">
        <v>86</v>
      </c>
      <c r="J36" s="60" t="s">
        <v>1405</v>
      </c>
      <c r="K36" s="326" t="s">
        <v>1491</v>
      </c>
      <c r="L36" s="330" t="s">
        <v>1492</v>
      </c>
      <c r="M36" s="84">
        <v>9300.0</v>
      </c>
      <c r="N36" s="425">
        <v>14700.0</v>
      </c>
      <c r="O36" s="84">
        <v>100000.0</v>
      </c>
      <c r="P36" s="328">
        <v>3.6E-4</v>
      </c>
      <c r="Q36" s="427">
        <f t="shared" si="1"/>
        <v>36</v>
      </c>
      <c r="R36" s="86">
        <v>0.03</v>
      </c>
      <c r="S36" s="86">
        <v>0.035</v>
      </c>
      <c r="T36" s="329">
        <v>0.065</v>
      </c>
      <c r="U36" s="328">
        <f t="shared" si="2"/>
        <v>0.01995</v>
      </c>
      <c r="V36" s="330">
        <v>15.0</v>
      </c>
      <c r="W36" s="331">
        <f t="shared" si="3"/>
        <v>0.15845</v>
      </c>
      <c r="X36" s="85">
        <f t="shared" si="4"/>
        <v>2329.215</v>
      </c>
      <c r="Y36" s="332">
        <v>0.1</v>
      </c>
      <c r="Z36" s="85">
        <f t="shared" si="5"/>
        <v>540</v>
      </c>
      <c r="AA36" s="347">
        <v>2.5</v>
      </c>
      <c r="AB36" s="85">
        <f t="shared" si="6"/>
        <v>2492.285</v>
      </c>
      <c r="AC36" s="329">
        <f t="shared" si="7"/>
        <v>0.1695431973</v>
      </c>
      <c r="AD36" s="71">
        <f t="shared" si="11"/>
        <v>12077.52</v>
      </c>
      <c r="AE36" s="71">
        <f t="shared" si="12"/>
        <v>293.265</v>
      </c>
      <c r="AF36" s="318">
        <v>0.0085</v>
      </c>
      <c r="AG36" s="319">
        <f t="shared" si="14"/>
        <v>124.95</v>
      </c>
    </row>
    <row r="37" ht="18.0" customHeight="1">
      <c r="A37" s="413">
        <v>45772.0</v>
      </c>
      <c r="B37" s="430">
        <v>15947.0</v>
      </c>
      <c r="C37" s="414">
        <v>11707.0</v>
      </c>
      <c r="D37" s="326" t="s">
        <v>127</v>
      </c>
      <c r="E37" s="326" t="s">
        <v>83</v>
      </c>
      <c r="F37" s="326" t="s">
        <v>82</v>
      </c>
      <c r="G37" s="326" t="s">
        <v>83</v>
      </c>
      <c r="H37" s="326" t="s">
        <v>128</v>
      </c>
      <c r="I37" s="60" t="s">
        <v>86</v>
      </c>
      <c r="J37" s="60" t="s">
        <v>1405</v>
      </c>
      <c r="K37" s="326" t="s">
        <v>1493</v>
      </c>
      <c r="L37" s="326" t="s">
        <v>1494</v>
      </c>
      <c r="M37" s="60">
        <v>1200.0</v>
      </c>
      <c r="N37" s="436">
        <v>2100.0</v>
      </c>
      <c r="O37" s="18">
        <v>50000.0</v>
      </c>
      <c r="P37" s="328">
        <v>3.6E-4</v>
      </c>
      <c r="Q37" s="85">
        <f t="shared" si="1"/>
        <v>18</v>
      </c>
      <c r="R37" s="86">
        <v>0.0</v>
      </c>
      <c r="S37" s="86">
        <v>0.0</v>
      </c>
      <c r="T37" s="329">
        <v>0.065</v>
      </c>
      <c r="U37" s="328">
        <f t="shared" si="2"/>
        <v>0.01995</v>
      </c>
      <c r="V37" s="330">
        <v>15.0</v>
      </c>
      <c r="W37" s="331">
        <f t="shared" si="3"/>
        <v>0.09345</v>
      </c>
      <c r="X37" s="85">
        <f t="shared" si="4"/>
        <v>196.245</v>
      </c>
      <c r="Y37" s="332">
        <v>0.13</v>
      </c>
      <c r="Z37" s="85">
        <f t="shared" si="5"/>
        <v>117</v>
      </c>
      <c r="AA37" s="333">
        <v>2.5</v>
      </c>
      <c r="AB37" s="85">
        <f t="shared" si="6"/>
        <v>566.255</v>
      </c>
      <c r="AC37" s="331">
        <f t="shared" si="7"/>
        <v>0.2696452381</v>
      </c>
      <c r="AD37" s="71">
        <f t="shared" si="11"/>
        <v>1861.86</v>
      </c>
      <c r="AE37" s="71">
        <f t="shared" si="12"/>
        <v>41.895</v>
      </c>
      <c r="AF37" s="318">
        <v>0.0085</v>
      </c>
      <c r="AG37" s="319">
        <f t="shared" si="14"/>
        <v>17.85</v>
      </c>
    </row>
    <row r="38" ht="18.0" hidden="1" customHeight="1">
      <c r="A38" s="413">
        <v>45773.0</v>
      </c>
      <c r="B38" s="430" t="s">
        <v>1495</v>
      </c>
      <c r="C38" s="414" t="s">
        <v>1496</v>
      </c>
      <c r="D38" s="326" t="s">
        <v>112</v>
      </c>
      <c r="E38" s="326" t="s">
        <v>113</v>
      </c>
      <c r="F38" s="326" t="s">
        <v>1353</v>
      </c>
      <c r="G38" s="326" t="s">
        <v>108</v>
      </c>
      <c r="H38" s="414" t="s">
        <v>109</v>
      </c>
      <c r="I38" s="414" t="s">
        <v>86</v>
      </c>
      <c r="J38" s="414" t="s">
        <v>1405</v>
      </c>
      <c r="K38" s="326" t="s">
        <v>445</v>
      </c>
      <c r="L38" s="326" t="s">
        <v>1497</v>
      </c>
      <c r="M38" s="434">
        <v>1700.0</v>
      </c>
      <c r="N38" s="435">
        <v>2900.0</v>
      </c>
      <c r="O38" s="18">
        <v>100000.0</v>
      </c>
      <c r="P38" s="328">
        <v>3.6E-4</v>
      </c>
      <c r="Q38" s="85">
        <f t="shared" si="1"/>
        <v>36</v>
      </c>
      <c r="R38" s="86">
        <v>0.03</v>
      </c>
      <c r="S38" s="86">
        <v>0.035</v>
      </c>
      <c r="T38" s="329">
        <v>0.065</v>
      </c>
      <c r="U38" s="328">
        <f t="shared" si="2"/>
        <v>0.01995</v>
      </c>
      <c r="V38" s="330">
        <v>15.0</v>
      </c>
      <c r="W38" s="331">
        <f t="shared" si="3"/>
        <v>0.15845</v>
      </c>
      <c r="X38" s="85">
        <f t="shared" si="4"/>
        <v>459.505</v>
      </c>
      <c r="Y38" s="332">
        <v>0.1</v>
      </c>
      <c r="Z38" s="85">
        <f t="shared" si="5"/>
        <v>120</v>
      </c>
      <c r="AA38" s="333">
        <v>2.5</v>
      </c>
      <c r="AB38" s="85">
        <f t="shared" si="6"/>
        <v>581.995</v>
      </c>
      <c r="AC38" s="331">
        <f t="shared" si="7"/>
        <v>0.200687931</v>
      </c>
      <c r="AD38" s="71">
        <f t="shared" si="11"/>
        <v>2382.64</v>
      </c>
      <c r="AE38" s="71">
        <f t="shared" si="12"/>
        <v>57.855</v>
      </c>
      <c r="AF38" s="318">
        <v>0.0085</v>
      </c>
      <c r="AG38" s="319">
        <f t="shared" si="14"/>
        <v>24.65</v>
      </c>
    </row>
    <row r="39" ht="18.0" hidden="1" customHeight="1">
      <c r="A39" s="413">
        <v>45773.0</v>
      </c>
      <c r="B39" s="430" t="s">
        <v>1498</v>
      </c>
      <c r="C39" s="326" t="s">
        <v>1499</v>
      </c>
      <c r="D39" s="326" t="s">
        <v>112</v>
      </c>
      <c r="E39" s="326" t="s">
        <v>113</v>
      </c>
      <c r="F39" s="326" t="s">
        <v>508</v>
      </c>
      <c r="G39" s="326" t="s">
        <v>119</v>
      </c>
      <c r="H39" s="330" t="s">
        <v>109</v>
      </c>
      <c r="I39" s="226" t="s">
        <v>86</v>
      </c>
      <c r="J39" s="226" t="s">
        <v>1405</v>
      </c>
      <c r="K39" s="330" t="s">
        <v>1471</v>
      </c>
      <c r="L39" s="326" t="s">
        <v>740</v>
      </c>
      <c r="M39" s="60">
        <v>5000.0</v>
      </c>
      <c r="N39" s="436">
        <v>7900.0</v>
      </c>
      <c r="O39" s="18">
        <v>150000.0</v>
      </c>
      <c r="P39" s="328">
        <v>3.6E-4</v>
      </c>
      <c r="Q39" s="85">
        <f t="shared" si="1"/>
        <v>54</v>
      </c>
      <c r="R39" s="86">
        <v>0.03</v>
      </c>
      <c r="S39" s="86">
        <v>0.035</v>
      </c>
      <c r="T39" s="329">
        <v>0.065</v>
      </c>
      <c r="U39" s="328">
        <f t="shared" si="2"/>
        <v>0.01995</v>
      </c>
      <c r="V39" s="330">
        <v>15.0</v>
      </c>
      <c r="W39" s="331">
        <f t="shared" si="3"/>
        <v>0.15845</v>
      </c>
      <c r="X39" s="85">
        <f t="shared" si="4"/>
        <v>1251.755</v>
      </c>
      <c r="Y39" s="332">
        <v>0.1</v>
      </c>
      <c r="Z39" s="85">
        <f t="shared" si="5"/>
        <v>290</v>
      </c>
      <c r="AA39" s="333">
        <v>2.5</v>
      </c>
      <c r="AB39" s="85">
        <f t="shared" si="6"/>
        <v>1301.745</v>
      </c>
      <c r="AC39" s="331">
        <f t="shared" si="7"/>
        <v>0.1647778481</v>
      </c>
      <c r="AD39" s="71">
        <f t="shared" si="11"/>
        <v>6490.64</v>
      </c>
      <c r="AE39" s="71">
        <f t="shared" si="12"/>
        <v>157.605</v>
      </c>
      <c r="AF39" s="318">
        <v>0.0085</v>
      </c>
      <c r="AG39" s="319">
        <f t="shared" si="14"/>
        <v>67.15</v>
      </c>
    </row>
    <row r="40" ht="18.0" hidden="1" customHeight="1">
      <c r="A40" s="433">
        <v>45774.0</v>
      </c>
      <c r="B40" s="430" t="s">
        <v>1500</v>
      </c>
      <c r="C40" s="326">
        <v>11731.0</v>
      </c>
      <c r="D40" s="326" t="s">
        <v>112</v>
      </c>
      <c r="E40" s="326" t="s">
        <v>113</v>
      </c>
      <c r="F40" s="326" t="s">
        <v>659</v>
      </c>
      <c r="G40" s="326" t="s">
        <v>108</v>
      </c>
      <c r="H40" s="326" t="s">
        <v>109</v>
      </c>
      <c r="I40" s="60" t="s">
        <v>86</v>
      </c>
      <c r="J40" s="106" t="s">
        <v>1405</v>
      </c>
      <c r="K40" s="455" t="s">
        <v>1501</v>
      </c>
      <c r="L40" s="437" t="s">
        <v>1502</v>
      </c>
      <c r="M40" s="60">
        <v>8500.0</v>
      </c>
      <c r="N40" s="436">
        <v>13200.0</v>
      </c>
      <c r="O40" s="18">
        <v>100000.0</v>
      </c>
      <c r="P40" s="328">
        <v>3.6E-4</v>
      </c>
      <c r="Q40" s="85">
        <f t="shared" si="1"/>
        <v>36</v>
      </c>
      <c r="R40" s="86">
        <v>0.03</v>
      </c>
      <c r="S40" s="86">
        <v>0.035</v>
      </c>
      <c r="T40" s="329">
        <v>0.065</v>
      </c>
      <c r="U40" s="328">
        <f t="shared" si="2"/>
        <v>0.01995</v>
      </c>
      <c r="V40" s="330">
        <v>15.0</v>
      </c>
      <c r="W40" s="331">
        <f t="shared" si="3"/>
        <v>0.15845</v>
      </c>
      <c r="X40" s="85">
        <f t="shared" si="4"/>
        <v>2091.54</v>
      </c>
      <c r="Y40" s="332">
        <v>0.1</v>
      </c>
      <c r="Z40" s="85">
        <f t="shared" si="5"/>
        <v>470</v>
      </c>
      <c r="AA40" s="333">
        <v>2.5</v>
      </c>
      <c r="AB40" s="85">
        <f t="shared" si="6"/>
        <v>2099.96</v>
      </c>
      <c r="AC40" s="331">
        <f t="shared" si="7"/>
        <v>0.1590878788</v>
      </c>
      <c r="AD40" s="71">
        <f t="shared" si="11"/>
        <v>10845.12</v>
      </c>
      <c r="AE40" s="71">
        <f t="shared" si="12"/>
        <v>263.34</v>
      </c>
      <c r="AF40" s="318">
        <v>0.0085</v>
      </c>
      <c r="AG40" s="319">
        <f t="shared" si="14"/>
        <v>112.2</v>
      </c>
    </row>
    <row r="41" ht="18.0" hidden="1" customHeight="1">
      <c r="A41" s="433">
        <v>45775.0</v>
      </c>
      <c r="B41" s="430">
        <v>16043.0</v>
      </c>
      <c r="C41" s="326">
        <v>16043.0</v>
      </c>
      <c r="D41" s="326" t="s">
        <v>124</v>
      </c>
      <c r="E41" s="326" t="s">
        <v>125</v>
      </c>
      <c r="F41" s="326" t="s">
        <v>148</v>
      </c>
      <c r="G41" s="326" t="s">
        <v>125</v>
      </c>
      <c r="H41" s="326" t="s">
        <v>85</v>
      </c>
      <c r="I41" s="60" t="s">
        <v>86</v>
      </c>
      <c r="J41" s="60" t="s">
        <v>1405</v>
      </c>
      <c r="K41" s="326" t="s">
        <v>1503</v>
      </c>
      <c r="L41" s="326" t="s">
        <v>1239</v>
      </c>
      <c r="M41" s="60">
        <v>1600.0</v>
      </c>
      <c r="N41" s="436">
        <v>2850.0</v>
      </c>
      <c r="O41" s="18">
        <v>100000.0</v>
      </c>
      <c r="P41" s="328">
        <v>3.6E-4</v>
      </c>
      <c r="Q41" s="85">
        <f t="shared" si="1"/>
        <v>36</v>
      </c>
      <c r="R41" s="86">
        <v>0.12</v>
      </c>
      <c r="S41" s="86">
        <v>0.0</v>
      </c>
      <c r="T41" s="329">
        <v>0.065</v>
      </c>
      <c r="U41" s="328">
        <f t="shared" si="2"/>
        <v>0.01995</v>
      </c>
      <c r="V41" s="330">
        <v>15.0</v>
      </c>
      <c r="W41" s="331">
        <f t="shared" si="3"/>
        <v>0.21345</v>
      </c>
      <c r="X41" s="85">
        <f t="shared" si="4"/>
        <v>608.3325</v>
      </c>
      <c r="Y41" s="332">
        <v>0.13</v>
      </c>
      <c r="Z41" s="85">
        <f t="shared" si="5"/>
        <v>162.5</v>
      </c>
      <c r="AA41" s="333">
        <v>2.5</v>
      </c>
      <c r="AB41" s="85">
        <f t="shared" si="6"/>
        <v>440.6675</v>
      </c>
      <c r="AC41" s="331">
        <f t="shared" si="7"/>
        <v>0.1546201754</v>
      </c>
      <c r="AD41" s="71">
        <f t="shared" si="11"/>
        <v>2184.81</v>
      </c>
      <c r="AE41" s="71">
        <f t="shared" si="12"/>
        <v>56.8575</v>
      </c>
      <c r="AF41" s="318">
        <v>0.0085</v>
      </c>
      <c r="AG41" s="319">
        <f t="shared" si="14"/>
        <v>24.225</v>
      </c>
    </row>
    <row r="42" ht="18.0" hidden="1" customHeight="1">
      <c r="A42" s="456">
        <v>45777.0</v>
      </c>
      <c r="B42" s="430">
        <v>16130.0</v>
      </c>
      <c r="C42" s="326">
        <v>11837.0</v>
      </c>
      <c r="D42" s="326" t="s">
        <v>124</v>
      </c>
      <c r="E42" s="326" t="s">
        <v>125</v>
      </c>
      <c r="F42" s="326" t="s">
        <v>105</v>
      </c>
      <c r="G42" s="326" t="s">
        <v>106</v>
      </c>
      <c r="H42" s="326" t="s">
        <v>109</v>
      </c>
      <c r="I42" s="60" t="s">
        <v>86</v>
      </c>
      <c r="J42" s="60" t="s">
        <v>1405</v>
      </c>
      <c r="K42" s="326" t="s">
        <v>1504</v>
      </c>
      <c r="L42" s="326" t="s">
        <v>1505</v>
      </c>
      <c r="M42" s="60">
        <v>9000.0</v>
      </c>
      <c r="N42" s="436">
        <v>14700.0</v>
      </c>
      <c r="O42" s="18">
        <v>400000.0</v>
      </c>
      <c r="P42" s="328">
        <v>3.6E-4</v>
      </c>
      <c r="Q42" s="85">
        <f t="shared" si="1"/>
        <v>144</v>
      </c>
      <c r="R42" s="86">
        <v>0.03</v>
      </c>
      <c r="S42" s="86">
        <v>0.035</v>
      </c>
      <c r="T42" s="329">
        <v>0.065</v>
      </c>
      <c r="U42" s="328">
        <f t="shared" si="2"/>
        <v>0.01995</v>
      </c>
      <c r="V42" s="330">
        <v>15.0</v>
      </c>
      <c r="W42" s="331">
        <f t="shared" si="3"/>
        <v>0.15845</v>
      </c>
      <c r="X42" s="85">
        <f t="shared" si="4"/>
        <v>2329.215</v>
      </c>
      <c r="Y42" s="332">
        <v>0.1</v>
      </c>
      <c r="Z42" s="85">
        <f t="shared" si="5"/>
        <v>570</v>
      </c>
      <c r="AA42" s="333">
        <v>2.5</v>
      </c>
      <c r="AB42" s="85">
        <f t="shared" si="6"/>
        <v>2654.285</v>
      </c>
      <c r="AC42" s="331">
        <f t="shared" si="7"/>
        <v>0.1805636054</v>
      </c>
      <c r="AD42" s="71">
        <f t="shared" si="11"/>
        <v>12077.52</v>
      </c>
      <c r="AE42" s="71">
        <f t="shared" si="12"/>
        <v>293.265</v>
      </c>
      <c r="AF42" s="318">
        <v>0.0085</v>
      </c>
      <c r="AG42" s="319">
        <f t="shared" si="14"/>
        <v>124.95</v>
      </c>
    </row>
    <row r="43" ht="18.0" hidden="1" customHeight="1">
      <c r="A43" s="456">
        <v>45777.0</v>
      </c>
      <c r="B43" s="430" t="s">
        <v>1506</v>
      </c>
      <c r="C43" s="414" t="s">
        <v>1507</v>
      </c>
      <c r="D43" s="326" t="s">
        <v>105</v>
      </c>
      <c r="E43" s="326" t="s">
        <v>106</v>
      </c>
      <c r="F43" s="326" t="s">
        <v>118</v>
      </c>
      <c r="G43" s="326" t="s">
        <v>119</v>
      </c>
      <c r="H43" s="326" t="s">
        <v>109</v>
      </c>
      <c r="I43" s="60" t="s">
        <v>86</v>
      </c>
      <c r="J43" s="60" t="s">
        <v>1405</v>
      </c>
      <c r="K43" s="326" t="s">
        <v>1508</v>
      </c>
      <c r="L43" s="326" t="s">
        <v>1233</v>
      </c>
      <c r="M43" s="60">
        <v>10000.0</v>
      </c>
      <c r="N43" s="436">
        <v>16900.0</v>
      </c>
      <c r="O43" s="18">
        <v>200000.0</v>
      </c>
      <c r="P43" s="328">
        <v>3.6E-4</v>
      </c>
      <c r="Q43" s="85">
        <f t="shared" si="1"/>
        <v>72</v>
      </c>
      <c r="R43" s="86">
        <v>0.03</v>
      </c>
      <c r="S43" s="86">
        <v>0.034</v>
      </c>
      <c r="T43" s="329">
        <v>0.065</v>
      </c>
      <c r="U43" s="328">
        <f t="shared" si="2"/>
        <v>0.01995</v>
      </c>
      <c r="V43" s="330">
        <v>15.0</v>
      </c>
      <c r="W43" s="331">
        <f t="shared" si="3"/>
        <v>0.15745</v>
      </c>
      <c r="X43" s="85">
        <f t="shared" si="4"/>
        <v>2660.905</v>
      </c>
      <c r="Y43" s="332">
        <v>0.1</v>
      </c>
      <c r="Z43" s="85">
        <f t="shared" si="5"/>
        <v>690</v>
      </c>
      <c r="AA43" s="333">
        <v>2.5</v>
      </c>
      <c r="AB43" s="85">
        <f t="shared" si="6"/>
        <v>3474.595</v>
      </c>
      <c r="AC43" s="331">
        <f t="shared" si="7"/>
        <v>0.2055973373</v>
      </c>
      <c r="AD43" s="71">
        <f t="shared" si="11"/>
        <v>13901.94</v>
      </c>
      <c r="AE43" s="71">
        <f t="shared" si="12"/>
        <v>337.155</v>
      </c>
      <c r="AF43" s="318">
        <v>0.0085</v>
      </c>
      <c r="AG43" s="319">
        <f t="shared" si="14"/>
        <v>143.65</v>
      </c>
    </row>
    <row r="44" ht="18.0" hidden="1" customHeight="1">
      <c r="A44" s="433"/>
      <c r="B44" s="430"/>
      <c r="C44" s="414"/>
      <c r="D44" s="326"/>
      <c r="E44" s="326"/>
      <c r="F44" s="326"/>
      <c r="G44" s="326"/>
      <c r="H44" s="326"/>
      <c r="I44" s="60"/>
      <c r="J44" s="60"/>
      <c r="K44" s="326"/>
      <c r="L44" s="326"/>
      <c r="M44" s="60"/>
      <c r="N44" s="436"/>
      <c r="O44" s="18"/>
      <c r="P44" s="328">
        <v>3.6E-4</v>
      </c>
      <c r="Q44" s="85">
        <f t="shared" si="1"/>
        <v>0</v>
      </c>
      <c r="R44" s="86">
        <v>0.0</v>
      </c>
      <c r="S44" s="86">
        <v>0.0</v>
      </c>
      <c r="T44" s="329">
        <v>0.065</v>
      </c>
      <c r="U44" s="328">
        <f t="shared" si="2"/>
        <v>0</v>
      </c>
      <c r="V44" s="330">
        <v>0.0</v>
      </c>
      <c r="W44" s="331">
        <f t="shared" si="3"/>
        <v>0.0735</v>
      </c>
      <c r="X44" s="85">
        <f t="shared" si="4"/>
        <v>0</v>
      </c>
      <c r="Y44" s="332">
        <v>0.0</v>
      </c>
      <c r="Z44" s="85">
        <f t="shared" si="5"/>
        <v>0</v>
      </c>
      <c r="AA44" s="333">
        <v>2.5</v>
      </c>
      <c r="AB44" s="85">
        <f t="shared" si="6"/>
        <v>-2.5</v>
      </c>
      <c r="AC44" s="331" t="str">
        <f t="shared" si="7"/>
        <v>#DIV/0!</v>
      </c>
      <c r="AD44" s="71">
        <f t="shared" si="11"/>
        <v>0</v>
      </c>
      <c r="AE44" s="71">
        <f t="shared" si="12"/>
        <v>0</v>
      </c>
      <c r="AF44" s="318">
        <v>0.0085</v>
      </c>
      <c r="AG44" s="319">
        <f t="shared" si="14"/>
        <v>0</v>
      </c>
    </row>
    <row r="45" ht="18.0" hidden="1" customHeight="1">
      <c r="A45" s="433"/>
      <c r="B45" s="430"/>
      <c r="C45" s="414"/>
      <c r="D45" s="326"/>
      <c r="E45" s="326"/>
      <c r="F45" s="326"/>
      <c r="G45" s="326"/>
      <c r="H45" s="326"/>
      <c r="I45" s="60"/>
      <c r="J45" s="60"/>
      <c r="K45" s="326"/>
      <c r="L45" s="326"/>
      <c r="M45" s="60"/>
      <c r="N45" s="436"/>
      <c r="O45" s="18"/>
      <c r="P45" s="328">
        <v>3.6E-4</v>
      </c>
      <c r="Q45" s="85">
        <f t="shared" si="1"/>
        <v>0</v>
      </c>
      <c r="R45" s="86">
        <v>0.0</v>
      </c>
      <c r="S45" s="86">
        <v>0.0</v>
      </c>
      <c r="T45" s="329">
        <v>0.065</v>
      </c>
      <c r="U45" s="328">
        <f t="shared" si="2"/>
        <v>0</v>
      </c>
      <c r="V45" s="330">
        <v>0.0</v>
      </c>
      <c r="W45" s="331">
        <f t="shared" si="3"/>
        <v>0.0735</v>
      </c>
      <c r="X45" s="85">
        <f t="shared" si="4"/>
        <v>0</v>
      </c>
      <c r="Y45" s="332">
        <v>0.0</v>
      </c>
      <c r="Z45" s="85">
        <f t="shared" si="5"/>
        <v>0</v>
      </c>
      <c r="AA45" s="333">
        <v>2.5</v>
      </c>
      <c r="AB45" s="85">
        <f t="shared" si="6"/>
        <v>-2.5</v>
      </c>
      <c r="AC45" s="331" t="str">
        <f t="shared" si="7"/>
        <v>#DIV/0!</v>
      </c>
      <c r="AD45" s="71">
        <f t="shared" si="11"/>
        <v>0</v>
      </c>
      <c r="AE45" s="71">
        <f t="shared" si="12"/>
        <v>0</v>
      </c>
      <c r="AF45" s="318">
        <v>0.0085</v>
      </c>
      <c r="AG45" s="319">
        <f t="shared" si="14"/>
        <v>0</v>
      </c>
    </row>
    <row r="46" ht="18.0" hidden="1" customHeight="1">
      <c r="A46" s="433"/>
      <c r="B46" s="430"/>
      <c r="C46" s="430"/>
      <c r="D46" s="424"/>
      <c r="E46" s="424"/>
      <c r="F46" s="424"/>
      <c r="G46" s="424"/>
      <c r="H46" s="326"/>
      <c r="I46" s="60"/>
      <c r="J46" s="60"/>
      <c r="K46" s="424"/>
      <c r="L46" s="424"/>
      <c r="M46" s="99"/>
      <c r="N46" s="436"/>
      <c r="O46" s="18"/>
      <c r="P46" s="328">
        <v>3.6E-4</v>
      </c>
      <c r="Q46" s="85">
        <f t="shared" si="1"/>
        <v>0</v>
      </c>
      <c r="R46" s="86">
        <v>0.0</v>
      </c>
      <c r="S46" s="86">
        <v>0.0</v>
      </c>
      <c r="T46" s="329">
        <v>0.065</v>
      </c>
      <c r="U46" s="328">
        <f t="shared" si="2"/>
        <v>0</v>
      </c>
      <c r="V46" s="330">
        <v>0.0</v>
      </c>
      <c r="W46" s="331">
        <f t="shared" si="3"/>
        <v>0.0735</v>
      </c>
      <c r="X46" s="85">
        <f t="shared" si="4"/>
        <v>0</v>
      </c>
      <c r="Y46" s="332">
        <v>0.0</v>
      </c>
      <c r="Z46" s="85">
        <f t="shared" si="5"/>
        <v>0</v>
      </c>
      <c r="AA46" s="333">
        <v>2.5</v>
      </c>
      <c r="AB46" s="85">
        <f t="shared" si="6"/>
        <v>-2.5</v>
      </c>
      <c r="AC46" s="331" t="str">
        <f t="shared" si="7"/>
        <v>#DIV/0!</v>
      </c>
      <c r="AD46" s="71">
        <f t="shared" si="11"/>
        <v>0</v>
      </c>
      <c r="AE46" s="71">
        <f t="shared" si="12"/>
        <v>0</v>
      </c>
      <c r="AF46" s="318">
        <v>0.0085</v>
      </c>
      <c r="AG46" s="319">
        <f t="shared" si="14"/>
        <v>0</v>
      </c>
    </row>
    <row r="47" ht="18.0" hidden="1" customHeight="1">
      <c r="A47" s="433"/>
      <c r="B47" s="430"/>
      <c r="C47" s="430"/>
      <c r="D47" s="424"/>
      <c r="E47" s="424"/>
      <c r="F47" s="424"/>
      <c r="G47" s="424"/>
      <c r="H47" s="326"/>
      <c r="I47" s="99"/>
      <c r="J47" s="99"/>
      <c r="K47" s="424"/>
      <c r="L47" s="424"/>
      <c r="M47" s="99"/>
      <c r="N47" s="436"/>
      <c r="O47" s="18"/>
      <c r="P47" s="328">
        <v>3.6E-4</v>
      </c>
      <c r="Q47" s="85">
        <f t="shared" si="1"/>
        <v>0</v>
      </c>
      <c r="R47" s="86">
        <v>0.0</v>
      </c>
      <c r="S47" s="86">
        <v>0.0</v>
      </c>
      <c r="T47" s="329">
        <v>0.065</v>
      </c>
      <c r="U47" s="328">
        <f t="shared" si="2"/>
        <v>0</v>
      </c>
      <c r="V47" s="330">
        <v>0.0</v>
      </c>
      <c r="W47" s="331">
        <f t="shared" si="3"/>
        <v>0.0735</v>
      </c>
      <c r="X47" s="85">
        <f t="shared" si="4"/>
        <v>0</v>
      </c>
      <c r="Y47" s="332">
        <v>0.0</v>
      </c>
      <c r="Z47" s="85">
        <f t="shared" si="5"/>
        <v>0</v>
      </c>
      <c r="AA47" s="333">
        <v>2.5</v>
      </c>
      <c r="AB47" s="85">
        <f t="shared" si="6"/>
        <v>-2.5</v>
      </c>
      <c r="AC47" s="331" t="str">
        <f t="shared" si="7"/>
        <v>#DIV/0!</v>
      </c>
      <c r="AD47" s="71">
        <f t="shared" si="11"/>
        <v>0</v>
      </c>
      <c r="AE47" s="71">
        <f t="shared" si="12"/>
        <v>0</v>
      </c>
      <c r="AF47" s="318">
        <v>0.0085</v>
      </c>
      <c r="AG47" s="319">
        <f t="shared" si="14"/>
        <v>0</v>
      </c>
    </row>
    <row r="48" ht="18.0" hidden="1" customHeight="1">
      <c r="A48" s="433"/>
      <c r="B48" s="430"/>
      <c r="C48" s="430"/>
      <c r="D48" s="424"/>
      <c r="E48" s="424"/>
      <c r="F48" s="424"/>
      <c r="G48" s="424"/>
      <c r="H48" s="326"/>
      <c r="I48" s="99"/>
      <c r="J48" s="99"/>
      <c r="K48" s="424"/>
      <c r="L48" s="424"/>
      <c r="M48" s="99"/>
      <c r="N48" s="436"/>
      <c r="O48" s="18"/>
      <c r="P48" s="328">
        <v>3.6E-4</v>
      </c>
      <c r="Q48" s="85">
        <f t="shared" si="1"/>
        <v>0</v>
      </c>
      <c r="R48" s="86">
        <v>0.0</v>
      </c>
      <c r="S48" s="86">
        <v>0.0</v>
      </c>
      <c r="T48" s="329">
        <v>0.065</v>
      </c>
      <c r="U48" s="328">
        <f t="shared" si="2"/>
        <v>0</v>
      </c>
      <c r="V48" s="330">
        <v>0.0</v>
      </c>
      <c r="W48" s="331">
        <f t="shared" si="3"/>
        <v>0.0735</v>
      </c>
      <c r="X48" s="85">
        <f t="shared" si="4"/>
        <v>0</v>
      </c>
      <c r="Y48" s="332">
        <v>0.0</v>
      </c>
      <c r="Z48" s="85">
        <f t="shared" si="5"/>
        <v>0</v>
      </c>
      <c r="AA48" s="333">
        <v>2.5</v>
      </c>
      <c r="AB48" s="85">
        <f t="shared" si="6"/>
        <v>-2.5</v>
      </c>
      <c r="AC48" s="331" t="str">
        <f t="shared" si="7"/>
        <v>#DIV/0!</v>
      </c>
      <c r="AD48" s="71">
        <f t="shared" si="11"/>
        <v>0</v>
      </c>
      <c r="AE48" s="71">
        <f t="shared" si="12"/>
        <v>0</v>
      </c>
      <c r="AF48" s="318">
        <v>0.0085</v>
      </c>
      <c r="AG48" s="319">
        <f t="shared" si="14"/>
        <v>0</v>
      </c>
    </row>
    <row r="49" ht="18.0" hidden="1" customHeight="1">
      <c r="A49" s="103"/>
      <c r="B49" s="104"/>
      <c r="H49" s="105"/>
      <c r="I49" s="106"/>
      <c r="J49" s="106"/>
      <c r="L49" s="4" t="s">
        <v>1193</v>
      </c>
      <c r="M49" s="438"/>
      <c r="N49" s="439"/>
      <c r="O49" s="440"/>
      <c r="P49" s="441"/>
      <c r="Q49" s="441"/>
      <c r="R49" s="442"/>
      <c r="S49" s="442"/>
      <c r="T49" s="441"/>
      <c r="U49" s="441"/>
      <c r="V49" s="441"/>
      <c r="W49" s="443">
        <f t="shared" ref="W49:X49" si="15">SUM(W13:W48)</f>
        <v>5.41744</v>
      </c>
      <c r="X49" s="444">
        <f t="shared" si="15"/>
        <v>46992.3655</v>
      </c>
      <c r="Y49" s="441"/>
      <c r="Z49" s="445">
        <f>SUM(Z4:Z48)</f>
        <v>13467.1</v>
      </c>
      <c r="AA49" s="446" t="str">
        <f>Z49/N49</f>
        <v>#DIV/0!</v>
      </c>
      <c r="AB49" s="447">
        <f>SUM(AB4:AB48)</f>
        <v>61764.466</v>
      </c>
      <c r="AC49" s="448">
        <f>C76</f>
        <v>0.1817136393</v>
      </c>
    </row>
    <row r="50" ht="18.0" customHeight="1">
      <c r="A50" s="103"/>
      <c r="B50" s="104"/>
      <c r="H50" s="105"/>
      <c r="I50" s="106"/>
      <c r="J50" s="106"/>
      <c r="M50" s="6"/>
      <c r="N50" s="6"/>
      <c r="R50" s="363"/>
      <c r="S50" s="363"/>
    </row>
    <row r="51" ht="18.0" customHeight="1">
      <c r="A51" s="103"/>
      <c r="B51" s="104"/>
      <c r="H51" s="105"/>
      <c r="I51" s="106"/>
      <c r="J51" s="106"/>
      <c r="M51" s="6"/>
      <c r="N51" s="6"/>
      <c r="R51" s="363"/>
      <c r="S51" s="363"/>
    </row>
    <row r="52" ht="18.0" customHeight="1">
      <c r="A52" s="103"/>
      <c r="B52" s="104"/>
      <c r="H52" s="105"/>
      <c r="I52" s="106"/>
      <c r="J52" s="106"/>
      <c r="N52" s="109"/>
      <c r="R52" s="363"/>
      <c r="S52" s="363"/>
    </row>
    <row r="53" ht="18.0" customHeight="1">
      <c r="A53" s="103"/>
      <c r="B53" s="104"/>
      <c r="H53" s="105"/>
      <c r="I53" s="106"/>
      <c r="J53" s="106"/>
      <c r="N53" s="110"/>
      <c r="R53" s="363"/>
      <c r="S53" s="363"/>
    </row>
    <row r="54" ht="18.0" customHeight="1">
      <c r="B54" s="104"/>
      <c r="C54" s="364" t="s">
        <v>209</v>
      </c>
      <c r="D54" s="364" t="s">
        <v>1</v>
      </c>
      <c r="E54" s="364" t="s">
        <v>2</v>
      </c>
      <c r="F54" s="365" t="s">
        <v>13</v>
      </c>
      <c r="G54" s="366" t="s">
        <v>3</v>
      </c>
      <c r="H54" s="105"/>
      <c r="I54" s="106"/>
      <c r="J54" s="106"/>
      <c r="L54" s="115" t="str">
        <f>M6102</f>
        <v/>
      </c>
      <c r="N54" s="116"/>
      <c r="O54" s="115"/>
      <c r="R54" s="363"/>
      <c r="S54" s="363"/>
    </row>
    <row r="55" ht="18.0" customHeight="1">
      <c r="B55" s="104"/>
      <c r="C55" s="367" t="s">
        <v>109</v>
      </c>
      <c r="D55" s="368">
        <v>150000.0</v>
      </c>
      <c r="E55" s="369">
        <f t="shared" ref="E55:E64" si="16">SUMIF(H:H,C55,N:N)</f>
        <v>290430</v>
      </c>
      <c r="F55" s="369">
        <f t="shared" ref="F55:F64" si="17">SUMIF(H:H,C55,Z:Z)</f>
        <v>11201.5</v>
      </c>
      <c r="G55" s="11">
        <f t="shared" ref="G55:G64" si="18">E55/D55</f>
        <v>1.9362</v>
      </c>
      <c r="H55" s="105"/>
      <c r="I55" s="106"/>
      <c r="J55" s="106"/>
      <c r="L55" s="115"/>
      <c r="O55" s="115"/>
      <c r="R55" s="363"/>
      <c r="S55" s="363"/>
    </row>
    <row r="56" ht="18.0" customHeight="1">
      <c r="B56" s="122" t="s">
        <v>210</v>
      </c>
      <c r="C56" s="367" t="s">
        <v>858</v>
      </c>
      <c r="D56" s="368">
        <v>10000.0</v>
      </c>
      <c r="E56" s="369">
        <f t="shared" si="16"/>
        <v>0</v>
      </c>
      <c r="F56" s="369">
        <f t="shared" si="17"/>
        <v>0</v>
      </c>
      <c r="G56" s="11">
        <f t="shared" si="18"/>
        <v>0</v>
      </c>
      <c r="H56" s="105"/>
      <c r="I56" s="106"/>
      <c r="J56" s="106"/>
      <c r="L56" s="115"/>
      <c r="O56" s="115"/>
      <c r="R56" s="363"/>
      <c r="S56" s="363"/>
    </row>
    <row r="57" ht="18.0" customHeight="1">
      <c r="B57" s="104"/>
      <c r="C57" s="367" t="s">
        <v>1107</v>
      </c>
      <c r="D57" s="368">
        <v>20000.0</v>
      </c>
      <c r="E57" s="369">
        <f t="shared" si="16"/>
        <v>15700</v>
      </c>
      <c r="F57" s="369">
        <f t="shared" si="17"/>
        <v>871</v>
      </c>
      <c r="G57" s="11">
        <f t="shared" si="18"/>
        <v>0.785</v>
      </c>
      <c r="H57" s="105"/>
      <c r="I57" s="106"/>
      <c r="J57" s="106"/>
      <c r="O57" s="115"/>
      <c r="R57" s="363"/>
      <c r="S57" s="363"/>
    </row>
    <row r="58" ht="18.0" customHeight="1">
      <c r="B58" s="104"/>
      <c r="C58" s="367" t="s">
        <v>1194</v>
      </c>
      <c r="D58" s="368">
        <v>5000.0</v>
      </c>
      <c r="E58" s="369">
        <f t="shared" si="16"/>
        <v>0</v>
      </c>
      <c r="F58" s="369">
        <f t="shared" si="17"/>
        <v>0</v>
      </c>
      <c r="G58" s="11">
        <f t="shared" si="18"/>
        <v>0</v>
      </c>
      <c r="H58" s="105"/>
      <c r="I58" s="123"/>
      <c r="J58" s="123"/>
      <c r="O58" s="115"/>
      <c r="R58" s="363"/>
      <c r="S58" s="363"/>
    </row>
    <row r="59" ht="18.0" customHeight="1">
      <c r="B59" s="104"/>
      <c r="C59" s="367" t="s">
        <v>128</v>
      </c>
      <c r="D59" s="368">
        <v>10000.0</v>
      </c>
      <c r="E59" s="369">
        <f t="shared" si="16"/>
        <v>5300</v>
      </c>
      <c r="F59" s="369">
        <f t="shared" si="17"/>
        <v>338</v>
      </c>
      <c r="G59" s="11">
        <f t="shared" si="18"/>
        <v>0.53</v>
      </c>
      <c r="H59" s="105"/>
      <c r="I59" s="123"/>
      <c r="J59" s="123"/>
      <c r="O59" s="115"/>
      <c r="R59" s="363"/>
      <c r="S59" s="363"/>
    </row>
    <row r="60" ht="18.0" customHeight="1">
      <c r="B60" s="104"/>
      <c r="C60" s="367" t="s">
        <v>316</v>
      </c>
      <c r="D60" s="368">
        <v>15000.0</v>
      </c>
      <c r="E60" s="369">
        <f t="shared" si="16"/>
        <v>5700</v>
      </c>
      <c r="F60" s="369">
        <f t="shared" si="17"/>
        <v>150</v>
      </c>
      <c r="G60" s="11">
        <f t="shared" si="18"/>
        <v>0.38</v>
      </c>
      <c r="L60" s="128"/>
      <c r="O60" s="115"/>
      <c r="R60" s="363"/>
      <c r="S60" s="363"/>
    </row>
    <row r="61" ht="18.0" customHeight="1">
      <c r="B61" s="104"/>
      <c r="C61" s="367" t="s">
        <v>212</v>
      </c>
      <c r="D61" s="368">
        <v>20000.0</v>
      </c>
      <c r="E61" s="369">
        <f t="shared" si="16"/>
        <v>2200</v>
      </c>
      <c r="F61" s="369">
        <f t="shared" si="17"/>
        <v>130</v>
      </c>
      <c r="G61" s="11">
        <f t="shared" si="18"/>
        <v>0.11</v>
      </c>
      <c r="R61" s="363"/>
      <c r="S61" s="363"/>
    </row>
    <row r="62" ht="18.0" customHeight="1">
      <c r="B62" s="104"/>
      <c r="C62" s="367" t="s">
        <v>85</v>
      </c>
      <c r="D62" s="368">
        <v>30000.0</v>
      </c>
      <c r="E62" s="369">
        <f t="shared" si="16"/>
        <v>16070</v>
      </c>
      <c r="F62" s="369">
        <f t="shared" si="17"/>
        <v>699.6</v>
      </c>
      <c r="G62" s="11">
        <f t="shared" si="18"/>
        <v>0.5356666667</v>
      </c>
      <c r="L62" s="134"/>
      <c r="S62" s="363"/>
    </row>
    <row r="63" ht="18.0" customHeight="1">
      <c r="B63" s="104"/>
      <c r="C63" s="367" t="s">
        <v>668</v>
      </c>
      <c r="D63" s="368">
        <v>5000.0</v>
      </c>
      <c r="E63" s="369">
        <f t="shared" si="16"/>
        <v>4500</v>
      </c>
      <c r="F63" s="369">
        <f t="shared" si="17"/>
        <v>77</v>
      </c>
      <c r="G63" s="370">
        <f t="shared" si="18"/>
        <v>0.9</v>
      </c>
      <c r="L63" s="138"/>
      <c r="R63" s="363"/>
      <c r="S63" s="363"/>
    </row>
    <row r="64" ht="18.0" customHeight="1">
      <c r="B64" s="104"/>
      <c r="C64" s="367" t="s">
        <v>1197</v>
      </c>
      <c r="D64" s="368">
        <v>30000.0</v>
      </c>
      <c r="E64" s="369">
        <f t="shared" si="16"/>
        <v>0</v>
      </c>
      <c r="F64" s="369">
        <f t="shared" si="17"/>
        <v>0</v>
      </c>
      <c r="G64" s="370">
        <f t="shared" si="18"/>
        <v>0</v>
      </c>
      <c r="O64" s="139"/>
      <c r="R64" s="363"/>
      <c r="S64" s="363"/>
    </row>
    <row r="65" ht="18.0" customHeight="1">
      <c r="B65" s="104"/>
      <c r="C65" s="371" t="s">
        <v>805</v>
      </c>
      <c r="D65" s="373">
        <f>SUM(D51:D64)</f>
        <v>295000</v>
      </c>
      <c r="E65" s="372">
        <f>SUM(E55:E64)</f>
        <v>339900</v>
      </c>
      <c r="F65" s="373">
        <f>SUM(F51:F64)+(D126)</f>
        <v>13467.1</v>
      </c>
      <c r="G65" s="374"/>
      <c r="O65" s="110"/>
      <c r="R65" s="363"/>
      <c r="S65" s="363"/>
    </row>
    <row r="66" ht="18.0" customHeight="1">
      <c r="B66" s="104"/>
      <c r="R66" s="363"/>
      <c r="S66" s="363"/>
    </row>
    <row r="67" ht="18.0" customHeight="1">
      <c r="B67" s="104"/>
      <c r="C67" s="6"/>
      <c r="D67" s="6"/>
      <c r="E67" s="6"/>
      <c r="F67" s="6"/>
      <c r="G67" s="6"/>
      <c r="R67" s="363"/>
      <c r="S67" s="363"/>
    </row>
    <row r="68" ht="18.0" hidden="1" customHeight="1">
      <c r="A68" s="103"/>
      <c r="B68" s="104"/>
      <c r="C68" s="117"/>
      <c r="D68" s="135"/>
      <c r="E68" s="136"/>
      <c r="F68" s="136"/>
      <c r="G68" s="137"/>
      <c r="R68" s="363"/>
      <c r="S68" s="363"/>
    </row>
    <row r="69" ht="18.0" customHeight="1">
      <c r="A69" s="103"/>
      <c r="B69" s="104"/>
      <c r="C69" s="129"/>
      <c r="D69" s="457" t="s">
        <v>1509</v>
      </c>
      <c r="E69" s="2"/>
      <c r="F69" s="3"/>
      <c r="G69" s="383"/>
      <c r="L69" s="146"/>
      <c r="R69" s="363"/>
      <c r="S69" s="363"/>
    </row>
    <row r="70" ht="18.0" customHeight="1">
      <c r="A70" s="103"/>
      <c r="B70" s="104"/>
      <c r="L70" s="148"/>
      <c r="R70" s="363"/>
      <c r="S70" s="363"/>
    </row>
    <row r="71" ht="18.0" customHeight="1">
      <c r="A71" s="103"/>
      <c r="B71" s="104"/>
      <c r="L71" s="148"/>
      <c r="R71" s="363"/>
      <c r="S71" s="363"/>
    </row>
    <row r="72" ht="18.0" customHeight="1">
      <c r="A72" s="103"/>
      <c r="B72" s="104"/>
      <c r="C72" s="384" t="s">
        <v>218</v>
      </c>
      <c r="D72" s="384" t="s">
        <v>5</v>
      </c>
      <c r="F72" s="385" t="s">
        <v>214</v>
      </c>
      <c r="G72" s="386">
        <v>22.0</v>
      </c>
      <c r="I72" s="4"/>
      <c r="L72" s="148"/>
      <c r="R72" s="363"/>
      <c r="S72" s="363"/>
    </row>
    <row r="73" ht="18.0" customHeight="1">
      <c r="A73" s="103"/>
      <c r="B73" s="104"/>
      <c r="C73" s="387">
        <f t="shared" ref="C73:D73" si="19">SUM(M4:M48)</f>
        <v>207550</v>
      </c>
      <c r="D73" s="388">
        <f t="shared" si="19"/>
        <v>339900</v>
      </c>
      <c r="F73" s="389" t="s">
        <v>215</v>
      </c>
      <c r="G73" s="390">
        <f>G74/G72</f>
        <v>15909.09091</v>
      </c>
      <c r="R73" s="363"/>
      <c r="S73" s="363"/>
    </row>
    <row r="74" ht="18.0" customHeight="1">
      <c r="A74" s="103"/>
      <c r="B74" s="104"/>
      <c r="F74" s="389" t="s">
        <v>1</v>
      </c>
      <c r="G74" s="391">
        <v>350000.0</v>
      </c>
      <c r="R74" s="363"/>
      <c r="S74" s="363"/>
    </row>
    <row r="75" ht="18.0" customHeight="1">
      <c r="A75" s="103"/>
      <c r="B75" s="104"/>
      <c r="C75" s="392" t="s">
        <v>219</v>
      </c>
      <c r="D75" s="392" t="s">
        <v>220</v>
      </c>
      <c r="F75" s="385" t="s">
        <v>1510</v>
      </c>
      <c r="G75" s="393">
        <f>G74-G76</f>
        <v>10100</v>
      </c>
      <c r="R75" s="363"/>
      <c r="S75" s="363"/>
    </row>
    <row r="76" ht="18.0" customHeight="1">
      <c r="A76" s="155"/>
      <c r="B76" s="104"/>
      <c r="C76" s="394">
        <f>AB49/D73</f>
        <v>0.1817136393</v>
      </c>
      <c r="D76" s="395">
        <f>D73*C76</f>
        <v>61764.466</v>
      </c>
      <c r="F76" s="396" t="s">
        <v>5</v>
      </c>
      <c r="G76" s="397">
        <f>E65</f>
        <v>339900</v>
      </c>
      <c r="R76" s="363"/>
      <c r="S76" s="363"/>
    </row>
    <row r="77" ht="18.0" customHeight="1">
      <c r="A77" s="103"/>
      <c r="B77" s="104"/>
      <c r="R77" s="363"/>
      <c r="S77" s="363"/>
    </row>
    <row r="78" ht="18.0" customHeight="1">
      <c r="A78" s="103"/>
      <c r="B78" s="104"/>
      <c r="R78" s="363"/>
      <c r="S78" s="363"/>
    </row>
    <row r="79" ht="18.0" customHeight="1">
      <c r="A79" s="103"/>
      <c r="B79" s="104"/>
      <c r="R79" s="363"/>
      <c r="S79" s="363"/>
    </row>
    <row r="80" ht="18.0" customHeight="1">
      <c r="A80" s="103"/>
      <c r="B80" s="104"/>
      <c r="K80" s="4" t="s">
        <v>210</v>
      </c>
      <c r="R80" s="363"/>
      <c r="S80" s="363"/>
    </row>
    <row r="81" ht="18.0" customHeight="1">
      <c r="A81" s="103"/>
      <c r="B81" s="104"/>
      <c r="R81" s="363"/>
      <c r="S81" s="363"/>
    </row>
    <row r="82" ht="18.0" customHeight="1">
      <c r="A82" s="103"/>
      <c r="B82" s="104"/>
      <c r="G82" s="146"/>
      <c r="H82" s="146"/>
      <c r="I82" s="146"/>
      <c r="J82" s="146"/>
      <c r="K82" s="146"/>
      <c r="P82" s="156"/>
      <c r="Q82" s="156"/>
      <c r="R82" s="398"/>
      <c r="S82" s="399"/>
      <c r="T82" s="400"/>
      <c r="U82" s="401"/>
      <c r="V82" s="401"/>
      <c r="W82" s="164"/>
      <c r="X82" s="162"/>
      <c r="Y82" s="164"/>
      <c r="Z82" s="400"/>
      <c r="AA82" s="401"/>
      <c r="AB82" s="159"/>
      <c r="AC82" s="402"/>
      <c r="AD82" s="164"/>
      <c r="AE82" s="165"/>
      <c r="AF82" s="165"/>
      <c r="AG82" s="165"/>
    </row>
    <row r="83" ht="18.0" customHeight="1">
      <c r="A83" s="103"/>
      <c r="B83" s="104"/>
      <c r="G83" s="148"/>
      <c r="H83" s="148"/>
      <c r="I83" s="148"/>
      <c r="J83" s="148"/>
      <c r="K83" s="148"/>
      <c r="P83" s="166"/>
      <c r="Q83" s="167"/>
      <c r="R83" s="123"/>
      <c r="S83" s="399"/>
      <c r="T83" s="400"/>
      <c r="U83" s="401"/>
      <c r="V83" s="401"/>
      <c r="W83" s="164"/>
      <c r="X83" s="162"/>
      <c r="Y83" s="164"/>
      <c r="Z83" s="400"/>
      <c r="AA83" s="401"/>
      <c r="AB83" s="159"/>
      <c r="AC83" s="402"/>
      <c r="AD83" s="164"/>
      <c r="AE83" s="168"/>
      <c r="AF83" s="168"/>
      <c r="AG83" s="168"/>
    </row>
    <row r="84" ht="18.0" customHeight="1">
      <c r="A84" s="103"/>
      <c r="B84" s="104"/>
      <c r="C84" s="169"/>
      <c r="D84" s="170"/>
      <c r="E84" s="170"/>
      <c r="F84" s="148"/>
      <c r="G84" s="148"/>
      <c r="H84" s="148"/>
      <c r="I84" s="148"/>
      <c r="J84" s="148"/>
      <c r="K84" s="148"/>
      <c r="P84" s="166"/>
      <c r="Q84" s="167"/>
      <c r="R84" s="123"/>
      <c r="S84" s="399"/>
      <c r="T84" s="400"/>
      <c r="U84" s="401"/>
      <c r="V84" s="164"/>
      <c r="W84" s="164"/>
      <c r="X84" s="162"/>
      <c r="Y84" s="164"/>
      <c r="Z84" s="400"/>
      <c r="AA84" s="401"/>
      <c r="AB84" s="159"/>
      <c r="AC84" s="402"/>
      <c r="AD84" s="164"/>
      <c r="AE84" s="165"/>
      <c r="AF84" s="165"/>
      <c r="AG84" s="165"/>
    </row>
    <row r="85" ht="18.0" customHeight="1">
      <c r="A85" s="103"/>
      <c r="B85" s="104"/>
      <c r="C85" s="169"/>
      <c r="D85" s="170"/>
      <c r="E85" s="170"/>
      <c r="F85" s="148"/>
      <c r="G85" s="148"/>
      <c r="H85" s="148"/>
      <c r="I85" s="148"/>
      <c r="J85" s="148"/>
      <c r="K85" s="148"/>
      <c r="P85" s="166"/>
      <c r="Q85" s="167"/>
      <c r="R85" s="166"/>
      <c r="S85" s="399"/>
      <c r="T85" s="400"/>
      <c r="U85" s="401"/>
      <c r="V85" s="401"/>
      <c r="W85" s="164"/>
      <c r="X85" s="162"/>
      <c r="Y85" s="164"/>
      <c r="Z85" s="400"/>
      <c r="AA85" s="401"/>
      <c r="AB85" s="159"/>
      <c r="AC85" s="402"/>
      <c r="AD85" s="164"/>
      <c r="AE85" s="165"/>
      <c r="AF85" s="165"/>
      <c r="AG85" s="165"/>
    </row>
    <row r="86" ht="18.0" customHeight="1">
      <c r="A86" s="103"/>
      <c r="B86" s="104"/>
      <c r="C86" s="6"/>
      <c r="R86" s="363"/>
      <c r="S86" s="363"/>
    </row>
    <row r="87" ht="18.0" customHeight="1">
      <c r="A87" s="103"/>
      <c r="B87" s="104"/>
      <c r="R87" s="363"/>
      <c r="S87" s="363"/>
    </row>
    <row r="88" ht="18.0" customHeight="1">
      <c r="A88" s="103"/>
      <c r="B88" s="104"/>
      <c r="R88" s="363"/>
      <c r="S88" s="363"/>
    </row>
    <row r="89" ht="18.0" customHeight="1">
      <c r="A89" s="103"/>
      <c r="B89" s="104"/>
      <c r="R89" s="363"/>
      <c r="S89" s="363"/>
    </row>
    <row r="90" ht="18.0" customHeight="1">
      <c r="A90" s="103"/>
      <c r="B90" s="104"/>
      <c r="R90" s="363"/>
      <c r="S90" s="363"/>
    </row>
    <row r="91" ht="18.0" customHeight="1">
      <c r="A91" s="103"/>
      <c r="B91" s="104"/>
      <c r="R91" s="363"/>
      <c r="S91" s="363"/>
    </row>
    <row r="92" ht="18.0" customHeight="1">
      <c r="A92" s="103"/>
      <c r="B92" s="104"/>
      <c r="R92" s="363"/>
      <c r="S92" s="363"/>
    </row>
    <row r="93" ht="18.0" customHeight="1">
      <c r="A93" s="103"/>
      <c r="R93" s="363"/>
      <c r="S93" s="363"/>
    </row>
    <row r="94" ht="18.0" customHeight="1">
      <c r="A94" s="103"/>
      <c r="R94" s="363"/>
      <c r="S94" s="363"/>
    </row>
    <row r="95" ht="18.0" customHeight="1">
      <c r="A95" s="103"/>
      <c r="R95" s="363"/>
      <c r="S95" s="363"/>
    </row>
    <row r="96" ht="18.0" customHeight="1">
      <c r="A96" s="103"/>
      <c r="R96" s="363"/>
      <c r="S96" s="363"/>
    </row>
    <row r="97" ht="18.0" customHeight="1">
      <c r="A97" s="103"/>
      <c r="R97" s="363"/>
      <c r="S97" s="363"/>
    </row>
    <row r="98" ht="18.0" customHeight="1">
      <c r="A98" s="103"/>
      <c r="R98" s="363"/>
      <c r="S98" s="363"/>
    </row>
    <row r="99" ht="18.0" customHeight="1">
      <c r="A99" s="103"/>
      <c r="R99" s="363"/>
      <c r="S99" s="363"/>
    </row>
    <row r="100" ht="18.0" customHeight="1">
      <c r="A100" s="103"/>
      <c r="R100" s="363"/>
      <c r="S100" s="363"/>
    </row>
    <row r="101" ht="18.0" customHeight="1">
      <c r="A101" s="103"/>
      <c r="R101" s="363"/>
      <c r="S101" s="363"/>
    </row>
    <row r="102" ht="18.0" customHeight="1">
      <c r="A102" s="103"/>
      <c r="R102" s="363"/>
      <c r="S102" s="363"/>
    </row>
    <row r="103" ht="18.0" customHeight="1">
      <c r="A103" s="103"/>
      <c r="R103" s="363"/>
      <c r="S103" s="363"/>
    </row>
    <row r="104" ht="18.0" customHeight="1">
      <c r="A104" s="103"/>
      <c r="R104" s="363"/>
      <c r="S104" s="363"/>
    </row>
    <row r="105" ht="18.0" customHeight="1">
      <c r="A105" s="103"/>
      <c r="R105" s="363"/>
      <c r="S105" s="363"/>
    </row>
    <row r="106" ht="18.0" customHeight="1">
      <c r="A106" s="103"/>
      <c r="R106" s="363"/>
      <c r="S106" s="363"/>
    </row>
    <row r="107" ht="18.0" customHeight="1">
      <c r="A107" s="103"/>
      <c r="R107" s="363"/>
      <c r="S107" s="363"/>
    </row>
    <row r="108" ht="18.0" customHeight="1">
      <c r="A108" s="103"/>
      <c r="R108" s="363"/>
      <c r="S108" s="363"/>
    </row>
    <row r="109" ht="18.0" customHeight="1">
      <c r="A109" s="103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R133" s="363"/>
      <c r="S133" s="363"/>
    </row>
    <row r="134" ht="18.0" customHeight="1">
      <c r="A134" s="103"/>
      <c r="R134" s="363"/>
      <c r="S134" s="363"/>
    </row>
    <row r="135" ht="18.0" customHeight="1">
      <c r="A135" s="103"/>
      <c r="R135" s="363"/>
      <c r="S135" s="363"/>
    </row>
    <row r="136" ht="18.0" customHeight="1">
      <c r="A136" s="103"/>
      <c r="R136" s="363"/>
      <c r="S136" s="363"/>
    </row>
    <row r="137" ht="18.0" customHeight="1">
      <c r="A137" s="103"/>
      <c r="R137" s="363"/>
      <c r="S137" s="363"/>
    </row>
    <row r="138" ht="18.0" customHeight="1">
      <c r="A138" s="103"/>
      <c r="R138" s="363"/>
      <c r="S138" s="363"/>
    </row>
    <row r="139" ht="18.0" customHeight="1">
      <c r="A139" s="103"/>
      <c r="R139" s="363"/>
      <c r="S139" s="363"/>
    </row>
    <row r="140" ht="18.0" customHeight="1">
      <c r="A140" s="103"/>
      <c r="R140" s="363"/>
      <c r="S140" s="363"/>
    </row>
    <row r="141" ht="18.0" customHeight="1">
      <c r="A141" s="103"/>
      <c r="R141" s="363"/>
      <c r="S141" s="363"/>
    </row>
    <row r="142" ht="18.0" customHeight="1">
      <c r="A142" s="103"/>
      <c r="R142" s="363"/>
      <c r="S142" s="363"/>
    </row>
    <row r="143" ht="18.0" customHeight="1">
      <c r="A143" s="103"/>
      <c r="R143" s="363"/>
      <c r="S143" s="363"/>
    </row>
    <row r="144" ht="18.0" customHeight="1">
      <c r="A144" s="103"/>
      <c r="R144" s="363"/>
      <c r="S144" s="363"/>
    </row>
    <row r="145" ht="18.0" customHeight="1">
      <c r="A145" s="103"/>
      <c r="R145" s="363"/>
      <c r="S145" s="363"/>
    </row>
    <row r="146" ht="18.0" customHeight="1">
      <c r="A146" s="103"/>
      <c r="R146" s="363"/>
      <c r="S146" s="363"/>
    </row>
    <row r="147" ht="18.0" customHeight="1">
      <c r="A147" s="103"/>
      <c r="R147" s="363"/>
      <c r="S147" s="363"/>
    </row>
    <row r="148" ht="18.0" customHeight="1">
      <c r="A148" s="103"/>
      <c r="R148" s="363"/>
      <c r="S148" s="363"/>
    </row>
    <row r="149" ht="18.0" customHeight="1">
      <c r="A149" s="103"/>
      <c r="R149" s="363"/>
      <c r="S149" s="363"/>
    </row>
    <row r="150" ht="18.0" customHeight="1">
      <c r="A150" s="103"/>
      <c r="R150" s="363"/>
      <c r="S150" s="363"/>
    </row>
    <row r="151" ht="18.0" customHeight="1">
      <c r="A151" s="103"/>
      <c r="R151" s="363"/>
      <c r="S151" s="363"/>
    </row>
    <row r="152" ht="18.0" customHeight="1">
      <c r="A152" s="103"/>
      <c r="R152" s="363"/>
      <c r="S152" s="363"/>
    </row>
    <row r="153" ht="18.0" customHeight="1">
      <c r="A153" s="103"/>
      <c r="R153" s="363"/>
      <c r="S153" s="363"/>
    </row>
    <row r="154" ht="18.0" customHeight="1">
      <c r="A154" s="103"/>
      <c r="R154" s="363"/>
      <c r="S154" s="363"/>
    </row>
    <row r="155" ht="18.0" customHeight="1">
      <c r="A155" s="103"/>
      <c r="R155" s="363"/>
      <c r="S155" s="363"/>
    </row>
    <row r="156" ht="18.0" customHeight="1">
      <c r="A156" s="103"/>
      <c r="R156" s="363"/>
      <c r="S156" s="363"/>
    </row>
    <row r="157" ht="18.0" customHeight="1">
      <c r="A157" s="103"/>
      <c r="R157" s="363"/>
      <c r="S157" s="363"/>
    </row>
    <row r="158" ht="18.0" customHeight="1">
      <c r="A158" s="103"/>
      <c r="R158" s="363"/>
      <c r="S158" s="363"/>
    </row>
    <row r="159" ht="18.0" customHeight="1">
      <c r="A159" s="103"/>
      <c r="R159" s="363"/>
      <c r="S159" s="363"/>
    </row>
    <row r="160" ht="18.0" customHeight="1">
      <c r="A160" s="103"/>
      <c r="R160" s="363"/>
      <c r="S160" s="363"/>
    </row>
    <row r="161" ht="18.0" customHeight="1">
      <c r="A161" s="103"/>
      <c r="R161" s="363"/>
      <c r="S161" s="363"/>
    </row>
    <row r="162" ht="18.0" customHeight="1">
      <c r="A162" s="103"/>
      <c r="R162" s="363"/>
      <c r="S162" s="363"/>
    </row>
    <row r="163" ht="18.0" customHeight="1">
      <c r="A163" s="103"/>
      <c r="R163" s="363"/>
      <c r="S163" s="363"/>
    </row>
    <row r="164" ht="18.0" customHeight="1">
      <c r="A164" s="103"/>
      <c r="R164" s="363"/>
      <c r="S164" s="363"/>
    </row>
    <row r="165" ht="18.0" customHeight="1">
      <c r="A165" s="103"/>
      <c r="R165" s="363"/>
      <c r="S165" s="363"/>
    </row>
    <row r="166" ht="18.0" customHeight="1">
      <c r="A166" s="103"/>
      <c r="R166" s="363"/>
      <c r="S166" s="363"/>
    </row>
    <row r="167" ht="18.0" customHeight="1">
      <c r="A167" s="103"/>
      <c r="R167" s="363"/>
      <c r="S167" s="363"/>
    </row>
    <row r="168" ht="18.0" customHeight="1">
      <c r="A168" s="103"/>
      <c r="R168" s="363"/>
      <c r="S168" s="363"/>
    </row>
    <row r="169" ht="18.0" customHeight="1">
      <c r="A169" s="103"/>
      <c r="R169" s="363"/>
      <c r="S169" s="363"/>
    </row>
    <row r="170" ht="18.0" customHeight="1">
      <c r="A170" s="103"/>
      <c r="J170" s="172"/>
      <c r="R170" s="363"/>
      <c r="S170" s="363"/>
    </row>
    <row r="171" ht="18.0" customHeight="1">
      <c r="A171" s="103"/>
      <c r="J171" s="172"/>
      <c r="R171" s="363"/>
      <c r="S171" s="363"/>
    </row>
    <row r="172" ht="18.0" customHeight="1">
      <c r="A172" s="103"/>
      <c r="J172" s="172"/>
      <c r="R172" s="363"/>
      <c r="S172" s="363"/>
    </row>
    <row r="173" ht="18.0" customHeight="1">
      <c r="A173" s="103"/>
      <c r="J173" s="172"/>
      <c r="R173" s="363"/>
      <c r="S173" s="363"/>
    </row>
    <row r="174" ht="18.0" customHeight="1">
      <c r="A174" s="103"/>
      <c r="J174" s="172"/>
      <c r="R174" s="363"/>
      <c r="S174" s="363"/>
    </row>
    <row r="175" ht="18.0" customHeight="1">
      <c r="A175" s="103"/>
      <c r="J175" s="172"/>
      <c r="R175" s="363"/>
      <c r="S175" s="363"/>
    </row>
    <row r="176" ht="18.0" customHeight="1">
      <c r="A176" s="103"/>
      <c r="J176" s="172"/>
      <c r="R176" s="363"/>
      <c r="S176" s="363"/>
    </row>
    <row r="177" ht="18.0" customHeight="1">
      <c r="A177" s="103"/>
      <c r="J177" s="172"/>
      <c r="R177" s="363"/>
      <c r="S177" s="363"/>
    </row>
    <row r="178" ht="18.0" customHeight="1">
      <c r="A178" s="103"/>
      <c r="J178" s="172"/>
      <c r="R178" s="363"/>
      <c r="S178" s="363"/>
    </row>
    <row r="179" ht="18.0" customHeight="1">
      <c r="A179" s="103"/>
      <c r="J179" s="172"/>
      <c r="R179" s="363"/>
      <c r="S179" s="363"/>
    </row>
    <row r="180" ht="18.0" customHeight="1">
      <c r="A180" s="103"/>
      <c r="J180" s="172"/>
      <c r="R180" s="363"/>
      <c r="S180" s="363"/>
    </row>
    <row r="181" ht="18.0" customHeight="1">
      <c r="A181" s="103"/>
      <c r="J181" s="172"/>
      <c r="R181" s="363"/>
      <c r="S181" s="363"/>
    </row>
    <row r="182" ht="18.0" customHeight="1">
      <c r="A182" s="103"/>
      <c r="J182" s="172"/>
      <c r="R182" s="363"/>
      <c r="S182" s="363"/>
    </row>
    <row r="183" ht="18.0" customHeight="1">
      <c r="A183" s="103"/>
      <c r="J183" s="172"/>
      <c r="R183" s="363"/>
      <c r="S183" s="363"/>
    </row>
    <row r="184" ht="18.0" customHeight="1">
      <c r="A184" s="103"/>
      <c r="J184" s="172"/>
      <c r="R184" s="363"/>
      <c r="S184" s="363"/>
    </row>
    <row r="185" ht="18.0" customHeight="1">
      <c r="A185" s="103"/>
      <c r="J185" s="172"/>
      <c r="R185" s="363"/>
      <c r="S185" s="363"/>
    </row>
    <row r="186" ht="18.0" customHeight="1">
      <c r="A186" s="103"/>
      <c r="J186" s="172"/>
      <c r="R186" s="363"/>
      <c r="S186" s="363"/>
    </row>
    <row r="187" ht="18.0" customHeight="1">
      <c r="A187" s="103"/>
      <c r="J187" s="172"/>
      <c r="R187" s="363"/>
      <c r="S187" s="363"/>
    </row>
    <row r="188" ht="18.0" customHeight="1">
      <c r="A188" s="103"/>
      <c r="J188" s="172"/>
      <c r="R188" s="363"/>
      <c r="S188" s="363"/>
    </row>
    <row r="189" ht="18.0" customHeight="1">
      <c r="A189" s="103"/>
      <c r="J189" s="172"/>
      <c r="R189" s="363"/>
      <c r="S189" s="363"/>
    </row>
    <row r="190" ht="18.0" customHeight="1">
      <c r="A190" s="103"/>
      <c r="J190" s="172"/>
      <c r="R190" s="363"/>
      <c r="S190" s="363"/>
    </row>
    <row r="191" ht="18.0" customHeight="1">
      <c r="A191" s="103"/>
      <c r="J191" s="172"/>
      <c r="R191" s="363"/>
      <c r="S191" s="363"/>
    </row>
    <row r="192" ht="18.0" customHeight="1">
      <c r="A192" s="103"/>
      <c r="J192" s="172"/>
      <c r="R192" s="363"/>
      <c r="S192" s="363"/>
    </row>
    <row r="193" ht="18.0" customHeight="1">
      <c r="A193" s="103"/>
      <c r="J193" s="172"/>
      <c r="R193" s="363"/>
      <c r="S193" s="363"/>
    </row>
    <row r="194" ht="18.0" customHeight="1">
      <c r="A194" s="103"/>
      <c r="J194" s="172"/>
      <c r="R194" s="363"/>
      <c r="S194" s="363"/>
    </row>
    <row r="195" ht="18.0" customHeight="1">
      <c r="A195" s="103"/>
      <c r="J195" s="172"/>
      <c r="R195" s="363"/>
      <c r="S195" s="363"/>
    </row>
    <row r="196" ht="18.0" customHeight="1">
      <c r="A196" s="103"/>
      <c r="J196" s="172"/>
      <c r="R196" s="363"/>
      <c r="S196" s="363"/>
    </row>
    <row r="197" ht="18.0" customHeight="1">
      <c r="A197" s="103"/>
      <c r="J197" s="172"/>
      <c r="R197" s="363"/>
      <c r="S197" s="363"/>
    </row>
    <row r="198" ht="18.0" customHeight="1">
      <c r="A198" s="103"/>
      <c r="J198" s="172"/>
      <c r="R198" s="363"/>
      <c r="S198" s="363"/>
    </row>
    <row r="199" ht="18.0" customHeight="1">
      <c r="A199" s="103"/>
      <c r="J199" s="172"/>
      <c r="R199" s="363"/>
      <c r="S199" s="363"/>
    </row>
    <row r="200" ht="18.0" customHeight="1">
      <c r="A200" s="103"/>
      <c r="J200" s="172"/>
      <c r="R200" s="363"/>
      <c r="S200" s="363"/>
    </row>
    <row r="201" ht="18.0" customHeight="1">
      <c r="A201" s="103"/>
      <c r="J201" s="172"/>
      <c r="R201" s="363"/>
      <c r="S201" s="363"/>
    </row>
    <row r="202" ht="18.0" customHeight="1">
      <c r="A202" s="103"/>
      <c r="J202" s="172"/>
      <c r="R202" s="363"/>
      <c r="S202" s="363"/>
    </row>
    <row r="203" ht="18.0" customHeight="1">
      <c r="A203" s="103"/>
      <c r="J203" s="172"/>
      <c r="R203" s="363"/>
      <c r="S203" s="363"/>
    </row>
    <row r="204" ht="18.0" customHeight="1">
      <c r="A204" s="103"/>
      <c r="J204" s="172"/>
      <c r="R204" s="363"/>
      <c r="S204" s="363"/>
    </row>
    <row r="205" ht="18.0" customHeight="1">
      <c r="A205" s="103"/>
      <c r="J205" s="172"/>
      <c r="R205" s="363"/>
      <c r="S205" s="363"/>
    </row>
    <row r="206" ht="18.0" customHeight="1">
      <c r="A206" s="103"/>
      <c r="J206" s="172"/>
      <c r="R206" s="363"/>
      <c r="S206" s="363"/>
    </row>
    <row r="207" ht="18.0" customHeight="1">
      <c r="A207" s="103"/>
      <c r="J207" s="172"/>
      <c r="R207" s="363"/>
      <c r="S207" s="363"/>
    </row>
    <row r="208" ht="18.0" customHeight="1">
      <c r="A208" s="103"/>
      <c r="J208" s="172"/>
      <c r="R208" s="363"/>
      <c r="S208" s="363"/>
    </row>
    <row r="209" ht="18.0" customHeight="1">
      <c r="A209" s="103"/>
      <c r="J209" s="172"/>
      <c r="R209" s="363"/>
      <c r="S209" s="363"/>
    </row>
    <row r="210" ht="18.0" customHeight="1">
      <c r="A210" s="103"/>
      <c r="J210" s="172"/>
      <c r="R210" s="363"/>
      <c r="S210" s="363"/>
    </row>
    <row r="211" ht="18.0" customHeight="1">
      <c r="A211" s="103"/>
      <c r="J211" s="172"/>
      <c r="R211" s="363"/>
      <c r="S211" s="363"/>
    </row>
    <row r="212" ht="18.0" customHeight="1">
      <c r="A212" s="103"/>
      <c r="J212" s="172"/>
      <c r="R212" s="363"/>
      <c r="S212" s="363"/>
    </row>
    <row r="213" ht="18.0" customHeight="1">
      <c r="A213" s="103"/>
      <c r="J213" s="172"/>
      <c r="R213" s="363"/>
      <c r="S213" s="363"/>
    </row>
    <row r="214" ht="18.0" customHeight="1">
      <c r="A214" s="103"/>
      <c r="J214" s="172"/>
      <c r="R214" s="363"/>
      <c r="S214" s="363"/>
    </row>
    <row r="215" ht="18.0" customHeight="1">
      <c r="A215" s="103"/>
      <c r="J215" s="172"/>
      <c r="R215" s="363"/>
      <c r="S215" s="363"/>
    </row>
    <row r="216" ht="18.0" customHeight="1">
      <c r="A216" s="103"/>
      <c r="J216" s="172"/>
      <c r="R216" s="363"/>
      <c r="S216" s="363"/>
    </row>
    <row r="217" ht="18.0" customHeight="1">
      <c r="A217" s="103"/>
      <c r="J217" s="172"/>
      <c r="R217" s="363"/>
      <c r="S217" s="363"/>
    </row>
    <row r="218" ht="18.0" customHeight="1">
      <c r="A218" s="103"/>
      <c r="J218" s="172"/>
      <c r="R218" s="363"/>
      <c r="S218" s="363"/>
    </row>
    <row r="219" ht="18.0" customHeight="1">
      <c r="A219" s="103"/>
      <c r="J219" s="172"/>
      <c r="R219" s="363"/>
      <c r="S219" s="363"/>
    </row>
    <row r="220" ht="18.0" customHeight="1">
      <c r="A220" s="103"/>
      <c r="J220" s="172"/>
      <c r="R220" s="363"/>
      <c r="S220" s="363"/>
    </row>
    <row r="221" ht="18.0" customHeight="1">
      <c r="A221" s="103"/>
      <c r="J221" s="172"/>
      <c r="R221" s="363"/>
      <c r="S221" s="363"/>
    </row>
    <row r="222" ht="18.0" customHeight="1">
      <c r="A222" s="103"/>
      <c r="J222" s="172"/>
      <c r="R222" s="363"/>
      <c r="S222" s="363"/>
    </row>
    <row r="223" ht="18.0" customHeight="1">
      <c r="A223" s="103"/>
      <c r="J223" s="172"/>
      <c r="R223" s="363"/>
      <c r="S223" s="363"/>
    </row>
    <row r="224" ht="18.0" customHeight="1">
      <c r="A224" s="103"/>
      <c r="J224" s="172"/>
      <c r="R224" s="363"/>
      <c r="S224" s="363"/>
    </row>
    <row r="225" ht="18.0" customHeight="1">
      <c r="A225" s="103"/>
      <c r="J225" s="172"/>
      <c r="R225" s="363"/>
      <c r="S225" s="363"/>
    </row>
    <row r="226" ht="18.0" customHeight="1">
      <c r="A226" s="103"/>
      <c r="J226" s="172"/>
      <c r="R226" s="363"/>
      <c r="S226" s="363"/>
    </row>
    <row r="227" ht="15.75" customHeight="1">
      <c r="A227" s="103"/>
      <c r="J227" s="172"/>
      <c r="R227" s="363"/>
      <c r="S227" s="363"/>
    </row>
    <row r="228" ht="15.75" customHeight="1">
      <c r="A228" s="103"/>
      <c r="J228" s="172"/>
      <c r="R228" s="363"/>
      <c r="S228" s="363"/>
    </row>
    <row r="229" ht="15.75" customHeight="1">
      <c r="A229" s="103"/>
      <c r="J229" s="172"/>
      <c r="R229" s="363"/>
      <c r="S229" s="363"/>
    </row>
    <row r="230" ht="15.75" customHeight="1">
      <c r="A230" s="103"/>
      <c r="J230" s="172"/>
      <c r="R230" s="363"/>
      <c r="S230" s="363"/>
    </row>
    <row r="231" ht="15.75" customHeight="1">
      <c r="A231" s="103"/>
      <c r="J231" s="172"/>
      <c r="R231" s="363"/>
      <c r="S231" s="363"/>
    </row>
    <row r="232" ht="15.75" customHeight="1">
      <c r="A232" s="103"/>
      <c r="J232" s="172"/>
      <c r="R232" s="363"/>
      <c r="S232" s="363"/>
    </row>
    <row r="233" ht="15.75" customHeight="1">
      <c r="A233" s="103"/>
      <c r="J233" s="172"/>
      <c r="R233" s="363"/>
      <c r="S233" s="363"/>
    </row>
    <row r="234" ht="15.75" customHeight="1">
      <c r="A234" s="103"/>
      <c r="J234" s="172"/>
      <c r="R234" s="363"/>
      <c r="S234" s="363"/>
    </row>
    <row r="235" ht="15.75" customHeight="1">
      <c r="A235" s="103"/>
      <c r="J235" s="172"/>
      <c r="R235" s="363"/>
      <c r="S235" s="363"/>
    </row>
    <row r="236" ht="15.75" customHeight="1">
      <c r="A236" s="103"/>
      <c r="J236" s="172"/>
      <c r="R236" s="363"/>
      <c r="S236" s="363"/>
    </row>
    <row r="237" ht="15.75" customHeight="1">
      <c r="A237" s="103"/>
      <c r="J237" s="172"/>
      <c r="R237" s="363"/>
      <c r="S237" s="363"/>
    </row>
    <row r="238" ht="15.75" customHeight="1">
      <c r="A238" s="103"/>
      <c r="J238" s="172"/>
      <c r="R238" s="363"/>
      <c r="S238" s="363"/>
    </row>
    <row r="239" ht="15.75" customHeight="1">
      <c r="A239" s="103"/>
      <c r="J239" s="172"/>
      <c r="R239" s="363"/>
      <c r="S239" s="363"/>
    </row>
    <row r="240" ht="15.75" customHeight="1">
      <c r="A240" s="103"/>
      <c r="J240" s="172"/>
      <c r="R240" s="363"/>
      <c r="S240" s="363"/>
    </row>
    <row r="241" ht="15.75" customHeight="1">
      <c r="A241" s="103"/>
      <c r="J241" s="172"/>
      <c r="R241" s="363"/>
      <c r="S241" s="363"/>
    </row>
    <row r="242" ht="15.75" customHeight="1">
      <c r="A242" s="103"/>
      <c r="J242" s="172"/>
      <c r="R242" s="363"/>
      <c r="S242" s="363"/>
    </row>
    <row r="243" ht="15.75" customHeight="1">
      <c r="A243" s="103"/>
      <c r="J243" s="172"/>
      <c r="R243" s="363"/>
      <c r="S243" s="363"/>
    </row>
    <row r="244" ht="15.75" customHeight="1">
      <c r="A244" s="103"/>
      <c r="J244" s="172"/>
      <c r="R244" s="363"/>
      <c r="S244" s="363"/>
    </row>
    <row r="245" ht="15.75" customHeight="1">
      <c r="A245" s="103"/>
      <c r="J245" s="172"/>
      <c r="R245" s="363"/>
      <c r="S245" s="363"/>
    </row>
    <row r="246" ht="15.75" customHeight="1">
      <c r="A246" s="103"/>
      <c r="J246" s="172"/>
      <c r="R246" s="363"/>
      <c r="S246" s="363"/>
    </row>
    <row r="247" ht="15.75" customHeight="1">
      <c r="A247" s="103"/>
      <c r="J247" s="172"/>
      <c r="R247" s="363"/>
      <c r="S247" s="363"/>
    </row>
    <row r="248" ht="15.75" customHeight="1">
      <c r="A248" s="103"/>
      <c r="J248" s="172"/>
      <c r="R248" s="363"/>
      <c r="S248" s="363"/>
    </row>
    <row r="249" ht="15.75" customHeight="1">
      <c r="A249" s="103"/>
      <c r="J249" s="172"/>
      <c r="R249" s="363"/>
      <c r="S249" s="363"/>
    </row>
    <row r="250" ht="15.75" customHeight="1">
      <c r="A250" s="103"/>
      <c r="J250" s="172"/>
      <c r="R250" s="363"/>
      <c r="S250" s="363"/>
    </row>
    <row r="251" ht="15.75" customHeight="1">
      <c r="A251" s="103"/>
      <c r="J251" s="172"/>
      <c r="R251" s="363"/>
      <c r="S251" s="363"/>
    </row>
    <row r="252" ht="15.75" customHeight="1">
      <c r="A252" s="103"/>
      <c r="J252" s="172"/>
      <c r="R252" s="363"/>
      <c r="S252" s="363"/>
    </row>
    <row r="253" ht="15.75" customHeight="1">
      <c r="A253" s="103"/>
      <c r="J253" s="172"/>
      <c r="R253" s="363"/>
      <c r="S253" s="363"/>
    </row>
    <row r="254" ht="15.75" customHeight="1">
      <c r="A254" s="103"/>
      <c r="J254" s="172"/>
      <c r="R254" s="363"/>
      <c r="S254" s="363"/>
    </row>
    <row r="255" ht="15.75" customHeight="1">
      <c r="J255" s="172"/>
    </row>
    <row r="256" ht="15.75" customHeight="1">
      <c r="J256" s="172"/>
    </row>
    <row r="257" ht="15.75" customHeight="1">
      <c r="J257" s="172"/>
    </row>
    <row r="258" ht="15.75" customHeight="1">
      <c r="J258" s="172"/>
    </row>
    <row r="259" ht="15.75" customHeight="1">
      <c r="J259" s="172"/>
    </row>
    <row r="260" ht="15.75" customHeight="1">
      <c r="J260" s="172"/>
    </row>
    <row r="261" ht="15.75" customHeight="1">
      <c r="J261" s="172"/>
    </row>
    <row r="262" ht="15.75" customHeight="1">
      <c r="J262" s="172"/>
    </row>
    <row r="263" ht="15.75" customHeight="1">
      <c r="J263" s="172"/>
    </row>
    <row r="264" ht="15.75" customHeight="1">
      <c r="J264" s="172"/>
    </row>
    <row r="265" ht="15.75" customHeight="1">
      <c r="J265" s="172"/>
    </row>
    <row r="266" ht="15.75" customHeight="1">
      <c r="J266" s="172"/>
    </row>
    <row r="267" ht="15.75" customHeight="1">
      <c r="J267" s="172"/>
    </row>
    <row r="268" ht="15.75" customHeight="1">
      <c r="J268" s="172"/>
    </row>
    <row r="269" ht="15.75" customHeight="1">
      <c r="J269" s="172"/>
    </row>
    <row r="270" ht="15.75" customHeight="1">
      <c r="J270" s="172"/>
    </row>
    <row r="271" ht="15.75" customHeight="1">
      <c r="J271" s="172"/>
    </row>
    <row r="272" ht="15.75" customHeight="1">
      <c r="J272" s="172"/>
    </row>
    <row r="273" ht="15.75" customHeight="1">
      <c r="J273" s="172"/>
    </row>
    <row r="274" ht="15.75" customHeight="1">
      <c r="J274" s="172"/>
    </row>
    <row r="275" ht="15.75" customHeight="1">
      <c r="J275" s="172"/>
    </row>
    <row r="276" ht="15.75" customHeight="1">
      <c r="J276" s="172"/>
    </row>
    <row r="277" ht="15.75" customHeight="1">
      <c r="J277" s="172"/>
    </row>
    <row r="278" ht="15.75" customHeight="1">
      <c r="J278" s="172"/>
    </row>
    <row r="279" ht="15.75" customHeight="1">
      <c r="J279" s="172"/>
    </row>
    <row r="280" ht="15.75" customHeight="1">
      <c r="J280" s="172"/>
    </row>
    <row r="281" ht="15.75" customHeight="1">
      <c r="J281" s="172"/>
    </row>
    <row r="282" ht="15.75" customHeight="1">
      <c r="J282" s="172"/>
    </row>
    <row r="283" ht="15.75" customHeight="1">
      <c r="J283" s="172"/>
    </row>
    <row r="284" ht="15.75" customHeight="1">
      <c r="J284" s="172"/>
    </row>
    <row r="285" ht="15.75" customHeight="1">
      <c r="J285" s="172"/>
    </row>
    <row r="286" ht="15.75" customHeight="1">
      <c r="J286" s="172"/>
    </row>
    <row r="287" ht="15.75" customHeight="1">
      <c r="J287" s="172"/>
    </row>
    <row r="288" ht="15.75" customHeight="1">
      <c r="J288" s="172"/>
    </row>
    <row r="289" ht="15.75" customHeight="1">
      <c r="J289" s="172"/>
    </row>
    <row r="290" ht="15.75" customHeight="1">
      <c r="J290" s="172"/>
    </row>
    <row r="291" ht="15.75" customHeight="1">
      <c r="J291" s="172"/>
    </row>
    <row r="292" ht="15.75" customHeight="1">
      <c r="J292" s="172"/>
    </row>
    <row r="293" ht="15.75" customHeight="1">
      <c r="J293" s="172"/>
    </row>
    <row r="294" ht="15.75" customHeight="1">
      <c r="J294" s="172"/>
    </row>
    <row r="295" ht="15.75" customHeight="1">
      <c r="J295" s="172"/>
    </row>
    <row r="296" ht="15.75" customHeight="1">
      <c r="J296" s="172"/>
    </row>
    <row r="297" ht="15.75" customHeight="1">
      <c r="J297" s="172"/>
    </row>
    <row r="298" ht="15.75" customHeight="1">
      <c r="J298" s="172"/>
    </row>
    <row r="299" ht="15.75" customHeight="1">
      <c r="J299" s="172"/>
    </row>
    <row r="300" ht="15.75" customHeight="1">
      <c r="J300" s="172"/>
    </row>
    <row r="301" ht="15.75" customHeight="1">
      <c r="J301" s="172"/>
    </row>
    <row r="302" ht="15.75" customHeight="1">
      <c r="J302" s="172"/>
    </row>
    <row r="303" ht="15.75" customHeight="1">
      <c r="J303" s="172"/>
    </row>
    <row r="304" ht="15.75" customHeight="1">
      <c r="J304" s="172"/>
    </row>
    <row r="305" ht="15.75" customHeight="1">
      <c r="J305" s="172"/>
    </row>
    <row r="306" ht="15.75" customHeight="1">
      <c r="J306" s="172"/>
    </row>
    <row r="307" ht="15.75" customHeight="1">
      <c r="J307" s="172"/>
    </row>
    <row r="308" ht="15.75" customHeight="1">
      <c r="J308" s="172"/>
    </row>
    <row r="309" ht="15.75" customHeight="1">
      <c r="J309" s="172"/>
    </row>
    <row r="310" ht="15.75" customHeight="1">
      <c r="J310" s="172"/>
    </row>
    <row r="311" ht="15.75" customHeight="1">
      <c r="J311" s="172"/>
    </row>
    <row r="312" ht="15.75" customHeight="1">
      <c r="J312" s="172"/>
    </row>
    <row r="313" ht="15.75" customHeight="1">
      <c r="J313" s="172"/>
    </row>
    <row r="314" ht="15.75" customHeight="1">
      <c r="J314" s="172"/>
    </row>
    <row r="315" ht="15.75" customHeight="1">
      <c r="J315" s="172"/>
    </row>
    <row r="316" ht="15.75" customHeight="1">
      <c r="J316" s="172"/>
    </row>
    <row r="317" ht="15.75" customHeight="1">
      <c r="J317" s="172"/>
    </row>
    <row r="318" ht="15.75" customHeight="1">
      <c r="J318" s="172"/>
    </row>
    <row r="319" ht="15.75" customHeight="1">
      <c r="J319" s="172"/>
    </row>
    <row r="320" ht="15.75" customHeight="1">
      <c r="J320" s="172"/>
    </row>
    <row r="321" ht="15.75" customHeight="1">
      <c r="J321" s="172"/>
    </row>
    <row r="322" ht="15.75" customHeight="1">
      <c r="J322" s="172"/>
    </row>
    <row r="323" ht="15.75" customHeight="1">
      <c r="J323" s="172"/>
    </row>
    <row r="324" ht="15.75" customHeight="1">
      <c r="J324" s="172"/>
    </row>
    <row r="325" ht="15.75" customHeight="1">
      <c r="J325" s="172"/>
    </row>
    <row r="326" ht="15.75" customHeight="1">
      <c r="J326" s="172"/>
    </row>
    <row r="327" ht="15.75" customHeight="1">
      <c r="J327" s="172"/>
    </row>
    <row r="328" ht="15.75" customHeight="1">
      <c r="J328" s="172"/>
    </row>
    <row r="329" ht="15.75" customHeight="1">
      <c r="J329" s="172"/>
    </row>
    <row r="330" ht="15.75" customHeight="1">
      <c r="J330" s="172"/>
    </row>
    <row r="331" ht="15.75" customHeight="1">
      <c r="J331" s="172"/>
    </row>
    <row r="332" ht="15.75" customHeight="1">
      <c r="J332" s="172"/>
    </row>
    <row r="333" ht="15.75" customHeight="1">
      <c r="J333" s="172"/>
    </row>
    <row r="334" ht="15.75" customHeight="1">
      <c r="J334" s="172"/>
    </row>
    <row r="335" ht="15.75" customHeight="1">
      <c r="J335" s="172"/>
    </row>
    <row r="336" ht="15.75" customHeight="1">
      <c r="J336" s="172"/>
    </row>
    <row r="337" ht="15.75" customHeight="1">
      <c r="J337" s="172"/>
    </row>
    <row r="338" ht="15.75" customHeight="1">
      <c r="J338" s="172"/>
    </row>
    <row r="339" ht="15.75" customHeight="1">
      <c r="J339" s="172"/>
    </row>
    <row r="340" ht="15.75" customHeight="1">
      <c r="J340" s="172"/>
    </row>
    <row r="341" ht="15.75" customHeight="1">
      <c r="J341" s="172"/>
    </row>
    <row r="342" ht="15.75" customHeight="1">
      <c r="J342" s="172"/>
    </row>
    <row r="343" ht="15.75" customHeight="1">
      <c r="J343" s="172"/>
    </row>
    <row r="344" ht="15.75" customHeight="1">
      <c r="J344" s="172"/>
    </row>
    <row r="345" ht="15.75" customHeight="1">
      <c r="J345" s="172"/>
    </row>
    <row r="346" ht="15.75" customHeight="1">
      <c r="J346" s="172"/>
    </row>
    <row r="347" ht="15.75" customHeight="1">
      <c r="J347" s="172"/>
    </row>
    <row r="348" ht="15.75" customHeight="1">
      <c r="J348" s="172"/>
    </row>
    <row r="349" ht="15.75" customHeight="1">
      <c r="J349" s="172"/>
    </row>
    <row r="350" ht="15.75" customHeight="1">
      <c r="J350" s="172"/>
    </row>
    <row r="351" ht="15.75" customHeight="1">
      <c r="J351" s="172"/>
    </row>
    <row r="352" ht="15.75" customHeight="1">
      <c r="J352" s="172"/>
    </row>
    <row r="353" ht="15.75" customHeight="1">
      <c r="J353" s="172"/>
    </row>
    <row r="354" ht="15.75" customHeight="1">
      <c r="H354" s="172"/>
      <c r="J354" s="172"/>
    </row>
    <row r="355" ht="15.75" customHeight="1">
      <c r="H355" s="172"/>
      <c r="J355" s="172"/>
    </row>
    <row r="356" ht="15.75" customHeight="1">
      <c r="H356" s="172"/>
      <c r="J356" s="172"/>
    </row>
    <row r="357" ht="15.75" customHeight="1">
      <c r="H357" s="172"/>
      <c r="J357" s="172"/>
    </row>
    <row r="358" ht="15.75" customHeight="1">
      <c r="H358" s="172"/>
      <c r="J358" s="172"/>
    </row>
    <row r="359" ht="15.75" customHeight="1">
      <c r="H359" s="172"/>
      <c r="J359" s="172"/>
    </row>
    <row r="360" ht="15.75" customHeight="1">
      <c r="H360" s="172"/>
      <c r="J360" s="172"/>
    </row>
    <row r="361" ht="15.75" customHeight="1">
      <c r="H361" s="172"/>
      <c r="J361" s="172"/>
    </row>
    <row r="362" ht="15.75" customHeight="1">
      <c r="H362" s="172"/>
      <c r="J362" s="172"/>
    </row>
    <row r="363" ht="15.75" customHeight="1">
      <c r="H363" s="172"/>
      <c r="J363" s="172"/>
    </row>
    <row r="364" ht="15.75" customHeight="1">
      <c r="H364" s="172"/>
      <c r="J364" s="172"/>
    </row>
    <row r="365" ht="15.75" customHeight="1">
      <c r="H365" s="172"/>
      <c r="J365" s="172"/>
    </row>
    <row r="366" ht="15.75" customHeight="1">
      <c r="H366" s="172"/>
      <c r="J366" s="172"/>
    </row>
    <row r="367" ht="15.75" customHeight="1">
      <c r="H367" s="172"/>
      <c r="J367" s="172"/>
    </row>
    <row r="368" ht="15.75" customHeight="1">
      <c r="H368" s="172"/>
      <c r="J368" s="172"/>
    </row>
    <row r="369" ht="15.75" customHeight="1">
      <c r="H369" s="172"/>
      <c r="J369" s="172"/>
    </row>
    <row r="370" ht="15.75" customHeight="1">
      <c r="H370" s="172"/>
      <c r="J370" s="172"/>
    </row>
    <row r="371" ht="15.75" customHeight="1">
      <c r="H371" s="172"/>
      <c r="J371" s="172"/>
    </row>
    <row r="372" ht="15.75" customHeight="1">
      <c r="H372" s="172"/>
      <c r="J372" s="172"/>
    </row>
    <row r="373" ht="15.75" customHeight="1">
      <c r="H373" s="172"/>
      <c r="J373" s="172"/>
    </row>
    <row r="374" ht="15.75" customHeight="1">
      <c r="H374" s="172"/>
      <c r="J374" s="172"/>
    </row>
    <row r="375" ht="15.75" customHeight="1">
      <c r="H375" s="172"/>
      <c r="J375" s="172"/>
    </row>
    <row r="376" ht="15.75" customHeight="1">
      <c r="H376" s="172"/>
      <c r="J376" s="172"/>
    </row>
    <row r="377" ht="15.75" customHeight="1">
      <c r="H377" s="172"/>
      <c r="J377" s="172"/>
    </row>
    <row r="378" ht="15.75" customHeight="1">
      <c r="H378" s="172"/>
      <c r="J378" s="172"/>
    </row>
    <row r="379" ht="15.75" customHeight="1">
      <c r="H379" s="172"/>
      <c r="J379" s="172"/>
    </row>
    <row r="380" ht="15.75" customHeight="1">
      <c r="H380" s="172"/>
      <c r="J380" s="172"/>
    </row>
    <row r="381" ht="15.75" customHeight="1">
      <c r="H381" s="172"/>
      <c r="J381" s="172"/>
    </row>
    <row r="382" ht="15.75" customHeight="1">
      <c r="H382" s="172"/>
      <c r="J382" s="172"/>
    </row>
    <row r="383" ht="15.75" customHeight="1">
      <c r="H383" s="172"/>
      <c r="J383" s="172"/>
    </row>
    <row r="384" ht="15.75" customHeight="1">
      <c r="H384" s="172"/>
      <c r="J384" s="172"/>
    </row>
    <row r="385" ht="15.75" customHeight="1">
      <c r="H385" s="172"/>
      <c r="J385" s="172"/>
    </row>
    <row r="386" ht="15.75" customHeight="1">
      <c r="H386" s="172"/>
      <c r="J386" s="172"/>
    </row>
    <row r="387" ht="15.75" customHeight="1">
      <c r="H387" s="172"/>
      <c r="J387" s="172"/>
    </row>
    <row r="388" ht="15.75" customHeight="1">
      <c r="H388" s="172"/>
      <c r="J388" s="172"/>
    </row>
    <row r="389" ht="15.75" customHeight="1">
      <c r="H389" s="172"/>
      <c r="J389" s="172"/>
    </row>
    <row r="390" ht="15.75" customHeight="1">
      <c r="H390" s="172"/>
      <c r="J390" s="172"/>
    </row>
    <row r="391" ht="15.75" customHeight="1">
      <c r="H391" s="172"/>
      <c r="J391" s="172"/>
    </row>
    <row r="392" ht="15.75" customHeight="1">
      <c r="H392" s="172"/>
      <c r="J392" s="172"/>
    </row>
    <row r="393" ht="15.75" customHeight="1">
      <c r="H393" s="172"/>
      <c r="J393" s="172"/>
    </row>
    <row r="394" ht="15.75" customHeight="1">
      <c r="H394" s="172"/>
      <c r="J394" s="172"/>
    </row>
    <row r="395" ht="15.75" customHeight="1">
      <c r="H395" s="172"/>
      <c r="J395" s="172"/>
    </row>
    <row r="396" ht="15.75" customHeight="1">
      <c r="H396" s="172"/>
      <c r="J396" s="172"/>
    </row>
    <row r="397" ht="15.75" customHeight="1">
      <c r="H397" s="172"/>
      <c r="J397" s="172"/>
    </row>
    <row r="398" ht="15.75" customHeight="1">
      <c r="H398" s="172"/>
      <c r="J398" s="172"/>
    </row>
    <row r="399" ht="15.75" customHeight="1">
      <c r="H399" s="172"/>
      <c r="J399" s="172"/>
    </row>
    <row r="400" ht="15.75" customHeight="1">
      <c r="H400" s="172"/>
      <c r="J400" s="172"/>
    </row>
    <row r="401" ht="15.75" customHeight="1">
      <c r="H401" s="172"/>
      <c r="J401" s="172"/>
    </row>
    <row r="402" ht="15.75" customHeight="1">
      <c r="H402" s="172"/>
      <c r="J402" s="172"/>
    </row>
    <row r="403" ht="15.75" customHeight="1">
      <c r="H403" s="172"/>
      <c r="J403" s="172"/>
    </row>
    <row r="404" ht="15.75" customHeight="1">
      <c r="H404" s="172"/>
      <c r="J404" s="172"/>
    </row>
    <row r="405" ht="15.75" customHeight="1">
      <c r="H405" s="172"/>
      <c r="J405" s="172"/>
    </row>
    <row r="406" ht="15.75" customHeight="1">
      <c r="H406" s="172"/>
      <c r="J406" s="172"/>
    </row>
    <row r="407" ht="15.75" customHeight="1">
      <c r="H407" s="172"/>
      <c r="J407" s="172"/>
    </row>
    <row r="408" ht="15.75" customHeight="1">
      <c r="H408" s="172"/>
      <c r="J408" s="172"/>
    </row>
    <row r="409" ht="15.75" customHeight="1">
      <c r="H409" s="172"/>
      <c r="J409" s="172"/>
    </row>
    <row r="410" ht="15.75" customHeight="1">
      <c r="H410" s="172"/>
      <c r="J410" s="172"/>
    </row>
    <row r="411" ht="15.75" customHeight="1">
      <c r="H411" s="172"/>
      <c r="J411" s="172"/>
    </row>
    <row r="412" ht="15.75" customHeight="1">
      <c r="H412" s="172"/>
      <c r="J412" s="172"/>
    </row>
    <row r="413" ht="15.75" customHeight="1">
      <c r="H413" s="172"/>
      <c r="J413" s="172"/>
    </row>
    <row r="414" ht="15.75" customHeight="1">
      <c r="H414" s="172"/>
      <c r="J414" s="172"/>
    </row>
    <row r="415" ht="15.75" customHeight="1">
      <c r="H415" s="172"/>
      <c r="J415" s="172"/>
    </row>
    <row r="416" ht="15.75" customHeight="1">
      <c r="H416" s="172"/>
      <c r="J416" s="172"/>
    </row>
    <row r="417" ht="15.75" customHeight="1">
      <c r="H417" s="172"/>
      <c r="J417" s="172"/>
    </row>
    <row r="418" ht="15.75" customHeight="1">
      <c r="H418" s="172"/>
      <c r="J418" s="172"/>
    </row>
    <row r="419" ht="15.75" customHeight="1">
      <c r="H419" s="172"/>
      <c r="J419" s="172"/>
    </row>
    <row r="420" ht="15.75" customHeight="1">
      <c r="H420" s="172"/>
      <c r="J420" s="172"/>
    </row>
    <row r="421" ht="15.75" customHeight="1">
      <c r="H421" s="172"/>
      <c r="J421" s="172"/>
    </row>
    <row r="422" ht="15.75" customHeight="1">
      <c r="H422" s="172"/>
      <c r="J422" s="172"/>
    </row>
    <row r="423" ht="15.75" customHeight="1">
      <c r="H423" s="172"/>
      <c r="J423" s="172"/>
    </row>
    <row r="424" ht="15.75" customHeight="1">
      <c r="H424" s="172"/>
      <c r="J424" s="172"/>
    </row>
    <row r="425" ht="15.75" customHeight="1">
      <c r="H425" s="172"/>
      <c r="J425" s="172"/>
    </row>
    <row r="426" ht="15.75" customHeight="1">
      <c r="H426" s="172"/>
      <c r="J426" s="172"/>
    </row>
    <row r="427" ht="15.75" customHeight="1">
      <c r="H427" s="172"/>
      <c r="J427" s="172"/>
    </row>
    <row r="428" ht="15.75" customHeight="1">
      <c r="H428" s="172"/>
      <c r="J428" s="172"/>
    </row>
    <row r="429" ht="15.75" customHeight="1">
      <c r="H429" s="172"/>
      <c r="J429" s="172"/>
    </row>
    <row r="430" ht="15.75" customHeight="1">
      <c r="H430" s="172"/>
      <c r="J430" s="172"/>
    </row>
    <row r="431" ht="15.75" customHeight="1">
      <c r="H431" s="172"/>
      <c r="J431" s="172"/>
    </row>
    <row r="432" ht="15.75" customHeight="1">
      <c r="H432" s="172"/>
      <c r="J432" s="172"/>
    </row>
    <row r="433" ht="15.75" customHeight="1">
      <c r="H433" s="172"/>
      <c r="J433" s="172"/>
    </row>
    <row r="434" ht="15.75" customHeight="1">
      <c r="H434" s="172"/>
      <c r="J434" s="172"/>
    </row>
    <row r="435" ht="15.75" customHeight="1">
      <c r="H435" s="172"/>
      <c r="J435" s="172"/>
    </row>
    <row r="436" ht="15.75" customHeight="1">
      <c r="H436" s="172"/>
      <c r="J436" s="172"/>
    </row>
    <row r="437" ht="15.75" customHeight="1">
      <c r="H437" s="172"/>
      <c r="J437" s="172"/>
    </row>
    <row r="438" ht="15.75" customHeight="1">
      <c r="H438" s="172"/>
      <c r="J438" s="172"/>
    </row>
    <row r="439" ht="15.75" customHeight="1">
      <c r="H439" s="172"/>
      <c r="J439" s="172"/>
    </row>
    <row r="440" ht="15.75" customHeight="1">
      <c r="H440" s="172"/>
      <c r="J440" s="172"/>
    </row>
    <row r="441" ht="15.75" customHeight="1">
      <c r="H441" s="172"/>
      <c r="J441" s="172"/>
    </row>
    <row r="442" ht="15.75" customHeight="1">
      <c r="H442" s="172"/>
      <c r="J442" s="172"/>
    </row>
    <row r="443" ht="15.75" customHeight="1">
      <c r="H443" s="172"/>
      <c r="J443" s="172"/>
    </row>
    <row r="444" ht="15.75" customHeight="1">
      <c r="H444" s="172"/>
      <c r="J444" s="172"/>
    </row>
    <row r="445" ht="15.75" customHeight="1">
      <c r="H445" s="172"/>
      <c r="J445" s="172"/>
    </row>
    <row r="446" ht="15.75" customHeight="1">
      <c r="H446" s="172"/>
      <c r="J446" s="172"/>
    </row>
    <row r="447" ht="15.75" customHeight="1">
      <c r="H447" s="172"/>
      <c r="J447" s="172"/>
    </row>
    <row r="448" ht="15.75" customHeight="1">
      <c r="H448" s="172"/>
      <c r="J448" s="172"/>
    </row>
    <row r="449" ht="15.75" customHeight="1">
      <c r="H449" s="172"/>
      <c r="J449" s="172"/>
    </row>
    <row r="450" ht="15.75" customHeight="1">
      <c r="H450" s="172"/>
      <c r="J450" s="172"/>
    </row>
    <row r="451" ht="15.75" customHeight="1">
      <c r="H451" s="172"/>
      <c r="J451" s="172"/>
    </row>
    <row r="452" ht="15.75" customHeight="1">
      <c r="H452" s="172"/>
      <c r="J452" s="172"/>
    </row>
    <row r="453" ht="15.75" customHeight="1">
      <c r="H453" s="172"/>
      <c r="J453" s="172"/>
    </row>
    <row r="454" ht="15.75" customHeight="1">
      <c r="H454" s="172"/>
      <c r="J454" s="172"/>
    </row>
    <row r="455" ht="15.75" customHeight="1">
      <c r="H455" s="172"/>
      <c r="J455" s="172"/>
    </row>
    <row r="456" ht="15.75" customHeight="1">
      <c r="H456" s="172"/>
      <c r="J456" s="172"/>
    </row>
    <row r="457" ht="15.75" customHeight="1">
      <c r="H457" s="172"/>
      <c r="J457" s="172"/>
    </row>
    <row r="458" ht="15.75" customHeight="1">
      <c r="H458" s="172"/>
      <c r="J458" s="172"/>
    </row>
    <row r="459" ht="15.75" customHeight="1">
      <c r="H459" s="172"/>
      <c r="J459" s="172"/>
    </row>
    <row r="460" ht="15.75" customHeight="1">
      <c r="H460" s="172"/>
      <c r="J460" s="172"/>
    </row>
    <row r="461" ht="15.75" customHeight="1">
      <c r="H461" s="172"/>
      <c r="J461" s="172"/>
    </row>
    <row r="462" ht="15.75" customHeight="1">
      <c r="H462" s="172"/>
      <c r="J462" s="172"/>
    </row>
    <row r="463" ht="15.75" customHeight="1">
      <c r="H463" s="172"/>
      <c r="J463" s="172"/>
    </row>
    <row r="464" ht="15.75" customHeight="1">
      <c r="H464" s="172"/>
      <c r="J464" s="172"/>
    </row>
    <row r="465" ht="15.75" customHeight="1">
      <c r="H465" s="172"/>
      <c r="J465" s="172"/>
    </row>
    <row r="466" ht="15.75" customHeight="1">
      <c r="H466" s="172"/>
      <c r="J466" s="172"/>
    </row>
    <row r="467" ht="15.75" customHeight="1">
      <c r="H467" s="172"/>
      <c r="J467" s="172"/>
    </row>
    <row r="468" ht="15.75" customHeight="1">
      <c r="H468" s="172"/>
      <c r="J468" s="172"/>
    </row>
    <row r="469" ht="15.75" customHeight="1">
      <c r="H469" s="172"/>
      <c r="J469" s="172"/>
    </row>
    <row r="470" ht="15.75" customHeight="1">
      <c r="H470" s="172"/>
      <c r="J470" s="172"/>
    </row>
    <row r="471" ht="15.75" customHeight="1">
      <c r="H471" s="172"/>
      <c r="J471" s="172"/>
    </row>
    <row r="472" ht="15.75" customHeight="1">
      <c r="H472" s="172"/>
      <c r="J472" s="172"/>
    </row>
    <row r="473" ht="15.75" customHeight="1">
      <c r="H473" s="172"/>
      <c r="J473" s="172"/>
    </row>
    <row r="474" ht="15.75" customHeight="1">
      <c r="H474" s="172"/>
      <c r="J474" s="172"/>
    </row>
    <row r="475" ht="15.75" customHeight="1">
      <c r="H475" s="172"/>
      <c r="J475" s="172"/>
    </row>
    <row r="476" ht="15.75" customHeight="1">
      <c r="H476" s="172"/>
      <c r="J476" s="172"/>
    </row>
    <row r="477" ht="15.75" customHeight="1">
      <c r="H477" s="172"/>
      <c r="J477" s="172"/>
    </row>
    <row r="478" ht="15.75" customHeight="1">
      <c r="H478" s="172"/>
      <c r="J478" s="172"/>
    </row>
    <row r="479" ht="15.75" customHeight="1">
      <c r="H479" s="172"/>
      <c r="J479" s="172"/>
    </row>
    <row r="480" ht="15.75" customHeight="1">
      <c r="H480" s="172"/>
      <c r="J480" s="172"/>
    </row>
    <row r="481" ht="15.75" customHeight="1">
      <c r="H481" s="172"/>
      <c r="J481" s="172"/>
    </row>
    <row r="482" ht="15.75" customHeight="1">
      <c r="H482" s="172"/>
      <c r="J482" s="172"/>
    </row>
    <row r="483" ht="15.75" customHeight="1">
      <c r="H483" s="172"/>
      <c r="J483" s="172"/>
    </row>
    <row r="484" ht="15.75" customHeight="1">
      <c r="H484" s="172"/>
      <c r="J484" s="172"/>
    </row>
    <row r="485" ht="15.75" customHeight="1">
      <c r="H485" s="172"/>
      <c r="J485" s="172"/>
    </row>
    <row r="486" ht="15.75" customHeight="1">
      <c r="H486" s="172"/>
      <c r="J486" s="172"/>
    </row>
    <row r="487" ht="15.75" customHeight="1">
      <c r="H487" s="172"/>
      <c r="J487" s="172"/>
    </row>
    <row r="488" ht="15.75" customHeight="1">
      <c r="H488" s="172"/>
      <c r="J488" s="172"/>
    </row>
    <row r="489" ht="15.75" customHeight="1">
      <c r="H489" s="172"/>
      <c r="J489" s="172"/>
    </row>
    <row r="490" ht="15.75" customHeight="1">
      <c r="H490" s="172"/>
      <c r="J490" s="172"/>
    </row>
    <row r="491" ht="15.75" customHeight="1">
      <c r="H491" s="172"/>
      <c r="J491" s="172"/>
    </row>
    <row r="492" ht="15.75" customHeight="1">
      <c r="H492" s="172"/>
      <c r="J492" s="172"/>
    </row>
    <row r="493" ht="15.75" customHeight="1">
      <c r="H493" s="172"/>
      <c r="J493" s="172"/>
    </row>
    <row r="494" ht="15.75" customHeight="1">
      <c r="H494" s="172"/>
      <c r="J494" s="172"/>
    </row>
    <row r="495" ht="15.75" customHeight="1">
      <c r="H495" s="172"/>
      <c r="J495" s="172"/>
    </row>
    <row r="496" ht="15.75" customHeight="1">
      <c r="H496" s="172"/>
      <c r="J496" s="172"/>
    </row>
    <row r="497" ht="15.75" customHeight="1">
      <c r="H497" s="172"/>
      <c r="J497" s="172"/>
    </row>
    <row r="498" ht="15.75" customHeight="1">
      <c r="H498" s="172"/>
      <c r="J498" s="172"/>
    </row>
    <row r="499" ht="15.75" customHeight="1">
      <c r="H499" s="172"/>
      <c r="J499" s="172"/>
    </row>
    <row r="500" ht="15.75" customHeight="1">
      <c r="H500" s="172"/>
      <c r="J500" s="172"/>
    </row>
    <row r="501" ht="15.75" customHeight="1">
      <c r="H501" s="172"/>
      <c r="J501" s="172"/>
    </row>
    <row r="502" ht="15.75" customHeight="1">
      <c r="H502" s="172"/>
      <c r="J502" s="172"/>
    </row>
    <row r="503" ht="15.75" customHeight="1">
      <c r="H503" s="172"/>
      <c r="J503" s="172"/>
    </row>
    <row r="504" ht="15.75" customHeight="1">
      <c r="H504" s="172"/>
      <c r="J504" s="172"/>
    </row>
    <row r="505" ht="15.75" customHeight="1">
      <c r="H505" s="172"/>
      <c r="J505" s="172"/>
    </row>
    <row r="506" ht="15.75" customHeight="1">
      <c r="H506" s="172"/>
      <c r="J506" s="172"/>
    </row>
    <row r="507" ht="15.75" customHeight="1">
      <c r="H507" s="172"/>
      <c r="J507" s="172"/>
    </row>
    <row r="508" ht="15.75" customHeight="1">
      <c r="H508" s="172"/>
      <c r="J508" s="172"/>
    </row>
    <row r="509" ht="15.75" customHeight="1">
      <c r="H509" s="172"/>
      <c r="J509" s="172"/>
    </row>
    <row r="510" ht="15.75" customHeight="1">
      <c r="H510" s="172"/>
      <c r="J510" s="172"/>
    </row>
    <row r="511" ht="15.75" customHeight="1">
      <c r="H511" s="172"/>
      <c r="J511" s="172"/>
    </row>
    <row r="512" ht="15.75" customHeight="1">
      <c r="H512" s="172"/>
      <c r="J512" s="172"/>
    </row>
    <row r="513" ht="15.75" customHeight="1">
      <c r="H513" s="172"/>
      <c r="J513" s="172"/>
    </row>
    <row r="514" ht="15.75" customHeight="1">
      <c r="H514" s="172"/>
      <c r="J514" s="172"/>
    </row>
    <row r="515" ht="15.75" customHeight="1">
      <c r="H515" s="172"/>
      <c r="J515" s="172"/>
    </row>
    <row r="516" ht="15.75" customHeight="1">
      <c r="H516" s="172"/>
      <c r="J516" s="172"/>
    </row>
    <row r="517" ht="15.75" customHeight="1">
      <c r="H517" s="172"/>
      <c r="J517" s="172"/>
    </row>
    <row r="518" ht="15.75" customHeight="1">
      <c r="H518" s="172"/>
      <c r="J518" s="172"/>
    </row>
    <row r="519" ht="15.75" customHeight="1">
      <c r="H519" s="172"/>
      <c r="J519" s="172"/>
    </row>
    <row r="520" ht="15.75" customHeight="1">
      <c r="H520" s="172"/>
      <c r="J520" s="172"/>
    </row>
    <row r="521" ht="15.75" customHeight="1">
      <c r="H521" s="172"/>
      <c r="J521" s="172"/>
    </row>
    <row r="522" ht="15.75" customHeight="1">
      <c r="H522" s="172"/>
      <c r="J522" s="172"/>
    </row>
    <row r="523" ht="15.75" customHeight="1">
      <c r="H523" s="172"/>
      <c r="J523" s="172"/>
    </row>
    <row r="524" ht="15.75" customHeight="1">
      <c r="H524" s="172"/>
      <c r="J524" s="172"/>
    </row>
    <row r="525" ht="15.75" customHeight="1">
      <c r="H525" s="172"/>
      <c r="J525" s="172"/>
    </row>
    <row r="526" ht="15.75" customHeight="1">
      <c r="H526" s="172"/>
      <c r="J526" s="172"/>
    </row>
    <row r="527" ht="15.75" customHeight="1">
      <c r="H527" s="172"/>
      <c r="J527" s="172"/>
    </row>
    <row r="528" ht="15.75" customHeight="1">
      <c r="H528" s="172"/>
      <c r="J528" s="172"/>
    </row>
    <row r="529" ht="15.75" customHeight="1">
      <c r="H529" s="172"/>
      <c r="J529" s="172"/>
    </row>
    <row r="530" ht="15.75" customHeight="1">
      <c r="H530" s="172"/>
      <c r="J530" s="172"/>
    </row>
    <row r="531" ht="15.75" customHeight="1">
      <c r="H531" s="172"/>
      <c r="J531" s="172"/>
    </row>
    <row r="532" ht="15.75" customHeight="1">
      <c r="H532" s="172"/>
      <c r="J532" s="172"/>
    </row>
    <row r="533" ht="15.75" customHeight="1">
      <c r="H533" s="172"/>
      <c r="J533" s="172"/>
    </row>
    <row r="534" ht="15.75" customHeight="1">
      <c r="H534" s="172"/>
      <c r="J534" s="172"/>
    </row>
    <row r="535" ht="15.75" customHeight="1">
      <c r="H535" s="172"/>
      <c r="J535" s="172"/>
    </row>
    <row r="536" ht="15.75" customHeight="1">
      <c r="H536" s="172"/>
      <c r="J536" s="172"/>
    </row>
    <row r="537" ht="15.75" customHeight="1">
      <c r="H537" s="172"/>
      <c r="J537" s="172"/>
    </row>
    <row r="538" ht="15.75" customHeight="1">
      <c r="H538" s="172"/>
      <c r="J538" s="172"/>
    </row>
    <row r="539" ht="15.75" customHeight="1">
      <c r="H539" s="172"/>
      <c r="J539" s="172"/>
    </row>
    <row r="540" ht="15.75" customHeight="1">
      <c r="H540" s="172"/>
      <c r="J540" s="172"/>
    </row>
    <row r="541" ht="15.75" customHeight="1">
      <c r="H541" s="172"/>
      <c r="J541" s="172"/>
    </row>
    <row r="542" ht="15.75" customHeight="1">
      <c r="H542" s="172"/>
      <c r="J542" s="172"/>
    </row>
    <row r="543" ht="15.75" customHeight="1">
      <c r="H543" s="172"/>
      <c r="J543" s="172"/>
    </row>
    <row r="544" ht="15.75" customHeight="1">
      <c r="H544" s="172"/>
      <c r="J544" s="172"/>
    </row>
    <row r="545" ht="15.75" customHeight="1">
      <c r="H545" s="172"/>
      <c r="J545" s="172"/>
    </row>
    <row r="546" ht="15.75" customHeight="1">
      <c r="H546" s="172"/>
      <c r="J546" s="172"/>
    </row>
    <row r="547" ht="15.75" customHeight="1">
      <c r="H547" s="172"/>
      <c r="J547" s="172"/>
    </row>
    <row r="548" ht="15.75" customHeight="1">
      <c r="H548" s="172"/>
      <c r="J548" s="172"/>
    </row>
    <row r="549" ht="15.75" customHeight="1">
      <c r="H549" s="172"/>
      <c r="J549" s="172"/>
    </row>
    <row r="550" ht="15.75" customHeight="1">
      <c r="H550" s="172"/>
      <c r="J550" s="172"/>
    </row>
    <row r="551" ht="15.75" customHeight="1">
      <c r="H551" s="172"/>
      <c r="J551" s="172"/>
    </row>
    <row r="552" ht="15.75" customHeight="1">
      <c r="H552" s="172"/>
      <c r="J552" s="172"/>
    </row>
    <row r="553" ht="15.75" customHeight="1">
      <c r="H553" s="172"/>
      <c r="J553" s="172"/>
    </row>
    <row r="554" ht="15.75" customHeight="1">
      <c r="H554" s="172"/>
      <c r="J554" s="172"/>
    </row>
    <row r="555" ht="15.75" customHeight="1">
      <c r="H555" s="172"/>
      <c r="J555" s="172"/>
    </row>
    <row r="556" ht="15.75" customHeight="1">
      <c r="H556" s="172"/>
      <c r="J556" s="172"/>
    </row>
    <row r="557" ht="15.75" customHeight="1">
      <c r="H557" s="172"/>
      <c r="J557" s="172"/>
    </row>
    <row r="558" ht="15.75" customHeight="1">
      <c r="H558" s="172"/>
      <c r="J558" s="172"/>
    </row>
    <row r="559" ht="15.75" customHeight="1">
      <c r="H559" s="172"/>
      <c r="J559" s="172"/>
    </row>
    <row r="560" ht="15.75" customHeight="1">
      <c r="H560" s="172"/>
      <c r="J560" s="172"/>
    </row>
    <row r="561" ht="15.75" customHeight="1">
      <c r="H561" s="172"/>
      <c r="J561" s="172"/>
    </row>
    <row r="562" ht="15.75" customHeight="1">
      <c r="H562" s="172"/>
      <c r="J562" s="172"/>
    </row>
    <row r="563" ht="15.75" customHeight="1">
      <c r="H563" s="172"/>
      <c r="J563" s="172"/>
    </row>
    <row r="564" ht="15.75" customHeight="1">
      <c r="H564" s="172"/>
      <c r="J564" s="172"/>
    </row>
    <row r="565" ht="15.75" customHeight="1">
      <c r="H565" s="172"/>
      <c r="J565" s="172"/>
    </row>
    <row r="566" ht="15.75" customHeight="1">
      <c r="H566" s="172"/>
      <c r="J566" s="172"/>
    </row>
    <row r="567" ht="15.75" customHeight="1">
      <c r="H567" s="172"/>
      <c r="J567" s="172"/>
    </row>
    <row r="568" ht="15.75" customHeight="1">
      <c r="H568" s="172"/>
      <c r="J568" s="172"/>
    </row>
    <row r="569" ht="15.75" customHeight="1">
      <c r="H569" s="172"/>
      <c r="J569" s="172"/>
    </row>
    <row r="570" ht="15.75" customHeight="1">
      <c r="H570" s="172"/>
      <c r="J570" s="172"/>
    </row>
    <row r="571" ht="15.75" customHeight="1">
      <c r="H571" s="172"/>
      <c r="J571" s="172"/>
    </row>
    <row r="572" ht="15.75" customHeight="1">
      <c r="H572" s="172"/>
      <c r="J572" s="172"/>
    </row>
    <row r="573" ht="15.75" customHeight="1">
      <c r="H573" s="172"/>
      <c r="J573" s="172"/>
    </row>
    <row r="574" ht="15.75" customHeight="1">
      <c r="H574" s="172"/>
      <c r="J574" s="172"/>
    </row>
    <row r="575" ht="15.75" customHeight="1">
      <c r="H575" s="172"/>
      <c r="J575" s="172"/>
    </row>
    <row r="576" ht="15.75" customHeight="1">
      <c r="H576" s="172"/>
      <c r="J576" s="172"/>
    </row>
    <row r="577" ht="15.75" customHeight="1">
      <c r="H577" s="172"/>
      <c r="J577" s="172"/>
    </row>
    <row r="578" ht="15.75" customHeight="1">
      <c r="H578" s="172"/>
      <c r="J578" s="172"/>
    </row>
    <row r="579" ht="15.75" customHeight="1">
      <c r="H579" s="172"/>
      <c r="J579" s="172"/>
    </row>
    <row r="580" ht="15.75" customHeight="1">
      <c r="H580" s="172"/>
      <c r="J580" s="172"/>
    </row>
    <row r="581" ht="15.75" customHeight="1">
      <c r="H581" s="172"/>
      <c r="J581" s="172"/>
    </row>
    <row r="582" ht="15.75" customHeight="1">
      <c r="H582" s="172"/>
      <c r="J582" s="172"/>
    </row>
    <row r="583" ht="15.75" customHeight="1">
      <c r="H583" s="172"/>
      <c r="J583" s="172"/>
    </row>
    <row r="584" ht="15.75" customHeight="1">
      <c r="H584" s="172"/>
      <c r="J584" s="172"/>
    </row>
    <row r="585" ht="15.75" customHeight="1">
      <c r="H585" s="172"/>
      <c r="J585" s="172"/>
    </row>
    <row r="586" ht="15.75" customHeight="1">
      <c r="H586" s="172"/>
      <c r="J586" s="172"/>
    </row>
    <row r="587" ht="15.75" customHeight="1">
      <c r="H587" s="172"/>
      <c r="J587" s="172"/>
    </row>
    <row r="588" ht="15.75" customHeight="1">
      <c r="H588" s="172"/>
      <c r="J588" s="172"/>
    </row>
    <row r="589" ht="15.75" customHeight="1">
      <c r="H589" s="172"/>
      <c r="J589" s="172"/>
    </row>
    <row r="590" ht="15.75" customHeight="1">
      <c r="H590" s="172"/>
      <c r="J590" s="172"/>
    </row>
    <row r="591" ht="15.75" customHeight="1">
      <c r="H591" s="172"/>
      <c r="J591" s="172"/>
    </row>
    <row r="592" ht="15.75" customHeight="1">
      <c r="H592" s="172"/>
      <c r="J592" s="172"/>
    </row>
    <row r="593" ht="15.75" customHeight="1">
      <c r="H593" s="172"/>
      <c r="J593" s="172"/>
    </row>
    <row r="594" ht="15.75" customHeight="1">
      <c r="H594" s="172"/>
      <c r="J594" s="172"/>
    </row>
    <row r="595" ht="15.75" customHeight="1">
      <c r="H595" s="172"/>
      <c r="J595" s="172"/>
    </row>
    <row r="596" ht="15.75" customHeight="1">
      <c r="H596" s="172"/>
      <c r="J596" s="172"/>
    </row>
    <row r="597" ht="15.75" customHeight="1">
      <c r="H597" s="172"/>
      <c r="J597" s="172"/>
    </row>
    <row r="598" ht="15.75" customHeight="1">
      <c r="H598" s="172"/>
      <c r="J598" s="172"/>
    </row>
    <row r="599" ht="15.75" customHeight="1">
      <c r="H599" s="172"/>
      <c r="J599" s="172"/>
    </row>
    <row r="600" ht="15.75" customHeight="1">
      <c r="H600" s="172"/>
      <c r="J600" s="172"/>
    </row>
    <row r="601" ht="15.75" customHeight="1">
      <c r="H601" s="172"/>
      <c r="J601" s="172"/>
    </row>
    <row r="602" ht="15.75" customHeight="1">
      <c r="H602" s="172"/>
      <c r="J602" s="172"/>
    </row>
    <row r="603" ht="15.75" customHeight="1">
      <c r="H603" s="172"/>
      <c r="J603" s="172"/>
    </row>
    <row r="604" ht="15.75" customHeight="1">
      <c r="H604" s="172"/>
      <c r="J604" s="172"/>
    </row>
    <row r="605" ht="15.75" customHeight="1">
      <c r="H605" s="172"/>
      <c r="J605" s="172"/>
    </row>
    <row r="606" ht="15.75" customHeight="1">
      <c r="H606" s="172"/>
      <c r="J606" s="172"/>
    </row>
    <row r="607" ht="15.75" customHeight="1">
      <c r="H607" s="172"/>
      <c r="J607" s="172"/>
    </row>
    <row r="608" ht="15.75" customHeight="1">
      <c r="H608" s="172"/>
      <c r="J608" s="172"/>
    </row>
    <row r="609" ht="15.75" customHeight="1">
      <c r="H609" s="172"/>
      <c r="J609" s="172"/>
    </row>
    <row r="610" ht="15.75" customHeight="1">
      <c r="H610" s="172"/>
      <c r="J610" s="172"/>
    </row>
    <row r="611" ht="15.75" customHeight="1">
      <c r="H611" s="172"/>
      <c r="J611" s="172"/>
    </row>
    <row r="612" ht="15.75" customHeight="1">
      <c r="H612" s="172"/>
      <c r="J612" s="172"/>
    </row>
    <row r="613" ht="15.75" customHeight="1">
      <c r="H613" s="172"/>
      <c r="J613" s="172"/>
    </row>
    <row r="614" ht="15.75" customHeight="1">
      <c r="H614" s="172"/>
      <c r="J614" s="172"/>
    </row>
    <row r="615" ht="15.75" customHeight="1">
      <c r="H615" s="172"/>
      <c r="J615" s="172"/>
    </row>
    <row r="616" ht="15.75" customHeight="1">
      <c r="H616" s="172"/>
      <c r="J616" s="172"/>
    </row>
    <row r="617" ht="15.75" customHeight="1">
      <c r="H617" s="172"/>
      <c r="J617" s="172"/>
    </row>
    <row r="618" ht="15.75" customHeight="1">
      <c r="H618" s="172"/>
      <c r="J618" s="172"/>
    </row>
    <row r="619" ht="15.75" customHeight="1">
      <c r="H619" s="172"/>
      <c r="J619" s="172"/>
    </row>
    <row r="620" ht="15.75" customHeight="1">
      <c r="H620" s="172"/>
      <c r="J620" s="172"/>
    </row>
    <row r="621" ht="15.75" customHeight="1">
      <c r="H621" s="172"/>
      <c r="J621" s="172"/>
    </row>
    <row r="622" ht="15.75" customHeight="1">
      <c r="H622" s="172"/>
      <c r="J622" s="172"/>
    </row>
    <row r="623" ht="15.75" customHeight="1">
      <c r="H623" s="172"/>
      <c r="J623" s="172"/>
    </row>
    <row r="624" ht="15.75" customHeight="1">
      <c r="H624" s="172"/>
      <c r="J624" s="172"/>
    </row>
    <row r="625" ht="15.75" customHeight="1">
      <c r="H625" s="172"/>
      <c r="J625" s="172"/>
    </row>
    <row r="626" ht="15.75" customHeight="1">
      <c r="H626" s="172"/>
      <c r="J626" s="172"/>
    </row>
    <row r="627" ht="15.75" customHeight="1">
      <c r="H627" s="172"/>
      <c r="J627" s="172"/>
    </row>
    <row r="628" ht="15.75" customHeight="1">
      <c r="H628" s="172"/>
      <c r="J628" s="172"/>
    </row>
    <row r="629" ht="15.75" customHeight="1">
      <c r="H629" s="172"/>
      <c r="J629" s="172"/>
    </row>
    <row r="630" ht="15.75" customHeight="1">
      <c r="H630" s="172"/>
      <c r="J630" s="172"/>
    </row>
    <row r="631" ht="15.75" customHeight="1">
      <c r="H631" s="172"/>
      <c r="J631" s="172"/>
    </row>
    <row r="632" ht="15.75" customHeight="1">
      <c r="H632" s="172"/>
      <c r="J632" s="172"/>
    </row>
    <row r="633" ht="15.75" customHeight="1">
      <c r="H633" s="172"/>
      <c r="J633" s="172"/>
    </row>
    <row r="634" ht="15.75" customHeight="1">
      <c r="H634" s="172"/>
      <c r="J634" s="172"/>
    </row>
    <row r="635" ht="15.75" customHeight="1">
      <c r="H635" s="172"/>
      <c r="J635" s="172"/>
    </row>
    <row r="636" ht="15.75" customHeight="1">
      <c r="H636" s="172"/>
      <c r="J636" s="172"/>
    </row>
    <row r="637" ht="15.75" customHeight="1">
      <c r="H637" s="172"/>
      <c r="J637" s="172"/>
    </row>
    <row r="638" ht="15.75" customHeight="1">
      <c r="H638" s="172"/>
      <c r="J638" s="172"/>
    </row>
    <row r="639" ht="15.75" customHeight="1">
      <c r="H639" s="172"/>
      <c r="J639" s="172"/>
    </row>
    <row r="640" ht="15.75" customHeight="1">
      <c r="H640" s="172"/>
      <c r="J640" s="172"/>
    </row>
    <row r="641" ht="15.75" customHeight="1">
      <c r="H641" s="172"/>
      <c r="J641" s="172"/>
    </row>
    <row r="642" ht="15.75" customHeight="1">
      <c r="H642" s="172"/>
      <c r="J642" s="172"/>
    </row>
    <row r="643" ht="15.75" customHeight="1">
      <c r="H643" s="172"/>
      <c r="J643" s="172"/>
    </row>
    <row r="644" ht="15.75" customHeight="1">
      <c r="H644" s="172"/>
      <c r="J644" s="172"/>
    </row>
    <row r="645" ht="15.75" customHeight="1">
      <c r="H645" s="172"/>
      <c r="J645" s="172"/>
    </row>
    <row r="646" ht="15.75" customHeight="1">
      <c r="H646" s="172"/>
      <c r="J646" s="172"/>
    </row>
    <row r="647" ht="15.75" customHeight="1">
      <c r="H647" s="172"/>
      <c r="J647" s="172"/>
    </row>
    <row r="648" ht="15.75" customHeight="1">
      <c r="H648" s="172"/>
      <c r="J648" s="172"/>
    </row>
    <row r="649" ht="15.75" customHeight="1">
      <c r="H649" s="172"/>
      <c r="J649" s="172"/>
    </row>
    <row r="650" ht="15.75" customHeight="1">
      <c r="H650" s="172"/>
      <c r="J650" s="172"/>
    </row>
    <row r="651" ht="15.75" customHeight="1">
      <c r="H651" s="172"/>
      <c r="J651" s="172"/>
    </row>
    <row r="652" ht="15.75" customHeight="1">
      <c r="H652" s="172"/>
      <c r="J652" s="172"/>
    </row>
    <row r="653" ht="15.75" customHeight="1">
      <c r="H653" s="172"/>
      <c r="J653" s="172"/>
    </row>
    <row r="654" ht="15.75" customHeight="1">
      <c r="H654" s="172"/>
      <c r="J654" s="172"/>
    </row>
    <row r="655" ht="15.75" customHeight="1">
      <c r="H655" s="172"/>
      <c r="J655" s="172"/>
    </row>
    <row r="656" ht="15.75" customHeight="1">
      <c r="H656" s="172"/>
      <c r="J656" s="172"/>
    </row>
    <row r="657" ht="15.75" customHeight="1">
      <c r="H657" s="172"/>
      <c r="J657" s="172"/>
    </row>
    <row r="658" ht="15.75" customHeight="1">
      <c r="H658" s="172"/>
      <c r="J658" s="172"/>
    </row>
    <row r="659" ht="15.75" customHeight="1">
      <c r="H659" s="172"/>
      <c r="J659" s="172"/>
    </row>
    <row r="660" ht="15.75" customHeight="1">
      <c r="H660" s="172"/>
      <c r="J660" s="172"/>
    </row>
    <row r="661" ht="15.75" customHeight="1">
      <c r="H661" s="172"/>
      <c r="J661" s="172"/>
    </row>
    <row r="662" ht="15.75" customHeight="1">
      <c r="H662" s="172"/>
      <c r="J662" s="172"/>
    </row>
    <row r="663" ht="15.75" customHeight="1">
      <c r="H663" s="172"/>
      <c r="J663" s="172"/>
    </row>
    <row r="664" ht="15.75" customHeight="1">
      <c r="H664" s="172"/>
      <c r="J664" s="172"/>
    </row>
    <row r="665" ht="15.75" customHeight="1">
      <c r="H665" s="172"/>
      <c r="J665" s="172"/>
    </row>
    <row r="666" ht="15.75" customHeight="1">
      <c r="H666" s="172"/>
      <c r="J666" s="172"/>
    </row>
    <row r="667" ht="15.75" customHeight="1">
      <c r="H667" s="172"/>
      <c r="J667" s="172"/>
    </row>
    <row r="668" ht="15.75" customHeight="1">
      <c r="H668" s="172"/>
      <c r="J668" s="172"/>
    </row>
    <row r="669" ht="15.75" customHeight="1">
      <c r="H669" s="172"/>
      <c r="J669" s="172"/>
    </row>
    <row r="670" ht="15.75" customHeight="1">
      <c r="H670" s="172"/>
      <c r="J670" s="172"/>
    </row>
    <row r="671" ht="15.75" customHeight="1">
      <c r="H671" s="172"/>
      <c r="J671" s="172"/>
    </row>
    <row r="672" ht="15.75" customHeight="1">
      <c r="H672" s="172"/>
      <c r="J672" s="172"/>
    </row>
    <row r="673" ht="15.75" customHeight="1">
      <c r="H673" s="172"/>
      <c r="J673" s="172"/>
    </row>
    <row r="674" ht="15.75" customHeight="1">
      <c r="H674" s="172"/>
      <c r="J674" s="172"/>
    </row>
    <row r="675" ht="15.75" customHeight="1">
      <c r="H675" s="172"/>
      <c r="J675" s="172"/>
    </row>
    <row r="676" ht="15.75" customHeight="1">
      <c r="H676" s="172"/>
      <c r="J676" s="172"/>
    </row>
    <row r="677" ht="15.75" customHeight="1">
      <c r="H677" s="172"/>
      <c r="J677" s="172"/>
    </row>
    <row r="678" ht="15.75" customHeight="1">
      <c r="H678" s="172"/>
      <c r="J678" s="172"/>
    </row>
    <row r="679" ht="15.75" customHeight="1">
      <c r="H679" s="172"/>
      <c r="J679" s="172"/>
    </row>
    <row r="680" ht="15.75" customHeight="1">
      <c r="H680" s="172"/>
      <c r="J680" s="172"/>
    </row>
    <row r="681" ht="15.75" customHeight="1">
      <c r="H681" s="172"/>
      <c r="J681" s="172"/>
    </row>
    <row r="682" ht="15.75" customHeight="1">
      <c r="H682" s="172"/>
      <c r="J682" s="172"/>
    </row>
    <row r="683" ht="15.75" customHeight="1">
      <c r="H683" s="172"/>
      <c r="J683" s="172"/>
    </row>
    <row r="684" ht="15.75" customHeight="1">
      <c r="H684" s="172"/>
      <c r="J684" s="172"/>
    </row>
    <row r="685" ht="15.75" customHeight="1">
      <c r="H685" s="172"/>
      <c r="J685" s="172"/>
    </row>
    <row r="686" ht="15.75" customHeight="1">
      <c r="H686" s="172"/>
      <c r="J686" s="172"/>
    </row>
    <row r="687" ht="15.75" customHeight="1">
      <c r="H687" s="172"/>
      <c r="J687" s="172"/>
    </row>
    <row r="688" ht="15.75" customHeight="1">
      <c r="H688" s="172"/>
      <c r="J688" s="172"/>
    </row>
    <row r="689" ht="15.75" customHeight="1">
      <c r="H689" s="172"/>
      <c r="J689" s="172"/>
    </row>
    <row r="690" ht="15.75" customHeight="1">
      <c r="H690" s="172"/>
      <c r="J690" s="172"/>
    </row>
    <row r="691" ht="15.75" customHeight="1">
      <c r="H691" s="172"/>
      <c r="J691" s="172"/>
    </row>
    <row r="692" ht="15.75" customHeight="1">
      <c r="H692" s="172"/>
      <c r="J692" s="172"/>
    </row>
    <row r="693" ht="15.75" customHeight="1">
      <c r="H693" s="172"/>
      <c r="J693" s="172"/>
    </row>
    <row r="694" ht="15.75" customHeight="1">
      <c r="H694" s="172"/>
      <c r="J694" s="172"/>
    </row>
    <row r="695" ht="15.75" customHeight="1">
      <c r="H695" s="172"/>
      <c r="J695" s="172"/>
    </row>
    <row r="696" ht="15.75" customHeight="1">
      <c r="H696" s="172"/>
      <c r="J696" s="172"/>
    </row>
    <row r="697" ht="15.75" customHeight="1">
      <c r="H697" s="172"/>
      <c r="J697" s="172"/>
    </row>
    <row r="698" ht="15.75" customHeight="1">
      <c r="H698" s="172"/>
      <c r="J698" s="172"/>
    </row>
    <row r="699" ht="15.75" customHeight="1">
      <c r="H699" s="172"/>
      <c r="J699" s="172"/>
    </row>
    <row r="700" ht="15.75" customHeight="1">
      <c r="H700" s="172"/>
      <c r="J700" s="172"/>
    </row>
    <row r="701" ht="15.75" customHeight="1">
      <c r="H701" s="172"/>
      <c r="J701" s="172"/>
    </row>
    <row r="702" ht="15.75" customHeight="1">
      <c r="H702" s="172"/>
      <c r="J702" s="172"/>
    </row>
    <row r="703" ht="15.75" customHeight="1">
      <c r="H703" s="172"/>
      <c r="J703" s="172"/>
    </row>
    <row r="704" ht="15.75" customHeight="1">
      <c r="H704" s="172"/>
      <c r="J704" s="172"/>
    </row>
    <row r="705" ht="15.75" customHeight="1">
      <c r="H705" s="172"/>
      <c r="J705" s="172"/>
    </row>
    <row r="706" ht="15.75" customHeight="1">
      <c r="H706" s="172"/>
      <c r="J706" s="172"/>
    </row>
    <row r="707" ht="15.75" customHeight="1">
      <c r="H707" s="172"/>
      <c r="J707" s="172"/>
    </row>
    <row r="708" ht="15.75" customHeight="1">
      <c r="H708" s="172"/>
      <c r="J708" s="172"/>
    </row>
    <row r="709" ht="15.75" customHeight="1">
      <c r="H709" s="172"/>
      <c r="J709" s="172"/>
    </row>
    <row r="710" ht="15.75" customHeight="1">
      <c r="H710" s="172"/>
      <c r="J710" s="172"/>
    </row>
    <row r="711" ht="15.75" customHeight="1">
      <c r="H711" s="172"/>
      <c r="J711" s="172"/>
    </row>
    <row r="712" ht="15.75" customHeight="1">
      <c r="H712" s="172"/>
      <c r="J712" s="172"/>
    </row>
    <row r="713" ht="15.75" customHeight="1">
      <c r="H713" s="172"/>
      <c r="J713" s="172"/>
    </row>
    <row r="714" ht="15.75" customHeight="1">
      <c r="H714" s="172"/>
      <c r="J714" s="172"/>
    </row>
    <row r="715" ht="15.75" customHeight="1">
      <c r="H715" s="172"/>
      <c r="J715" s="172"/>
    </row>
    <row r="716" ht="15.75" customHeight="1">
      <c r="H716" s="172"/>
      <c r="J716" s="172"/>
    </row>
    <row r="717" ht="15.75" customHeight="1">
      <c r="H717" s="172"/>
      <c r="J717" s="172"/>
    </row>
    <row r="718" ht="15.75" customHeight="1">
      <c r="H718" s="172"/>
      <c r="J718" s="172"/>
    </row>
    <row r="719" ht="15.75" customHeight="1">
      <c r="H719" s="172"/>
      <c r="J719" s="172"/>
    </row>
    <row r="720" ht="15.75" customHeight="1">
      <c r="H720" s="172"/>
      <c r="J720" s="172"/>
    </row>
    <row r="721" ht="15.75" customHeight="1">
      <c r="H721" s="172"/>
      <c r="J721" s="172"/>
    </row>
    <row r="722" ht="15.75" customHeight="1">
      <c r="H722" s="172"/>
      <c r="J722" s="172"/>
    </row>
    <row r="723" ht="15.75" customHeight="1">
      <c r="H723" s="172"/>
      <c r="J723" s="172"/>
    </row>
    <row r="724" ht="15.75" customHeight="1">
      <c r="H724" s="172"/>
      <c r="J724" s="172"/>
    </row>
    <row r="725" ht="15.75" customHeight="1">
      <c r="H725" s="172"/>
      <c r="J725" s="172"/>
    </row>
    <row r="726" ht="15.75" customHeight="1">
      <c r="H726" s="172"/>
      <c r="J726" s="172"/>
    </row>
    <row r="727" ht="15.75" customHeight="1">
      <c r="H727" s="172"/>
      <c r="J727" s="172"/>
    </row>
    <row r="728" ht="15.75" customHeight="1">
      <c r="H728" s="172"/>
      <c r="J728" s="172"/>
    </row>
    <row r="729" ht="15.75" customHeight="1">
      <c r="H729" s="172"/>
      <c r="J729" s="172"/>
    </row>
    <row r="730" ht="15.75" customHeight="1">
      <c r="H730" s="172"/>
      <c r="J730" s="172"/>
    </row>
    <row r="731" ht="15.75" customHeight="1">
      <c r="H731" s="172"/>
      <c r="J731" s="172"/>
    </row>
    <row r="732" ht="15.75" customHeight="1">
      <c r="H732" s="172"/>
      <c r="J732" s="172"/>
    </row>
    <row r="733" ht="15.75" customHeight="1">
      <c r="H733" s="172"/>
      <c r="J733" s="172"/>
    </row>
    <row r="734" ht="15.75" customHeight="1">
      <c r="H734" s="172"/>
      <c r="J734" s="172"/>
    </row>
    <row r="735" ht="15.75" customHeight="1">
      <c r="H735" s="172"/>
      <c r="J735" s="172"/>
    </row>
    <row r="736" ht="15.75" customHeight="1">
      <c r="H736" s="172"/>
      <c r="J736" s="172"/>
    </row>
    <row r="737" ht="15.75" customHeight="1">
      <c r="H737" s="172"/>
      <c r="J737" s="172"/>
    </row>
    <row r="738" ht="15.75" customHeight="1">
      <c r="H738" s="172"/>
      <c r="J738" s="172"/>
    </row>
    <row r="739" ht="15.75" customHeight="1">
      <c r="H739" s="172"/>
      <c r="J739" s="172"/>
    </row>
    <row r="740" ht="15.75" customHeight="1">
      <c r="H740" s="172"/>
      <c r="J740" s="172"/>
    </row>
    <row r="741" ht="15.75" customHeight="1">
      <c r="H741" s="172"/>
      <c r="J741" s="172"/>
    </row>
    <row r="742" ht="15.75" customHeight="1">
      <c r="H742" s="172"/>
      <c r="J742" s="172"/>
    </row>
    <row r="743" ht="15.75" customHeight="1">
      <c r="H743" s="172"/>
      <c r="J743" s="172"/>
    </row>
    <row r="744" ht="15.75" customHeight="1">
      <c r="H744" s="172"/>
      <c r="J744" s="172"/>
    </row>
    <row r="745" ht="15.75" customHeight="1">
      <c r="H745" s="172"/>
      <c r="J745" s="172"/>
    </row>
    <row r="746" ht="15.75" customHeight="1">
      <c r="H746" s="172"/>
      <c r="J746" s="172"/>
    </row>
    <row r="747" ht="15.75" customHeight="1">
      <c r="H747" s="172"/>
      <c r="J747" s="172"/>
    </row>
    <row r="748" ht="15.75" customHeight="1">
      <c r="H748" s="172"/>
      <c r="J748" s="172"/>
    </row>
    <row r="749" ht="15.75" customHeight="1">
      <c r="H749" s="172"/>
      <c r="J749" s="172"/>
    </row>
    <row r="750" ht="15.75" customHeight="1">
      <c r="H750" s="172"/>
      <c r="J750" s="172"/>
    </row>
    <row r="751" ht="15.75" customHeight="1">
      <c r="H751" s="172"/>
      <c r="J751" s="172"/>
    </row>
    <row r="752" ht="15.75" customHeight="1">
      <c r="H752" s="172"/>
      <c r="J752" s="172"/>
    </row>
    <row r="753" ht="15.75" customHeight="1">
      <c r="H753" s="172"/>
      <c r="J753" s="172"/>
    </row>
    <row r="754" ht="15.75" customHeight="1">
      <c r="H754" s="172"/>
      <c r="J754" s="172"/>
    </row>
    <row r="755" ht="15.75" customHeight="1">
      <c r="H755" s="172"/>
      <c r="J755" s="172"/>
    </row>
    <row r="756" ht="15.75" customHeight="1">
      <c r="H756" s="172"/>
      <c r="J756" s="172"/>
    </row>
    <row r="757" ht="15.75" customHeight="1">
      <c r="H757" s="172"/>
      <c r="J757" s="172"/>
    </row>
    <row r="758" ht="15.75" customHeight="1">
      <c r="H758" s="172"/>
      <c r="J758" s="172"/>
    </row>
    <row r="759" ht="15.75" customHeight="1">
      <c r="H759" s="172"/>
      <c r="J759" s="172"/>
    </row>
    <row r="760" ht="15.75" customHeight="1">
      <c r="H760" s="172"/>
      <c r="J760" s="172"/>
    </row>
    <row r="761" ht="15.75" customHeight="1">
      <c r="H761" s="172"/>
      <c r="J761" s="172"/>
    </row>
    <row r="762" ht="15.75" customHeight="1">
      <c r="H762" s="172"/>
      <c r="J762" s="172"/>
    </row>
    <row r="763" ht="15.75" customHeight="1">
      <c r="H763" s="172"/>
      <c r="J763" s="172"/>
    </row>
    <row r="764" ht="15.75" customHeight="1">
      <c r="H764" s="172"/>
      <c r="J764" s="172"/>
    </row>
    <row r="765" ht="15.75" customHeight="1">
      <c r="H765" s="172"/>
      <c r="J765" s="172"/>
    </row>
    <row r="766" ht="15.75" customHeight="1">
      <c r="H766" s="172"/>
      <c r="J766" s="172"/>
    </row>
    <row r="767" ht="15.75" customHeight="1">
      <c r="H767" s="172"/>
      <c r="J767" s="172"/>
    </row>
    <row r="768" ht="15.75" customHeight="1">
      <c r="H768" s="172"/>
      <c r="J768" s="172"/>
    </row>
    <row r="769" ht="15.75" customHeight="1">
      <c r="H769" s="172"/>
      <c r="J769" s="172"/>
    </row>
    <row r="770" ht="15.75" customHeight="1">
      <c r="H770" s="172"/>
      <c r="J770" s="172"/>
    </row>
    <row r="771" ht="15.75" customHeight="1">
      <c r="H771" s="172"/>
      <c r="J771" s="172"/>
    </row>
    <row r="772" ht="15.75" customHeight="1">
      <c r="H772" s="172"/>
      <c r="J772" s="172"/>
    </row>
    <row r="773" ht="15.75" customHeight="1">
      <c r="H773" s="172"/>
      <c r="J773" s="172"/>
    </row>
    <row r="774" ht="15.75" customHeight="1">
      <c r="H774" s="172"/>
      <c r="J774" s="172"/>
    </row>
    <row r="775" ht="15.75" customHeight="1">
      <c r="H775" s="172"/>
      <c r="J775" s="172"/>
    </row>
    <row r="776" ht="15.75" customHeight="1">
      <c r="H776" s="172"/>
      <c r="J776" s="172"/>
    </row>
    <row r="777" ht="15.75" customHeight="1">
      <c r="H777" s="172"/>
      <c r="J777" s="172"/>
    </row>
    <row r="778" ht="15.75" customHeight="1">
      <c r="H778" s="172"/>
      <c r="J778" s="172"/>
    </row>
    <row r="779" ht="15.75" customHeight="1">
      <c r="H779" s="172"/>
      <c r="J779" s="172"/>
    </row>
    <row r="780" ht="15.75" customHeight="1">
      <c r="H780" s="172"/>
      <c r="J780" s="172"/>
    </row>
    <row r="781" ht="15.75" customHeight="1">
      <c r="H781" s="172"/>
      <c r="J781" s="172"/>
    </row>
    <row r="782" ht="15.75" customHeight="1">
      <c r="H782" s="172"/>
      <c r="J782" s="172"/>
    </row>
    <row r="783" ht="15.75" customHeight="1">
      <c r="H783" s="172"/>
      <c r="J783" s="172"/>
    </row>
    <row r="784" ht="15.75" customHeight="1">
      <c r="H784" s="172"/>
      <c r="J784" s="172"/>
    </row>
    <row r="785" ht="15.75" customHeight="1">
      <c r="H785" s="172"/>
      <c r="J785" s="172"/>
    </row>
    <row r="786" ht="15.75" customHeight="1">
      <c r="H786" s="172"/>
      <c r="J786" s="172"/>
    </row>
    <row r="787" ht="15.75" customHeight="1">
      <c r="H787" s="172"/>
      <c r="J787" s="172"/>
    </row>
    <row r="788" ht="15.75" customHeight="1">
      <c r="H788" s="172"/>
      <c r="J788" s="172"/>
    </row>
    <row r="789" ht="15.75" customHeight="1">
      <c r="H789" s="172"/>
      <c r="J789" s="172"/>
    </row>
    <row r="790" ht="15.75" customHeight="1">
      <c r="H790" s="172"/>
      <c r="J790" s="172"/>
    </row>
    <row r="791" ht="15.75" customHeight="1">
      <c r="H791" s="172"/>
      <c r="J791" s="172"/>
    </row>
    <row r="792" ht="15.75" customHeight="1">
      <c r="H792" s="172"/>
      <c r="J792" s="172"/>
    </row>
    <row r="793" ht="15.75" customHeight="1">
      <c r="H793" s="172"/>
      <c r="J793" s="172"/>
    </row>
    <row r="794" ht="15.75" customHeight="1">
      <c r="H794" s="172"/>
      <c r="J794" s="172"/>
    </row>
    <row r="795" ht="15.75" customHeight="1">
      <c r="H795" s="172"/>
      <c r="J795" s="172"/>
    </row>
    <row r="796" ht="15.75" customHeight="1">
      <c r="H796" s="172"/>
      <c r="J796" s="172"/>
    </row>
    <row r="797" ht="15.75" customHeight="1">
      <c r="H797" s="172"/>
      <c r="J797" s="172"/>
    </row>
    <row r="798" ht="15.75" customHeight="1">
      <c r="H798" s="172"/>
      <c r="J798" s="172"/>
    </row>
    <row r="799" ht="15.75" customHeight="1">
      <c r="H799" s="172"/>
      <c r="J799" s="172"/>
    </row>
    <row r="800" ht="15.75" customHeight="1">
      <c r="H800" s="172"/>
      <c r="J800" s="172"/>
    </row>
    <row r="801" ht="15.75" customHeight="1">
      <c r="H801" s="172"/>
      <c r="J801" s="172"/>
    </row>
    <row r="802" ht="15.75" customHeight="1">
      <c r="H802" s="172"/>
      <c r="J802" s="172"/>
    </row>
    <row r="803" ht="15.75" customHeight="1">
      <c r="H803" s="172"/>
      <c r="J803" s="172"/>
    </row>
    <row r="804" ht="15.75" customHeight="1">
      <c r="H804" s="172"/>
      <c r="J804" s="172"/>
    </row>
    <row r="805" ht="15.75" customHeight="1">
      <c r="H805" s="172"/>
      <c r="J805" s="172"/>
    </row>
    <row r="806" ht="15.75" customHeight="1">
      <c r="H806" s="172"/>
      <c r="J806" s="172"/>
    </row>
    <row r="807" ht="15.75" customHeight="1">
      <c r="H807" s="172"/>
      <c r="J807" s="172"/>
    </row>
    <row r="808" ht="15.75" customHeight="1">
      <c r="H808" s="172"/>
      <c r="J808" s="172"/>
    </row>
    <row r="809" ht="15.75" customHeight="1">
      <c r="H809" s="172"/>
      <c r="J809" s="172"/>
    </row>
    <row r="810" ht="15.75" customHeight="1">
      <c r="H810" s="172"/>
      <c r="J810" s="172"/>
    </row>
    <row r="811" ht="15.75" customHeight="1">
      <c r="H811" s="172"/>
      <c r="J811" s="172"/>
    </row>
    <row r="812" ht="15.75" customHeight="1">
      <c r="H812" s="172"/>
      <c r="J812" s="172"/>
    </row>
    <row r="813" ht="15.75" customHeight="1">
      <c r="H813" s="172"/>
      <c r="J813" s="172"/>
    </row>
    <row r="814" ht="15.75" customHeight="1">
      <c r="H814" s="172"/>
      <c r="J814" s="172"/>
    </row>
    <row r="815" ht="15.75" customHeight="1">
      <c r="H815" s="172"/>
      <c r="J815" s="172"/>
    </row>
    <row r="816" ht="15.75" customHeight="1">
      <c r="H816" s="172"/>
      <c r="J816" s="172"/>
    </row>
    <row r="817" ht="15.75" customHeight="1">
      <c r="H817" s="172"/>
      <c r="J817" s="172"/>
    </row>
    <row r="818" ht="15.75" customHeight="1">
      <c r="H818" s="172"/>
      <c r="J818" s="172"/>
    </row>
    <row r="819" ht="15.75" customHeight="1">
      <c r="H819" s="172"/>
      <c r="J819" s="172"/>
    </row>
    <row r="820" ht="15.75" customHeight="1">
      <c r="H820" s="172"/>
      <c r="J820" s="172"/>
    </row>
    <row r="821" ht="15.75" customHeight="1">
      <c r="H821" s="172"/>
      <c r="J821" s="172"/>
    </row>
    <row r="822" ht="15.75" customHeight="1">
      <c r="H822" s="172"/>
      <c r="J822" s="172"/>
    </row>
    <row r="823" ht="15.75" customHeight="1">
      <c r="H823" s="172"/>
      <c r="J823" s="172"/>
    </row>
    <row r="824" ht="15.75" customHeight="1">
      <c r="H824" s="172"/>
      <c r="J824" s="172"/>
    </row>
    <row r="825" ht="15.75" customHeight="1">
      <c r="H825" s="172"/>
      <c r="J825" s="172"/>
    </row>
    <row r="826" ht="15.75" customHeight="1">
      <c r="H826" s="172"/>
      <c r="J826" s="172"/>
    </row>
    <row r="827" ht="15.75" customHeight="1">
      <c r="H827" s="172"/>
      <c r="J827" s="172"/>
    </row>
    <row r="828" ht="15.75" customHeight="1">
      <c r="H828" s="172"/>
      <c r="J828" s="172"/>
    </row>
    <row r="829" ht="15.75" customHeight="1">
      <c r="H829" s="172"/>
      <c r="J829" s="172"/>
    </row>
    <row r="830" ht="15.75" customHeight="1">
      <c r="H830" s="172"/>
      <c r="J830" s="172"/>
    </row>
    <row r="831" ht="15.75" customHeight="1">
      <c r="H831" s="172"/>
      <c r="J831" s="172"/>
    </row>
    <row r="832" ht="15.75" customHeight="1">
      <c r="H832" s="172"/>
      <c r="J832" s="172"/>
    </row>
    <row r="833" ht="15.75" customHeight="1">
      <c r="H833" s="172"/>
      <c r="J833" s="172"/>
    </row>
    <row r="834" ht="15.75" customHeight="1">
      <c r="H834" s="172"/>
      <c r="J834" s="172"/>
    </row>
    <row r="835" ht="15.75" customHeight="1">
      <c r="H835" s="172"/>
      <c r="J835" s="172"/>
    </row>
    <row r="836" ht="15.75" customHeight="1">
      <c r="H836" s="172"/>
      <c r="J836" s="172"/>
    </row>
    <row r="837" ht="15.75" customHeight="1">
      <c r="H837" s="172"/>
      <c r="J837" s="172"/>
    </row>
    <row r="838" ht="15.75" customHeight="1">
      <c r="H838" s="172"/>
      <c r="J838" s="172"/>
    </row>
    <row r="839" ht="15.75" customHeight="1">
      <c r="H839" s="172"/>
      <c r="J839" s="172"/>
    </row>
    <row r="840" ht="15.75" customHeight="1">
      <c r="H840" s="172"/>
      <c r="J840" s="172"/>
    </row>
    <row r="841" ht="15.75" customHeight="1">
      <c r="H841" s="172"/>
      <c r="J841" s="172"/>
    </row>
    <row r="842" ht="15.75" customHeight="1">
      <c r="H842" s="172"/>
      <c r="J842" s="172"/>
    </row>
    <row r="843" ht="15.75" customHeight="1">
      <c r="H843" s="172"/>
      <c r="J843" s="172"/>
    </row>
    <row r="844" ht="15.75" customHeight="1">
      <c r="H844" s="172"/>
      <c r="J844" s="172"/>
    </row>
    <row r="845" ht="15.75" customHeight="1">
      <c r="H845" s="172"/>
      <c r="J845" s="172"/>
    </row>
    <row r="846" ht="15.75" customHeight="1">
      <c r="H846" s="172"/>
      <c r="J846" s="172"/>
    </row>
    <row r="847" ht="15.75" customHeight="1">
      <c r="H847" s="172"/>
      <c r="J847" s="172"/>
    </row>
    <row r="848" ht="15.75" customHeight="1">
      <c r="H848" s="172"/>
      <c r="J848" s="172"/>
    </row>
    <row r="849" ht="15.75" customHeight="1">
      <c r="H849" s="172"/>
      <c r="J849" s="172"/>
    </row>
    <row r="850" ht="15.75" customHeight="1">
      <c r="H850" s="172"/>
      <c r="J850" s="172"/>
    </row>
    <row r="851" ht="15.75" customHeight="1">
      <c r="H851" s="172"/>
      <c r="J851" s="172"/>
    </row>
    <row r="852" ht="15.75" customHeight="1">
      <c r="H852" s="172"/>
      <c r="J852" s="172"/>
    </row>
    <row r="853" ht="15.75" customHeight="1">
      <c r="H853" s="172"/>
      <c r="J853" s="172"/>
    </row>
    <row r="854" ht="15.75" customHeight="1">
      <c r="H854" s="172"/>
      <c r="J854" s="172"/>
    </row>
    <row r="855" ht="15.75" customHeight="1">
      <c r="H855" s="172"/>
      <c r="J855" s="172"/>
    </row>
    <row r="856" ht="15.75" customHeight="1">
      <c r="H856" s="172"/>
      <c r="J856" s="172"/>
    </row>
    <row r="857" ht="15.75" customHeight="1">
      <c r="H857" s="172"/>
      <c r="J857" s="172"/>
    </row>
    <row r="858" ht="15.75" customHeight="1">
      <c r="H858" s="172"/>
      <c r="J858" s="172"/>
    </row>
    <row r="859" ht="15.75" customHeight="1">
      <c r="H859" s="172"/>
      <c r="J859" s="172"/>
    </row>
    <row r="860" ht="15.75" customHeight="1">
      <c r="H860" s="172"/>
      <c r="J860" s="172"/>
    </row>
    <row r="861" ht="15.75" customHeight="1">
      <c r="H861" s="172"/>
      <c r="J861" s="172"/>
    </row>
    <row r="862" ht="15.75" customHeight="1">
      <c r="H862" s="172"/>
      <c r="J862" s="172"/>
    </row>
    <row r="863" ht="15.75" customHeight="1">
      <c r="H863" s="172"/>
      <c r="J863" s="172"/>
    </row>
    <row r="864" ht="15.75" customHeight="1">
      <c r="H864" s="172"/>
      <c r="J864" s="172"/>
    </row>
    <row r="865" ht="15.75" customHeight="1">
      <c r="H865" s="172"/>
      <c r="J865" s="172"/>
    </row>
    <row r="866" ht="15.75" customHeight="1">
      <c r="H866" s="172"/>
      <c r="J866" s="172"/>
    </row>
    <row r="867" ht="15.75" customHeight="1">
      <c r="H867" s="172"/>
      <c r="J867" s="172"/>
    </row>
    <row r="868" ht="15.75" customHeight="1">
      <c r="H868" s="172"/>
      <c r="J868" s="172"/>
    </row>
    <row r="869" ht="15.75" customHeight="1">
      <c r="H869" s="172"/>
      <c r="J869" s="172"/>
    </row>
    <row r="870" ht="15.75" customHeight="1">
      <c r="H870" s="172"/>
      <c r="J870" s="172"/>
    </row>
    <row r="871" ht="15.75" customHeight="1">
      <c r="H871" s="172"/>
      <c r="J871" s="172"/>
    </row>
    <row r="872" ht="15.75" customHeight="1">
      <c r="H872" s="172"/>
      <c r="J872" s="172"/>
    </row>
    <row r="873" ht="15.75" customHeight="1">
      <c r="H873" s="172"/>
      <c r="J873" s="172"/>
    </row>
    <row r="874" ht="15.75" customHeight="1">
      <c r="H874" s="172"/>
      <c r="J874" s="172"/>
    </row>
    <row r="875" ht="15.75" customHeight="1">
      <c r="H875" s="172"/>
      <c r="J875" s="172"/>
    </row>
    <row r="876" ht="15.75" customHeight="1">
      <c r="H876" s="172"/>
      <c r="J876" s="172"/>
    </row>
    <row r="877" ht="15.75" customHeight="1">
      <c r="H877" s="172"/>
      <c r="J877" s="172"/>
    </row>
    <row r="878" ht="15.75" customHeight="1">
      <c r="H878" s="172"/>
      <c r="J878" s="172"/>
    </row>
    <row r="879" ht="15.75" customHeight="1">
      <c r="H879" s="172"/>
      <c r="J879" s="172"/>
    </row>
    <row r="880" ht="15.75" customHeight="1">
      <c r="H880" s="172"/>
      <c r="J880" s="172"/>
    </row>
    <row r="881" ht="15.75" customHeight="1">
      <c r="H881" s="172"/>
      <c r="J881" s="172"/>
    </row>
    <row r="882" ht="15.75" customHeight="1">
      <c r="H882" s="172"/>
      <c r="J882" s="172"/>
    </row>
    <row r="883" ht="15.75" customHeight="1">
      <c r="H883" s="172"/>
      <c r="J883" s="172"/>
    </row>
    <row r="884" ht="15.75" customHeight="1">
      <c r="H884" s="172"/>
      <c r="J884" s="172"/>
    </row>
    <row r="885" ht="15.75" customHeight="1">
      <c r="H885" s="172"/>
      <c r="J885" s="172"/>
    </row>
    <row r="886" ht="15.75" customHeight="1">
      <c r="H886" s="172"/>
      <c r="J886" s="172"/>
    </row>
    <row r="887" ht="15.75" customHeight="1">
      <c r="H887" s="172"/>
      <c r="J887" s="172"/>
    </row>
    <row r="888" ht="15.75" customHeight="1">
      <c r="H888" s="172"/>
      <c r="J888" s="172"/>
    </row>
    <row r="889" ht="15.75" customHeight="1">
      <c r="H889" s="172"/>
      <c r="J889" s="172"/>
    </row>
    <row r="890" ht="15.75" customHeight="1">
      <c r="H890" s="172"/>
      <c r="J890" s="172"/>
    </row>
    <row r="891" ht="15.75" customHeight="1">
      <c r="H891" s="172"/>
      <c r="J891" s="172"/>
    </row>
    <row r="892" ht="15.75" customHeight="1">
      <c r="H892" s="172"/>
      <c r="J892" s="172"/>
    </row>
    <row r="893" ht="15.75" customHeight="1">
      <c r="H893" s="172"/>
      <c r="J893" s="172"/>
    </row>
    <row r="894" ht="15.75" customHeight="1">
      <c r="H894" s="172"/>
      <c r="J894" s="172"/>
    </row>
    <row r="895" ht="15.75" customHeight="1">
      <c r="H895" s="172"/>
      <c r="J895" s="172"/>
    </row>
    <row r="896" ht="15.75" customHeight="1">
      <c r="H896" s="172"/>
      <c r="J896" s="172"/>
    </row>
    <row r="897" ht="15.75" customHeight="1">
      <c r="H897" s="172"/>
      <c r="J897" s="172"/>
    </row>
    <row r="898" ht="15.75" customHeight="1">
      <c r="H898" s="172"/>
      <c r="J898" s="172"/>
    </row>
    <row r="899" ht="15.75" customHeight="1">
      <c r="H899" s="172"/>
      <c r="J899" s="172"/>
    </row>
    <row r="900" ht="15.75" customHeight="1">
      <c r="H900" s="172"/>
      <c r="J900" s="172"/>
    </row>
    <row r="901" ht="15.75" customHeight="1">
      <c r="H901" s="172"/>
      <c r="J901" s="172"/>
    </row>
    <row r="902" ht="15.75" customHeight="1">
      <c r="H902" s="172"/>
      <c r="J902" s="172"/>
    </row>
    <row r="903" ht="15.75" customHeight="1">
      <c r="H903" s="172"/>
      <c r="J903" s="172"/>
    </row>
    <row r="904" ht="15.75" customHeight="1">
      <c r="H904" s="172"/>
      <c r="J904" s="172"/>
    </row>
    <row r="905" ht="15.75" customHeight="1">
      <c r="H905" s="172"/>
      <c r="J905" s="172"/>
    </row>
    <row r="906" ht="15.75" customHeight="1">
      <c r="H906" s="172"/>
      <c r="J906" s="172"/>
    </row>
    <row r="907" ht="15.75" customHeight="1">
      <c r="H907" s="172"/>
      <c r="J907" s="172"/>
    </row>
    <row r="908" ht="15.75" customHeight="1">
      <c r="H908" s="172"/>
      <c r="J908" s="172"/>
    </row>
    <row r="909" ht="15.75" customHeight="1">
      <c r="H909" s="172"/>
      <c r="J909" s="172"/>
    </row>
    <row r="910" ht="15.75" customHeight="1">
      <c r="H910" s="172"/>
      <c r="J910" s="172"/>
    </row>
    <row r="911" ht="15.75" customHeight="1">
      <c r="H911" s="172"/>
      <c r="J911" s="172"/>
    </row>
    <row r="912" ht="15.75" customHeight="1">
      <c r="H912" s="172"/>
      <c r="J912" s="172"/>
    </row>
    <row r="913" ht="15.75" customHeight="1">
      <c r="H913" s="172"/>
      <c r="J913" s="172"/>
    </row>
    <row r="914" ht="15.75" customHeight="1">
      <c r="H914" s="172"/>
      <c r="J914" s="172"/>
    </row>
    <row r="915" ht="15.75" customHeight="1">
      <c r="H915" s="172"/>
      <c r="J915" s="172"/>
    </row>
    <row r="916" ht="15.75" customHeight="1">
      <c r="H916" s="172"/>
      <c r="J916" s="172"/>
    </row>
    <row r="917" ht="15.75" customHeight="1">
      <c r="H917" s="172"/>
      <c r="J917" s="172"/>
    </row>
    <row r="918" ht="15.75" customHeight="1">
      <c r="H918" s="172"/>
      <c r="J918" s="172"/>
    </row>
    <row r="919" ht="15.75" customHeight="1">
      <c r="H919" s="172"/>
      <c r="J919" s="172"/>
    </row>
    <row r="920" ht="15.75" customHeight="1">
      <c r="H920" s="172"/>
      <c r="J920" s="172"/>
    </row>
    <row r="921" ht="15.75" customHeight="1">
      <c r="H921" s="172"/>
      <c r="J921" s="172"/>
    </row>
    <row r="922" ht="15.75" customHeight="1">
      <c r="H922" s="172"/>
      <c r="J922" s="172"/>
    </row>
    <row r="923" ht="15.75" customHeight="1">
      <c r="H923" s="172"/>
      <c r="J923" s="172"/>
    </row>
    <row r="924" ht="15.75" customHeight="1">
      <c r="H924" s="172"/>
      <c r="J924" s="172"/>
    </row>
    <row r="925" ht="15.75" customHeight="1">
      <c r="H925" s="172"/>
      <c r="J925" s="172"/>
    </row>
    <row r="926" ht="15.75" customHeight="1">
      <c r="H926" s="172"/>
      <c r="J926" s="172"/>
    </row>
    <row r="927" ht="15.75" customHeight="1">
      <c r="H927" s="172"/>
      <c r="J927" s="172"/>
    </row>
    <row r="928" ht="15.75" customHeight="1">
      <c r="H928" s="172"/>
      <c r="J928" s="172"/>
    </row>
    <row r="929" ht="15.75" customHeight="1">
      <c r="H929" s="172"/>
      <c r="J929" s="172"/>
    </row>
    <row r="930" ht="15.75" customHeight="1">
      <c r="H930" s="172"/>
      <c r="J930" s="172"/>
    </row>
    <row r="931" ht="15.75" customHeight="1">
      <c r="H931" s="172"/>
      <c r="J931" s="172"/>
    </row>
    <row r="932" ht="15.75" customHeight="1">
      <c r="H932" s="172"/>
      <c r="J932" s="172"/>
    </row>
    <row r="933" ht="15.75" customHeight="1">
      <c r="H933" s="172"/>
      <c r="J933" s="172"/>
    </row>
    <row r="934" ht="15.75" customHeight="1">
      <c r="H934" s="172"/>
      <c r="J934" s="172"/>
    </row>
    <row r="935" ht="15.75" customHeight="1">
      <c r="H935" s="172"/>
      <c r="J935" s="172"/>
    </row>
    <row r="936" ht="15.75" customHeight="1">
      <c r="H936" s="172"/>
      <c r="J936" s="172"/>
    </row>
    <row r="937" ht="15.75" customHeight="1">
      <c r="H937" s="172"/>
      <c r="J937" s="172"/>
    </row>
    <row r="938" ht="15.75" customHeight="1">
      <c r="H938" s="172"/>
      <c r="J938" s="172"/>
    </row>
    <row r="939" ht="15.75" customHeight="1">
      <c r="H939" s="172"/>
      <c r="J939" s="172"/>
    </row>
    <row r="940" ht="15.75" customHeight="1">
      <c r="H940" s="172"/>
      <c r="J940" s="172"/>
    </row>
    <row r="941" ht="15.75" customHeight="1">
      <c r="H941" s="172"/>
      <c r="J941" s="172"/>
    </row>
    <row r="942" ht="15.75" customHeight="1">
      <c r="H942" s="172"/>
      <c r="J942" s="172"/>
    </row>
    <row r="943" ht="15.75" customHeight="1">
      <c r="H943" s="172"/>
      <c r="J943" s="172"/>
    </row>
    <row r="944" ht="15.75" customHeight="1">
      <c r="H944" s="172"/>
      <c r="J944" s="172"/>
    </row>
    <row r="945" ht="15.75" customHeight="1">
      <c r="H945" s="172"/>
      <c r="J945" s="172"/>
    </row>
    <row r="946" ht="15.75" customHeight="1">
      <c r="H946" s="172"/>
      <c r="J946" s="172"/>
    </row>
    <row r="947" ht="15.75" customHeight="1">
      <c r="H947" s="172"/>
      <c r="J947" s="172"/>
    </row>
    <row r="948" ht="15.75" customHeight="1">
      <c r="H948" s="172"/>
      <c r="J948" s="172"/>
    </row>
    <row r="949" ht="15.75" customHeight="1">
      <c r="H949" s="172"/>
      <c r="J949" s="172"/>
    </row>
    <row r="950" ht="15.75" customHeight="1">
      <c r="H950" s="172"/>
      <c r="J950" s="172"/>
    </row>
    <row r="951" ht="15.75" customHeight="1">
      <c r="H951" s="172"/>
      <c r="J951" s="172"/>
    </row>
    <row r="952" ht="15.75" customHeight="1">
      <c r="H952" s="172"/>
      <c r="J952" s="172"/>
    </row>
    <row r="953" ht="15.75" customHeight="1">
      <c r="H953" s="172"/>
      <c r="J953" s="172"/>
    </row>
    <row r="954" ht="15.75" customHeight="1">
      <c r="H954" s="172"/>
      <c r="J954" s="172"/>
    </row>
    <row r="955" ht="15.75" customHeight="1">
      <c r="H955" s="172"/>
      <c r="J955" s="172"/>
    </row>
    <row r="956" ht="15.75" customHeight="1">
      <c r="H956" s="172"/>
      <c r="J956" s="172"/>
    </row>
    <row r="957" ht="15.75" customHeight="1">
      <c r="H957" s="172"/>
      <c r="J957" s="172"/>
    </row>
    <row r="958" ht="15.75" customHeight="1">
      <c r="H958" s="172"/>
      <c r="J958" s="172"/>
    </row>
    <row r="959" ht="15.75" customHeight="1">
      <c r="H959" s="172"/>
      <c r="J959" s="172"/>
    </row>
    <row r="960" ht="15.75" customHeight="1">
      <c r="H960" s="172"/>
      <c r="J960" s="172"/>
    </row>
    <row r="961" ht="15.75" customHeight="1">
      <c r="H961" s="172"/>
      <c r="J961" s="172"/>
    </row>
    <row r="962" ht="15.75" customHeight="1">
      <c r="H962" s="172"/>
      <c r="J962" s="172"/>
    </row>
    <row r="963" ht="15.75" customHeight="1">
      <c r="H963" s="172"/>
      <c r="J963" s="172"/>
    </row>
    <row r="964" ht="15.75" customHeight="1">
      <c r="H964" s="172"/>
      <c r="J964" s="172"/>
    </row>
    <row r="965" ht="15.75" customHeight="1">
      <c r="H965" s="172"/>
      <c r="J965" s="172"/>
    </row>
    <row r="966" ht="15.75" customHeight="1">
      <c r="H966" s="172"/>
      <c r="J966" s="172"/>
    </row>
    <row r="967" ht="15.75" customHeight="1">
      <c r="H967" s="172"/>
      <c r="J967" s="172"/>
    </row>
    <row r="968" ht="15.75" customHeight="1">
      <c r="H968" s="172"/>
      <c r="J968" s="172"/>
    </row>
    <row r="969" ht="15.75" customHeight="1">
      <c r="H969" s="172"/>
      <c r="J969" s="172"/>
    </row>
    <row r="970" ht="15.75" customHeight="1">
      <c r="H970" s="172"/>
      <c r="J970" s="172"/>
    </row>
    <row r="971" ht="15.75" customHeight="1">
      <c r="H971" s="172"/>
      <c r="J971" s="172"/>
    </row>
    <row r="972" ht="15.75" customHeight="1">
      <c r="H972" s="172"/>
      <c r="J972" s="172"/>
    </row>
    <row r="973" ht="15.75" customHeight="1">
      <c r="H973" s="172"/>
      <c r="J973" s="172"/>
    </row>
    <row r="974" ht="15.75" customHeight="1">
      <c r="H974" s="172"/>
      <c r="J974" s="172"/>
    </row>
    <row r="975" ht="15.75" customHeight="1">
      <c r="H975" s="172"/>
      <c r="J975" s="172"/>
    </row>
    <row r="976" ht="15.75" customHeight="1">
      <c r="H976" s="172"/>
      <c r="J976" s="172"/>
    </row>
    <row r="977" ht="15.75" customHeight="1">
      <c r="H977" s="172"/>
      <c r="J977" s="172"/>
    </row>
    <row r="978" ht="15.75" customHeight="1">
      <c r="H978" s="172"/>
      <c r="J978" s="172"/>
    </row>
    <row r="979" ht="15.75" customHeight="1">
      <c r="H979" s="172"/>
      <c r="J979" s="172"/>
    </row>
    <row r="980" ht="15.75" customHeight="1">
      <c r="H980" s="172"/>
      <c r="J980" s="172"/>
    </row>
    <row r="981" ht="15.75" customHeight="1">
      <c r="H981" s="172"/>
      <c r="J981" s="172"/>
    </row>
    <row r="982" ht="15.75" customHeight="1">
      <c r="H982" s="172"/>
      <c r="J982" s="172"/>
    </row>
    <row r="983" ht="15.75" customHeight="1">
      <c r="H983" s="172"/>
      <c r="J983" s="172"/>
    </row>
    <row r="984" ht="15.75" customHeight="1">
      <c r="H984" s="172"/>
      <c r="J984" s="172"/>
    </row>
    <row r="985" ht="15.75" customHeight="1">
      <c r="H985" s="172"/>
      <c r="J985" s="172"/>
    </row>
    <row r="986" ht="15.75" customHeight="1">
      <c r="H986" s="172"/>
      <c r="J986" s="172"/>
    </row>
    <row r="987" ht="15.75" customHeight="1">
      <c r="H987" s="172"/>
      <c r="J987" s="172"/>
    </row>
    <row r="988" ht="15.75" customHeight="1">
      <c r="H988" s="172"/>
      <c r="J988" s="172"/>
    </row>
    <row r="989" ht="15.75" customHeight="1">
      <c r="H989" s="172"/>
      <c r="J989" s="172"/>
    </row>
    <row r="990" ht="15.75" customHeight="1">
      <c r="H990" s="172"/>
      <c r="J990" s="172"/>
    </row>
    <row r="991" ht="15.75" customHeight="1">
      <c r="H991" s="172"/>
      <c r="J991" s="172"/>
    </row>
    <row r="992" ht="15.75" customHeight="1">
      <c r="H992" s="172"/>
      <c r="J992" s="172"/>
    </row>
    <row r="993" ht="15.75" customHeight="1">
      <c r="H993" s="172"/>
      <c r="J993" s="172"/>
    </row>
    <row r="994" ht="15.75" customHeight="1">
      <c r="H994" s="172"/>
      <c r="J994" s="172"/>
    </row>
    <row r="995" ht="15.75" customHeight="1">
      <c r="H995" s="172"/>
      <c r="J995" s="172"/>
    </row>
    <row r="996" ht="15.75" customHeight="1">
      <c r="H996" s="172"/>
      <c r="J996" s="172"/>
    </row>
    <row r="997" ht="15.75" customHeight="1">
      <c r="H997" s="172"/>
      <c r="J997" s="172"/>
    </row>
    <row r="998" ht="15.75" customHeight="1">
      <c r="H998" s="172"/>
      <c r="J998" s="172"/>
    </row>
    <row r="999" ht="15.75" customHeight="1">
      <c r="H999" s="172"/>
      <c r="J999" s="172"/>
    </row>
    <row r="1000" ht="15.75" customHeight="1">
      <c r="H1000" s="172"/>
      <c r="J1000" s="172"/>
    </row>
    <row r="1001" ht="15.75" customHeight="1">
      <c r="H1001" s="172"/>
      <c r="J1001" s="172"/>
    </row>
    <row r="1002" ht="15.75" customHeight="1">
      <c r="H1002" s="172"/>
      <c r="J1002" s="172"/>
    </row>
    <row r="1003" ht="15.75" customHeight="1">
      <c r="H1003" s="172"/>
      <c r="J1003" s="172"/>
    </row>
    <row r="1004" ht="15.75" customHeight="1">
      <c r="H1004" s="172"/>
      <c r="J1004" s="172"/>
    </row>
    <row r="1005" ht="15.75" customHeight="1">
      <c r="H1005" s="172"/>
      <c r="J1005" s="172"/>
    </row>
    <row r="1006" ht="15.75" customHeight="1">
      <c r="H1006" s="172"/>
      <c r="J1006" s="172"/>
    </row>
    <row r="1007" ht="15.75" customHeight="1">
      <c r="H1007" s="172"/>
      <c r="J1007" s="172"/>
    </row>
    <row r="1008" ht="15.75" customHeight="1">
      <c r="H1008" s="172"/>
      <c r="J1008" s="172"/>
    </row>
    <row r="1009" ht="15.75" customHeight="1">
      <c r="H1009" s="172"/>
      <c r="J1009" s="172"/>
    </row>
    <row r="1010" ht="15.75" customHeight="1">
      <c r="H1010" s="172"/>
      <c r="J1010" s="172"/>
    </row>
    <row r="1011" ht="15.75" customHeight="1">
      <c r="H1011" s="172"/>
      <c r="J1011" s="172"/>
    </row>
    <row r="1012" ht="15.75" customHeight="1">
      <c r="H1012" s="172"/>
      <c r="J1012" s="172"/>
    </row>
    <row r="1013" ht="15.75" customHeight="1">
      <c r="H1013" s="172"/>
      <c r="J1013" s="172"/>
    </row>
    <row r="1014" ht="15.75" customHeight="1">
      <c r="H1014" s="172"/>
      <c r="J1014" s="172"/>
    </row>
    <row r="1015" ht="15.75" customHeight="1">
      <c r="H1015" s="172"/>
      <c r="J1015" s="172"/>
    </row>
    <row r="1016" ht="15.75" customHeight="1">
      <c r="H1016" s="172"/>
      <c r="J1016" s="172"/>
    </row>
    <row r="1017" ht="15.75" customHeight="1">
      <c r="H1017" s="172"/>
      <c r="J1017" s="172"/>
    </row>
    <row r="1018" ht="15.75" customHeight="1">
      <c r="H1018" s="172"/>
      <c r="J1018" s="172"/>
    </row>
    <row r="1019" ht="15.75" customHeight="1">
      <c r="H1019" s="172"/>
      <c r="J1019" s="172"/>
    </row>
    <row r="1020" ht="15.75" customHeight="1">
      <c r="H1020" s="172"/>
      <c r="J1020" s="172"/>
    </row>
    <row r="1021" ht="15.75" customHeight="1">
      <c r="H1021" s="172"/>
      <c r="J1021" s="172"/>
    </row>
    <row r="1022" ht="15.75" customHeight="1">
      <c r="H1022" s="172"/>
      <c r="J1022" s="172"/>
    </row>
    <row r="1023" ht="15.75" customHeight="1">
      <c r="H1023" s="172"/>
      <c r="J1023" s="172"/>
    </row>
    <row r="1024" ht="15.75" customHeight="1">
      <c r="H1024" s="172"/>
      <c r="J1024" s="172"/>
    </row>
    <row r="1025" ht="15.75" customHeight="1">
      <c r="H1025" s="172"/>
      <c r="J1025" s="172"/>
    </row>
    <row r="1026" ht="15.75" customHeight="1">
      <c r="H1026" s="172"/>
      <c r="J1026" s="172"/>
    </row>
    <row r="1027" ht="15.75" customHeight="1">
      <c r="H1027" s="172"/>
      <c r="J1027" s="172"/>
    </row>
    <row r="1028" ht="15.75" customHeight="1">
      <c r="H1028" s="172"/>
      <c r="J1028" s="172"/>
    </row>
  </sheetData>
  <autoFilter ref="$A$3:$AG$49">
    <filterColumn colId="7">
      <filters>
        <filter val="QUISVI"/>
      </filters>
    </filterColumn>
  </autoFilter>
  <mergeCells count="2">
    <mergeCell ref="A1:AC2"/>
    <mergeCell ref="D69:F69"/>
  </mergeCells>
  <conditionalFormatting sqref="F54:F68 E70:E83 H82:J85">
    <cfRule type="containsText" dxfId="14" priority="1" operator="containsText" text="RUIM">
      <formula>NOT(ISERROR(SEARCH(("RUIM"),(F54))))</formula>
    </cfRule>
  </conditionalFormatting>
  <conditionalFormatting sqref="F54:F68 E70:E83 H82:J85">
    <cfRule type="containsText" dxfId="15" priority="2" operator="containsText" text="BOM">
      <formula>NOT(ISERROR(SEARCH(("BOM"),(F54))))</formula>
    </cfRule>
  </conditionalFormatting>
  <conditionalFormatting sqref="AE3:AE48 AF82:AG85">
    <cfRule type="containsText" dxfId="16" priority="3" operator="containsText" text="ENCERRADO">
      <formula>NOT(ISERROR(SEARCH(("ENCERRADO"),(AE3))))</formula>
    </cfRule>
  </conditionalFormatting>
  <conditionalFormatting sqref="Y3:Y48 AA82:AA85">
    <cfRule type="containsText" dxfId="16" priority="4" operator="containsText" text="SIM">
      <formula>NOT(ISERROR(SEARCH(("SIM"),(Y3))))</formula>
    </cfRule>
  </conditionalFormatting>
  <conditionalFormatting sqref="AE3:AE48 AF82:AG85">
    <cfRule type="containsText" dxfId="6" priority="5" operator="containsText" text="ABERTO">
      <formula>NOT(ISERROR(SEARCH(("ABERTO"),(AE3))))</formula>
    </cfRule>
  </conditionalFormatting>
  <conditionalFormatting sqref="Y3:Y48 AA82:AA85">
    <cfRule type="containsText" dxfId="6" priority="6" operator="containsText" text="NÃO">
      <formula>NOT(ISERROR(SEARCH(("NÃO"),(Y3))))</formula>
    </cfRule>
  </conditionalFormatting>
  <conditionalFormatting sqref="I4:I23 J4:J37 I25:I26 I29:I37 I39:J39 I41:J42 I55:J55">
    <cfRule type="notContainsBlanks" dxfId="23" priority="7">
      <formula>LEN(TRIM(I4))&gt;0</formula>
    </cfRule>
  </conditionalFormatting>
  <conditionalFormatting sqref="G55:G68">
    <cfRule type="cellIs" dxfId="24" priority="8" operator="greaterThan">
      <formula>"100%"</formula>
    </cfRule>
  </conditionalFormatting>
  <conditionalFormatting sqref="G55:G68">
    <cfRule type="cellIs" dxfId="25" priority="9" operator="between">
      <formula>"50%"</formula>
      <formula>"99%"</formula>
    </cfRule>
  </conditionalFormatting>
  <conditionalFormatting sqref="G55:G68">
    <cfRule type="cellIs" dxfId="26" priority="10" operator="between">
      <formula>"0%"</formula>
      <formula>"30%"</formula>
    </cfRule>
  </conditionalFormatting>
  <conditionalFormatting sqref="G55:G68">
    <cfRule type="cellIs" dxfId="27" priority="11" operator="between">
      <formula>"31%"</formula>
      <formula>"49%"</formula>
    </cfRule>
  </conditionalFormatting>
  <dataValidations>
    <dataValidation type="list" allowBlank="1" showErrorMessage="1" sqref="J3:J48 J170:J1028">
      <formula1>"OK,FAZER"</formula1>
    </dataValidation>
    <dataValidation type="list" allowBlank="1" showErrorMessage="1" sqref="I4:I48">
      <formula1>"ORDEM SOLICITADA,CONTRATADO,ANDAMENTO,CARREGANDO,SALDO,FINALIZADO,CERTO,SEM VEICULO,CTE ANDAMENTO"</formula1>
    </dataValidation>
    <dataValidation type="list" allowBlank="1" showErrorMessage="1" sqref="H3:H48 H354:H1028">
      <formula1>"CYA RUBBER,STEELMAST,VITALE,MAQPERF,SATAKE,RUDAN AGRO,SOLFERTI,UNIFORT,ISCA TEC,COOPAVEL,RIBERSID,KFSTEEL,TROPICAL SEED,TOPAGRO,3 TENTOS,NEWSURGICAL,MAXCROP,GGD METALS,QUISVI,FG AGRO,CRONOS,CLIENTE,MARISPAN,NEWSURGICAL"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29"/>
    <col customWidth="1" min="6" max="6" width="23.14"/>
    <col customWidth="1" min="7" max="7" width="15.71"/>
    <col customWidth="1" min="8" max="8" width="20.29"/>
    <col customWidth="1" min="9" max="9" width="28.43"/>
    <col customWidth="1" min="10" max="10" width="20.57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4.71"/>
    <col customWidth="1" min="27" max="27" width="16.57"/>
    <col customWidth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</cols>
  <sheetData>
    <row r="1">
      <c r="A1" s="458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5.0" customHeight="1">
      <c r="A4" s="413">
        <v>45778.0</v>
      </c>
      <c r="B4" s="414" t="s">
        <v>1511</v>
      </c>
      <c r="C4" s="415" t="s">
        <v>1512</v>
      </c>
      <c r="D4" s="326" t="s">
        <v>112</v>
      </c>
      <c r="E4" s="326" t="s">
        <v>113</v>
      </c>
      <c r="F4" s="326" t="s">
        <v>659</v>
      </c>
      <c r="G4" s="326" t="s">
        <v>108</v>
      </c>
      <c r="H4" s="326" t="s">
        <v>109</v>
      </c>
      <c r="I4" s="60" t="s">
        <v>86</v>
      </c>
      <c r="J4" s="60" t="s">
        <v>1405</v>
      </c>
      <c r="K4" s="326" t="s">
        <v>1513</v>
      </c>
      <c r="L4" s="326" t="s">
        <v>1514</v>
      </c>
      <c r="M4" s="416">
        <v>10000.0</v>
      </c>
      <c r="N4" s="417">
        <v>15900.0</v>
      </c>
      <c r="O4" s="60">
        <v>100000.0</v>
      </c>
      <c r="P4" s="328">
        <v>3.6E-4</v>
      </c>
      <c r="Q4" s="85">
        <f t="shared" ref="Q4:Q47" si="1">O4*P4</f>
        <v>36</v>
      </c>
      <c r="R4" s="86">
        <v>0.03</v>
      </c>
      <c r="S4" s="86">
        <v>0.035</v>
      </c>
      <c r="T4" s="329">
        <v>0.065</v>
      </c>
      <c r="U4" s="328">
        <f t="shared" ref="U4:U47" si="2">V4*0.00133</f>
        <v>0.01995</v>
      </c>
      <c r="V4" s="330">
        <v>15.0</v>
      </c>
      <c r="W4" s="331">
        <f t="shared" ref="W4:W47" si="3">R4+S4+T4+U4+AF4</f>
        <v>0.15845</v>
      </c>
      <c r="X4" s="85">
        <f t="shared" ref="X4:X47" si="4">N4*W4</f>
        <v>2519.355</v>
      </c>
      <c r="Y4" s="332">
        <v>0.1</v>
      </c>
      <c r="Z4" s="85">
        <f t="shared" ref="Z4:Z8" si="5">(N4-M4)*Y4</f>
        <v>590</v>
      </c>
      <c r="AA4" s="347">
        <v>2.5</v>
      </c>
      <c r="AB4" s="85">
        <f t="shared" ref="AB4:AB47" si="6">N4-M4-Q4-X4-Z4-AA4</f>
        <v>2752.145</v>
      </c>
      <c r="AC4" s="329">
        <f t="shared" ref="AC4:AC47" si="7">AB4/N4</f>
        <v>0.1730908805</v>
      </c>
      <c r="AD4" s="71">
        <f t="shared" ref="AD4:AD8" si="8">N4-X4-AE4</f>
        <v>13063.44</v>
      </c>
      <c r="AE4" s="71">
        <f t="shared" ref="AE4:AE8" si="9">U4*N4</f>
        <v>317.205</v>
      </c>
      <c r="AF4" s="318">
        <v>0.0085</v>
      </c>
      <c r="AG4" s="319">
        <f t="shared" ref="AG4:AG8" si="10">AF4*N4</f>
        <v>135.15</v>
      </c>
    </row>
    <row r="5" ht="18.0" customHeight="1">
      <c r="A5" s="413">
        <v>45782.0</v>
      </c>
      <c r="B5" s="414" t="s">
        <v>1515</v>
      </c>
      <c r="C5" s="414">
        <v>11899.0</v>
      </c>
      <c r="D5" s="326" t="s">
        <v>508</v>
      </c>
      <c r="E5" s="326" t="s">
        <v>119</v>
      </c>
      <c r="F5" s="326" t="s">
        <v>138</v>
      </c>
      <c r="G5" s="326" t="s">
        <v>139</v>
      </c>
      <c r="H5" s="326" t="s">
        <v>109</v>
      </c>
      <c r="I5" s="60" t="s">
        <v>86</v>
      </c>
      <c r="J5" s="60" t="s">
        <v>1405</v>
      </c>
      <c r="K5" s="326" t="s">
        <v>1437</v>
      </c>
      <c r="L5" s="326" t="s">
        <v>1438</v>
      </c>
      <c r="M5" s="60">
        <v>2800.0</v>
      </c>
      <c r="N5" s="418">
        <v>4800.0</v>
      </c>
      <c r="O5" s="60">
        <v>80000.0</v>
      </c>
      <c r="P5" s="328">
        <v>3.6E-4</v>
      </c>
      <c r="Q5" s="85">
        <f t="shared" si="1"/>
        <v>28.8</v>
      </c>
      <c r="R5" s="86">
        <v>0.03</v>
      </c>
      <c r="S5" s="86">
        <v>0.035</v>
      </c>
      <c r="T5" s="329">
        <v>0.065</v>
      </c>
      <c r="U5" s="328">
        <f t="shared" si="2"/>
        <v>0.01995</v>
      </c>
      <c r="V5" s="330">
        <v>15.0</v>
      </c>
      <c r="W5" s="331">
        <f t="shared" si="3"/>
        <v>0.15845</v>
      </c>
      <c r="X5" s="85">
        <f t="shared" si="4"/>
        <v>760.56</v>
      </c>
      <c r="Y5" s="332">
        <v>0.1</v>
      </c>
      <c r="Z5" s="85">
        <f t="shared" si="5"/>
        <v>200</v>
      </c>
      <c r="AA5" s="347">
        <v>2.5</v>
      </c>
      <c r="AB5" s="85">
        <f t="shared" si="6"/>
        <v>1008.14</v>
      </c>
      <c r="AC5" s="329">
        <f t="shared" si="7"/>
        <v>0.2100291667</v>
      </c>
      <c r="AD5" s="71">
        <f t="shared" si="8"/>
        <v>3943.68</v>
      </c>
      <c r="AE5" s="71">
        <f t="shared" si="9"/>
        <v>95.76</v>
      </c>
      <c r="AF5" s="318">
        <v>0.0085</v>
      </c>
      <c r="AG5" s="319">
        <f t="shared" si="10"/>
        <v>40.8</v>
      </c>
    </row>
    <row r="6" ht="18.0" customHeight="1">
      <c r="A6" s="413">
        <v>45783.0</v>
      </c>
      <c r="B6" s="414" t="s">
        <v>1516</v>
      </c>
      <c r="C6" s="415">
        <v>11912.0</v>
      </c>
      <c r="D6" s="326" t="s">
        <v>401</v>
      </c>
      <c r="E6" s="326" t="s">
        <v>308</v>
      </c>
      <c r="F6" s="326" t="s">
        <v>1106</v>
      </c>
      <c r="G6" s="326" t="s">
        <v>106</v>
      </c>
      <c r="H6" s="326" t="s">
        <v>1517</v>
      </c>
      <c r="I6" s="60" t="s">
        <v>86</v>
      </c>
      <c r="J6" s="60" t="s">
        <v>1405</v>
      </c>
      <c r="K6" s="326" t="s">
        <v>1518</v>
      </c>
      <c r="L6" s="326" t="s">
        <v>1519</v>
      </c>
      <c r="M6" s="416">
        <v>5000.0</v>
      </c>
      <c r="N6" s="417">
        <v>8000.0</v>
      </c>
      <c r="O6" s="60">
        <v>80000.0</v>
      </c>
      <c r="P6" s="328">
        <v>3.6E-4</v>
      </c>
      <c r="Q6" s="85">
        <f t="shared" si="1"/>
        <v>28.8</v>
      </c>
      <c r="R6" s="86">
        <v>0.12</v>
      </c>
      <c r="S6" s="86">
        <v>0.0</v>
      </c>
      <c r="T6" s="329">
        <v>0.065</v>
      </c>
      <c r="U6" s="328">
        <f t="shared" si="2"/>
        <v>0.02394</v>
      </c>
      <c r="V6" s="330">
        <v>18.0</v>
      </c>
      <c r="W6" s="331">
        <f t="shared" si="3"/>
        <v>0.21744</v>
      </c>
      <c r="X6" s="85">
        <f t="shared" si="4"/>
        <v>1739.52</v>
      </c>
      <c r="Y6" s="332">
        <v>0.07</v>
      </c>
      <c r="Z6" s="85">
        <f t="shared" si="5"/>
        <v>210</v>
      </c>
      <c r="AA6" s="347">
        <v>2.5</v>
      </c>
      <c r="AB6" s="85">
        <f t="shared" si="6"/>
        <v>1019.18</v>
      </c>
      <c r="AC6" s="329">
        <f t="shared" si="7"/>
        <v>0.1273975</v>
      </c>
      <c r="AD6" s="71">
        <f t="shared" si="8"/>
        <v>6068.96</v>
      </c>
      <c r="AE6" s="71">
        <f t="shared" si="9"/>
        <v>191.52</v>
      </c>
      <c r="AF6" s="318">
        <v>0.0085</v>
      </c>
      <c r="AG6" s="319">
        <f t="shared" si="10"/>
        <v>68</v>
      </c>
    </row>
    <row r="7" ht="18.0" customHeight="1">
      <c r="A7" s="413">
        <v>45783.0</v>
      </c>
      <c r="B7" s="330">
        <v>16259.0</v>
      </c>
      <c r="C7" s="330">
        <v>11929.0</v>
      </c>
      <c r="D7" s="330" t="s">
        <v>124</v>
      </c>
      <c r="E7" s="330" t="s">
        <v>125</v>
      </c>
      <c r="F7" s="330" t="s">
        <v>82</v>
      </c>
      <c r="G7" s="330" t="s">
        <v>83</v>
      </c>
      <c r="H7" s="330" t="s">
        <v>85</v>
      </c>
      <c r="I7" s="419" t="s">
        <v>86</v>
      </c>
      <c r="J7" s="60" t="s">
        <v>1405</v>
      </c>
      <c r="K7" s="330" t="s">
        <v>1520</v>
      </c>
      <c r="L7" s="330" t="s">
        <v>1521</v>
      </c>
      <c r="M7" s="420">
        <v>2500.0</v>
      </c>
      <c r="N7" s="421">
        <v>5500.0</v>
      </c>
      <c r="O7" s="419">
        <v>150000.0</v>
      </c>
      <c r="P7" s="328">
        <v>3.6E-4</v>
      </c>
      <c r="Q7" s="85">
        <f t="shared" si="1"/>
        <v>54</v>
      </c>
      <c r="R7" s="86">
        <v>0.12</v>
      </c>
      <c r="S7" s="86">
        <v>0.0</v>
      </c>
      <c r="T7" s="329">
        <v>0.065</v>
      </c>
      <c r="U7" s="328">
        <f t="shared" si="2"/>
        <v>0.01995</v>
      </c>
      <c r="V7" s="330">
        <v>15.0</v>
      </c>
      <c r="W7" s="331">
        <f t="shared" si="3"/>
        <v>0.21345</v>
      </c>
      <c r="X7" s="85">
        <f t="shared" si="4"/>
        <v>1173.975</v>
      </c>
      <c r="Y7" s="332">
        <v>0.13</v>
      </c>
      <c r="Z7" s="85">
        <f t="shared" si="5"/>
        <v>390</v>
      </c>
      <c r="AA7" s="347">
        <v>2.5</v>
      </c>
      <c r="AB7" s="85">
        <f t="shared" si="6"/>
        <v>1379.525</v>
      </c>
      <c r="AC7" s="329">
        <f t="shared" si="7"/>
        <v>0.2508227273</v>
      </c>
      <c r="AD7" s="71">
        <f t="shared" si="8"/>
        <v>4216.3</v>
      </c>
      <c r="AE7" s="71">
        <f t="shared" si="9"/>
        <v>109.725</v>
      </c>
      <c r="AF7" s="318">
        <v>0.0085</v>
      </c>
      <c r="AG7" s="319">
        <f t="shared" si="10"/>
        <v>46.75</v>
      </c>
    </row>
    <row r="8" ht="18.0" customHeight="1">
      <c r="A8" s="413">
        <v>45783.0</v>
      </c>
      <c r="B8" s="414">
        <v>16258.0</v>
      </c>
      <c r="C8" s="414">
        <v>11928.0</v>
      </c>
      <c r="D8" s="326" t="s">
        <v>1290</v>
      </c>
      <c r="E8" s="326" t="s">
        <v>91</v>
      </c>
      <c r="F8" s="326" t="s">
        <v>1522</v>
      </c>
      <c r="G8" s="326" t="s">
        <v>91</v>
      </c>
      <c r="H8" s="326" t="s">
        <v>1197</v>
      </c>
      <c r="I8" s="60" t="s">
        <v>86</v>
      </c>
      <c r="J8" s="60" t="s">
        <v>1405</v>
      </c>
      <c r="K8" s="326" t="s">
        <v>1523</v>
      </c>
      <c r="L8" s="326" t="s">
        <v>1524</v>
      </c>
      <c r="M8" s="60">
        <v>1660.0</v>
      </c>
      <c r="N8" s="418">
        <v>2700.0</v>
      </c>
      <c r="O8" s="60">
        <v>60000.0</v>
      </c>
      <c r="P8" s="328">
        <v>3.6E-4</v>
      </c>
      <c r="Q8" s="85">
        <f t="shared" si="1"/>
        <v>21.6</v>
      </c>
      <c r="R8" s="86">
        <v>0.12</v>
      </c>
      <c r="S8" s="86">
        <v>0.0</v>
      </c>
      <c r="T8" s="329">
        <v>0.065</v>
      </c>
      <c r="U8" s="328">
        <f t="shared" si="2"/>
        <v>0.01995</v>
      </c>
      <c r="V8" s="330">
        <v>15.0</v>
      </c>
      <c r="W8" s="331">
        <f t="shared" si="3"/>
        <v>0.21345</v>
      </c>
      <c r="X8" s="85">
        <f t="shared" si="4"/>
        <v>576.315</v>
      </c>
      <c r="Y8" s="332">
        <v>0.07</v>
      </c>
      <c r="Z8" s="85">
        <f t="shared" si="5"/>
        <v>72.8</v>
      </c>
      <c r="AA8" s="347">
        <v>2.5</v>
      </c>
      <c r="AB8" s="85">
        <f t="shared" si="6"/>
        <v>366.785</v>
      </c>
      <c r="AC8" s="329">
        <f t="shared" si="7"/>
        <v>0.1358462963</v>
      </c>
      <c r="AD8" s="71">
        <f t="shared" si="8"/>
        <v>2069.82</v>
      </c>
      <c r="AE8" s="71">
        <f t="shared" si="9"/>
        <v>53.865</v>
      </c>
      <c r="AF8" s="318">
        <v>0.0085</v>
      </c>
      <c r="AG8" s="319">
        <f t="shared" si="10"/>
        <v>22.95</v>
      </c>
    </row>
    <row r="9" ht="18.0" customHeight="1">
      <c r="A9" s="413">
        <v>45784.0</v>
      </c>
      <c r="B9" s="414">
        <v>16316.0</v>
      </c>
      <c r="C9" s="414">
        <v>11976.0</v>
      </c>
      <c r="D9" s="326" t="s">
        <v>82</v>
      </c>
      <c r="E9" s="326" t="s">
        <v>83</v>
      </c>
      <c r="F9" s="326" t="s">
        <v>90</v>
      </c>
      <c r="G9" s="326" t="s">
        <v>91</v>
      </c>
      <c r="H9" s="326" t="s">
        <v>85</v>
      </c>
      <c r="I9" s="60" t="s">
        <v>86</v>
      </c>
      <c r="J9" s="60" t="s">
        <v>1405</v>
      </c>
      <c r="K9" s="122" t="s">
        <v>1525</v>
      </c>
      <c r="L9" s="326" t="s">
        <v>1526</v>
      </c>
      <c r="M9" s="60">
        <v>5000.0</v>
      </c>
      <c r="N9" s="418">
        <v>6800.0</v>
      </c>
      <c r="O9" s="409">
        <v>100000.0</v>
      </c>
      <c r="P9" s="328">
        <v>3.6E-4</v>
      </c>
      <c r="Q9" s="85">
        <f t="shared" si="1"/>
        <v>36</v>
      </c>
      <c r="R9" s="86">
        <v>0.12</v>
      </c>
      <c r="S9" s="86">
        <v>0.0</v>
      </c>
      <c r="T9" s="329">
        <v>0.065</v>
      </c>
      <c r="U9" s="328">
        <f t="shared" si="2"/>
        <v>0.01995</v>
      </c>
      <c r="V9" s="330">
        <v>15.0</v>
      </c>
      <c r="W9" s="329">
        <f t="shared" si="3"/>
        <v>0.21345</v>
      </c>
      <c r="X9" s="85">
        <f t="shared" si="4"/>
        <v>1451.46</v>
      </c>
      <c r="Y9" s="332">
        <v>0.0</v>
      </c>
      <c r="Z9" s="453">
        <v>0.0</v>
      </c>
      <c r="AA9" s="347">
        <v>2.5</v>
      </c>
      <c r="AB9" s="85">
        <f t="shared" si="6"/>
        <v>310.04</v>
      </c>
      <c r="AC9" s="329">
        <f t="shared" si="7"/>
        <v>0.04559411765</v>
      </c>
      <c r="AD9" s="71">
        <f>N13-X9-AE9</f>
        <v>12955.275</v>
      </c>
      <c r="AE9" s="71">
        <f>U9*N13</f>
        <v>293.265</v>
      </c>
      <c r="AF9" s="318">
        <v>0.0085</v>
      </c>
      <c r="AG9" s="319">
        <f>AF9*N13</f>
        <v>124.95</v>
      </c>
    </row>
    <row r="10" ht="18.0" customHeight="1">
      <c r="A10" s="413">
        <v>45784.0</v>
      </c>
      <c r="B10" s="414" t="s">
        <v>1527</v>
      </c>
      <c r="C10" s="414">
        <v>11974.0</v>
      </c>
      <c r="D10" s="326" t="s">
        <v>257</v>
      </c>
      <c r="E10" s="326" t="s">
        <v>113</v>
      </c>
      <c r="F10" s="326" t="s">
        <v>508</v>
      </c>
      <c r="G10" s="326" t="s">
        <v>119</v>
      </c>
      <c r="H10" s="326" t="s">
        <v>109</v>
      </c>
      <c r="I10" s="60" t="s">
        <v>86</v>
      </c>
      <c r="J10" s="60" t="s">
        <v>1405</v>
      </c>
      <c r="K10" s="326" t="s">
        <v>136</v>
      </c>
      <c r="L10" s="122" t="s">
        <v>895</v>
      </c>
      <c r="M10" s="60">
        <v>5000.0</v>
      </c>
      <c r="N10" s="418">
        <v>8200.0</v>
      </c>
      <c r="O10" s="409">
        <v>100000.0</v>
      </c>
      <c r="P10" s="328">
        <v>3.6E-4</v>
      </c>
      <c r="Q10" s="85">
        <f t="shared" si="1"/>
        <v>36</v>
      </c>
      <c r="R10" s="86">
        <v>0.03</v>
      </c>
      <c r="S10" s="86">
        <v>0.035</v>
      </c>
      <c r="T10" s="329">
        <v>0.065</v>
      </c>
      <c r="U10" s="328">
        <f t="shared" si="2"/>
        <v>0.01995</v>
      </c>
      <c r="V10" s="330">
        <v>15.0</v>
      </c>
      <c r="W10" s="329">
        <f t="shared" si="3"/>
        <v>0.15845</v>
      </c>
      <c r="X10" s="85">
        <f t="shared" si="4"/>
        <v>1299.29</v>
      </c>
      <c r="Y10" s="332">
        <v>0.1</v>
      </c>
      <c r="Z10" s="85">
        <f t="shared" ref="Z10:Z21" si="11">(N10-M10)*Y10</f>
        <v>320</v>
      </c>
      <c r="AA10" s="347">
        <v>2.5</v>
      </c>
      <c r="AB10" s="85">
        <f t="shared" si="6"/>
        <v>1542.21</v>
      </c>
      <c r="AC10" s="329">
        <f t="shared" si="7"/>
        <v>0.1880743902</v>
      </c>
      <c r="AD10" s="71">
        <f t="shared" ref="AD10:AD47" si="12">N10-X10-AE10</f>
        <v>6737.12</v>
      </c>
      <c r="AE10" s="71">
        <f t="shared" ref="AE10:AE47" si="13">U10*N10</f>
        <v>163.59</v>
      </c>
      <c r="AF10" s="318">
        <v>0.0085</v>
      </c>
      <c r="AG10" s="319">
        <f t="shared" ref="AG10:AG12" si="14">AF10*N10</f>
        <v>69.7</v>
      </c>
    </row>
    <row r="11" ht="15.75" customHeight="1">
      <c r="A11" s="413">
        <v>45784.0</v>
      </c>
      <c r="B11" s="414">
        <v>16320.0</v>
      </c>
      <c r="C11" s="423">
        <v>11979.0</v>
      </c>
      <c r="D11" s="326" t="s">
        <v>112</v>
      </c>
      <c r="E11" s="326" t="s">
        <v>113</v>
      </c>
      <c r="F11" s="330" t="s">
        <v>659</v>
      </c>
      <c r="G11" s="330" t="s">
        <v>108</v>
      </c>
      <c r="H11" s="330" t="s">
        <v>109</v>
      </c>
      <c r="I11" s="60" t="s">
        <v>86</v>
      </c>
      <c r="J11" s="60" t="s">
        <v>1405</v>
      </c>
      <c r="K11" s="330" t="s">
        <v>1528</v>
      </c>
      <c r="L11" s="330" t="s">
        <v>1529</v>
      </c>
      <c r="M11" s="419">
        <v>4000.0</v>
      </c>
      <c r="N11" s="431">
        <v>8900.0</v>
      </c>
      <c r="O11" s="419">
        <v>100000.0</v>
      </c>
      <c r="P11" s="328">
        <v>3.6E-4</v>
      </c>
      <c r="Q11" s="85">
        <f t="shared" si="1"/>
        <v>36</v>
      </c>
      <c r="R11" s="86">
        <v>0.03</v>
      </c>
      <c r="S11" s="86">
        <v>0.035</v>
      </c>
      <c r="T11" s="329">
        <v>0.065</v>
      </c>
      <c r="U11" s="328">
        <f t="shared" si="2"/>
        <v>0.01995</v>
      </c>
      <c r="V11" s="330">
        <v>15.0</v>
      </c>
      <c r="W11" s="331">
        <f t="shared" si="3"/>
        <v>0.15845</v>
      </c>
      <c r="X11" s="85">
        <f t="shared" si="4"/>
        <v>1410.205</v>
      </c>
      <c r="Y11" s="332">
        <v>0.1</v>
      </c>
      <c r="Z11" s="85">
        <f t="shared" si="11"/>
        <v>490</v>
      </c>
      <c r="AA11" s="347">
        <v>2.5</v>
      </c>
      <c r="AB11" s="85">
        <f t="shared" si="6"/>
        <v>2961.295</v>
      </c>
      <c r="AC11" s="329">
        <f t="shared" si="7"/>
        <v>0.3327297753</v>
      </c>
      <c r="AD11" s="71">
        <f t="shared" si="12"/>
        <v>7312.24</v>
      </c>
      <c r="AE11" s="71">
        <f t="shared" si="13"/>
        <v>177.555</v>
      </c>
      <c r="AF11" s="318">
        <v>0.0085</v>
      </c>
      <c r="AG11" s="319">
        <f t="shared" si="14"/>
        <v>75.65</v>
      </c>
    </row>
    <row r="12" ht="18.0" customHeight="1">
      <c r="A12" s="413">
        <v>45785.0</v>
      </c>
      <c r="B12" s="414" t="s">
        <v>1530</v>
      </c>
      <c r="C12" s="423" t="s">
        <v>1531</v>
      </c>
      <c r="D12" s="326" t="s">
        <v>112</v>
      </c>
      <c r="E12" s="326" t="s">
        <v>113</v>
      </c>
      <c r="F12" s="326" t="s">
        <v>114</v>
      </c>
      <c r="G12" s="326" t="s">
        <v>115</v>
      </c>
      <c r="H12" s="326" t="s">
        <v>109</v>
      </c>
      <c r="I12" s="60" t="s">
        <v>86</v>
      </c>
      <c r="J12" s="60" t="s">
        <v>1405</v>
      </c>
      <c r="K12" s="326" t="s">
        <v>95</v>
      </c>
      <c r="L12" s="326" t="s">
        <v>1532</v>
      </c>
      <c r="M12" s="60">
        <v>2000.0</v>
      </c>
      <c r="N12" s="418">
        <v>3600.0</v>
      </c>
      <c r="O12" s="409">
        <v>50000.0</v>
      </c>
      <c r="P12" s="328">
        <v>3.6E-4</v>
      </c>
      <c r="Q12" s="85">
        <f t="shared" si="1"/>
        <v>18</v>
      </c>
      <c r="R12" s="86">
        <v>0.03</v>
      </c>
      <c r="S12" s="86">
        <v>0.035</v>
      </c>
      <c r="T12" s="329">
        <v>0.065</v>
      </c>
      <c r="U12" s="328">
        <f t="shared" si="2"/>
        <v>0.01995</v>
      </c>
      <c r="V12" s="330">
        <v>15.0</v>
      </c>
      <c r="W12" s="329">
        <f t="shared" si="3"/>
        <v>0.15845</v>
      </c>
      <c r="X12" s="85">
        <f t="shared" si="4"/>
        <v>570.42</v>
      </c>
      <c r="Y12" s="332">
        <v>0.1</v>
      </c>
      <c r="Z12" s="85">
        <f t="shared" si="11"/>
        <v>160</v>
      </c>
      <c r="AA12" s="347">
        <v>2.5</v>
      </c>
      <c r="AB12" s="85">
        <f t="shared" si="6"/>
        <v>849.08</v>
      </c>
      <c r="AC12" s="329">
        <f t="shared" si="7"/>
        <v>0.2358555556</v>
      </c>
      <c r="AD12" s="71">
        <f t="shared" si="12"/>
        <v>2957.76</v>
      </c>
      <c r="AE12" s="71">
        <f t="shared" si="13"/>
        <v>71.82</v>
      </c>
      <c r="AF12" s="318">
        <v>0.0085</v>
      </c>
      <c r="AG12" s="319">
        <f t="shared" si="14"/>
        <v>30.6</v>
      </c>
    </row>
    <row r="13" ht="18.0" customHeight="1">
      <c r="A13" s="413">
        <v>45786.0</v>
      </c>
      <c r="B13" s="415">
        <v>16385.0</v>
      </c>
      <c r="C13" s="415">
        <v>12031.0</v>
      </c>
      <c r="D13" s="326" t="s">
        <v>124</v>
      </c>
      <c r="E13" s="326" t="s">
        <v>125</v>
      </c>
      <c r="F13" s="326" t="s">
        <v>105</v>
      </c>
      <c r="G13" s="326" t="s">
        <v>106</v>
      </c>
      <c r="H13" s="326" t="s">
        <v>109</v>
      </c>
      <c r="I13" s="60" t="s">
        <v>86</v>
      </c>
      <c r="J13" s="60" t="s">
        <v>1405</v>
      </c>
      <c r="K13" s="326" t="s">
        <v>1533</v>
      </c>
      <c r="L13" s="326" t="s">
        <v>720</v>
      </c>
      <c r="M13" s="60">
        <v>9300.0</v>
      </c>
      <c r="N13" s="418">
        <v>14700.0</v>
      </c>
      <c r="O13" s="409">
        <v>450000.0</v>
      </c>
      <c r="P13" s="328">
        <v>3.6E-4</v>
      </c>
      <c r="Q13" s="85">
        <f t="shared" si="1"/>
        <v>162</v>
      </c>
      <c r="R13" s="86">
        <v>0.03</v>
      </c>
      <c r="S13" s="86">
        <v>0.035</v>
      </c>
      <c r="T13" s="329">
        <v>0.065</v>
      </c>
      <c r="U13" s="328">
        <f t="shared" si="2"/>
        <v>0.01995</v>
      </c>
      <c r="V13" s="330">
        <v>15.0</v>
      </c>
      <c r="W13" s="329">
        <f t="shared" si="3"/>
        <v>0.15845</v>
      </c>
      <c r="X13" s="85">
        <f t="shared" si="4"/>
        <v>2329.215</v>
      </c>
      <c r="Y13" s="332">
        <v>0.1</v>
      </c>
      <c r="Z13" s="85">
        <f t="shared" si="11"/>
        <v>540</v>
      </c>
      <c r="AA13" s="347">
        <v>2.5</v>
      </c>
      <c r="AB13" s="85">
        <f t="shared" si="6"/>
        <v>2366.285</v>
      </c>
      <c r="AC13" s="329">
        <f t="shared" si="7"/>
        <v>0.1609717687</v>
      </c>
      <c r="AD13" s="71">
        <f t="shared" si="12"/>
        <v>12077.52</v>
      </c>
      <c r="AE13" s="71">
        <f t="shared" si="13"/>
        <v>293.265</v>
      </c>
      <c r="AF13" s="318">
        <v>0.0085</v>
      </c>
      <c r="AG13" s="319" t="str">
        <f>AF13*#REF!</f>
        <v>#REF!</v>
      </c>
    </row>
    <row r="14" ht="18.0" customHeight="1">
      <c r="A14" s="413">
        <v>45787.0</v>
      </c>
      <c r="B14" s="414" t="s">
        <v>1534</v>
      </c>
      <c r="C14" s="451" t="s">
        <v>1535</v>
      </c>
      <c r="D14" s="330" t="s">
        <v>176</v>
      </c>
      <c r="E14" s="330" t="s">
        <v>106</v>
      </c>
      <c r="F14" s="326" t="s">
        <v>508</v>
      </c>
      <c r="G14" s="426" t="s">
        <v>119</v>
      </c>
      <c r="H14" s="326" t="s">
        <v>109</v>
      </c>
      <c r="I14" s="60" t="s">
        <v>86</v>
      </c>
      <c r="J14" s="60" t="s">
        <v>1405</v>
      </c>
      <c r="K14" s="326" t="s">
        <v>1536</v>
      </c>
      <c r="L14" s="330" t="s">
        <v>1537</v>
      </c>
      <c r="M14" s="84">
        <v>8500.0</v>
      </c>
      <c r="N14" s="425">
        <v>14900.0</v>
      </c>
      <c r="O14" s="84">
        <v>150000.0</v>
      </c>
      <c r="P14" s="328">
        <v>3.6E-4</v>
      </c>
      <c r="Q14" s="427">
        <f t="shared" si="1"/>
        <v>54</v>
      </c>
      <c r="R14" s="86">
        <v>0.03</v>
      </c>
      <c r="S14" s="86">
        <v>0.035</v>
      </c>
      <c r="T14" s="329">
        <v>0.065</v>
      </c>
      <c r="U14" s="328">
        <f t="shared" si="2"/>
        <v>0.01995</v>
      </c>
      <c r="V14" s="330">
        <v>15.0</v>
      </c>
      <c r="W14" s="331">
        <f t="shared" si="3"/>
        <v>0.15845</v>
      </c>
      <c r="X14" s="85">
        <f t="shared" si="4"/>
        <v>2360.905</v>
      </c>
      <c r="Y14" s="332">
        <v>0.1</v>
      </c>
      <c r="Z14" s="85">
        <f t="shared" si="11"/>
        <v>640</v>
      </c>
      <c r="AA14" s="347">
        <v>2.5</v>
      </c>
      <c r="AB14" s="85">
        <f t="shared" si="6"/>
        <v>3342.595</v>
      </c>
      <c r="AC14" s="329">
        <f t="shared" si="7"/>
        <v>0.2243352349</v>
      </c>
      <c r="AD14" s="71">
        <f t="shared" si="12"/>
        <v>12241.84</v>
      </c>
      <c r="AE14" s="71">
        <f t="shared" si="13"/>
        <v>297.255</v>
      </c>
      <c r="AF14" s="318">
        <v>0.0085</v>
      </c>
      <c r="AG14" s="319">
        <f t="shared" ref="AG14:AG47" si="15">AF14*N14</f>
        <v>126.65</v>
      </c>
    </row>
    <row r="15" ht="18.0" customHeight="1">
      <c r="A15" s="413">
        <v>45789.0</v>
      </c>
      <c r="B15" s="415" t="s">
        <v>1538</v>
      </c>
      <c r="C15" s="415" t="s">
        <v>1539</v>
      </c>
      <c r="D15" s="326" t="s">
        <v>257</v>
      </c>
      <c r="E15" s="326" t="s">
        <v>113</v>
      </c>
      <c r="F15" s="326" t="s">
        <v>659</v>
      </c>
      <c r="G15" s="326" t="s">
        <v>108</v>
      </c>
      <c r="H15" s="326" t="s">
        <v>109</v>
      </c>
      <c r="I15" s="60" t="s">
        <v>86</v>
      </c>
      <c r="J15" s="60" t="s">
        <v>1405</v>
      </c>
      <c r="K15" s="326" t="s">
        <v>1540</v>
      </c>
      <c r="L15" s="105" t="s">
        <v>1541</v>
      </c>
      <c r="M15" s="60">
        <v>4000.0</v>
      </c>
      <c r="N15" s="418">
        <v>8900.0</v>
      </c>
      <c r="O15" s="409">
        <v>100000.0</v>
      </c>
      <c r="P15" s="328">
        <v>3.6E-4</v>
      </c>
      <c r="Q15" s="85">
        <f t="shared" si="1"/>
        <v>36</v>
      </c>
      <c r="R15" s="86">
        <v>0.03</v>
      </c>
      <c r="S15" s="86">
        <v>0.035</v>
      </c>
      <c r="T15" s="329">
        <v>0.065</v>
      </c>
      <c r="U15" s="328">
        <f t="shared" si="2"/>
        <v>0.01995</v>
      </c>
      <c r="V15" s="330">
        <v>15.0</v>
      </c>
      <c r="W15" s="329">
        <f t="shared" si="3"/>
        <v>0.15845</v>
      </c>
      <c r="X15" s="85">
        <f t="shared" si="4"/>
        <v>1410.205</v>
      </c>
      <c r="Y15" s="332">
        <v>0.1</v>
      </c>
      <c r="Z15" s="85">
        <f t="shared" si="11"/>
        <v>490</v>
      </c>
      <c r="AA15" s="347">
        <v>2.5</v>
      </c>
      <c r="AB15" s="85">
        <f t="shared" si="6"/>
        <v>2961.295</v>
      </c>
      <c r="AC15" s="329">
        <f t="shared" si="7"/>
        <v>0.3327297753</v>
      </c>
      <c r="AD15" s="71">
        <f t="shared" si="12"/>
        <v>7312.24</v>
      </c>
      <c r="AE15" s="71">
        <f t="shared" si="13"/>
        <v>177.555</v>
      </c>
      <c r="AF15" s="318">
        <v>0.0085</v>
      </c>
      <c r="AG15" s="319">
        <f t="shared" si="15"/>
        <v>75.65</v>
      </c>
    </row>
    <row r="16" ht="18.0" customHeight="1">
      <c r="A16" s="413">
        <v>45789.0</v>
      </c>
      <c r="B16" s="414">
        <v>16463.0</v>
      </c>
      <c r="C16" s="423">
        <v>12096.0</v>
      </c>
      <c r="D16" s="326" t="s">
        <v>90</v>
      </c>
      <c r="E16" s="326" t="s">
        <v>91</v>
      </c>
      <c r="F16" s="326" t="s">
        <v>478</v>
      </c>
      <c r="G16" s="326" t="s">
        <v>91</v>
      </c>
      <c r="H16" s="326" t="s">
        <v>85</v>
      </c>
      <c r="I16" s="60" t="s">
        <v>86</v>
      </c>
      <c r="J16" s="60" t="s">
        <v>1405</v>
      </c>
      <c r="K16" s="326" t="s">
        <v>1542</v>
      </c>
      <c r="L16" s="326" t="s">
        <v>1543</v>
      </c>
      <c r="M16" s="60">
        <v>2500.0</v>
      </c>
      <c r="N16" s="418">
        <v>3400.0</v>
      </c>
      <c r="O16" s="60">
        <v>170000.0</v>
      </c>
      <c r="P16" s="328">
        <v>3.6E-4</v>
      </c>
      <c r="Q16" s="85">
        <f t="shared" si="1"/>
        <v>61.2</v>
      </c>
      <c r="R16" s="86">
        <v>0.12</v>
      </c>
      <c r="S16" s="86">
        <v>0.0</v>
      </c>
      <c r="T16" s="329">
        <v>0.065</v>
      </c>
      <c r="U16" s="328">
        <f t="shared" si="2"/>
        <v>0</v>
      </c>
      <c r="V16" s="330">
        <v>0.0</v>
      </c>
      <c r="W16" s="331">
        <f t="shared" si="3"/>
        <v>0.1935</v>
      </c>
      <c r="X16" s="85">
        <f t="shared" si="4"/>
        <v>657.9</v>
      </c>
      <c r="Y16" s="332">
        <v>0.0</v>
      </c>
      <c r="Z16" s="85">
        <f t="shared" si="11"/>
        <v>0</v>
      </c>
      <c r="AA16" s="347">
        <v>2.5</v>
      </c>
      <c r="AB16" s="85">
        <f t="shared" si="6"/>
        <v>178.4</v>
      </c>
      <c r="AC16" s="329">
        <f t="shared" si="7"/>
        <v>0.05247058824</v>
      </c>
      <c r="AD16" s="71">
        <f t="shared" si="12"/>
        <v>2742.1</v>
      </c>
      <c r="AE16" s="71">
        <f t="shared" si="13"/>
        <v>0</v>
      </c>
      <c r="AF16" s="318">
        <v>0.0085</v>
      </c>
      <c r="AG16" s="319">
        <f t="shared" si="15"/>
        <v>28.9</v>
      </c>
    </row>
    <row r="17" ht="18.0" customHeight="1">
      <c r="A17" s="429">
        <v>45791.0</v>
      </c>
      <c r="B17" s="430">
        <v>16508.0</v>
      </c>
      <c r="C17" s="430">
        <v>12126.0</v>
      </c>
      <c r="D17" s="330" t="s">
        <v>508</v>
      </c>
      <c r="E17" s="330" t="s">
        <v>119</v>
      </c>
      <c r="F17" s="326" t="s">
        <v>138</v>
      </c>
      <c r="G17" s="426" t="s">
        <v>139</v>
      </c>
      <c r="H17" s="326" t="s">
        <v>109</v>
      </c>
      <c r="I17" s="60" t="s">
        <v>86</v>
      </c>
      <c r="J17" s="60" t="s">
        <v>1405</v>
      </c>
      <c r="K17" s="326" t="s">
        <v>1544</v>
      </c>
      <c r="L17" s="326" t="s">
        <v>1545</v>
      </c>
      <c r="M17" s="84">
        <v>2900.0</v>
      </c>
      <c r="N17" s="425">
        <v>5500.0</v>
      </c>
      <c r="O17" s="84">
        <v>60000.0</v>
      </c>
      <c r="P17" s="328">
        <v>3.6E-4</v>
      </c>
      <c r="Q17" s="427">
        <f t="shared" si="1"/>
        <v>21.6</v>
      </c>
      <c r="R17" s="86">
        <v>0.12</v>
      </c>
      <c r="S17" s="86">
        <v>0.0</v>
      </c>
      <c r="T17" s="329">
        <v>0.065</v>
      </c>
      <c r="U17" s="328">
        <f t="shared" si="2"/>
        <v>0.01995</v>
      </c>
      <c r="V17" s="330">
        <v>15.0</v>
      </c>
      <c r="W17" s="331">
        <f t="shared" si="3"/>
        <v>0.21345</v>
      </c>
      <c r="X17" s="85">
        <f t="shared" si="4"/>
        <v>1173.975</v>
      </c>
      <c r="Y17" s="332">
        <v>0.1</v>
      </c>
      <c r="Z17" s="85">
        <f t="shared" si="11"/>
        <v>260</v>
      </c>
      <c r="AA17" s="347">
        <v>2.5</v>
      </c>
      <c r="AB17" s="85">
        <f t="shared" si="6"/>
        <v>1141.925</v>
      </c>
      <c r="AC17" s="329">
        <f t="shared" si="7"/>
        <v>0.2076227273</v>
      </c>
      <c r="AD17" s="71">
        <f t="shared" si="12"/>
        <v>4216.3</v>
      </c>
      <c r="AE17" s="71">
        <f t="shared" si="13"/>
        <v>109.725</v>
      </c>
      <c r="AF17" s="318">
        <v>0.0085</v>
      </c>
      <c r="AG17" s="319">
        <f t="shared" si="15"/>
        <v>46.75</v>
      </c>
    </row>
    <row r="18" ht="18.0" customHeight="1">
      <c r="A18" s="429">
        <v>45792.0</v>
      </c>
      <c r="B18" s="414" t="s">
        <v>1546</v>
      </c>
      <c r="C18" s="414" t="s">
        <v>1547</v>
      </c>
      <c r="D18" s="326" t="s">
        <v>257</v>
      </c>
      <c r="E18" s="326" t="s">
        <v>113</v>
      </c>
      <c r="F18" s="326" t="s">
        <v>508</v>
      </c>
      <c r="G18" s="326" t="s">
        <v>119</v>
      </c>
      <c r="H18" s="326" t="s">
        <v>109</v>
      </c>
      <c r="I18" s="60" t="s">
        <v>86</v>
      </c>
      <c r="J18" s="60" t="s">
        <v>1405</v>
      </c>
      <c r="K18" s="326" t="s">
        <v>1548</v>
      </c>
      <c r="L18" s="432" t="s">
        <v>1549</v>
      </c>
      <c r="M18" s="60">
        <v>4200.0</v>
      </c>
      <c r="N18" s="418">
        <v>7500.0</v>
      </c>
      <c r="O18" s="409">
        <v>100000.0</v>
      </c>
      <c r="P18" s="328">
        <v>3.6E-4</v>
      </c>
      <c r="Q18" s="85">
        <f t="shared" si="1"/>
        <v>36</v>
      </c>
      <c r="R18" s="86">
        <v>0.03</v>
      </c>
      <c r="S18" s="86">
        <v>0.035</v>
      </c>
      <c r="T18" s="329">
        <v>0.065</v>
      </c>
      <c r="U18" s="328">
        <f t="shared" si="2"/>
        <v>0.01995</v>
      </c>
      <c r="V18" s="330">
        <v>15.0</v>
      </c>
      <c r="W18" s="329">
        <f t="shared" si="3"/>
        <v>0.15845</v>
      </c>
      <c r="X18" s="85">
        <f t="shared" si="4"/>
        <v>1188.375</v>
      </c>
      <c r="Y18" s="332">
        <v>0.1</v>
      </c>
      <c r="Z18" s="85">
        <f t="shared" si="11"/>
        <v>330</v>
      </c>
      <c r="AA18" s="347">
        <v>2.5</v>
      </c>
      <c r="AB18" s="85">
        <f t="shared" si="6"/>
        <v>1743.125</v>
      </c>
      <c r="AC18" s="329">
        <f t="shared" si="7"/>
        <v>0.2324166667</v>
      </c>
      <c r="AD18" s="71">
        <f t="shared" si="12"/>
        <v>6162</v>
      </c>
      <c r="AE18" s="71">
        <f t="shared" si="13"/>
        <v>149.625</v>
      </c>
      <c r="AF18" s="318">
        <v>0.0085</v>
      </c>
      <c r="AG18" s="319">
        <f t="shared" si="15"/>
        <v>63.75</v>
      </c>
    </row>
    <row r="19" ht="17.25" customHeight="1">
      <c r="A19" s="429">
        <v>45792.0</v>
      </c>
      <c r="B19" s="414" t="s">
        <v>1550</v>
      </c>
      <c r="C19" s="414" t="s">
        <v>1551</v>
      </c>
      <c r="D19" s="326" t="s">
        <v>112</v>
      </c>
      <c r="E19" s="326" t="s">
        <v>113</v>
      </c>
      <c r="F19" s="330" t="s">
        <v>659</v>
      </c>
      <c r="G19" s="330" t="s">
        <v>108</v>
      </c>
      <c r="H19" s="330" t="s">
        <v>109</v>
      </c>
      <c r="I19" s="60" t="s">
        <v>86</v>
      </c>
      <c r="J19" s="60" t="s">
        <v>1405</v>
      </c>
      <c r="K19" s="330" t="s">
        <v>1552</v>
      </c>
      <c r="L19" s="330" t="s">
        <v>1553</v>
      </c>
      <c r="M19" s="419">
        <v>9000.0</v>
      </c>
      <c r="N19" s="431">
        <v>13900.0</v>
      </c>
      <c r="O19" s="419">
        <v>100000.0</v>
      </c>
      <c r="P19" s="328">
        <v>3.6E-4</v>
      </c>
      <c r="Q19" s="85">
        <f t="shared" si="1"/>
        <v>36</v>
      </c>
      <c r="R19" s="86">
        <v>0.03</v>
      </c>
      <c r="S19" s="86">
        <v>0.035</v>
      </c>
      <c r="T19" s="329">
        <v>0.065</v>
      </c>
      <c r="U19" s="328">
        <f t="shared" si="2"/>
        <v>0.01995</v>
      </c>
      <c r="V19" s="330">
        <v>15.0</v>
      </c>
      <c r="W19" s="329">
        <f t="shared" si="3"/>
        <v>0.15845</v>
      </c>
      <c r="X19" s="85">
        <f t="shared" si="4"/>
        <v>2202.455</v>
      </c>
      <c r="Y19" s="332">
        <v>0.1</v>
      </c>
      <c r="Z19" s="85">
        <f t="shared" si="11"/>
        <v>490</v>
      </c>
      <c r="AA19" s="347">
        <v>2.5</v>
      </c>
      <c r="AB19" s="85">
        <f t="shared" si="6"/>
        <v>2169.045</v>
      </c>
      <c r="AC19" s="329">
        <f t="shared" si="7"/>
        <v>0.1560464029</v>
      </c>
      <c r="AD19" s="71">
        <f t="shared" si="12"/>
        <v>11420.24</v>
      </c>
      <c r="AE19" s="71">
        <f t="shared" si="13"/>
        <v>277.305</v>
      </c>
      <c r="AF19" s="318">
        <v>0.0085</v>
      </c>
      <c r="AG19" s="319">
        <f t="shared" si="15"/>
        <v>118.15</v>
      </c>
    </row>
    <row r="20" ht="16.5" customHeight="1">
      <c r="A20" s="429">
        <v>45792.0</v>
      </c>
      <c r="B20" s="414" t="s">
        <v>1554</v>
      </c>
      <c r="C20" s="423" t="s">
        <v>1555</v>
      </c>
      <c r="D20" s="326" t="s">
        <v>176</v>
      </c>
      <c r="E20" s="326" t="s">
        <v>106</v>
      </c>
      <c r="F20" s="330" t="s">
        <v>112</v>
      </c>
      <c r="G20" s="330" t="s">
        <v>113</v>
      </c>
      <c r="H20" s="330" t="s">
        <v>109</v>
      </c>
      <c r="I20" s="60" t="s">
        <v>86</v>
      </c>
      <c r="J20" s="60" t="s">
        <v>1405</v>
      </c>
      <c r="K20" s="330" t="s">
        <v>1257</v>
      </c>
      <c r="L20" s="330" t="s">
        <v>1556</v>
      </c>
      <c r="M20" s="419">
        <v>5000.0</v>
      </c>
      <c r="N20" s="431">
        <v>8500.0</v>
      </c>
      <c r="O20" s="419">
        <v>100000.0</v>
      </c>
      <c r="P20" s="328">
        <v>3.6E-4</v>
      </c>
      <c r="Q20" s="85">
        <f t="shared" si="1"/>
        <v>36</v>
      </c>
      <c r="R20" s="86">
        <v>0.03</v>
      </c>
      <c r="S20" s="86">
        <v>0.035</v>
      </c>
      <c r="T20" s="329">
        <v>0.065</v>
      </c>
      <c r="U20" s="328">
        <f t="shared" si="2"/>
        <v>0.01995</v>
      </c>
      <c r="V20" s="330">
        <v>15.0</v>
      </c>
      <c r="W20" s="329">
        <f t="shared" si="3"/>
        <v>0.15845</v>
      </c>
      <c r="X20" s="85">
        <f t="shared" si="4"/>
        <v>1346.825</v>
      </c>
      <c r="Y20" s="332">
        <v>0.1</v>
      </c>
      <c r="Z20" s="85">
        <f t="shared" si="11"/>
        <v>350</v>
      </c>
      <c r="AA20" s="347">
        <v>2.5</v>
      </c>
      <c r="AB20" s="85">
        <f t="shared" si="6"/>
        <v>1764.675</v>
      </c>
      <c r="AC20" s="329">
        <f t="shared" si="7"/>
        <v>0.2076088235</v>
      </c>
      <c r="AD20" s="71">
        <f t="shared" si="12"/>
        <v>6983.6</v>
      </c>
      <c r="AE20" s="71">
        <f t="shared" si="13"/>
        <v>169.575</v>
      </c>
      <c r="AF20" s="318">
        <v>0.0085</v>
      </c>
      <c r="AG20" s="319">
        <f t="shared" si="15"/>
        <v>72.25</v>
      </c>
    </row>
    <row r="21" ht="18.0" customHeight="1">
      <c r="A21" s="429">
        <v>45792.0</v>
      </c>
      <c r="B21" s="414">
        <v>16562.0</v>
      </c>
      <c r="C21" s="414">
        <v>12172.0</v>
      </c>
      <c r="D21" s="330" t="s">
        <v>314</v>
      </c>
      <c r="E21" s="330" t="s">
        <v>125</v>
      </c>
      <c r="F21" s="330" t="s">
        <v>1557</v>
      </c>
      <c r="G21" s="330" t="s">
        <v>106</v>
      </c>
      <c r="H21" s="326" t="s">
        <v>316</v>
      </c>
      <c r="I21" s="60" t="s">
        <v>86</v>
      </c>
      <c r="J21" s="60" t="s">
        <v>1405</v>
      </c>
      <c r="K21" s="330" t="s">
        <v>1558</v>
      </c>
      <c r="L21" s="330" t="s">
        <v>1559</v>
      </c>
      <c r="M21" s="419">
        <v>2000.0</v>
      </c>
      <c r="N21" s="431">
        <v>2800.0</v>
      </c>
      <c r="O21" s="419">
        <v>100000.0</v>
      </c>
      <c r="P21" s="328">
        <v>3.6E-4</v>
      </c>
      <c r="Q21" s="85">
        <f t="shared" si="1"/>
        <v>36</v>
      </c>
      <c r="R21" s="86">
        <v>0.12</v>
      </c>
      <c r="S21" s="86">
        <v>0.0</v>
      </c>
      <c r="T21" s="329">
        <v>0.065</v>
      </c>
      <c r="U21" s="328">
        <f t="shared" si="2"/>
        <v>0.01995</v>
      </c>
      <c r="V21" s="330">
        <v>15.0</v>
      </c>
      <c r="W21" s="329">
        <f t="shared" si="3"/>
        <v>0.21345</v>
      </c>
      <c r="X21" s="85">
        <f t="shared" si="4"/>
        <v>597.66</v>
      </c>
      <c r="Y21" s="332">
        <v>0.01</v>
      </c>
      <c r="Z21" s="85">
        <f t="shared" si="11"/>
        <v>8</v>
      </c>
      <c r="AA21" s="347">
        <v>2.5</v>
      </c>
      <c r="AB21" s="85">
        <f t="shared" si="6"/>
        <v>155.84</v>
      </c>
      <c r="AC21" s="329">
        <f t="shared" si="7"/>
        <v>0.05565714286</v>
      </c>
      <c r="AD21" s="71">
        <f t="shared" si="12"/>
        <v>2146.48</v>
      </c>
      <c r="AE21" s="71">
        <f t="shared" si="13"/>
        <v>55.86</v>
      </c>
      <c r="AF21" s="318">
        <v>0.0085</v>
      </c>
      <c r="AG21" s="319">
        <f t="shared" si="15"/>
        <v>23.8</v>
      </c>
    </row>
    <row r="22" ht="18.0" customHeight="1">
      <c r="A22" s="429">
        <v>45793.0</v>
      </c>
      <c r="B22" s="459">
        <v>16585.0</v>
      </c>
      <c r="C22" s="414">
        <v>12192.0</v>
      </c>
      <c r="D22" s="326" t="s">
        <v>124</v>
      </c>
      <c r="E22" s="326" t="s">
        <v>125</v>
      </c>
      <c r="F22" s="326" t="s">
        <v>105</v>
      </c>
      <c r="G22" s="326" t="s">
        <v>106</v>
      </c>
      <c r="H22" s="326" t="s">
        <v>109</v>
      </c>
      <c r="I22" s="60" t="s">
        <v>86</v>
      </c>
      <c r="J22" s="60" t="s">
        <v>1405</v>
      </c>
      <c r="K22" s="326" t="s">
        <v>1533</v>
      </c>
      <c r="L22" s="326" t="s">
        <v>720</v>
      </c>
      <c r="M22" s="416">
        <v>9000.0</v>
      </c>
      <c r="N22" s="417">
        <v>11800.0</v>
      </c>
      <c r="O22" s="419">
        <v>400000.0</v>
      </c>
      <c r="P22" s="328">
        <v>3.6E-4</v>
      </c>
      <c r="Q22" s="85">
        <f t="shared" si="1"/>
        <v>144</v>
      </c>
      <c r="R22" s="86">
        <v>0.03</v>
      </c>
      <c r="S22" s="86">
        <v>0.035</v>
      </c>
      <c r="T22" s="329">
        <v>0.065</v>
      </c>
      <c r="U22" s="328">
        <f t="shared" si="2"/>
        <v>0.01995</v>
      </c>
      <c r="V22" s="330">
        <v>15.0</v>
      </c>
      <c r="W22" s="329">
        <f t="shared" si="3"/>
        <v>0.15845</v>
      </c>
      <c r="X22" s="85">
        <f t="shared" si="4"/>
        <v>1869.71</v>
      </c>
      <c r="Y22" s="332">
        <v>0.0</v>
      </c>
      <c r="Z22" s="453">
        <v>250.0</v>
      </c>
      <c r="AA22" s="347">
        <v>2.5</v>
      </c>
      <c r="AB22" s="85">
        <f t="shared" si="6"/>
        <v>533.79</v>
      </c>
      <c r="AC22" s="329">
        <f t="shared" si="7"/>
        <v>0.04523644068</v>
      </c>
      <c r="AD22" s="71">
        <f t="shared" si="12"/>
        <v>9694.88</v>
      </c>
      <c r="AE22" s="71">
        <f t="shared" si="13"/>
        <v>235.41</v>
      </c>
      <c r="AF22" s="318">
        <v>0.0085</v>
      </c>
      <c r="AG22" s="319">
        <f t="shared" si="15"/>
        <v>100.3</v>
      </c>
    </row>
    <row r="23" ht="18.0" customHeight="1">
      <c r="A23" s="429">
        <v>45796.0</v>
      </c>
      <c r="B23" s="414">
        <v>16620.0</v>
      </c>
      <c r="C23" s="414">
        <v>12221.0</v>
      </c>
      <c r="D23" s="330" t="s">
        <v>82</v>
      </c>
      <c r="E23" s="330" t="s">
        <v>83</v>
      </c>
      <c r="F23" s="326" t="s">
        <v>84</v>
      </c>
      <c r="G23" s="426" t="s">
        <v>83</v>
      </c>
      <c r="H23" s="326" t="s">
        <v>85</v>
      </c>
      <c r="I23" s="60" t="s">
        <v>86</v>
      </c>
      <c r="J23" s="60" t="s">
        <v>1405</v>
      </c>
      <c r="K23" s="326" t="s">
        <v>1560</v>
      </c>
      <c r="L23" s="330" t="s">
        <v>1561</v>
      </c>
      <c r="M23" s="84">
        <v>900.0</v>
      </c>
      <c r="N23" s="425">
        <v>1500.0</v>
      </c>
      <c r="O23" s="84">
        <v>150000.0</v>
      </c>
      <c r="P23" s="328">
        <v>3.6E-4</v>
      </c>
      <c r="Q23" s="427">
        <f t="shared" si="1"/>
        <v>54</v>
      </c>
      <c r="R23" s="86">
        <v>0.0</v>
      </c>
      <c r="S23" s="86">
        <v>0.035</v>
      </c>
      <c r="T23" s="329">
        <v>0.065</v>
      </c>
      <c r="U23" s="328">
        <f t="shared" si="2"/>
        <v>0.01995</v>
      </c>
      <c r="V23" s="330">
        <v>15.0</v>
      </c>
      <c r="W23" s="331">
        <f t="shared" si="3"/>
        <v>0.12845</v>
      </c>
      <c r="X23" s="85">
        <f t="shared" si="4"/>
        <v>192.675</v>
      </c>
      <c r="Y23" s="332">
        <v>0.1</v>
      </c>
      <c r="Z23" s="85">
        <f t="shared" ref="Z23:Z27" si="16">(N23-M23)*Y23</f>
        <v>60</v>
      </c>
      <c r="AA23" s="347">
        <v>2.5</v>
      </c>
      <c r="AB23" s="85">
        <f t="shared" si="6"/>
        <v>290.825</v>
      </c>
      <c r="AC23" s="329">
        <f t="shared" si="7"/>
        <v>0.1938833333</v>
      </c>
      <c r="AD23" s="71">
        <f t="shared" si="12"/>
        <v>1277.4</v>
      </c>
      <c r="AE23" s="71">
        <f t="shared" si="13"/>
        <v>29.925</v>
      </c>
      <c r="AF23" s="318">
        <v>0.0085</v>
      </c>
      <c r="AG23" s="319">
        <f t="shared" si="15"/>
        <v>12.75</v>
      </c>
    </row>
    <row r="24" ht="18.75" customHeight="1">
      <c r="A24" s="429">
        <v>45796.0</v>
      </c>
      <c r="B24" s="414" t="s">
        <v>1562</v>
      </c>
      <c r="C24" s="414" t="s">
        <v>1563</v>
      </c>
      <c r="D24" s="326" t="s">
        <v>257</v>
      </c>
      <c r="E24" s="326" t="s">
        <v>113</v>
      </c>
      <c r="F24" s="326" t="s">
        <v>508</v>
      </c>
      <c r="G24" s="326" t="s">
        <v>119</v>
      </c>
      <c r="H24" s="326" t="s">
        <v>109</v>
      </c>
      <c r="I24" s="60" t="s">
        <v>86</v>
      </c>
      <c r="J24" s="60" t="s">
        <v>1405</v>
      </c>
      <c r="K24" s="326" t="s">
        <v>360</v>
      </c>
      <c r="L24" s="432" t="s">
        <v>829</v>
      </c>
      <c r="M24" s="60">
        <v>4200.0</v>
      </c>
      <c r="N24" s="418">
        <v>7900.0</v>
      </c>
      <c r="O24" s="409">
        <v>100000.0</v>
      </c>
      <c r="P24" s="328">
        <v>3.6E-4</v>
      </c>
      <c r="Q24" s="85">
        <f t="shared" si="1"/>
        <v>36</v>
      </c>
      <c r="R24" s="86">
        <v>0.03</v>
      </c>
      <c r="S24" s="86">
        <v>0.035</v>
      </c>
      <c r="T24" s="329">
        <v>0.065</v>
      </c>
      <c r="U24" s="328">
        <f t="shared" si="2"/>
        <v>0.01995</v>
      </c>
      <c r="V24" s="330">
        <v>15.0</v>
      </c>
      <c r="W24" s="329">
        <f t="shared" si="3"/>
        <v>0.15845</v>
      </c>
      <c r="X24" s="85">
        <f t="shared" si="4"/>
        <v>1251.755</v>
      </c>
      <c r="Y24" s="332">
        <v>0.1</v>
      </c>
      <c r="Z24" s="85">
        <f t="shared" si="16"/>
        <v>370</v>
      </c>
      <c r="AA24" s="347">
        <v>2.5</v>
      </c>
      <c r="AB24" s="85">
        <f t="shared" si="6"/>
        <v>2039.745</v>
      </c>
      <c r="AC24" s="329">
        <f t="shared" si="7"/>
        <v>0.2581955696</v>
      </c>
      <c r="AD24" s="71">
        <f t="shared" si="12"/>
        <v>6490.64</v>
      </c>
      <c r="AE24" s="71">
        <f t="shared" si="13"/>
        <v>157.605</v>
      </c>
      <c r="AF24" s="318">
        <v>0.0085</v>
      </c>
      <c r="AG24" s="319">
        <f t="shared" si="15"/>
        <v>67.15</v>
      </c>
    </row>
    <row r="25" ht="18.0" customHeight="1">
      <c r="A25" s="429">
        <v>45796.0</v>
      </c>
      <c r="B25" s="460">
        <v>16615.0</v>
      </c>
      <c r="C25" s="415">
        <v>12217.0</v>
      </c>
      <c r="D25" s="330" t="s">
        <v>105</v>
      </c>
      <c r="E25" s="330" t="s">
        <v>106</v>
      </c>
      <c r="F25" s="326" t="s">
        <v>1564</v>
      </c>
      <c r="G25" s="330" t="s">
        <v>1565</v>
      </c>
      <c r="H25" s="330" t="s">
        <v>109</v>
      </c>
      <c r="I25" s="60" t="s">
        <v>86</v>
      </c>
      <c r="J25" s="60" t="s">
        <v>1405</v>
      </c>
      <c r="K25" s="326" t="s">
        <v>1566</v>
      </c>
      <c r="L25" s="330" t="s">
        <v>1567</v>
      </c>
      <c r="M25" s="419">
        <v>1500.0</v>
      </c>
      <c r="N25" s="431">
        <v>3900.0</v>
      </c>
      <c r="O25" s="419">
        <v>50000.0</v>
      </c>
      <c r="P25" s="328">
        <v>3.6E-4</v>
      </c>
      <c r="Q25" s="85">
        <f t="shared" si="1"/>
        <v>18</v>
      </c>
      <c r="R25" s="86">
        <v>0.03</v>
      </c>
      <c r="S25" s="86">
        <v>0.035</v>
      </c>
      <c r="T25" s="329">
        <v>0.065</v>
      </c>
      <c r="U25" s="328">
        <f t="shared" si="2"/>
        <v>0.01995</v>
      </c>
      <c r="V25" s="330">
        <v>15.0</v>
      </c>
      <c r="W25" s="331">
        <f t="shared" si="3"/>
        <v>0.15845</v>
      </c>
      <c r="X25" s="85">
        <f t="shared" si="4"/>
        <v>617.955</v>
      </c>
      <c r="Y25" s="332">
        <v>0.1</v>
      </c>
      <c r="Z25" s="85">
        <f t="shared" si="16"/>
        <v>240</v>
      </c>
      <c r="AA25" s="347">
        <v>2.5</v>
      </c>
      <c r="AB25" s="85">
        <f t="shared" si="6"/>
        <v>1521.545</v>
      </c>
      <c r="AC25" s="329">
        <f t="shared" si="7"/>
        <v>0.3901397436</v>
      </c>
      <c r="AD25" s="71">
        <f t="shared" si="12"/>
        <v>3204.24</v>
      </c>
      <c r="AE25" s="71">
        <f t="shared" si="13"/>
        <v>77.805</v>
      </c>
      <c r="AF25" s="318">
        <v>0.0085</v>
      </c>
      <c r="AG25" s="319">
        <f t="shared" si="15"/>
        <v>33.15</v>
      </c>
    </row>
    <row r="26" ht="18.0" customHeight="1">
      <c r="A26" s="429">
        <v>45796.0</v>
      </c>
      <c r="B26" s="414" t="s">
        <v>1568</v>
      </c>
      <c r="C26" s="414">
        <v>12219.0</v>
      </c>
      <c r="D26" s="326" t="s">
        <v>508</v>
      </c>
      <c r="E26" s="326" t="s">
        <v>119</v>
      </c>
      <c r="F26" s="326" t="s">
        <v>138</v>
      </c>
      <c r="G26" s="326" t="s">
        <v>139</v>
      </c>
      <c r="H26" s="326" t="s">
        <v>109</v>
      </c>
      <c r="I26" s="60" t="s">
        <v>86</v>
      </c>
      <c r="J26" s="60" t="s">
        <v>1405</v>
      </c>
      <c r="K26" s="326" t="s">
        <v>1569</v>
      </c>
      <c r="L26" s="326" t="s">
        <v>1570</v>
      </c>
      <c r="M26" s="60">
        <v>1800.0</v>
      </c>
      <c r="N26" s="418">
        <v>3900.0</v>
      </c>
      <c r="O26" s="409">
        <v>30000.0</v>
      </c>
      <c r="P26" s="328">
        <v>3.6E-4</v>
      </c>
      <c r="Q26" s="85">
        <f t="shared" si="1"/>
        <v>10.8</v>
      </c>
      <c r="R26" s="86">
        <v>0.03</v>
      </c>
      <c r="S26" s="86">
        <v>0.035</v>
      </c>
      <c r="T26" s="329">
        <v>0.065</v>
      </c>
      <c r="U26" s="328">
        <f t="shared" si="2"/>
        <v>0.01995</v>
      </c>
      <c r="V26" s="330">
        <v>15.0</v>
      </c>
      <c r="W26" s="331">
        <f t="shared" si="3"/>
        <v>0.15845</v>
      </c>
      <c r="X26" s="85">
        <f t="shared" si="4"/>
        <v>617.955</v>
      </c>
      <c r="Y26" s="332">
        <v>0.1</v>
      </c>
      <c r="Z26" s="85">
        <f t="shared" si="16"/>
        <v>210</v>
      </c>
      <c r="AA26" s="347">
        <v>2.5</v>
      </c>
      <c r="AB26" s="85">
        <f t="shared" si="6"/>
        <v>1258.745</v>
      </c>
      <c r="AC26" s="329">
        <f t="shared" si="7"/>
        <v>0.3227551282</v>
      </c>
      <c r="AD26" s="71">
        <f t="shared" si="12"/>
        <v>3204.24</v>
      </c>
      <c r="AE26" s="71">
        <f t="shared" si="13"/>
        <v>77.805</v>
      </c>
      <c r="AF26" s="318">
        <v>0.0085</v>
      </c>
      <c r="AG26" s="319">
        <f t="shared" si="15"/>
        <v>33.15</v>
      </c>
    </row>
    <row r="27" ht="18.0" customHeight="1">
      <c r="A27" s="429">
        <v>45797.0</v>
      </c>
      <c r="B27" s="414" t="s">
        <v>1571</v>
      </c>
      <c r="C27" s="414" t="s">
        <v>1572</v>
      </c>
      <c r="D27" s="326" t="s">
        <v>112</v>
      </c>
      <c r="E27" s="326" t="s">
        <v>113</v>
      </c>
      <c r="F27" s="330" t="s">
        <v>659</v>
      </c>
      <c r="G27" s="330" t="s">
        <v>108</v>
      </c>
      <c r="H27" s="330" t="s">
        <v>109</v>
      </c>
      <c r="I27" s="60" t="s">
        <v>86</v>
      </c>
      <c r="J27" s="60" t="s">
        <v>1405</v>
      </c>
      <c r="K27" s="330" t="s">
        <v>1573</v>
      </c>
      <c r="L27" s="330" t="s">
        <v>1574</v>
      </c>
      <c r="M27" s="419">
        <v>5000.0</v>
      </c>
      <c r="N27" s="431">
        <v>9500.0</v>
      </c>
      <c r="O27" s="419">
        <v>100000.0</v>
      </c>
      <c r="P27" s="328">
        <v>3.6E-4</v>
      </c>
      <c r="Q27" s="85">
        <f t="shared" si="1"/>
        <v>36</v>
      </c>
      <c r="R27" s="86">
        <v>0.03</v>
      </c>
      <c r="S27" s="86">
        <v>0.035</v>
      </c>
      <c r="T27" s="329">
        <v>0.065</v>
      </c>
      <c r="U27" s="328">
        <f t="shared" si="2"/>
        <v>0.01995</v>
      </c>
      <c r="V27" s="330">
        <v>15.0</v>
      </c>
      <c r="W27" s="329">
        <f t="shared" si="3"/>
        <v>0.15845</v>
      </c>
      <c r="X27" s="85">
        <f t="shared" si="4"/>
        <v>1505.275</v>
      </c>
      <c r="Y27" s="332">
        <v>0.1</v>
      </c>
      <c r="Z27" s="85">
        <f t="shared" si="16"/>
        <v>450</v>
      </c>
      <c r="AA27" s="347">
        <v>2.5</v>
      </c>
      <c r="AB27" s="85">
        <f t="shared" si="6"/>
        <v>2506.225</v>
      </c>
      <c r="AC27" s="329">
        <f t="shared" si="7"/>
        <v>0.2638131579</v>
      </c>
      <c r="AD27" s="71">
        <f t="shared" si="12"/>
        <v>7805.2</v>
      </c>
      <c r="AE27" s="71">
        <f t="shared" si="13"/>
        <v>189.525</v>
      </c>
      <c r="AF27" s="318">
        <v>0.0085</v>
      </c>
      <c r="AG27" s="319">
        <f t="shared" si="15"/>
        <v>80.75</v>
      </c>
    </row>
    <row r="28" ht="18.0" customHeight="1">
      <c r="A28" s="429">
        <v>45798.0</v>
      </c>
      <c r="B28" s="414">
        <v>16712.0</v>
      </c>
      <c r="C28" s="414">
        <v>12286.0</v>
      </c>
      <c r="D28" s="326" t="s">
        <v>124</v>
      </c>
      <c r="E28" s="326" t="s">
        <v>125</v>
      </c>
      <c r="F28" s="326" t="s">
        <v>105</v>
      </c>
      <c r="G28" s="326" t="s">
        <v>106</v>
      </c>
      <c r="H28" s="326" t="s">
        <v>109</v>
      </c>
      <c r="I28" s="60" t="s">
        <v>86</v>
      </c>
      <c r="J28" s="60" t="s">
        <v>1405</v>
      </c>
      <c r="K28" s="326" t="s">
        <v>1533</v>
      </c>
      <c r="L28" s="326" t="s">
        <v>720</v>
      </c>
      <c r="M28" s="60">
        <v>9000.0</v>
      </c>
      <c r="N28" s="418">
        <v>11800.0</v>
      </c>
      <c r="O28" s="337">
        <v>1000000.0</v>
      </c>
      <c r="P28" s="328">
        <v>3.6E-4</v>
      </c>
      <c r="Q28" s="85">
        <f t="shared" si="1"/>
        <v>360</v>
      </c>
      <c r="R28" s="86">
        <v>0.03</v>
      </c>
      <c r="S28" s="86">
        <v>0.035</v>
      </c>
      <c r="T28" s="329">
        <v>0.065</v>
      </c>
      <c r="U28" s="328">
        <f t="shared" si="2"/>
        <v>0.01995</v>
      </c>
      <c r="V28" s="330">
        <v>15.0</v>
      </c>
      <c r="W28" s="331">
        <f t="shared" si="3"/>
        <v>0.15845</v>
      </c>
      <c r="X28" s="85">
        <f t="shared" si="4"/>
        <v>1869.71</v>
      </c>
      <c r="Y28" s="332">
        <v>0.0</v>
      </c>
      <c r="Z28" s="453">
        <v>250.0</v>
      </c>
      <c r="AA28" s="347">
        <v>2.5</v>
      </c>
      <c r="AB28" s="85">
        <f t="shared" si="6"/>
        <v>317.79</v>
      </c>
      <c r="AC28" s="329">
        <f t="shared" si="7"/>
        <v>0.02693135593</v>
      </c>
      <c r="AD28" s="71">
        <f t="shared" si="12"/>
        <v>9694.88</v>
      </c>
      <c r="AE28" s="71">
        <f t="shared" si="13"/>
        <v>235.41</v>
      </c>
      <c r="AF28" s="318">
        <v>0.0085</v>
      </c>
      <c r="AG28" s="319">
        <f t="shared" si="15"/>
        <v>100.3</v>
      </c>
    </row>
    <row r="29" ht="18.0" customHeight="1">
      <c r="A29" s="429">
        <v>45798.0</v>
      </c>
      <c r="B29" s="414" t="s">
        <v>1575</v>
      </c>
      <c r="C29" s="414" t="s">
        <v>1576</v>
      </c>
      <c r="D29" s="330" t="s">
        <v>112</v>
      </c>
      <c r="E29" s="330" t="s">
        <v>113</v>
      </c>
      <c r="F29" s="326" t="s">
        <v>508</v>
      </c>
      <c r="G29" s="426" t="s">
        <v>119</v>
      </c>
      <c r="H29" s="326" t="s">
        <v>109</v>
      </c>
      <c r="I29" s="60" t="s">
        <v>86</v>
      </c>
      <c r="J29" s="60" t="s">
        <v>1405</v>
      </c>
      <c r="K29" s="326" t="s">
        <v>136</v>
      </c>
      <c r="L29" s="122" t="s">
        <v>895</v>
      </c>
      <c r="M29" s="84">
        <v>4500.0</v>
      </c>
      <c r="N29" s="425">
        <v>7900.0</v>
      </c>
      <c r="O29" s="84">
        <v>100000.0</v>
      </c>
      <c r="P29" s="328">
        <v>3.6E-4</v>
      </c>
      <c r="Q29" s="427">
        <f t="shared" si="1"/>
        <v>36</v>
      </c>
      <c r="R29" s="86">
        <v>0.03</v>
      </c>
      <c r="S29" s="86">
        <v>0.035</v>
      </c>
      <c r="T29" s="329">
        <v>0.065</v>
      </c>
      <c r="U29" s="328">
        <f t="shared" si="2"/>
        <v>0.01995</v>
      </c>
      <c r="V29" s="330">
        <v>15.0</v>
      </c>
      <c r="W29" s="331">
        <f t="shared" si="3"/>
        <v>0.15845</v>
      </c>
      <c r="X29" s="85">
        <f t="shared" si="4"/>
        <v>1251.755</v>
      </c>
      <c r="Y29" s="332">
        <v>0.1</v>
      </c>
      <c r="Z29" s="85">
        <f t="shared" ref="Z29:Z39" si="17">(N29-M29)*Y29</f>
        <v>340</v>
      </c>
      <c r="AA29" s="347">
        <v>2.5</v>
      </c>
      <c r="AB29" s="85">
        <f t="shared" si="6"/>
        <v>1769.745</v>
      </c>
      <c r="AC29" s="329">
        <f t="shared" si="7"/>
        <v>0.2240183544</v>
      </c>
      <c r="AD29" s="71">
        <f t="shared" si="12"/>
        <v>6490.64</v>
      </c>
      <c r="AE29" s="71">
        <f t="shared" si="13"/>
        <v>157.605</v>
      </c>
      <c r="AF29" s="318">
        <v>0.0085</v>
      </c>
      <c r="AG29" s="319">
        <f t="shared" si="15"/>
        <v>67.15</v>
      </c>
    </row>
    <row r="30" ht="18.0" customHeight="1">
      <c r="A30" s="429">
        <v>45798.0</v>
      </c>
      <c r="B30" s="414" t="s">
        <v>1577</v>
      </c>
      <c r="C30" s="414">
        <v>12275.0</v>
      </c>
      <c r="D30" s="326" t="s">
        <v>508</v>
      </c>
      <c r="E30" s="326" t="s">
        <v>119</v>
      </c>
      <c r="F30" s="326" t="s">
        <v>138</v>
      </c>
      <c r="G30" s="326" t="s">
        <v>139</v>
      </c>
      <c r="H30" s="326" t="s">
        <v>109</v>
      </c>
      <c r="I30" s="60" t="s">
        <v>86</v>
      </c>
      <c r="J30" s="60" t="s">
        <v>1405</v>
      </c>
      <c r="K30" s="326" t="s">
        <v>1578</v>
      </c>
      <c r="L30" s="326" t="s">
        <v>1579</v>
      </c>
      <c r="M30" s="60">
        <v>3500.0</v>
      </c>
      <c r="N30" s="418">
        <v>5980.0</v>
      </c>
      <c r="O30" s="409">
        <v>30000.0</v>
      </c>
      <c r="P30" s="328">
        <v>3.6E-4</v>
      </c>
      <c r="Q30" s="85">
        <f t="shared" si="1"/>
        <v>10.8</v>
      </c>
      <c r="R30" s="86">
        <v>0.03</v>
      </c>
      <c r="S30" s="86">
        <v>0.035</v>
      </c>
      <c r="T30" s="329">
        <v>0.065</v>
      </c>
      <c r="U30" s="328">
        <f t="shared" si="2"/>
        <v>0.01995</v>
      </c>
      <c r="V30" s="330">
        <v>15.0</v>
      </c>
      <c r="W30" s="331">
        <f t="shared" si="3"/>
        <v>0.15845</v>
      </c>
      <c r="X30" s="85">
        <f t="shared" si="4"/>
        <v>947.531</v>
      </c>
      <c r="Y30" s="332">
        <v>0.1</v>
      </c>
      <c r="Z30" s="85">
        <f t="shared" si="17"/>
        <v>248</v>
      </c>
      <c r="AA30" s="347">
        <v>2.5</v>
      </c>
      <c r="AB30" s="85">
        <f t="shared" si="6"/>
        <v>1271.169</v>
      </c>
      <c r="AC30" s="329">
        <f t="shared" si="7"/>
        <v>0.2125700669</v>
      </c>
      <c r="AD30" s="71">
        <f t="shared" si="12"/>
        <v>4913.168</v>
      </c>
      <c r="AE30" s="71">
        <f t="shared" si="13"/>
        <v>119.301</v>
      </c>
      <c r="AF30" s="318">
        <v>0.0085</v>
      </c>
      <c r="AG30" s="319">
        <f t="shared" si="15"/>
        <v>50.83</v>
      </c>
    </row>
    <row r="31" ht="17.25" customHeight="1">
      <c r="A31" s="429">
        <v>45800.0</v>
      </c>
      <c r="B31" s="414" t="s">
        <v>1580</v>
      </c>
      <c r="C31" s="414" t="s">
        <v>1581</v>
      </c>
      <c r="D31" s="330" t="s">
        <v>112</v>
      </c>
      <c r="E31" s="330" t="s">
        <v>113</v>
      </c>
      <c r="F31" s="326" t="s">
        <v>659</v>
      </c>
      <c r="G31" s="426" t="s">
        <v>108</v>
      </c>
      <c r="H31" s="326" t="s">
        <v>109</v>
      </c>
      <c r="I31" s="60" t="s">
        <v>86</v>
      </c>
      <c r="J31" s="60" t="s">
        <v>1405</v>
      </c>
      <c r="K31" s="326" t="s">
        <v>136</v>
      </c>
      <c r="L31" s="38" t="s">
        <v>895</v>
      </c>
      <c r="M31" s="84">
        <v>8000.0</v>
      </c>
      <c r="N31" s="425">
        <v>13500.0</v>
      </c>
      <c r="O31" s="84">
        <v>350000.0</v>
      </c>
      <c r="P31" s="328">
        <v>3.6E-4</v>
      </c>
      <c r="Q31" s="427">
        <f t="shared" si="1"/>
        <v>126</v>
      </c>
      <c r="R31" s="86">
        <v>0.03</v>
      </c>
      <c r="S31" s="86">
        <v>0.035</v>
      </c>
      <c r="T31" s="329">
        <v>0.065</v>
      </c>
      <c r="U31" s="328">
        <f t="shared" si="2"/>
        <v>0.01995</v>
      </c>
      <c r="V31" s="330">
        <v>15.0</v>
      </c>
      <c r="W31" s="331">
        <f t="shared" si="3"/>
        <v>0.15845</v>
      </c>
      <c r="X31" s="85">
        <f t="shared" si="4"/>
        <v>2139.075</v>
      </c>
      <c r="Y31" s="332">
        <v>0.1</v>
      </c>
      <c r="Z31" s="85">
        <f t="shared" si="17"/>
        <v>550</v>
      </c>
      <c r="AA31" s="347">
        <v>2.5</v>
      </c>
      <c r="AB31" s="85">
        <f t="shared" si="6"/>
        <v>2682.425</v>
      </c>
      <c r="AC31" s="329">
        <f t="shared" si="7"/>
        <v>0.1986981481</v>
      </c>
      <c r="AD31" s="71">
        <f t="shared" si="12"/>
        <v>11091.6</v>
      </c>
      <c r="AE31" s="71">
        <f t="shared" si="13"/>
        <v>269.325</v>
      </c>
      <c r="AF31" s="318">
        <v>0.0085</v>
      </c>
      <c r="AG31" s="319">
        <f t="shared" si="15"/>
        <v>114.75</v>
      </c>
    </row>
    <row r="32" ht="18.0" customHeight="1">
      <c r="A32" s="429">
        <v>45800.0</v>
      </c>
      <c r="B32" s="414" t="s">
        <v>1582</v>
      </c>
      <c r="C32" s="414" t="s">
        <v>1583</v>
      </c>
      <c r="D32" s="326" t="s">
        <v>105</v>
      </c>
      <c r="E32" s="326" t="s">
        <v>106</v>
      </c>
      <c r="F32" s="326" t="s">
        <v>508</v>
      </c>
      <c r="G32" s="326" t="s">
        <v>119</v>
      </c>
      <c r="H32" s="326" t="s">
        <v>109</v>
      </c>
      <c r="I32" s="60" t="s">
        <v>86</v>
      </c>
      <c r="J32" s="60" t="s">
        <v>1405</v>
      </c>
      <c r="K32" s="330" t="s">
        <v>438</v>
      </c>
      <c r="L32" s="330" t="s">
        <v>1584</v>
      </c>
      <c r="M32" s="60">
        <v>10500.0</v>
      </c>
      <c r="N32" s="418">
        <v>16500.0</v>
      </c>
      <c r="O32" s="60">
        <v>100000.0</v>
      </c>
      <c r="P32" s="328">
        <v>3.6E-4</v>
      </c>
      <c r="Q32" s="85">
        <f t="shared" si="1"/>
        <v>36</v>
      </c>
      <c r="R32" s="86">
        <v>0.03</v>
      </c>
      <c r="S32" s="86">
        <v>0.035</v>
      </c>
      <c r="T32" s="329">
        <v>0.065</v>
      </c>
      <c r="U32" s="328">
        <f t="shared" si="2"/>
        <v>0.01995</v>
      </c>
      <c r="V32" s="330">
        <v>15.0</v>
      </c>
      <c r="W32" s="331">
        <f t="shared" si="3"/>
        <v>0.15845</v>
      </c>
      <c r="X32" s="85">
        <f t="shared" si="4"/>
        <v>2614.425</v>
      </c>
      <c r="Y32" s="332">
        <v>0.1</v>
      </c>
      <c r="Z32" s="85">
        <f t="shared" si="17"/>
        <v>600</v>
      </c>
      <c r="AA32" s="347">
        <v>2.5</v>
      </c>
      <c r="AB32" s="85">
        <f t="shared" si="6"/>
        <v>2747.075</v>
      </c>
      <c r="AC32" s="329">
        <f t="shared" si="7"/>
        <v>0.1664893939</v>
      </c>
      <c r="AD32" s="71">
        <f t="shared" si="12"/>
        <v>13556.4</v>
      </c>
      <c r="AE32" s="71">
        <f t="shared" si="13"/>
        <v>329.175</v>
      </c>
      <c r="AF32" s="318">
        <v>0.0085</v>
      </c>
      <c r="AG32" s="319">
        <f t="shared" si="15"/>
        <v>140.25</v>
      </c>
    </row>
    <row r="33" ht="18.0" customHeight="1">
      <c r="A33" s="413">
        <v>45803.0</v>
      </c>
      <c r="B33" s="414" t="s">
        <v>1585</v>
      </c>
      <c r="C33" s="414" t="s">
        <v>1586</v>
      </c>
      <c r="D33" s="326" t="s">
        <v>82</v>
      </c>
      <c r="E33" s="326" t="s">
        <v>83</v>
      </c>
      <c r="F33" s="326" t="s">
        <v>90</v>
      </c>
      <c r="G33" s="326" t="s">
        <v>91</v>
      </c>
      <c r="H33" s="326" t="s">
        <v>85</v>
      </c>
      <c r="I33" s="60" t="s">
        <v>86</v>
      </c>
      <c r="J33" s="60" t="s">
        <v>1405</v>
      </c>
      <c r="K33" s="326" t="s">
        <v>1587</v>
      </c>
      <c r="L33" s="326" t="s">
        <v>1588</v>
      </c>
      <c r="M33" s="60">
        <v>4700.0</v>
      </c>
      <c r="N33" s="418">
        <v>7500.0</v>
      </c>
      <c r="O33" s="409">
        <v>100000.0</v>
      </c>
      <c r="P33" s="328">
        <v>3.6E-4</v>
      </c>
      <c r="Q33" s="85">
        <f t="shared" si="1"/>
        <v>36</v>
      </c>
      <c r="R33" s="86">
        <v>0.12</v>
      </c>
      <c r="S33" s="86">
        <v>0.0</v>
      </c>
      <c r="T33" s="329">
        <v>0.065</v>
      </c>
      <c r="U33" s="328">
        <f t="shared" si="2"/>
        <v>0.01995</v>
      </c>
      <c r="V33" s="330">
        <v>15.0</v>
      </c>
      <c r="W33" s="331">
        <f t="shared" si="3"/>
        <v>0.21345</v>
      </c>
      <c r="X33" s="85">
        <f t="shared" si="4"/>
        <v>1600.875</v>
      </c>
      <c r="Y33" s="332">
        <v>0.07</v>
      </c>
      <c r="Z33" s="85">
        <f t="shared" si="17"/>
        <v>196</v>
      </c>
      <c r="AA33" s="347">
        <v>2.5</v>
      </c>
      <c r="AB33" s="85">
        <f t="shared" si="6"/>
        <v>964.625</v>
      </c>
      <c r="AC33" s="329">
        <f t="shared" si="7"/>
        <v>0.1286166667</v>
      </c>
      <c r="AD33" s="71">
        <f t="shared" si="12"/>
        <v>5749.5</v>
      </c>
      <c r="AE33" s="71">
        <f t="shared" si="13"/>
        <v>149.625</v>
      </c>
      <c r="AF33" s="318">
        <v>0.0085</v>
      </c>
      <c r="AG33" s="319">
        <f t="shared" si="15"/>
        <v>63.75</v>
      </c>
    </row>
    <row r="34" ht="18.0" customHeight="1">
      <c r="A34" s="413">
        <v>45803.0</v>
      </c>
      <c r="B34" s="414" t="s">
        <v>1589</v>
      </c>
      <c r="C34" s="414" t="s">
        <v>1590</v>
      </c>
      <c r="D34" s="326" t="s">
        <v>112</v>
      </c>
      <c r="E34" s="326" t="s">
        <v>113</v>
      </c>
      <c r="F34" s="330" t="s">
        <v>659</v>
      </c>
      <c r="G34" s="330" t="s">
        <v>108</v>
      </c>
      <c r="H34" s="330" t="s">
        <v>109</v>
      </c>
      <c r="I34" s="60" t="s">
        <v>86</v>
      </c>
      <c r="J34" s="60" t="s">
        <v>1405</v>
      </c>
      <c r="K34" s="330" t="s">
        <v>1591</v>
      </c>
      <c r="L34" s="330" t="s">
        <v>1592</v>
      </c>
      <c r="M34" s="419">
        <v>10000.0</v>
      </c>
      <c r="N34" s="431">
        <v>16500.0</v>
      </c>
      <c r="O34" s="419">
        <v>100000.0</v>
      </c>
      <c r="P34" s="328">
        <v>3.6E-4</v>
      </c>
      <c r="Q34" s="85">
        <f t="shared" si="1"/>
        <v>36</v>
      </c>
      <c r="R34" s="86">
        <v>0.03</v>
      </c>
      <c r="S34" s="86">
        <v>0.035</v>
      </c>
      <c r="T34" s="329">
        <v>0.065</v>
      </c>
      <c r="U34" s="328">
        <f t="shared" si="2"/>
        <v>0.01995</v>
      </c>
      <c r="V34" s="330">
        <v>15.0</v>
      </c>
      <c r="W34" s="329">
        <f t="shared" si="3"/>
        <v>0.15845</v>
      </c>
      <c r="X34" s="85">
        <f t="shared" si="4"/>
        <v>2614.425</v>
      </c>
      <c r="Y34" s="332">
        <v>0.1</v>
      </c>
      <c r="Z34" s="85">
        <f t="shared" si="17"/>
        <v>650</v>
      </c>
      <c r="AA34" s="347">
        <v>2.5</v>
      </c>
      <c r="AB34" s="85">
        <f t="shared" si="6"/>
        <v>3197.075</v>
      </c>
      <c r="AC34" s="329">
        <f t="shared" si="7"/>
        <v>0.1937621212</v>
      </c>
      <c r="AD34" s="71">
        <f t="shared" si="12"/>
        <v>13556.4</v>
      </c>
      <c r="AE34" s="71">
        <f t="shared" si="13"/>
        <v>329.175</v>
      </c>
      <c r="AF34" s="318">
        <v>0.0085</v>
      </c>
      <c r="AG34" s="319">
        <f t="shared" si="15"/>
        <v>140.25</v>
      </c>
    </row>
    <row r="35" ht="18.0" customHeight="1">
      <c r="A35" s="413">
        <v>45805.0</v>
      </c>
      <c r="B35" s="414">
        <v>16920.0</v>
      </c>
      <c r="C35" s="414">
        <v>12467.0</v>
      </c>
      <c r="D35" s="330" t="s">
        <v>286</v>
      </c>
      <c r="E35" s="330" t="s">
        <v>91</v>
      </c>
      <c r="F35" s="326" t="s">
        <v>90</v>
      </c>
      <c r="G35" s="426" t="s">
        <v>91</v>
      </c>
      <c r="H35" s="326" t="s">
        <v>85</v>
      </c>
      <c r="I35" s="60" t="s">
        <v>86</v>
      </c>
      <c r="J35" s="60" t="s">
        <v>1405</v>
      </c>
      <c r="K35" s="326" t="s">
        <v>1593</v>
      </c>
      <c r="L35" s="330" t="s">
        <v>1027</v>
      </c>
      <c r="M35" s="84">
        <v>1000.0</v>
      </c>
      <c r="N35" s="425">
        <v>1400.0</v>
      </c>
      <c r="O35" s="84">
        <v>100000.0</v>
      </c>
      <c r="P35" s="328">
        <v>3.6E-4</v>
      </c>
      <c r="Q35" s="427">
        <f t="shared" si="1"/>
        <v>36</v>
      </c>
      <c r="R35" s="86">
        <v>0.12</v>
      </c>
      <c r="S35" s="86">
        <v>0.0</v>
      </c>
      <c r="T35" s="329">
        <v>0.065</v>
      </c>
      <c r="U35" s="328">
        <f t="shared" si="2"/>
        <v>0.01995</v>
      </c>
      <c r="V35" s="330">
        <v>15.0</v>
      </c>
      <c r="W35" s="331">
        <f t="shared" si="3"/>
        <v>0.21345</v>
      </c>
      <c r="X35" s="85">
        <f t="shared" si="4"/>
        <v>298.83</v>
      </c>
      <c r="Y35" s="332">
        <v>0.0</v>
      </c>
      <c r="Z35" s="85">
        <f t="shared" si="17"/>
        <v>0</v>
      </c>
      <c r="AA35" s="347">
        <v>2.5</v>
      </c>
      <c r="AB35" s="85">
        <f t="shared" si="6"/>
        <v>62.67</v>
      </c>
      <c r="AC35" s="329">
        <f t="shared" si="7"/>
        <v>0.04476428571</v>
      </c>
      <c r="AD35" s="71">
        <f t="shared" si="12"/>
        <v>1073.24</v>
      </c>
      <c r="AE35" s="71">
        <f t="shared" si="13"/>
        <v>27.93</v>
      </c>
      <c r="AF35" s="318">
        <v>0.0085</v>
      </c>
      <c r="AG35" s="319">
        <f t="shared" si="15"/>
        <v>11.9</v>
      </c>
    </row>
    <row r="36" ht="18.0" customHeight="1">
      <c r="A36" s="413">
        <v>45805.0</v>
      </c>
      <c r="B36" s="430">
        <v>16900.0</v>
      </c>
      <c r="C36" s="414">
        <v>12450.0</v>
      </c>
      <c r="D36" s="326" t="s">
        <v>82</v>
      </c>
      <c r="E36" s="326" t="s">
        <v>83</v>
      </c>
      <c r="F36" s="326" t="s">
        <v>84</v>
      </c>
      <c r="G36" s="326" t="s">
        <v>83</v>
      </c>
      <c r="H36" s="326" t="s">
        <v>85</v>
      </c>
      <c r="I36" s="60" t="s">
        <v>86</v>
      </c>
      <c r="J36" s="60" t="s">
        <v>1405</v>
      </c>
      <c r="K36" s="326" t="s">
        <v>1560</v>
      </c>
      <c r="L36" s="326" t="s">
        <v>1561</v>
      </c>
      <c r="M36" s="60">
        <v>850.0</v>
      </c>
      <c r="N36" s="436">
        <v>1800.0</v>
      </c>
      <c r="O36" s="18">
        <v>100000.0</v>
      </c>
      <c r="P36" s="328">
        <v>3.6E-4</v>
      </c>
      <c r="Q36" s="85">
        <f t="shared" si="1"/>
        <v>36</v>
      </c>
      <c r="R36" s="86">
        <v>0.03</v>
      </c>
      <c r="S36" s="86">
        <v>0.035</v>
      </c>
      <c r="T36" s="329">
        <v>0.065</v>
      </c>
      <c r="U36" s="328">
        <f t="shared" si="2"/>
        <v>0.01995</v>
      </c>
      <c r="V36" s="330">
        <v>15.0</v>
      </c>
      <c r="W36" s="331">
        <f t="shared" si="3"/>
        <v>0.15845</v>
      </c>
      <c r="X36" s="85">
        <f t="shared" si="4"/>
        <v>285.21</v>
      </c>
      <c r="Y36" s="332">
        <v>0.13</v>
      </c>
      <c r="Z36" s="85">
        <f t="shared" si="17"/>
        <v>123.5</v>
      </c>
      <c r="AA36" s="333">
        <v>2.5</v>
      </c>
      <c r="AB36" s="85">
        <f t="shared" si="6"/>
        <v>502.79</v>
      </c>
      <c r="AC36" s="331">
        <f t="shared" si="7"/>
        <v>0.2793277778</v>
      </c>
      <c r="AD36" s="71">
        <f t="shared" si="12"/>
        <v>1478.88</v>
      </c>
      <c r="AE36" s="71">
        <f t="shared" si="13"/>
        <v>35.91</v>
      </c>
      <c r="AF36" s="318">
        <v>0.0085</v>
      </c>
      <c r="AG36" s="319">
        <f t="shared" si="15"/>
        <v>15.3</v>
      </c>
    </row>
    <row r="37" ht="18.0" customHeight="1">
      <c r="A37" s="413">
        <v>45805.0</v>
      </c>
      <c r="B37" s="430" t="s">
        <v>1594</v>
      </c>
      <c r="C37" s="414" t="s">
        <v>1595</v>
      </c>
      <c r="D37" s="326" t="s">
        <v>257</v>
      </c>
      <c r="E37" s="326" t="s">
        <v>113</v>
      </c>
      <c r="F37" s="326" t="s">
        <v>508</v>
      </c>
      <c r="G37" s="326" t="s">
        <v>119</v>
      </c>
      <c r="H37" s="326" t="s">
        <v>109</v>
      </c>
      <c r="I37" s="60" t="s">
        <v>86</v>
      </c>
      <c r="J37" s="60" t="s">
        <v>1405</v>
      </c>
      <c r="K37" s="326" t="s">
        <v>1596</v>
      </c>
      <c r="L37" s="432" t="s">
        <v>1597</v>
      </c>
      <c r="M37" s="60">
        <v>4300.0</v>
      </c>
      <c r="N37" s="418">
        <v>7900.0</v>
      </c>
      <c r="O37" s="409">
        <v>100000.0</v>
      </c>
      <c r="P37" s="328">
        <v>3.6E-4</v>
      </c>
      <c r="Q37" s="85">
        <f t="shared" si="1"/>
        <v>36</v>
      </c>
      <c r="R37" s="86">
        <v>0.03</v>
      </c>
      <c r="S37" s="86">
        <v>0.035</v>
      </c>
      <c r="T37" s="329">
        <v>0.065</v>
      </c>
      <c r="U37" s="328">
        <f t="shared" si="2"/>
        <v>0.01995</v>
      </c>
      <c r="V37" s="330">
        <v>15.0</v>
      </c>
      <c r="W37" s="329">
        <f t="shared" si="3"/>
        <v>0.15845</v>
      </c>
      <c r="X37" s="85">
        <f t="shared" si="4"/>
        <v>1251.755</v>
      </c>
      <c r="Y37" s="332">
        <v>0.1</v>
      </c>
      <c r="Z37" s="85">
        <f t="shared" si="17"/>
        <v>360</v>
      </c>
      <c r="AA37" s="347">
        <v>2.5</v>
      </c>
      <c r="AB37" s="85">
        <f t="shared" si="6"/>
        <v>1949.745</v>
      </c>
      <c r="AC37" s="329">
        <f t="shared" si="7"/>
        <v>0.2468031646</v>
      </c>
      <c r="AD37" s="71">
        <f t="shared" si="12"/>
        <v>6490.64</v>
      </c>
      <c r="AE37" s="71">
        <f t="shared" si="13"/>
        <v>157.605</v>
      </c>
      <c r="AF37" s="318">
        <v>0.0085</v>
      </c>
      <c r="AG37" s="319">
        <f t="shared" si="15"/>
        <v>67.15</v>
      </c>
    </row>
    <row r="38" ht="18.0" customHeight="1">
      <c r="A38" s="413">
        <v>45805.0</v>
      </c>
      <c r="B38" s="430" t="s">
        <v>1598</v>
      </c>
      <c r="C38" s="326" t="s">
        <v>1599</v>
      </c>
      <c r="D38" s="326" t="s">
        <v>112</v>
      </c>
      <c r="E38" s="326" t="s">
        <v>113</v>
      </c>
      <c r="F38" s="330" t="s">
        <v>659</v>
      </c>
      <c r="G38" s="330" t="s">
        <v>108</v>
      </c>
      <c r="H38" s="330" t="s">
        <v>109</v>
      </c>
      <c r="I38" s="60" t="s">
        <v>86</v>
      </c>
      <c r="J38" s="60" t="s">
        <v>1405</v>
      </c>
      <c r="K38" s="330" t="s">
        <v>1552</v>
      </c>
      <c r="L38" s="330" t="s">
        <v>1553</v>
      </c>
      <c r="M38" s="419">
        <v>8800.0</v>
      </c>
      <c r="N38" s="431">
        <v>13800.0</v>
      </c>
      <c r="O38" s="419">
        <v>100000.0</v>
      </c>
      <c r="P38" s="328">
        <v>3.6E-4</v>
      </c>
      <c r="Q38" s="85">
        <f t="shared" si="1"/>
        <v>36</v>
      </c>
      <c r="R38" s="86">
        <v>0.03</v>
      </c>
      <c r="S38" s="86">
        <v>0.035</v>
      </c>
      <c r="T38" s="329">
        <v>0.065</v>
      </c>
      <c r="U38" s="328">
        <f t="shared" si="2"/>
        <v>0.01995</v>
      </c>
      <c r="V38" s="330">
        <v>15.0</v>
      </c>
      <c r="W38" s="329">
        <f t="shared" si="3"/>
        <v>0.15845</v>
      </c>
      <c r="X38" s="85">
        <f t="shared" si="4"/>
        <v>2186.61</v>
      </c>
      <c r="Y38" s="332">
        <v>0.1</v>
      </c>
      <c r="Z38" s="85">
        <f t="shared" si="17"/>
        <v>500</v>
      </c>
      <c r="AA38" s="347">
        <v>2.5</v>
      </c>
      <c r="AB38" s="85">
        <f t="shared" si="6"/>
        <v>2274.89</v>
      </c>
      <c r="AC38" s="329">
        <f t="shared" si="7"/>
        <v>0.1648471014</v>
      </c>
      <c r="AD38" s="71">
        <f t="shared" si="12"/>
        <v>11338.08</v>
      </c>
      <c r="AE38" s="71">
        <f t="shared" si="13"/>
        <v>275.31</v>
      </c>
      <c r="AF38" s="318">
        <v>0.0085</v>
      </c>
      <c r="AG38" s="319">
        <f t="shared" si="15"/>
        <v>117.3</v>
      </c>
    </row>
    <row r="39" ht="18.0" customHeight="1">
      <c r="A39" s="413">
        <v>45805.0</v>
      </c>
      <c r="B39" s="430" t="s">
        <v>1600</v>
      </c>
      <c r="C39" s="326">
        <v>12452.0</v>
      </c>
      <c r="D39" s="326" t="s">
        <v>508</v>
      </c>
      <c r="E39" s="326" t="s">
        <v>119</v>
      </c>
      <c r="F39" s="326" t="s">
        <v>138</v>
      </c>
      <c r="G39" s="326" t="s">
        <v>139</v>
      </c>
      <c r="H39" s="326" t="s">
        <v>109</v>
      </c>
      <c r="I39" s="60" t="s">
        <v>86</v>
      </c>
      <c r="J39" s="106" t="s">
        <v>1405</v>
      </c>
      <c r="K39" s="455" t="s">
        <v>1437</v>
      </c>
      <c r="L39" s="326" t="s">
        <v>1438</v>
      </c>
      <c r="M39" s="60">
        <v>2400.0</v>
      </c>
      <c r="N39" s="436">
        <v>4600.0</v>
      </c>
      <c r="O39" s="18">
        <v>100000.0</v>
      </c>
      <c r="P39" s="328">
        <v>3.6E-4</v>
      </c>
      <c r="Q39" s="85">
        <f t="shared" si="1"/>
        <v>36</v>
      </c>
      <c r="R39" s="86">
        <v>0.03</v>
      </c>
      <c r="S39" s="86">
        <v>0.035</v>
      </c>
      <c r="T39" s="329">
        <v>0.065</v>
      </c>
      <c r="U39" s="328">
        <f t="shared" si="2"/>
        <v>0.01995</v>
      </c>
      <c r="V39" s="330">
        <v>15.0</v>
      </c>
      <c r="W39" s="331">
        <f t="shared" si="3"/>
        <v>0.15845</v>
      </c>
      <c r="X39" s="85">
        <f t="shared" si="4"/>
        <v>728.87</v>
      </c>
      <c r="Y39" s="332">
        <v>0.1</v>
      </c>
      <c r="Z39" s="85">
        <f t="shared" si="17"/>
        <v>220</v>
      </c>
      <c r="AA39" s="333">
        <v>2.5</v>
      </c>
      <c r="AB39" s="85">
        <f t="shared" si="6"/>
        <v>1212.63</v>
      </c>
      <c r="AC39" s="331">
        <f t="shared" si="7"/>
        <v>0.2636152174</v>
      </c>
      <c r="AD39" s="71">
        <f t="shared" si="12"/>
        <v>3779.36</v>
      </c>
      <c r="AE39" s="71">
        <f t="shared" si="13"/>
        <v>91.77</v>
      </c>
      <c r="AF39" s="318">
        <v>0.0085</v>
      </c>
      <c r="AG39" s="319">
        <f t="shared" si="15"/>
        <v>39.1</v>
      </c>
    </row>
    <row r="40" ht="18.0" customHeight="1">
      <c r="A40" s="433">
        <v>45807.0</v>
      </c>
      <c r="B40" s="430" t="s">
        <v>1601</v>
      </c>
      <c r="C40" s="326" t="s">
        <v>1602</v>
      </c>
      <c r="D40" s="326" t="s">
        <v>124</v>
      </c>
      <c r="E40" s="326" t="s">
        <v>125</v>
      </c>
      <c r="F40" s="326" t="s">
        <v>105</v>
      </c>
      <c r="G40" s="326" t="s">
        <v>106</v>
      </c>
      <c r="H40" s="326" t="s">
        <v>109</v>
      </c>
      <c r="I40" s="60" t="s">
        <v>86</v>
      </c>
      <c r="J40" s="60" t="s">
        <v>1405</v>
      </c>
      <c r="K40" s="326" t="s">
        <v>719</v>
      </c>
      <c r="L40" s="326" t="s">
        <v>1603</v>
      </c>
      <c r="M40" s="60">
        <v>9000.0</v>
      </c>
      <c r="N40" s="436">
        <v>11800.0</v>
      </c>
      <c r="O40" s="18">
        <v>400000.0</v>
      </c>
      <c r="P40" s="328">
        <v>3.6E-4</v>
      </c>
      <c r="Q40" s="85">
        <f t="shared" si="1"/>
        <v>144</v>
      </c>
      <c r="R40" s="86">
        <v>0.056</v>
      </c>
      <c r="S40" s="86">
        <v>0.035</v>
      </c>
      <c r="T40" s="329">
        <v>0.065</v>
      </c>
      <c r="U40" s="328">
        <f t="shared" si="2"/>
        <v>0.01995</v>
      </c>
      <c r="V40" s="330">
        <v>15.0</v>
      </c>
      <c r="W40" s="331">
        <f t="shared" si="3"/>
        <v>0.18445</v>
      </c>
      <c r="X40" s="85">
        <f t="shared" si="4"/>
        <v>2176.51</v>
      </c>
      <c r="Y40" s="332">
        <v>0.0</v>
      </c>
      <c r="Z40" s="453">
        <v>250.0</v>
      </c>
      <c r="AA40" s="333">
        <v>2.5</v>
      </c>
      <c r="AB40" s="85">
        <f t="shared" si="6"/>
        <v>226.99</v>
      </c>
      <c r="AC40" s="331">
        <f t="shared" si="7"/>
        <v>0.01923644068</v>
      </c>
      <c r="AD40" s="71">
        <f t="shared" si="12"/>
        <v>9388.08</v>
      </c>
      <c r="AE40" s="71">
        <f t="shared" si="13"/>
        <v>235.41</v>
      </c>
      <c r="AF40" s="318">
        <v>0.0085</v>
      </c>
      <c r="AG40" s="319">
        <f t="shared" si="15"/>
        <v>100.3</v>
      </c>
    </row>
    <row r="41" ht="18.0" customHeight="1">
      <c r="A41" s="433">
        <v>45808.0</v>
      </c>
      <c r="B41" s="430" t="s">
        <v>1604</v>
      </c>
      <c r="C41" s="326" t="s">
        <v>1605</v>
      </c>
      <c r="D41" s="326" t="s">
        <v>112</v>
      </c>
      <c r="E41" s="326" t="s">
        <v>113</v>
      </c>
      <c r="F41" s="326" t="s">
        <v>508</v>
      </c>
      <c r="G41" s="326" t="s">
        <v>119</v>
      </c>
      <c r="H41" s="326" t="s">
        <v>109</v>
      </c>
      <c r="I41" s="60" t="s">
        <v>86</v>
      </c>
      <c r="J41" s="60" t="s">
        <v>1405</v>
      </c>
      <c r="K41" s="326" t="s">
        <v>136</v>
      </c>
      <c r="L41" s="326" t="s">
        <v>740</v>
      </c>
      <c r="M41" s="60">
        <v>4500.0</v>
      </c>
      <c r="N41" s="436">
        <v>6900.0</v>
      </c>
      <c r="O41" s="18">
        <v>100000.0</v>
      </c>
      <c r="P41" s="328">
        <v>3.6E-4</v>
      </c>
      <c r="Q41" s="85">
        <f t="shared" si="1"/>
        <v>36</v>
      </c>
      <c r="R41" s="86">
        <v>0.03</v>
      </c>
      <c r="S41" s="86">
        <v>0.035</v>
      </c>
      <c r="T41" s="329">
        <v>0.065</v>
      </c>
      <c r="U41" s="328">
        <f t="shared" si="2"/>
        <v>0.01995</v>
      </c>
      <c r="V41" s="330">
        <v>15.0</v>
      </c>
      <c r="W41" s="331">
        <f t="shared" si="3"/>
        <v>0.15845</v>
      </c>
      <c r="X41" s="85">
        <f t="shared" si="4"/>
        <v>1093.305</v>
      </c>
      <c r="Y41" s="332">
        <v>0.09</v>
      </c>
      <c r="Z41" s="85">
        <f t="shared" ref="Z41:Z47" si="18">(N41-M41)*Y41</f>
        <v>216</v>
      </c>
      <c r="AA41" s="333">
        <v>2.5</v>
      </c>
      <c r="AB41" s="85">
        <f t="shared" si="6"/>
        <v>1052.195</v>
      </c>
      <c r="AC41" s="331">
        <f t="shared" si="7"/>
        <v>0.152492029</v>
      </c>
      <c r="AD41" s="71">
        <f t="shared" si="12"/>
        <v>5669.04</v>
      </c>
      <c r="AE41" s="71">
        <f t="shared" si="13"/>
        <v>137.655</v>
      </c>
      <c r="AF41" s="318">
        <v>0.0085</v>
      </c>
      <c r="AG41" s="319">
        <f t="shared" si="15"/>
        <v>58.65</v>
      </c>
    </row>
    <row r="42" ht="18.0" customHeight="1">
      <c r="A42" s="456">
        <v>45808.0</v>
      </c>
      <c r="B42" s="430" t="s">
        <v>1606</v>
      </c>
      <c r="C42" s="414" t="s">
        <v>1607</v>
      </c>
      <c r="D42" s="326" t="s">
        <v>105</v>
      </c>
      <c r="E42" s="326" t="s">
        <v>106</v>
      </c>
      <c r="F42" s="326" t="s">
        <v>112</v>
      </c>
      <c r="G42" s="326" t="s">
        <v>113</v>
      </c>
      <c r="H42" s="326" t="s">
        <v>109</v>
      </c>
      <c r="I42" s="60" t="s">
        <v>86</v>
      </c>
      <c r="J42" s="60" t="s">
        <v>1405</v>
      </c>
      <c r="K42" s="326" t="s">
        <v>1608</v>
      </c>
      <c r="L42" s="326" t="s">
        <v>1609</v>
      </c>
      <c r="M42" s="60">
        <v>6000.0</v>
      </c>
      <c r="N42" s="436">
        <v>10000.0</v>
      </c>
      <c r="O42" s="18">
        <v>100000.0</v>
      </c>
      <c r="P42" s="328">
        <v>3.6E-4</v>
      </c>
      <c r="Q42" s="85">
        <f t="shared" si="1"/>
        <v>36</v>
      </c>
      <c r="R42" s="86">
        <v>0.03</v>
      </c>
      <c r="S42" s="86">
        <v>0.034</v>
      </c>
      <c r="T42" s="329">
        <v>0.065</v>
      </c>
      <c r="U42" s="328">
        <f t="shared" si="2"/>
        <v>0.01995</v>
      </c>
      <c r="V42" s="330">
        <v>15.0</v>
      </c>
      <c r="W42" s="331">
        <f t="shared" si="3"/>
        <v>0.15745</v>
      </c>
      <c r="X42" s="85">
        <f t="shared" si="4"/>
        <v>1574.5</v>
      </c>
      <c r="Y42" s="332">
        <v>0.1</v>
      </c>
      <c r="Z42" s="85">
        <f t="shared" si="18"/>
        <v>400</v>
      </c>
      <c r="AA42" s="333">
        <v>2.5</v>
      </c>
      <c r="AB42" s="85">
        <f t="shared" si="6"/>
        <v>1987</v>
      </c>
      <c r="AC42" s="331">
        <f t="shared" si="7"/>
        <v>0.1987</v>
      </c>
      <c r="AD42" s="71">
        <f t="shared" si="12"/>
        <v>8226</v>
      </c>
      <c r="AE42" s="71">
        <f t="shared" si="13"/>
        <v>199.5</v>
      </c>
      <c r="AF42" s="318">
        <v>0.0085</v>
      </c>
      <c r="AG42" s="319">
        <f t="shared" si="15"/>
        <v>85</v>
      </c>
    </row>
    <row r="43" ht="18.0" customHeight="1">
      <c r="A43" s="433"/>
      <c r="B43" s="430"/>
      <c r="C43" s="414"/>
      <c r="D43" s="326"/>
      <c r="E43" s="326"/>
      <c r="F43" s="326"/>
      <c r="G43" s="326"/>
      <c r="H43" s="326"/>
      <c r="I43" s="60"/>
      <c r="J43" s="60"/>
      <c r="K43" s="326"/>
      <c r="L43" s="326"/>
      <c r="M43" s="60"/>
      <c r="N43" s="436"/>
      <c r="O43" s="18"/>
      <c r="P43" s="328">
        <v>3.6E-4</v>
      </c>
      <c r="Q43" s="85">
        <f t="shared" si="1"/>
        <v>0</v>
      </c>
      <c r="R43" s="86">
        <v>0.0</v>
      </c>
      <c r="S43" s="86">
        <v>0.0</v>
      </c>
      <c r="T43" s="329">
        <v>0.065</v>
      </c>
      <c r="U43" s="328">
        <f t="shared" si="2"/>
        <v>0</v>
      </c>
      <c r="V43" s="330">
        <v>0.0</v>
      </c>
      <c r="W43" s="331">
        <f t="shared" si="3"/>
        <v>0.0735</v>
      </c>
      <c r="X43" s="85">
        <f t="shared" si="4"/>
        <v>0</v>
      </c>
      <c r="Y43" s="332">
        <v>0.0</v>
      </c>
      <c r="Z43" s="85">
        <f t="shared" si="18"/>
        <v>0</v>
      </c>
      <c r="AA43" s="333">
        <v>2.5</v>
      </c>
      <c r="AB43" s="85">
        <f t="shared" si="6"/>
        <v>-2.5</v>
      </c>
      <c r="AC43" s="331" t="str">
        <f t="shared" si="7"/>
        <v>#DIV/0!</v>
      </c>
      <c r="AD43" s="71">
        <f t="shared" si="12"/>
        <v>0</v>
      </c>
      <c r="AE43" s="71">
        <f t="shared" si="13"/>
        <v>0</v>
      </c>
      <c r="AF43" s="318">
        <v>0.0085</v>
      </c>
      <c r="AG43" s="319">
        <f t="shared" si="15"/>
        <v>0</v>
      </c>
    </row>
    <row r="44" ht="18.0" customHeight="1">
      <c r="A44" s="433"/>
      <c r="B44" s="430"/>
      <c r="C44" s="414"/>
      <c r="D44" s="326"/>
      <c r="E44" s="326"/>
      <c r="F44" s="326"/>
      <c r="G44" s="326"/>
      <c r="H44" s="326"/>
      <c r="I44" s="60"/>
      <c r="J44" s="60"/>
      <c r="K44" s="326"/>
      <c r="L44" s="326"/>
      <c r="M44" s="60"/>
      <c r="N44" s="436"/>
      <c r="O44" s="18"/>
      <c r="P44" s="328">
        <v>3.6E-4</v>
      </c>
      <c r="Q44" s="85">
        <f t="shared" si="1"/>
        <v>0</v>
      </c>
      <c r="R44" s="86">
        <v>0.0</v>
      </c>
      <c r="S44" s="86">
        <v>0.0</v>
      </c>
      <c r="T44" s="329">
        <v>0.065</v>
      </c>
      <c r="U44" s="328">
        <f t="shared" si="2"/>
        <v>0</v>
      </c>
      <c r="V44" s="330">
        <v>0.0</v>
      </c>
      <c r="W44" s="331">
        <f t="shared" si="3"/>
        <v>0.0735</v>
      </c>
      <c r="X44" s="85">
        <f t="shared" si="4"/>
        <v>0</v>
      </c>
      <c r="Y44" s="332">
        <v>0.0</v>
      </c>
      <c r="Z44" s="85">
        <f t="shared" si="18"/>
        <v>0</v>
      </c>
      <c r="AA44" s="333">
        <v>2.5</v>
      </c>
      <c r="AB44" s="85">
        <f t="shared" si="6"/>
        <v>-2.5</v>
      </c>
      <c r="AC44" s="331" t="str">
        <f t="shared" si="7"/>
        <v>#DIV/0!</v>
      </c>
      <c r="AD44" s="71">
        <f t="shared" si="12"/>
        <v>0</v>
      </c>
      <c r="AE44" s="71">
        <f t="shared" si="13"/>
        <v>0</v>
      </c>
      <c r="AF44" s="318">
        <v>0.0085</v>
      </c>
      <c r="AG44" s="319">
        <f t="shared" si="15"/>
        <v>0</v>
      </c>
    </row>
    <row r="45" ht="18.0" customHeight="1">
      <c r="A45" s="433"/>
      <c r="B45" s="430"/>
      <c r="C45" s="430"/>
      <c r="D45" s="424"/>
      <c r="E45" s="424"/>
      <c r="F45" s="424"/>
      <c r="G45" s="424"/>
      <c r="H45" s="326"/>
      <c r="I45" s="60"/>
      <c r="J45" s="60"/>
      <c r="K45" s="424"/>
      <c r="L45" s="424"/>
      <c r="M45" s="99"/>
      <c r="N45" s="436"/>
      <c r="O45" s="18"/>
      <c r="P45" s="328">
        <v>3.6E-4</v>
      </c>
      <c r="Q45" s="85">
        <f t="shared" si="1"/>
        <v>0</v>
      </c>
      <c r="R45" s="86">
        <v>0.0</v>
      </c>
      <c r="S45" s="86">
        <v>0.0</v>
      </c>
      <c r="T45" s="329">
        <v>0.065</v>
      </c>
      <c r="U45" s="328">
        <f t="shared" si="2"/>
        <v>0</v>
      </c>
      <c r="V45" s="330">
        <v>0.0</v>
      </c>
      <c r="W45" s="331">
        <f t="shared" si="3"/>
        <v>0.0735</v>
      </c>
      <c r="X45" s="85">
        <f t="shared" si="4"/>
        <v>0</v>
      </c>
      <c r="Y45" s="332">
        <v>0.0</v>
      </c>
      <c r="Z45" s="85">
        <f t="shared" si="18"/>
        <v>0</v>
      </c>
      <c r="AA45" s="333">
        <v>2.5</v>
      </c>
      <c r="AB45" s="85">
        <f t="shared" si="6"/>
        <v>-2.5</v>
      </c>
      <c r="AC45" s="331" t="str">
        <f t="shared" si="7"/>
        <v>#DIV/0!</v>
      </c>
      <c r="AD45" s="71">
        <f t="shared" si="12"/>
        <v>0</v>
      </c>
      <c r="AE45" s="71">
        <f t="shared" si="13"/>
        <v>0</v>
      </c>
      <c r="AF45" s="318">
        <v>0.0085</v>
      </c>
      <c r="AG45" s="319">
        <f t="shared" si="15"/>
        <v>0</v>
      </c>
    </row>
    <row r="46" ht="18.0" customHeight="1">
      <c r="A46" s="433"/>
      <c r="B46" s="430"/>
      <c r="C46" s="430"/>
      <c r="D46" s="424"/>
      <c r="E46" s="424"/>
      <c r="F46" s="424"/>
      <c r="G46" s="424"/>
      <c r="H46" s="326"/>
      <c r="I46" s="99"/>
      <c r="J46" s="99"/>
      <c r="K46" s="424"/>
      <c r="L46" s="424"/>
      <c r="M46" s="99"/>
      <c r="N46" s="436"/>
      <c r="O46" s="18"/>
      <c r="P46" s="328">
        <v>3.6E-4</v>
      </c>
      <c r="Q46" s="85">
        <f t="shared" si="1"/>
        <v>0</v>
      </c>
      <c r="R46" s="86">
        <v>0.0</v>
      </c>
      <c r="S46" s="86">
        <v>0.0</v>
      </c>
      <c r="T46" s="329">
        <v>0.065</v>
      </c>
      <c r="U46" s="328">
        <f t="shared" si="2"/>
        <v>0</v>
      </c>
      <c r="V46" s="330">
        <v>0.0</v>
      </c>
      <c r="W46" s="331">
        <f t="shared" si="3"/>
        <v>0.0735</v>
      </c>
      <c r="X46" s="85">
        <f t="shared" si="4"/>
        <v>0</v>
      </c>
      <c r="Y46" s="332">
        <v>0.0</v>
      </c>
      <c r="Z46" s="85">
        <f t="shared" si="18"/>
        <v>0</v>
      </c>
      <c r="AA46" s="333">
        <v>2.5</v>
      </c>
      <c r="AB46" s="85">
        <f t="shared" si="6"/>
        <v>-2.5</v>
      </c>
      <c r="AC46" s="331" t="str">
        <f t="shared" si="7"/>
        <v>#DIV/0!</v>
      </c>
      <c r="AD46" s="71">
        <f t="shared" si="12"/>
        <v>0</v>
      </c>
      <c r="AE46" s="71">
        <f t="shared" si="13"/>
        <v>0</v>
      </c>
      <c r="AF46" s="318">
        <v>0.0085</v>
      </c>
      <c r="AG46" s="319">
        <f t="shared" si="15"/>
        <v>0</v>
      </c>
    </row>
    <row r="47" ht="18.0" customHeight="1">
      <c r="A47" s="433"/>
      <c r="B47" s="430"/>
      <c r="C47" s="430"/>
      <c r="D47" s="424"/>
      <c r="E47" s="424"/>
      <c r="F47" s="424"/>
      <c r="G47" s="424"/>
      <c r="H47" s="326"/>
      <c r="I47" s="99"/>
      <c r="J47" s="99"/>
      <c r="K47" s="424"/>
      <c r="L47" s="424"/>
      <c r="M47" s="99"/>
      <c r="N47" s="436"/>
      <c r="O47" s="18"/>
      <c r="P47" s="328">
        <v>3.6E-4</v>
      </c>
      <c r="Q47" s="85">
        <f t="shared" si="1"/>
        <v>0</v>
      </c>
      <c r="R47" s="86">
        <v>0.0</v>
      </c>
      <c r="S47" s="86">
        <v>0.0</v>
      </c>
      <c r="T47" s="329">
        <v>0.065</v>
      </c>
      <c r="U47" s="328">
        <f t="shared" si="2"/>
        <v>0</v>
      </c>
      <c r="V47" s="330">
        <v>0.0</v>
      </c>
      <c r="W47" s="331">
        <f t="shared" si="3"/>
        <v>0.0735</v>
      </c>
      <c r="X47" s="85">
        <f t="shared" si="4"/>
        <v>0</v>
      </c>
      <c r="Y47" s="332">
        <v>0.0</v>
      </c>
      <c r="Z47" s="85">
        <f t="shared" si="18"/>
        <v>0</v>
      </c>
      <c r="AA47" s="333">
        <v>2.5</v>
      </c>
      <c r="AB47" s="85">
        <f t="shared" si="6"/>
        <v>-2.5</v>
      </c>
      <c r="AC47" s="331" t="str">
        <f t="shared" si="7"/>
        <v>#DIV/0!</v>
      </c>
      <c r="AD47" s="71">
        <f t="shared" si="12"/>
        <v>0</v>
      </c>
      <c r="AE47" s="71">
        <f t="shared" si="13"/>
        <v>0</v>
      </c>
      <c r="AF47" s="318">
        <v>0.0085</v>
      </c>
      <c r="AG47" s="319">
        <f t="shared" si="15"/>
        <v>0</v>
      </c>
    </row>
    <row r="48" ht="18.0" customHeight="1">
      <c r="A48" s="103"/>
      <c r="B48" s="104"/>
      <c r="H48" s="105"/>
      <c r="I48" s="106"/>
      <c r="J48" s="106"/>
      <c r="L48" s="4" t="s">
        <v>1193</v>
      </c>
      <c r="M48" s="438"/>
      <c r="N48" s="439"/>
      <c r="O48" s="440"/>
      <c r="P48" s="441"/>
      <c r="Q48" s="441"/>
      <c r="R48" s="442"/>
      <c r="S48" s="442"/>
      <c r="T48" s="441"/>
      <c r="U48" s="441"/>
      <c r="V48" s="441"/>
      <c r="W48" s="443">
        <f t="shared" ref="W48:X48" si="19">SUM(W12:W47)</f>
        <v>5.5295</v>
      </c>
      <c r="X48" s="444">
        <f t="shared" si="19"/>
        <v>42526.646</v>
      </c>
      <c r="Y48" s="441"/>
      <c r="Z48" s="445">
        <f>SUM(Z4:Z47)</f>
        <v>12024.3</v>
      </c>
      <c r="AA48" s="446" t="str">
        <f>Z48/N48</f>
        <v>#DIV/0!</v>
      </c>
      <c r="AB48" s="447">
        <f>SUM(AB4:AB47)</f>
        <v>58368.774</v>
      </c>
      <c r="AC48" s="448">
        <f>C72</f>
        <v>0.1819021877</v>
      </c>
    </row>
    <row r="49" ht="18.0" customHeight="1">
      <c r="A49" s="103"/>
      <c r="B49" s="104"/>
      <c r="H49" s="105"/>
      <c r="I49" s="106"/>
      <c r="J49" s="106"/>
      <c r="M49" s="6"/>
      <c r="N49" s="6"/>
      <c r="R49" s="363"/>
      <c r="S49" s="363"/>
    </row>
    <row r="50" ht="18.0" customHeight="1">
      <c r="A50" s="103"/>
      <c r="B50" s="104"/>
      <c r="H50" s="105"/>
      <c r="I50" s="106"/>
      <c r="J50" s="106"/>
      <c r="M50" s="6"/>
      <c r="N50" s="6"/>
      <c r="R50" s="363"/>
      <c r="S50" s="363"/>
    </row>
    <row r="51" ht="18.0" customHeight="1">
      <c r="A51" s="103"/>
      <c r="B51" s="104"/>
      <c r="H51" s="105"/>
      <c r="I51" s="106"/>
      <c r="J51" s="106"/>
      <c r="N51" s="109"/>
      <c r="R51" s="363"/>
      <c r="S51" s="363"/>
    </row>
    <row r="52" ht="18.0" customHeight="1">
      <c r="A52" s="103"/>
      <c r="B52" s="104"/>
      <c r="H52" s="105"/>
      <c r="I52" s="106"/>
      <c r="J52" s="106"/>
      <c r="N52" s="110"/>
      <c r="R52" s="363"/>
      <c r="S52" s="363"/>
    </row>
    <row r="53" ht="18.0" customHeight="1">
      <c r="B53" s="104"/>
      <c r="C53" s="364" t="s">
        <v>209</v>
      </c>
      <c r="D53" s="364" t="s">
        <v>1</v>
      </c>
      <c r="E53" s="364" t="s">
        <v>2</v>
      </c>
      <c r="F53" s="365" t="s">
        <v>13</v>
      </c>
      <c r="G53" s="366" t="s">
        <v>3</v>
      </c>
      <c r="H53" s="105"/>
      <c r="I53" s="106"/>
      <c r="J53" s="106"/>
      <c r="L53" s="115" t="str">
        <f>M6098</f>
        <v/>
      </c>
      <c r="N53" s="116"/>
      <c r="O53" s="115"/>
      <c r="R53" s="363"/>
      <c r="S53" s="363"/>
    </row>
    <row r="54" ht="18.0" customHeight="1">
      <c r="B54" s="104"/>
      <c r="C54" s="367" t="s">
        <v>109</v>
      </c>
      <c r="D54" s="368">
        <v>150000.0</v>
      </c>
      <c r="E54" s="369">
        <f t="shared" ref="E54:E60" si="20">SUMIF(H:H,C54,N:N)</f>
        <v>279480</v>
      </c>
      <c r="F54" s="369">
        <f t="shared" ref="F54:F60" si="21">SUMIF(H:H,C54,Z:Z)</f>
        <v>10964</v>
      </c>
      <c r="G54" s="11">
        <f t="shared" ref="G54:G60" si="22">E54/D54</f>
        <v>1.8632</v>
      </c>
      <c r="H54" s="105"/>
      <c r="I54" s="106"/>
      <c r="J54" s="106"/>
      <c r="L54" s="115"/>
      <c r="O54" s="115"/>
      <c r="R54" s="363"/>
      <c r="S54" s="363"/>
    </row>
    <row r="55" ht="18.0" customHeight="1">
      <c r="B55" s="104"/>
      <c r="C55" s="367" t="s">
        <v>1517</v>
      </c>
      <c r="D55" s="368">
        <v>20000.0</v>
      </c>
      <c r="E55" s="369">
        <f t="shared" si="20"/>
        <v>8000</v>
      </c>
      <c r="F55" s="369">
        <f t="shared" si="21"/>
        <v>210</v>
      </c>
      <c r="G55" s="11">
        <f t="shared" si="22"/>
        <v>0.4</v>
      </c>
      <c r="H55" s="105"/>
      <c r="I55" s="106"/>
      <c r="J55" s="106"/>
      <c r="O55" s="115"/>
      <c r="R55" s="363"/>
      <c r="S55" s="363"/>
    </row>
    <row r="56" ht="18.0" customHeight="1">
      <c r="B56" s="104"/>
      <c r="C56" s="367" t="s">
        <v>128</v>
      </c>
      <c r="D56" s="368">
        <v>10000.0</v>
      </c>
      <c r="E56" s="369">
        <f t="shared" si="20"/>
        <v>0</v>
      </c>
      <c r="F56" s="369">
        <f t="shared" si="21"/>
        <v>0</v>
      </c>
      <c r="G56" s="11">
        <f t="shared" si="22"/>
        <v>0</v>
      </c>
      <c r="H56" s="105"/>
      <c r="I56" s="123"/>
      <c r="J56" s="123"/>
      <c r="O56" s="115"/>
      <c r="R56" s="363"/>
      <c r="S56" s="363"/>
    </row>
    <row r="57" ht="18.0" customHeight="1">
      <c r="B57" s="104"/>
      <c r="C57" s="367" t="s">
        <v>316</v>
      </c>
      <c r="D57" s="368">
        <v>20000.0</v>
      </c>
      <c r="E57" s="369">
        <f t="shared" si="20"/>
        <v>2800</v>
      </c>
      <c r="F57" s="369">
        <f t="shared" si="21"/>
        <v>8</v>
      </c>
      <c r="G57" s="11">
        <f t="shared" si="22"/>
        <v>0.14</v>
      </c>
      <c r="L57" s="128"/>
      <c r="O57" s="115"/>
      <c r="R57" s="363"/>
      <c r="S57" s="363"/>
    </row>
    <row r="58" ht="18.0" customHeight="1">
      <c r="B58" s="104"/>
      <c r="C58" s="367" t="s">
        <v>212</v>
      </c>
      <c r="D58" s="368">
        <v>20000.0</v>
      </c>
      <c r="E58" s="369">
        <f t="shared" si="20"/>
        <v>0</v>
      </c>
      <c r="F58" s="369">
        <f t="shared" si="21"/>
        <v>0</v>
      </c>
      <c r="G58" s="11">
        <f t="shared" si="22"/>
        <v>0</v>
      </c>
      <c r="R58" s="363"/>
      <c r="S58" s="363"/>
    </row>
    <row r="59" ht="18.0" customHeight="1">
      <c r="B59" s="104"/>
      <c r="C59" s="367" t="s">
        <v>85</v>
      </c>
      <c r="D59" s="368">
        <v>50000.0</v>
      </c>
      <c r="E59" s="369">
        <f t="shared" si="20"/>
        <v>27900</v>
      </c>
      <c r="F59" s="369">
        <f t="shared" si="21"/>
        <v>769.5</v>
      </c>
      <c r="G59" s="11">
        <f t="shared" si="22"/>
        <v>0.558</v>
      </c>
      <c r="L59" s="134"/>
      <c r="S59" s="363"/>
    </row>
    <row r="60" ht="18.0" customHeight="1">
      <c r="B60" s="104"/>
      <c r="C60" s="367" t="s">
        <v>1197</v>
      </c>
      <c r="D60" s="368">
        <v>30000.0</v>
      </c>
      <c r="E60" s="369">
        <f t="shared" si="20"/>
        <v>2700</v>
      </c>
      <c r="F60" s="369">
        <f t="shared" si="21"/>
        <v>72.8</v>
      </c>
      <c r="G60" s="370">
        <f t="shared" si="22"/>
        <v>0.09</v>
      </c>
      <c r="O60" s="139"/>
      <c r="R60" s="363"/>
      <c r="S60" s="363"/>
    </row>
    <row r="61" ht="18.0" customHeight="1">
      <c r="B61" s="104"/>
      <c r="C61" s="371" t="s">
        <v>805</v>
      </c>
      <c r="D61" s="372">
        <v>350000.0</v>
      </c>
      <c r="E61" s="372">
        <f>SUM(E54:E60)</f>
        <v>320880</v>
      </c>
      <c r="F61" s="373">
        <f>SUM(F50:F60)+(D122)</f>
        <v>12024.3</v>
      </c>
      <c r="G61" s="374"/>
      <c r="O61" s="110"/>
      <c r="R61" s="363"/>
      <c r="S61" s="363"/>
    </row>
    <row r="62" ht="18.0" customHeight="1">
      <c r="B62" s="104"/>
      <c r="R62" s="363"/>
      <c r="S62" s="363"/>
    </row>
    <row r="63" ht="18.0" customHeight="1">
      <c r="B63" s="104"/>
      <c r="C63" s="6"/>
      <c r="D63" s="6"/>
      <c r="E63" s="6"/>
      <c r="F63" s="6"/>
      <c r="G63" s="6"/>
      <c r="R63" s="363"/>
      <c r="S63" s="363"/>
    </row>
    <row r="64" ht="18.0" hidden="1" customHeight="1">
      <c r="A64" s="103"/>
      <c r="B64" s="104"/>
      <c r="C64" s="117"/>
      <c r="D64" s="135"/>
      <c r="E64" s="136"/>
      <c r="F64" s="136"/>
      <c r="G64" s="137"/>
      <c r="R64" s="363"/>
      <c r="S64" s="363"/>
    </row>
    <row r="65" ht="18.0" customHeight="1">
      <c r="A65" s="103"/>
      <c r="B65" s="104"/>
      <c r="C65" s="129"/>
      <c r="D65" s="457" t="s">
        <v>1509</v>
      </c>
      <c r="E65" s="2"/>
      <c r="F65" s="3"/>
      <c r="G65" s="383"/>
      <c r="L65" s="146"/>
      <c r="R65" s="363"/>
      <c r="S65" s="363"/>
    </row>
    <row r="66" ht="18.0" customHeight="1">
      <c r="A66" s="103"/>
      <c r="B66" s="104"/>
      <c r="L66" s="148"/>
      <c r="R66" s="363"/>
      <c r="S66" s="363"/>
    </row>
    <row r="67" ht="18.0" customHeight="1">
      <c r="A67" s="103"/>
      <c r="B67" s="104"/>
      <c r="L67" s="148"/>
      <c r="R67" s="363"/>
      <c r="S67" s="363"/>
    </row>
    <row r="68" ht="18.0" customHeight="1">
      <c r="A68" s="103"/>
      <c r="B68" s="104"/>
      <c r="C68" s="384" t="s">
        <v>218</v>
      </c>
      <c r="D68" s="384" t="s">
        <v>5</v>
      </c>
      <c r="F68" s="385" t="s">
        <v>214</v>
      </c>
      <c r="G68" s="386">
        <v>9.0</v>
      </c>
      <c r="L68" s="148"/>
      <c r="R68" s="363"/>
      <c r="S68" s="363"/>
    </row>
    <row r="69" ht="18.0" customHeight="1">
      <c r="A69" s="103"/>
      <c r="B69" s="104"/>
      <c r="C69" s="387">
        <f t="shared" ref="C69:D69" si="23">SUM(M4:M47)</f>
        <v>194810</v>
      </c>
      <c r="D69" s="388">
        <f t="shared" si="23"/>
        <v>320880</v>
      </c>
      <c r="F69" s="389" t="s">
        <v>215</v>
      </c>
      <c r="G69" s="390">
        <f>G71/G68</f>
        <v>3235.555556</v>
      </c>
      <c r="R69" s="363"/>
      <c r="S69" s="363"/>
    </row>
    <row r="70" ht="18.0" customHeight="1">
      <c r="A70" s="103"/>
      <c r="B70" s="104"/>
      <c r="F70" s="389" t="s">
        <v>1</v>
      </c>
      <c r="G70" s="391">
        <v>350000.0</v>
      </c>
      <c r="R70" s="363"/>
      <c r="S70" s="363"/>
    </row>
    <row r="71" ht="18.0" customHeight="1">
      <c r="A71" s="103"/>
      <c r="B71" s="104"/>
      <c r="C71" s="392" t="s">
        <v>219</v>
      </c>
      <c r="D71" s="392" t="s">
        <v>220</v>
      </c>
      <c r="F71" s="385" t="s">
        <v>1510</v>
      </c>
      <c r="G71" s="393">
        <f>G70-G72</f>
        <v>29120</v>
      </c>
      <c r="R71" s="363"/>
      <c r="S71" s="363"/>
    </row>
    <row r="72" ht="18.0" customHeight="1">
      <c r="A72" s="155"/>
      <c r="B72" s="104"/>
      <c r="C72" s="394">
        <f>AB48/D69</f>
        <v>0.1819021877</v>
      </c>
      <c r="D72" s="395">
        <f>D69*C72</f>
        <v>58368.774</v>
      </c>
      <c r="F72" s="396" t="s">
        <v>5</v>
      </c>
      <c r="G72" s="397">
        <f>E61</f>
        <v>320880</v>
      </c>
      <c r="R72" s="363"/>
      <c r="S72" s="363"/>
    </row>
    <row r="73" ht="18.0" customHeight="1">
      <c r="A73" s="103"/>
      <c r="B73" s="104"/>
      <c r="R73" s="363"/>
      <c r="S73" s="363"/>
    </row>
    <row r="74" ht="18.0" customHeight="1">
      <c r="A74" s="103"/>
      <c r="B74" s="104"/>
      <c r="R74" s="363"/>
      <c r="S74" s="363"/>
    </row>
    <row r="75" ht="18.0" customHeight="1">
      <c r="A75" s="103"/>
      <c r="B75" s="104"/>
      <c r="R75" s="363"/>
      <c r="S75" s="363"/>
    </row>
    <row r="76" ht="18.0" customHeight="1">
      <c r="A76" s="103"/>
      <c r="B76" s="104"/>
      <c r="K76" s="4" t="s">
        <v>210</v>
      </c>
      <c r="R76" s="363"/>
      <c r="S76" s="363"/>
    </row>
    <row r="77" ht="18.0" customHeight="1">
      <c r="A77" s="103"/>
      <c r="B77" s="104"/>
      <c r="R77" s="363"/>
      <c r="S77" s="363"/>
    </row>
    <row r="78" ht="18.0" customHeight="1">
      <c r="A78" s="103"/>
      <c r="B78" s="104"/>
      <c r="G78" s="146"/>
      <c r="H78" s="146"/>
      <c r="I78" s="146"/>
      <c r="J78" s="146"/>
      <c r="K78" s="146"/>
      <c r="P78" s="156"/>
      <c r="Q78" s="156"/>
      <c r="R78" s="398"/>
      <c r="S78" s="399"/>
      <c r="T78" s="400"/>
      <c r="U78" s="401"/>
      <c r="V78" s="401"/>
      <c r="W78" s="164"/>
      <c r="X78" s="162"/>
      <c r="Y78" s="164"/>
      <c r="Z78" s="400"/>
      <c r="AA78" s="401"/>
      <c r="AB78" s="159"/>
      <c r="AC78" s="402"/>
      <c r="AD78" s="164"/>
      <c r="AE78" s="165"/>
      <c r="AF78" s="165"/>
      <c r="AG78" s="165"/>
    </row>
    <row r="79" ht="18.0" customHeight="1">
      <c r="A79" s="103"/>
      <c r="B79" s="104"/>
      <c r="G79" s="148"/>
      <c r="H79" s="148"/>
      <c r="I79" s="148"/>
      <c r="J79" s="148"/>
      <c r="K79" s="148"/>
      <c r="P79" s="166"/>
      <c r="Q79" s="167"/>
      <c r="R79" s="123"/>
      <c r="S79" s="399"/>
      <c r="T79" s="400"/>
      <c r="U79" s="401"/>
      <c r="V79" s="401"/>
      <c r="W79" s="164"/>
      <c r="X79" s="162"/>
      <c r="Y79" s="164"/>
      <c r="Z79" s="400"/>
      <c r="AA79" s="401"/>
      <c r="AB79" s="159"/>
      <c r="AC79" s="402"/>
      <c r="AD79" s="164"/>
      <c r="AE79" s="168"/>
      <c r="AF79" s="168"/>
      <c r="AG79" s="168"/>
    </row>
    <row r="80" ht="18.0" customHeight="1">
      <c r="A80" s="103"/>
      <c r="B80" s="104"/>
      <c r="C80" s="169"/>
      <c r="D80" s="170"/>
      <c r="E80" s="170"/>
      <c r="F80" s="148"/>
      <c r="G80" s="148"/>
      <c r="H80" s="148"/>
      <c r="I80" s="148"/>
      <c r="J80" s="148"/>
      <c r="K80" s="148"/>
      <c r="P80" s="166"/>
      <c r="Q80" s="167"/>
      <c r="R80" s="123"/>
      <c r="S80" s="399"/>
      <c r="T80" s="400"/>
      <c r="U80" s="401"/>
      <c r="V80" s="164"/>
      <c r="W80" s="164"/>
      <c r="X80" s="162"/>
      <c r="Y80" s="164"/>
      <c r="Z80" s="400"/>
      <c r="AA80" s="401"/>
      <c r="AB80" s="159"/>
      <c r="AC80" s="402"/>
      <c r="AD80" s="164"/>
      <c r="AE80" s="165"/>
      <c r="AF80" s="165"/>
      <c r="AG80" s="165"/>
    </row>
    <row r="81" ht="18.0" customHeight="1">
      <c r="A81" s="103"/>
      <c r="B81" s="104"/>
      <c r="C81" s="169"/>
      <c r="D81" s="170"/>
      <c r="E81" s="170"/>
      <c r="F81" s="148"/>
      <c r="G81" s="148"/>
      <c r="H81" s="148"/>
      <c r="I81" s="148"/>
      <c r="J81" s="148"/>
      <c r="K81" s="148"/>
      <c r="P81" s="166"/>
      <c r="Q81" s="167"/>
      <c r="R81" s="166"/>
      <c r="S81" s="399"/>
      <c r="T81" s="400"/>
      <c r="U81" s="401"/>
      <c r="V81" s="401"/>
      <c r="W81" s="164"/>
      <c r="X81" s="162"/>
      <c r="Y81" s="164"/>
      <c r="Z81" s="400"/>
      <c r="AA81" s="401"/>
      <c r="AB81" s="159"/>
      <c r="AC81" s="402"/>
      <c r="AD81" s="164"/>
      <c r="AE81" s="165"/>
      <c r="AF81" s="165"/>
      <c r="AG81" s="165"/>
    </row>
    <row r="82" ht="18.0" customHeight="1">
      <c r="A82" s="103"/>
      <c r="B82" s="104"/>
      <c r="C82" s="6"/>
      <c r="R82" s="363"/>
      <c r="S82" s="363"/>
    </row>
    <row r="83" ht="18.0" customHeight="1">
      <c r="A83" s="103"/>
      <c r="B83" s="104"/>
      <c r="R83" s="363"/>
      <c r="S83" s="363"/>
    </row>
    <row r="84" ht="18.0" customHeight="1">
      <c r="A84" s="103"/>
      <c r="B84" s="104"/>
      <c r="R84" s="363"/>
      <c r="S84" s="363"/>
    </row>
    <row r="85" ht="18.0" customHeight="1">
      <c r="A85" s="103"/>
      <c r="B85" s="104"/>
      <c r="R85" s="363"/>
      <c r="S85" s="363"/>
    </row>
    <row r="86" ht="18.0" customHeight="1">
      <c r="A86" s="103"/>
      <c r="B86" s="104"/>
      <c r="R86" s="363"/>
      <c r="S86" s="363"/>
    </row>
    <row r="87" ht="18.0" customHeight="1">
      <c r="A87" s="103"/>
      <c r="B87" s="104"/>
      <c r="R87" s="363"/>
      <c r="S87" s="363"/>
    </row>
    <row r="88" ht="18.0" customHeight="1">
      <c r="A88" s="103"/>
      <c r="B88" s="104"/>
      <c r="R88" s="363"/>
      <c r="S88" s="363"/>
    </row>
    <row r="89" ht="18.0" customHeight="1">
      <c r="A89" s="103"/>
      <c r="R89" s="363"/>
      <c r="S89" s="363"/>
    </row>
    <row r="90" ht="18.0" customHeight="1">
      <c r="A90" s="103"/>
      <c r="R90" s="363"/>
      <c r="S90" s="363"/>
    </row>
    <row r="91" ht="18.0" customHeight="1">
      <c r="A91" s="103"/>
      <c r="R91" s="363"/>
      <c r="S91" s="363"/>
    </row>
    <row r="92" ht="18.0" customHeight="1">
      <c r="A92" s="103"/>
      <c r="R92" s="363"/>
      <c r="S92" s="363"/>
    </row>
    <row r="93" ht="18.0" customHeight="1">
      <c r="A93" s="103"/>
      <c r="R93" s="363"/>
      <c r="S93" s="363"/>
    </row>
    <row r="94" ht="18.0" customHeight="1">
      <c r="A94" s="103"/>
      <c r="R94" s="363"/>
      <c r="S94" s="363"/>
    </row>
    <row r="95" ht="18.0" customHeight="1">
      <c r="A95" s="103"/>
      <c r="R95" s="363"/>
      <c r="S95" s="363"/>
    </row>
    <row r="96" ht="18.0" customHeight="1">
      <c r="A96" s="103"/>
      <c r="R96" s="363"/>
      <c r="S96" s="363"/>
    </row>
    <row r="97" ht="18.0" customHeight="1">
      <c r="A97" s="103"/>
      <c r="R97" s="363"/>
      <c r="S97" s="363"/>
    </row>
    <row r="98" ht="18.0" customHeight="1">
      <c r="A98" s="103"/>
      <c r="R98" s="363"/>
      <c r="S98" s="363"/>
    </row>
    <row r="99" ht="18.0" customHeight="1">
      <c r="A99" s="103"/>
      <c r="R99" s="363"/>
      <c r="S99" s="363"/>
    </row>
    <row r="100" ht="18.0" customHeight="1">
      <c r="A100" s="103"/>
      <c r="R100" s="363"/>
      <c r="S100" s="363"/>
    </row>
    <row r="101" ht="18.0" customHeight="1">
      <c r="A101" s="103"/>
      <c r="R101" s="363"/>
      <c r="S101" s="363"/>
    </row>
    <row r="102" ht="18.0" customHeight="1">
      <c r="A102" s="103"/>
      <c r="R102" s="363"/>
      <c r="S102" s="363"/>
    </row>
    <row r="103" ht="18.0" customHeight="1">
      <c r="A103" s="103"/>
      <c r="R103" s="363"/>
      <c r="S103" s="363"/>
    </row>
    <row r="104" ht="18.0" customHeight="1">
      <c r="A104" s="103"/>
      <c r="R104" s="363"/>
      <c r="S104" s="363"/>
    </row>
    <row r="105" ht="18.0" customHeight="1">
      <c r="A105" s="103"/>
      <c r="R105" s="363"/>
      <c r="S105" s="363"/>
    </row>
    <row r="106" ht="18.0" customHeight="1">
      <c r="A106" s="103"/>
      <c r="R106" s="363"/>
      <c r="S106" s="363"/>
    </row>
    <row r="107" ht="18.0" customHeight="1">
      <c r="A107" s="103"/>
      <c r="R107" s="363"/>
      <c r="S107" s="363"/>
    </row>
    <row r="108" ht="18.0" customHeight="1">
      <c r="A108" s="103"/>
      <c r="R108" s="363"/>
      <c r="S108" s="363"/>
    </row>
    <row r="109" ht="18.0" customHeight="1">
      <c r="A109" s="103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I133" s="172"/>
      <c r="R133" s="363"/>
      <c r="S133" s="363"/>
    </row>
    <row r="134" ht="18.0" customHeight="1">
      <c r="A134" s="103"/>
      <c r="I134" s="172"/>
      <c r="R134" s="363"/>
      <c r="S134" s="363"/>
    </row>
    <row r="135" ht="18.0" customHeight="1">
      <c r="A135" s="103"/>
      <c r="I135" s="172"/>
      <c r="R135" s="363"/>
      <c r="S135" s="363"/>
    </row>
    <row r="136" ht="18.0" customHeight="1">
      <c r="A136" s="103"/>
      <c r="I136" s="172"/>
      <c r="R136" s="363"/>
      <c r="S136" s="363"/>
    </row>
    <row r="137" ht="18.0" customHeight="1">
      <c r="A137" s="103"/>
      <c r="I137" s="172"/>
      <c r="R137" s="363"/>
      <c r="S137" s="363"/>
    </row>
    <row r="138" ht="18.0" customHeight="1">
      <c r="A138" s="103"/>
      <c r="I138" s="172"/>
      <c r="R138" s="363"/>
      <c r="S138" s="363"/>
    </row>
    <row r="139" ht="18.0" customHeight="1">
      <c r="A139" s="103"/>
      <c r="I139" s="172"/>
      <c r="R139" s="363"/>
      <c r="S139" s="363"/>
    </row>
    <row r="140" ht="18.0" customHeight="1">
      <c r="A140" s="103"/>
      <c r="I140" s="172"/>
      <c r="R140" s="363"/>
      <c r="S140" s="363"/>
    </row>
    <row r="141" ht="18.0" customHeight="1">
      <c r="A141" s="103"/>
      <c r="I141" s="172"/>
      <c r="R141" s="363"/>
      <c r="S141" s="363"/>
    </row>
    <row r="142" ht="18.0" customHeight="1">
      <c r="A142" s="103"/>
      <c r="I142" s="172"/>
      <c r="R142" s="363"/>
      <c r="S142" s="363"/>
    </row>
    <row r="143" ht="18.0" customHeight="1">
      <c r="A143" s="103"/>
      <c r="I143" s="172"/>
      <c r="R143" s="363"/>
      <c r="S143" s="363"/>
    </row>
    <row r="144" ht="18.0" customHeight="1">
      <c r="A144" s="103"/>
      <c r="I144" s="172"/>
      <c r="R144" s="363"/>
      <c r="S144" s="363"/>
    </row>
    <row r="145" ht="18.0" customHeight="1">
      <c r="A145" s="103"/>
      <c r="I145" s="172"/>
      <c r="R145" s="363"/>
      <c r="S145" s="363"/>
    </row>
    <row r="146" ht="18.0" customHeight="1">
      <c r="A146" s="103"/>
      <c r="I146" s="172"/>
      <c r="R146" s="363"/>
      <c r="S146" s="363"/>
    </row>
    <row r="147" ht="18.0" customHeight="1">
      <c r="A147" s="103"/>
      <c r="I147" s="172"/>
      <c r="R147" s="363"/>
      <c r="S147" s="363"/>
    </row>
    <row r="148" ht="18.0" customHeight="1">
      <c r="A148" s="103"/>
      <c r="I148" s="172"/>
      <c r="R148" s="363"/>
      <c r="S148" s="363"/>
    </row>
    <row r="149" ht="18.0" customHeight="1">
      <c r="A149" s="103"/>
      <c r="I149" s="172"/>
      <c r="R149" s="363"/>
      <c r="S149" s="363"/>
    </row>
    <row r="150" ht="18.0" customHeight="1">
      <c r="A150" s="103"/>
      <c r="I150" s="172"/>
      <c r="R150" s="363"/>
      <c r="S150" s="363"/>
    </row>
    <row r="151" ht="18.0" customHeight="1">
      <c r="A151" s="103"/>
      <c r="I151" s="172"/>
      <c r="R151" s="363"/>
      <c r="S151" s="363"/>
    </row>
    <row r="152" ht="18.0" customHeight="1">
      <c r="A152" s="103"/>
      <c r="I152" s="172"/>
      <c r="R152" s="363"/>
      <c r="S152" s="363"/>
    </row>
    <row r="153" ht="18.0" customHeight="1">
      <c r="A153" s="103"/>
      <c r="I153" s="172"/>
      <c r="R153" s="363"/>
      <c r="S153" s="363"/>
    </row>
    <row r="154" ht="18.0" customHeight="1">
      <c r="A154" s="103"/>
      <c r="I154" s="172"/>
      <c r="R154" s="363"/>
      <c r="S154" s="363"/>
    </row>
    <row r="155" ht="18.0" customHeight="1">
      <c r="A155" s="103"/>
      <c r="I155" s="172"/>
      <c r="R155" s="363"/>
      <c r="S155" s="363"/>
    </row>
    <row r="156" ht="18.0" customHeight="1">
      <c r="A156" s="103"/>
      <c r="I156" s="172"/>
      <c r="R156" s="363"/>
      <c r="S156" s="363"/>
    </row>
    <row r="157" ht="18.0" customHeight="1">
      <c r="A157" s="103"/>
      <c r="I157" s="172"/>
      <c r="R157" s="363"/>
      <c r="S157" s="363"/>
    </row>
    <row r="158" ht="18.0" customHeight="1">
      <c r="A158" s="103"/>
      <c r="I158" s="172"/>
      <c r="R158" s="363"/>
      <c r="S158" s="363"/>
    </row>
    <row r="159" ht="18.0" customHeight="1">
      <c r="A159" s="103"/>
      <c r="I159" s="172"/>
      <c r="R159" s="363"/>
      <c r="S159" s="363"/>
    </row>
    <row r="160" ht="18.0" customHeight="1">
      <c r="A160" s="103"/>
      <c r="I160" s="172"/>
      <c r="R160" s="363"/>
      <c r="S160" s="363"/>
    </row>
    <row r="161" ht="18.0" customHeight="1">
      <c r="A161" s="103"/>
      <c r="I161" s="172"/>
      <c r="R161" s="363"/>
      <c r="S161" s="363"/>
    </row>
    <row r="162" ht="18.0" customHeight="1">
      <c r="A162" s="103"/>
      <c r="I162" s="172"/>
      <c r="R162" s="363"/>
      <c r="S162" s="363"/>
    </row>
    <row r="163" ht="18.0" customHeight="1">
      <c r="A163" s="103"/>
      <c r="I163" s="172"/>
      <c r="R163" s="363"/>
      <c r="S163" s="363"/>
    </row>
    <row r="164" ht="18.0" customHeight="1">
      <c r="A164" s="103"/>
      <c r="I164" s="172"/>
      <c r="R164" s="363"/>
      <c r="S164" s="363"/>
    </row>
    <row r="165" ht="18.0" customHeight="1">
      <c r="A165" s="103"/>
      <c r="I165" s="172"/>
      <c r="R165" s="363"/>
      <c r="S165" s="363"/>
    </row>
    <row r="166" ht="18.0" customHeight="1">
      <c r="A166" s="103"/>
      <c r="I166" s="172"/>
      <c r="J166" s="172"/>
      <c r="R166" s="363"/>
      <c r="S166" s="363"/>
    </row>
    <row r="167" ht="18.0" customHeight="1">
      <c r="A167" s="103"/>
      <c r="I167" s="172"/>
      <c r="J167" s="172"/>
      <c r="R167" s="363"/>
      <c r="S167" s="363"/>
    </row>
    <row r="168" ht="18.0" customHeight="1">
      <c r="A168" s="103"/>
      <c r="I168" s="172"/>
      <c r="J168" s="172"/>
      <c r="R168" s="363"/>
      <c r="S168" s="363"/>
    </row>
    <row r="169" ht="18.0" customHeight="1">
      <c r="A169" s="103"/>
      <c r="I169" s="172"/>
      <c r="J169" s="172"/>
      <c r="R169" s="363"/>
      <c r="S169" s="363"/>
    </row>
    <row r="170" ht="18.0" customHeight="1">
      <c r="A170" s="103"/>
      <c r="I170" s="172"/>
      <c r="J170" s="172"/>
      <c r="R170" s="363"/>
      <c r="S170" s="363"/>
    </row>
    <row r="171" ht="18.0" customHeight="1">
      <c r="A171" s="103"/>
      <c r="I171" s="172"/>
      <c r="J171" s="172"/>
      <c r="R171" s="363"/>
      <c r="S171" s="363"/>
    </row>
    <row r="172" ht="18.0" customHeight="1">
      <c r="A172" s="103"/>
      <c r="I172" s="172"/>
      <c r="J172" s="172"/>
      <c r="R172" s="363"/>
      <c r="S172" s="363"/>
    </row>
    <row r="173" ht="18.0" customHeight="1">
      <c r="A173" s="103"/>
      <c r="I173" s="172"/>
      <c r="J173" s="172"/>
      <c r="R173" s="363"/>
      <c r="S173" s="363"/>
    </row>
    <row r="174" ht="18.0" customHeight="1">
      <c r="A174" s="103"/>
      <c r="I174" s="172"/>
      <c r="J174" s="172"/>
      <c r="R174" s="363"/>
      <c r="S174" s="363"/>
    </row>
    <row r="175" ht="18.0" customHeight="1">
      <c r="A175" s="103"/>
      <c r="I175" s="172"/>
      <c r="J175" s="172"/>
      <c r="R175" s="363"/>
      <c r="S175" s="363"/>
    </row>
    <row r="176" ht="18.0" customHeight="1">
      <c r="A176" s="103"/>
      <c r="I176" s="172"/>
      <c r="J176" s="172"/>
      <c r="R176" s="363"/>
      <c r="S176" s="363"/>
    </row>
    <row r="177" ht="18.0" customHeight="1">
      <c r="A177" s="103"/>
      <c r="I177" s="172"/>
      <c r="J177" s="172"/>
      <c r="R177" s="363"/>
      <c r="S177" s="363"/>
    </row>
    <row r="178" ht="18.0" customHeight="1">
      <c r="A178" s="103"/>
      <c r="I178" s="172"/>
      <c r="J178" s="172"/>
      <c r="R178" s="363"/>
      <c r="S178" s="363"/>
    </row>
    <row r="179" ht="18.0" customHeight="1">
      <c r="A179" s="103"/>
      <c r="I179" s="172"/>
      <c r="J179" s="172"/>
      <c r="R179" s="363"/>
      <c r="S179" s="363"/>
    </row>
    <row r="180" ht="18.0" customHeight="1">
      <c r="A180" s="103"/>
      <c r="I180" s="172"/>
      <c r="J180" s="172"/>
      <c r="R180" s="363"/>
      <c r="S180" s="363"/>
    </row>
    <row r="181" ht="18.0" customHeight="1">
      <c r="A181" s="103"/>
      <c r="I181" s="172"/>
      <c r="J181" s="172"/>
      <c r="R181" s="363"/>
      <c r="S181" s="363"/>
    </row>
    <row r="182" ht="18.0" customHeight="1">
      <c r="A182" s="103"/>
      <c r="I182" s="172"/>
      <c r="J182" s="172"/>
      <c r="R182" s="363"/>
      <c r="S182" s="363"/>
    </row>
    <row r="183" ht="18.0" customHeight="1">
      <c r="A183" s="103"/>
      <c r="I183" s="172"/>
      <c r="J183" s="172"/>
      <c r="R183" s="363"/>
      <c r="S183" s="363"/>
    </row>
    <row r="184" ht="18.0" customHeight="1">
      <c r="A184" s="103"/>
      <c r="I184" s="172"/>
      <c r="J184" s="172"/>
      <c r="R184" s="363"/>
      <c r="S184" s="363"/>
    </row>
    <row r="185" ht="18.0" customHeight="1">
      <c r="A185" s="103"/>
      <c r="I185" s="172"/>
      <c r="J185" s="172"/>
      <c r="R185" s="363"/>
      <c r="S185" s="363"/>
    </row>
    <row r="186" ht="18.0" customHeight="1">
      <c r="A186" s="103"/>
      <c r="I186" s="172"/>
      <c r="J186" s="172"/>
      <c r="R186" s="363"/>
      <c r="S186" s="363"/>
    </row>
    <row r="187" ht="18.0" customHeight="1">
      <c r="A187" s="103"/>
      <c r="I187" s="172"/>
      <c r="J187" s="172"/>
      <c r="R187" s="363"/>
      <c r="S187" s="363"/>
    </row>
    <row r="188" ht="18.0" customHeight="1">
      <c r="A188" s="103"/>
      <c r="I188" s="172"/>
      <c r="J188" s="172"/>
      <c r="R188" s="363"/>
      <c r="S188" s="363"/>
    </row>
    <row r="189" ht="18.0" customHeight="1">
      <c r="A189" s="103"/>
      <c r="I189" s="172"/>
      <c r="J189" s="172"/>
      <c r="R189" s="363"/>
      <c r="S189" s="363"/>
    </row>
    <row r="190" ht="18.0" customHeight="1">
      <c r="A190" s="103"/>
      <c r="I190" s="172"/>
      <c r="J190" s="172"/>
      <c r="R190" s="363"/>
      <c r="S190" s="363"/>
    </row>
    <row r="191" ht="18.0" customHeight="1">
      <c r="A191" s="103"/>
      <c r="I191" s="172"/>
      <c r="J191" s="172"/>
      <c r="R191" s="363"/>
      <c r="S191" s="363"/>
    </row>
    <row r="192" ht="18.0" customHeight="1">
      <c r="A192" s="103"/>
      <c r="I192" s="172"/>
      <c r="J192" s="172"/>
      <c r="R192" s="363"/>
      <c r="S192" s="363"/>
    </row>
    <row r="193" ht="18.0" customHeight="1">
      <c r="A193" s="103"/>
      <c r="I193" s="172"/>
      <c r="J193" s="172"/>
      <c r="R193" s="363"/>
      <c r="S193" s="363"/>
    </row>
    <row r="194" ht="18.0" customHeight="1">
      <c r="A194" s="103"/>
      <c r="I194" s="172"/>
      <c r="J194" s="172"/>
      <c r="R194" s="363"/>
      <c r="S194" s="363"/>
    </row>
    <row r="195" ht="18.0" customHeight="1">
      <c r="A195" s="103"/>
      <c r="I195" s="172"/>
      <c r="J195" s="172"/>
      <c r="R195" s="363"/>
      <c r="S195" s="363"/>
    </row>
    <row r="196" ht="18.0" customHeight="1">
      <c r="A196" s="103"/>
      <c r="I196" s="172"/>
      <c r="J196" s="172"/>
      <c r="R196" s="363"/>
      <c r="S196" s="363"/>
    </row>
    <row r="197" ht="18.0" customHeight="1">
      <c r="A197" s="103"/>
      <c r="I197" s="172"/>
      <c r="J197" s="172"/>
      <c r="R197" s="363"/>
      <c r="S197" s="363"/>
    </row>
    <row r="198" ht="18.0" customHeight="1">
      <c r="A198" s="103"/>
      <c r="I198" s="172"/>
      <c r="J198" s="172"/>
      <c r="R198" s="363"/>
      <c r="S198" s="363"/>
    </row>
    <row r="199" ht="18.0" customHeight="1">
      <c r="A199" s="103"/>
      <c r="I199" s="172"/>
      <c r="J199" s="172"/>
      <c r="R199" s="363"/>
      <c r="S199" s="363"/>
    </row>
    <row r="200" ht="18.0" customHeight="1">
      <c r="A200" s="103"/>
      <c r="I200" s="172"/>
      <c r="J200" s="172"/>
      <c r="R200" s="363"/>
      <c r="S200" s="363"/>
    </row>
    <row r="201" ht="18.0" customHeight="1">
      <c r="A201" s="103"/>
      <c r="I201" s="172"/>
      <c r="J201" s="172"/>
      <c r="R201" s="363"/>
      <c r="S201" s="363"/>
    </row>
    <row r="202" ht="18.0" customHeight="1">
      <c r="A202" s="103"/>
      <c r="I202" s="172"/>
      <c r="J202" s="172"/>
      <c r="R202" s="363"/>
      <c r="S202" s="363"/>
    </row>
    <row r="203" ht="18.0" customHeight="1">
      <c r="A203" s="103"/>
      <c r="I203" s="172"/>
      <c r="J203" s="172"/>
      <c r="R203" s="363"/>
      <c r="S203" s="363"/>
    </row>
    <row r="204" ht="18.0" customHeight="1">
      <c r="A204" s="103"/>
      <c r="I204" s="172"/>
      <c r="J204" s="172"/>
      <c r="R204" s="363"/>
      <c r="S204" s="363"/>
    </row>
    <row r="205" ht="18.0" customHeight="1">
      <c r="A205" s="103"/>
      <c r="I205" s="172"/>
      <c r="J205" s="172"/>
      <c r="R205" s="363"/>
      <c r="S205" s="363"/>
    </row>
    <row r="206" ht="18.0" customHeight="1">
      <c r="A206" s="103"/>
      <c r="I206" s="172"/>
      <c r="J206" s="172"/>
      <c r="R206" s="363"/>
      <c r="S206" s="363"/>
    </row>
    <row r="207" ht="18.0" customHeight="1">
      <c r="A207" s="103"/>
      <c r="I207" s="172"/>
      <c r="J207" s="172"/>
      <c r="R207" s="363"/>
      <c r="S207" s="363"/>
    </row>
    <row r="208" ht="18.0" customHeight="1">
      <c r="A208" s="103"/>
      <c r="I208" s="172"/>
      <c r="J208" s="172"/>
      <c r="R208" s="363"/>
      <c r="S208" s="363"/>
    </row>
    <row r="209" ht="18.0" customHeight="1">
      <c r="A209" s="103"/>
      <c r="I209" s="172"/>
      <c r="J209" s="172"/>
      <c r="R209" s="363"/>
      <c r="S209" s="363"/>
    </row>
    <row r="210" ht="18.0" customHeight="1">
      <c r="A210" s="103"/>
      <c r="I210" s="172"/>
      <c r="J210" s="172"/>
      <c r="R210" s="363"/>
      <c r="S210" s="363"/>
    </row>
    <row r="211" ht="18.0" customHeight="1">
      <c r="A211" s="103"/>
      <c r="I211" s="172"/>
      <c r="J211" s="172"/>
      <c r="R211" s="363"/>
      <c r="S211" s="363"/>
    </row>
    <row r="212" ht="18.0" customHeight="1">
      <c r="A212" s="103"/>
      <c r="I212" s="172"/>
      <c r="J212" s="172"/>
      <c r="R212" s="363"/>
      <c r="S212" s="363"/>
    </row>
    <row r="213" ht="18.0" customHeight="1">
      <c r="A213" s="103"/>
      <c r="I213" s="172"/>
      <c r="J213" s="172"/>
      <c r="R213" s="363"/>
      <c r="S213" s="363"/>
    </row>
    <row r="214" ht="18.0" customHeight="1">
      <c r="A214" s="103"/>
      <c r="I214" s="172"/>
      <c r="J214" s="172"/>
      <c r="R214" s="363"/>
      <c r="S214" s="363"/>
    </row>
    <row r="215" ht="18.0" customHeight="1">
      <c r="A215" s="103"/>
      <c r="I215" s="172"/>
      <c r="J215" s="172"/>
      <c r="R215" s="363"/>
      <c r="S215" s="363"/>
    </row>
    <row r="216" ht="18.0" customHeight="1">
      <c r="A216" s="103"/>
      <c r="I216" s="172"/>
      <c r="J216" s="172"/>
      <c r="R216" s="363"/>
      <c r="S216" s="363"/>
    </row>
    <row r="217" ht="18.0" customHeight="1">
      <c r="A217" s="103"/>
      <c r="I217" s="172"/>
      <c r="J217" s="172"/>
      <c r="R217" s="363"/>
      <c r="S217" s="363"/>
    </row>
    <row r="218" ht="18.0" customHeight="1">
      <c r="A218" s="103"/>
      <c r="I218" s="172"/>
      <c r="J218" s="172"/>
      <c r="R218" s="363"/>
      <c r="S218" s="363"/>
    </row>
    <row r="219" ht="18.0" customHeight="1">
      <c r="A219" s="103"/>
      <c r="I219" s="172"/>
      <c r="J219" s="172"/>
      <c r="R219" s="363"/>
      <c r="S219" s="363"/>
    </row>
    <row r="220" ht="18.0" customHeight="1">
      <c r="A220" s="103"/>
      <c r="I220" s="172"/>
      <c r="J220" s="172"/>
      <c r="R220" s="363"/>
      <c r="S220" s="363"/>
    </row>
    <row r="221" ht="18.0" customHeight="1">
      <c r="A221" s="103"/>
      <c r="I221" s="172"/>
      <c r="J221" s="172"/>
      <c r="R221" s="363"/>
      <c r="S221" s="363"/>
    </row>
    <row r="222" ht="18.0" customHeight="1">
      <c r="A222" s="103"/>
      <c r="I222" s="172"/>
      <c r="J222" s="172"/>
      <c r="R222" s="363"/>
      <c r="S222" s="363"/>
    </row>
    <row r="223" ht="15.75" customHeight="1">
      <c r="A223" s="103"/>
      <c r="I223" s="172"/>
      <c r="J223" s="172"/>
      <c r="R223" s="363"/>
      <c r="S223" s="363"/>
    </row>
    <row r="224" ht="15.75" customHeight="1">
      <c r="A224" s="103"/>
      <c r="I224" s="172"/>
      <c r="J224" s="172"/>
      <c r="R224" s="363"/>
      <c r="S224" s="363"/>
    </row>
    <row r="225" ht="15.75" customHeight="1">
      <c r="A225" s="103"/>
      <c r="I225" s="172"/>
      <c r="J225" s="172"/>
      <c r="R225" s="363"/>
      <c r="S225" s="363"/>
    </row>
    <row r="226" ht="15.75" customHeight="1">
      <c r="A226" s="103"/>
      <c r="I226" s="172"/>
      <c r="J226" s="172"/>
      <c r="R226" s="363"/>
      <c r="S226" s="363"/>
    </row>
    <row r="227" ht="15.75" customHeight="1">
      <c r="A227" s="103"/>
      <c r="I227" s="172"/>
      <c r="J227" s="172"/>
      <c r="R227" s="363"/>
      <c r="S227" s="363"/>
    </row>
    <row r="228" ht="15.75" customHeight="1">
      <c r="A228" s="103"/>
      <c r="I228" s="172"/>
      <c r="J228" s="172"/>
      <c r="R228" s="363"/>
      <c r="S228" s="363"/>
    </row>
    <row r="229" ht="15.75" customHeight="1">
      <c r="A229" s="103"/>
      <c r="I229" s="172"/>
      <c r="J229" s="172"/>
      <c r="R229" s="363"/>
      <c r="S229" s="363"/>
    </row>
    <row r="230" ht="15.75" customHeight="1">
      <c r="A230" s="103"/>
      <c r="I230" s="172"/>
      <c r="J230" s="172"/>
      <c r="R230" s="363"/>
      <c r="S230" s="363"/>
    </row>
    <row r="231" ht="15.75" customHeight="1">
      <c r="A231" s="103"/>
      <c r="I231" s="172"/>
      <c r="J231" s="172"/>
      <c r="R231" s="363"/>
      <c r="S231" s="363"/>
    </row>
    <row r="232" ht="15.75" customHeight="1">
      <c r="A232" s="103"/>
      <c r="I232" s="172"/>
      <c r="J232" s="172"/>
      <c r="R232" s="363"/>
      <c r="S232" s="363"/>
    </row>
    <row r="233" ht="15.75" customHeight="1">
      <c r="A233" s="103"/>
      <c r="I233" s="172"/>
      <c r="J233" s="172"/>
      <c r="R233" s="363"/>
      <c r="S233" s="363"/>
    </row>
    <row r="234" ht="15.75" customHeight="1">
      <c r="A234" s="103"/>
      <c r="I234" s="172"/>
      <c r="J234" s="172"/>
      <c r="R234" s="363"/>
      <c r="S234" s="363"/>
    </row>
    <row r="235" ht="15.75" customHeight="1">
      <c r="A235" s="103"/>
      <c r="I235" s="172"/>
      <c r="J235" s="172"/>
      <c r="R235" s="363"/>
      <c r="S235" s="363"/>
    </row>
    <row r="236" ht="15.75" customHeight="1">
      <c r="A236" s="103"/>
      <c r="I236" s="172"/>
      <c r="J236" s="172"/>
      <c r="R236" s="363"/>
      <c r="S236" s="363"/>
    </row>
    <row r="237" ht="15.75" customHeight="1">
      <c r="A237" s="103"/>
      <c r="I237" s="172"/>
      <c r="J237" s="172"/>
      <c r="R237" s="363"/>
      <c r="S237" s="363"/>
    </row>
    <row r="238" ht="15.75" customHeight="1">
      <c r="A238" s="103"/>
      <c r="I238" s="172"/>
      <c r="J238" s="172"/>
      <c r="R238" s="363"/>
      <c r="S238" s="363"/>
    </row>
    <row r="239" ht="15.75" customHeight="1">
      <c r="A239" s="103"/>
      <c r="I239" s="172"/>
      <c r="J239" s="172"/>
      <c r="R239" s="363"/>
      <c r="S239" s="363"/>
    </row>
    <row r="240" ht="15.75" customHeight="1">
      <c r="A240" s="103"/>
      <c r="I240" s="172"/>
      <c r="J240" s="172"/>
      <c r="R240" s="363"/>
      <c r="S240" s="363"/>
    </row>
    <row r="241" ht="15.75" customHeight="1">
      <c r="A241" s="103"/>
      <c r="I241" s="172"/>
      <c r="J241" s="172"/>
      <c r="R241" s="363"/>
      <c r="S241" s="363"/>
    </row>
    <row r="242" ht="15.75" customHeight="1">
      <c r="A242" s="103"/>
      <c r="I242" s="172"/>
      <c r="J242" s="172"/>
      <c r="R242" s="363"/>
      <c r="S242" s="363"/>
    </row>
    <row r="243" ht="15.75" customHeight="1">
      <c r="A243" s="103"/>
      <c r="I243" s="172"/>
      <c r="J243" s="172"/>
      <c r="R243" s="363"/>
      <c r="S243" s="363"/>
    </row>
    <row r="244" ht="15.75" customHeight="1">
      <c r="A244" s="103"/>
      <c r="I244" s="172"/>
      <c r="J244" s="172"/>
      <c r="R244" s="363"/>
      <c r="S244" s="363"/>
    </row>
    <row r="245" ht="15.75" customHeight="1">
      <c r="A245" s="103"/>
      <c r="I245" s="172"/>
      <c r="J245" s="172"/>
      <c r="R245" s="363"/>
      <c r="S245" s="363"/>
    </row>
    <row r="246" ht="15.75" customHeight="1">
      <c r="A246" s="103"/>
      <c r="I246" s="172"/>
      <c r="J246" s="172"/>
      <c r="R246" s="363"/>
      <c r="S246" s="363"/>
    </row>
    <row r="247" ht="15.75" customHeight="1">
      <c r="A247" s="103"/>
      <c r="I247" s="172"/>
      <c r="J247" s="172"/>
      <c r="R247" s="363"/>
      <c r="S247" s="363"/>
    </row>
    <row r="248" ht="15.75" customHeight="1">
      <c r="A248" s="103"/>
      <c r="I248" s="172"/>
      <c r="J248" s="172"/>
      <c r="R248" s="363"/>
      <c r="S248" s="363"/>
    </row>
    <row r="249" ht="15.75" customHeight="1">
      <c r="A249" s="103"/>
      <c r="I249" s="172"/>
      <c r="J249" s="172"/>
      <c r="R249" s="363"/>
      <c r="S249" s="363"/>
    </row>
    <row r="250" ht="15.75" customHeight="1">
      <c r="A250" s="103"/>
      <c r="I250" s="172"/>
      <c r="J250" s="172"/>
      <c r="R250" s="363"/>
      <c r="S250" s="363"/>
    </row>
    <row r="251" ht="15.75" customHeight="1">
      <c r="I251" s="172"/>
      <c r="J251" s="172"/>
    </row>
    <row r="252" ht="15.75" customHeight="1">
      <c r="I252" s="172"/>
      <c r="J252" s="172"/>
    </row>
    <row r="253" ht="15.75" customHeight="1">
      <c r="I253" s="172"/>
      <c r="J253" s="172"/>
    </row>
    <row r="254" ht="15.75" customHeight="1">
      <c r="I254" s="172"/>
      <c r="J254" s="172"/>
    </row>
    <row r="255" ht="15.75" customHeight="1">
      <c r="I255" s="172"/>
      <c r="J255" s="172"/>
    </row>
    <row r="256" ht="15.75" customHeight="1">
      <c r="I256" s="172"/>
      <c r="J256" s="172"/>
    </row>
    <row r="257" ht="15.75" customHeight="1">
      <c r="I257" s="172"/>
      <c r="J257" s="172"/>
    </row>
    <row r="258" ht="15.75" customHeight="1">
      <c r="I258" s="172"/>
      <c r="J258" s="172"/>
    </row>
    <row r="259" ht="15.75" customHeight="1">
      <c r="I259" s="172"/>
      <c r="J259" s="172"/>
    </row>
    <row r="260" ht="15.75" customHeight="1">
      <c r="I260" s="172"/>
      <c r="J260" s="172"/>
    </row>
    <row r="261" ht="15.75" customHeight="1">
      <c r="I261" s="172"/>
      <c r="J261" s="172"/>
    </row>
    <row r="262" ht="15.75" customHeight="1">
      <c r="I262" s="172"/>
      <c r="J262" s="172"/>
    </row>
    <row r="263" ht="15.75" customHeight="1">
      <c r="I263" s="172"/>
      <c r="J263" s="172"/>
    </row>
    <row r="264" ht="15.75" customHeight="1">
      <c r="I264" s="172"/>
      <c r="J264" s="172"/>
    </row>
    <row r="265" ht="15.75" customHeight="1">
      <c r="I265" s="172"/>
      <c r="J265" s="172"/>
    </row>
    <row r="266" ht="15.75" customHeight="1">
      <c r="I266" s="172"/>
      <c r="J266" s="172"/>
    </row>
    <row r="267" ht="15.75" customHeight="1">
      <c r="I267" s="172"/>
      <c r="J267" s="172"/>
    </row>
    <row r="268" ht="15.75" customHeight="1">
      <c r="I268" s="172"/>
      <c r="J268" s="172"/>
    </row>
    <row r="269" ht="15.75" customHeight="1">
      <c r="I269" s="172"/>
      <c r="J269" s="172"/>
    </row>
    <row r="270" ht="15.75" customHeight="1">
      <c r="I270" s="172"/>
      <c r="J270" s="172"/>
    </row>
    <row r="271" ht="15.75" customHeight="1">
      <c r="I271" s="172"/>
      <c r="J271" s="172"/>
    </row>
    <row r="272" ht="15.75" customHeight="1">
      <c r="I272" s="172"/>
      <c r="J272" s="172"/>
    </row>
    <row r="273" ht="15.75" customHeight="1">
      <c r="I273" s="172"/>
      <c r="J273" s="172"/>
    </row>
    <row r="274" ht="15.75" customHeight="1">
      <c r="I274" s="172"/>
      <c r="J274" s="172"/>
    </row>
    <row r="275" ht="15.75" customHeight="1">
      <c r="I275" s="172"/>
      <c r="J275" s="172"/>
    </row>
    <row r="276" ht="15.75" customHeight="1">
      <c r="I276" s="172"/>
      <c r="J276" s="172"/>
    </row>
    <row r="277" ht="15.75" customHeight="1">
      <c r="I277" s="172"/>
      <c r="J277" s="172"/>
    </row>
    <row r="278" ht="15.75" customHeight="1">
      <c r="I278" s="172"/>
      <c r="J278" s="172"/>
    </row>
    <row r="279" ht="15.75" customHeight="1">
      <c r="I279" s="172"/>
      <c r="J279" s="172"/>
    </row>
    <row r="280" ht="15.75" customHeight="1">
      <c r="I280" s="172"/>
      <c r="J280" s="172"/>
    </row>
    <row r="281" ht="15.75" customHeight="1">
      <c r="I281" s="172"/>
      <c r="J281" s="172"/>
    </row>
    <row r="282" ht="15.75" customHeight="1">
      <c r="I282" s="172"/>
      <c r="J282" s="172"/>
    </row>
    <row r="283" ht="15.75" customHeight="1">
      <c r="I283" s="172"/>
      <c r="J283" s="172"/>
    </row>
    <row r="284" ht="15.75" customHeight="1">
      <c r="I284" s="172"/>
      <c r="J284" s="172"/>
    </row>
    <row r="285" ht="15.75" customHeight="1">
      <c r="I285" s="172"/>
      <c r="J285" s="172"/>
    </row>
    <row r="286" ht="15.75" customHeight="1">
      <c r="I286" s="172"/>
      <c r="J286" s="172"/>
    </row>
    <row r="287" ht="15.75" customHeight="1">
      <c r="I287" s="172"/>
      <c r="J287" s="172"/>
    </row>
    <row r="288" ht="15.75" customHeight="1">
      <c r="I288" s="172"/>
      <c r="J288" s="172"/>
    </row>
    <row r="289" ht="15.75" customHeight="1">
      <c r="I289" s="172"/>
      <c r="J289" s="172"/>
    </row>
    <row r="290" ht="15.75" customHeight="1">
      <c r="I290" s="172"/>
      <c r="J290" s="172"/>
    </row>
    <row r="291" ht="15.75" customHeight="1">
      <c r="I291" s="172"/>
      <c r="J291" s="172"/>
    </row>
    <row r="292" ht="15.75" customHeight="1">
      <c r="I292" s="172"/>
      <c r="J292" s="172"/>
    </row>
    <row r="293" ht="15.75" customHeight="1">
      <c r="I293" s="172"/>
      <c r="J293" s="172"/>
    </row>
    <row r="294" ht="15.75" customHeight="1">
      <c r="I294" s="172"/>
      <c r="J294" s="172"/>
    </row>
    <row r="295" ht="15.75" customHeight="1">
      <c r="I295" s="172"/>
      <c r="J295" s="172"/>
    </row>
    <row r="296" ht="15.75" customHeight="1">
      <c r="I296" s="172"/>
      <c r="J296" s="172"/>
    </row>
    <row r="297" ht="15.75" customHeight="1">
      <c r="I297" s="172"/>
      <c r="J297" s="172"/>
    </row>
    <row r="298" ht="15.75" customHeight="1">
      <c r="I298" s="172"/>
      <c r="J298" s="172"/>
    </row>
    <row r="299" ht="15.75" customHeight="1">
      <c r="I299" s="172"/>
      <c r="J299" s="172"/>
    </row>
    <row r="300" ht="15.75" customHeight="1">
      <c r="I300" s="172"/>
      <c r="J300" s="172"/>
    </row>
    <row r="301" ht="15.75" customHeight="1">
      <c r="I301" s="172"/>
      <c r="J301" s="172"/>
    </row>
    <row r="302" ht="15.75" customHeight="1">
      <c r="I302" s="172"/>
      <c r="J302" s="172"/>
    </row>
    <row r="303" ht="15.75" customHeight="1">
      <c r="I303" s="172"/>
      <c r="J303" s="172"/>
    </row>
    <row r="304" ht="15.75" customHeight="1">
      <c r="I304" s="172"/>
      <c r="J304" s="172"/>
    </row>
    <row r="305" ht="15.75" customHeight="1">
      <c r="I305" s="172"/>
      <c r="J305" s="172"/>
    </row>
    <row r="306" ht="15.75" customHeight="1">
      <c r="I306" s="172"/>
      <c r="J306" s="172"/>
    </row>
    <row r="307" ht="15.75" customHeight="1">
      <c r="I307" s="172"/>
      <c r="J307" s="172"/>
    </row>
    <row r="308" ht="15.75" customHeight="1">
      <c r="I308" s="172"/>
      <c r="J308" s="172"/>
    </row>
    <row r="309" ht="15.75" customHeight="1">
      <c r="I309" s="172"/>
      <c r="J309" s="172"/>
    </row>
    <row r="310" ht="15.75" customHeight="1">
      <c r="I310" s="172"/>
      <c r="J310" s="172"/>
    </row>
    <row r="311" ht="15.75" customHeight="1">
      <c r="I311" s="172"/>
      <c r="J311" s="172"/>
    </row>
    <row r="312" ht="15.75" customHeight="1">
      <c r="I312" s="172"/>
      <c r="J312" s="172"/>
    </row>
    <row r="313" ht="15.75" customHeight="1">
      <c r="I313" s="172"/>
      <c r="J313" s="172"/>
    </row>
    <row r="314" ht="15.75" customHeight="1">
      <c r="I314" s="172"/>
      <c r="J314" s="172"/>
    </row>
    <row r="315" ht="15.75" customHeight="1">
      <c r="I315" s="172"/>
      <c r="J315" s="172"/>
    </row>
    <row r="316" ht="15.75" customHeight="1">
      <c r="I316" s="172"/>
      <c r="J316" s="172"/>
    </row>
    <row r="317" ht="15.75" customHeight="1">
      <c r="I317" s="172"/>
      <c r="J317" s="172"/>
    </row>
    <row r="318" ht="15.75" customHeight="1">
      <c r="I318" s="172"/>
      <c r="J318" s="172"/>
    </row>
    <row r="319" ht="15.75" customHeight="1">
      <c r="I319" s="172"/>
      <c r="J319" s="172"/>
    </row>
    <row r="320" ht="15.75" customHeight="1">
      <c r="I320" s="172"/>
      <c r="J320" s="172"/>
    </row>
    <row r="321" ht="15.75" customHeight="1">
      <c r="I321" s="172"/>
      <c r="J321" s="172"/>
    </row>
    <row r="322" ht="15.75" customHeight="1">
      <c r="I322" s="172"/>
      <c r="J322" s="172"/>
    </row>
    <row r="323" ht="15.75" customHeight="1">
      <c r="I323" s="172"/>
      <c r="J323" s="172"/>
    </row>
    <row r="324" ht="15.75" customHeight="1">
      <c r="I324" s="172"/>
      <c r="J324" s="172"/>
    </row>
    <row r="325" ht="15.75" customHeight="1">
      <c r="I325" s="172"/>
      <c r="J325" s="172"/>
    </row>
    <row r="326" ht="15.75" customHeight="1">
      <c r="I326" s="172"/>
      <c r="J326" s="172"/>
    </row>
    <row r="327" ht="15.75" customHeight="1">
      <c r="I327" s="172"/>
      <c r="J327" s="172"/>
    </row>
    <row r="328" ht="15.75" customHeight="1">
      <c r="I328" s="172"/>
      <c r="J328" s="172"/>
    </row>
    <row r="329" ht="15.75" customHeight="1">
      <c r="I329" s="172"/>
      <c r="J329" s="172"/>
    </row>
    <row r="330" ht="15.75" customHeight="1">
      <c r="I330" s="172"/>
      <c r="J330" s="172"/>
    </row>
    <row r="331" ht="15.75" customHeight="1">
      <c r="I331" s="172"/>
      <c r="J331" s="172"/>
    </row>
    <row r="332" ht="15.75" customHeight="1">
      <c r="I332" s="172"/>
      <c r="J332" s="172"/>
    </row>
    <row r="333" ht="15.75" customHeight="1">
      <c r="I333" s="172"/>
      <c r="J333" s="172"/>
    </row>
    <row r="334" ht="15.75" customHeight="1">
      <c r="I334" s="172"/>
      <c r="J334" s="172"/>
    </row>
    <row r="335" ht="15.75" customHeight="1">
      <c r="I335" s="172"/>
      <c r="J335" s="172"/>
    </row>
    <row r="336" ht="15.75" customHeight="1">
      <c r="I336" s="172"/>
      <c r="J336" s="172"/>
    </row>
    <row r="337" ht="15.75" customHeight="1">
      <c r="I337" s="172"/>
      <c r="J337" s="172"/>
    </row>
    <row r="338" ht="15.75" customHeight="1">
      <c r="I338" s="172"/>
      <c r="J338" s="172"/>
    </row>
    <row r="339" ht="15.75" customHeight="1">
      <c r="I339" s="172"/>
      <c r="J339" s="172"/>
    </row>
    <row r="340" ht="15.75" customHeight="1">
      <c r="I340" s="172"/>
      <c r="J340" s="172"/>
    </row>
    <row r="341" ht="15.75" customHeight="1">
      <c r="I341" s="172"/>
      <c r="J341" s="172"/>
    </row>
    <row r="342" ht="15.75" customHeight="1">
      <c r="I342" s="172"/>
      <c r="J342" s="172"/>
    </row>
    <row r="343" ht="15.75" customHeight="1">
      <c r="I343" s="172"/>
      <c r="J343" s="172"/>
    </row>
    <row r="344" ht="15.75" customHeight="1">
      <c r="I344" s="172"/>
      <c r="J344" s="172"/>
    </row>
    <row r="345" ht="15.75" customHeight="1">
      <c r="I345" s="172"/>
      <c r="J345" s="172"/>
    </row>
    <row r="346" ht="15.75" customHeight="1">
      <c r="I346" s="172"/>
      <c r="J346" s="172"/>
    </row>
    <row r="347" ht="15.75" customHeight="1">
      <c r="I347" s="172"/>
      <c r="J347" s="172"/>
    </row>
    <row r="348" ht="15.75" customHeight="1">
      <c r="I348" s="172"/>
      <c r="J348" s="172"/>
    </row>
    <row r="349" ht="15.75" customHeight="1">
      <c r="I349" s="172"/>
      <c r="J349" s="172"/>
    </row>
    <row r="350" ht="15.75" customHeight="1">
      <c r="H350" s="172"/>
      <c r="I350" s="172"/>
      <c r="J350" s="172"/>
    </row>
    <row r="351" ht="15.75" customHeight="1">
      <c r="H351" s="172"/>
      <c r="I351" s="172"/>
      <c r="J351" s="172"/>
    </row>
    <row r="352" ht="15.75" customHeight="1">
      <c r="H352" s="172"/>
      <c r="I352" s="172"/>
      <c r="J352" s="172"/>
    </row>
    <row r="353" ht="15.75" customHeight="1">
      <c r="H353" s="172"/>
      <c r="I353" s="172"/>
      <c r="J353" s="172"/>
    </row>
    <row r="354" ht="15.75" customHeight="1">
      <c r="H354" s="172"/>
      <c r="I354" s="172"/>
      <c r="J354" s="172"/>
    </row>
    <row r="355" ht="15.75" customHeight="1">
      <c r="H355" s="172"/>
      <c r="I355" s="172"/>
      <c r="J355" s="172"/>
    </row>
    <row r="356" ht="15.75" customHeight="1">
      <c r="H356" s="172"/>
      <c r="I356" s="172"/>
      <c r="J356" s="172"/>
    </row>
    <row r="357" ht="15.75" customHeight="1">
      <c r="H357" s="172"/>
      <c r="I357" s="172"/>
      <c r="J357" s="172"/>
    </row>
    <row r="358" ht="15.75" customHeight="1">
      <c r="H358" s="172"/>
      <c r="I358" s="172"/>
      <c r="J358" s="172"/>
    </row>
    <row r="359" ht="15.75" customHeight="1">
      <c r="H359" s="172"/>
      <c r="I359" s="172"/>
      <c r="J359" s="172"/>
    </row>
    <row r="360" ht="15.75" customHeight="1">
      <c r="H360" s="172"/>
      <c r="I360" s="172"/>
      <c r="J360" s="172"/>
    </row>
    <row r="361" ht="15.75" customHeight="1">
      <c r="H361" s="172"/>
      <c r="I361" s="172"/>
      <c r="J361" s="172"/>
    </row>
    <row r="362" ht="15.75" customHeight="1">
      <c r="H362" s="172"/>
      <c r="I362" s="172"/>
      <c r="J362" s="172"/>
    </row>
    <row r="363" ht="15.75" customHeight="1">
      <c r="H363" s="172"/>
      <c r="I363" s="172"/>
      <c r="J363" s="172"/>
    </row>
    <row r="364" ht="15.75" customHeight="1">
      <c r="H364" s="172"/>
      <c r="I364" s="172"/>
      <c r="J364" s="172"/>
    </row>
    <row r="365" ht="15.75" customHeight="1">
      <c r="H365" s="172"/>
      <c r="I365" s="172"/>
      <c r="J365" s="172"/>
    </row>
    <row r="366" ht="15.75" customHeight="1">
      <c r="H366" s="172"/>
      <c r="I366" s="172"/>
      <c r="J366" s="172"/>
    </row>
    <row r="367" ht="15.75" customHeight="1">
      <c r="H367" s="172"/>
      <c r="I367" s="172"/>
      <c r="J367" s="172"/>
    </row>
    <row r="368" ht="15.75" customHeight="1">
      <c r="H368" s="172"/>
      <c r="I368" s="172"/>
      <c r="J368" s="172"/>
    </row>
    <row r="369" ht="15.75" customHeight="1">
      <c r="H369" s="172"/>
      <c r="I369" s="172"/>
      <c r="J369" s="172"/>
    </row>
    <row r="370" ht="15.75" customHeight="1">
      <c r="H370" s="172"/>
      <c r="I370" s="172"/>
      <c r="J370" s="172"/>
    </row>
    <row r="371" ht="15.75" customHeight="1">
      <c r="H371" s="172"/>
      <c r="I371" s="172"/>
      <c r="J371" s="172"/>
    </row>
    <row r="372" ht="15.75" customHeight="1">
      <c r="H372" s="172"/>
      <c r="I372" s="172"/>
      <c r="J372" s="172"/>
    </row>
    <row r="373" ht="15.75" customHeight="1">
      <c r="H373" s="172"/>
      <c r="I373" s="172"/>
      <c r="J373" s="172"/>
    </row>
    <row r="374" ht="15.75" customHeight="1">
      <c r="H374" s="172"/>
      <c r="I374" s="172"/>
      <c r="J374" s="172"/>
    </row>
    <row r="375" ht="15.75" customHeight="1">
      <c r="H375" s="172"/>
      <c r="I375" s="172"/>
      <c r="J375" s="172"/>
    </row>
    <row r="376" ht="15.75" customHeight="1">
      <c r="H376" s="172"/>
      <c r="I376" s="172"/>
      <c r="J376" s="172"/>
    </row>
    <row r="377" ht="15.75" customHeight="1">
      <c r="H377" s="172"/>
      <c r="I377" s="172"/>
      <c r="J377" s="172"/>
    </row>
    <row r="378" ht="15.75" customHeight="1">
      <c r="H378" s="172"/>
      <c r="I378" s="172"/>
      <c r="J378" s="172"/>
    </row>
    <row r="379" ht="15.75" customHeight="1">
      <c r="H379" s="172"/>
      <c r="I379" s="172"/>
      <c r="J379" s="172"/>
    </row>
    <row r="380" ht="15.75" customHeight="1">
      <c r="H380" s="172"/>
      <c r="I380" s="172"/>
      <c r="J380" s="172"/>
    </row>
    <row r="381" ht="15.75" customHeight="1">
      <c r="H381" s="172"/>
      <c r="I381" s="172"/>
      <c r="J381" s="172"/>
    </row>
    <row r="382" ht="15.75" customHeight="1">
      <c r="H382" s="172"/>
      <c r="I382" s="172"/>
      <c r="J382" s="172"/>
    </row>
    <row r="383" ht="15.75" customHeight="1">
      <c r="H383" s="172"/>
      <c r="I383" s="172"/>
      <c r="J383" s="172"/>
    </row>
    <row r="384" ht="15.75" customHeight="1">
      <c r="H384" s="172"/>
      <c r="I384" s="172"/>
      <c r="J384" s="172"/>
    </row>
    <row r="385" ht="15.75" customHeight="1">
      <c r="H385" s="172"/>
      <c r="I385" s="172"/>
      <c r="J385" s="172"/>
    </row>
    <row r="386" ht="15.75" customHeight="1">
      <c r="H386" s="172"/>
      <c r="I386" s="172"/>
      <c r="J386" s="172"/>
    </row>
    <row r="387" ht="15.75" customHeight="1">
      <c r="H387" s="172"/>
      <c r="I387" s="172"/>
      <c r="J387" s="172"/>
    </row>
    <row r="388" ht="15.75" customHeight="1">
      <c r="H388" s="172"/>
      <c r="I388" s="172"/>
      <c r="J388" s="172"/>
    </row>
    <row r="389" ht="15.75" customHeight="1">
      <c r="H389" s="172"/>
      <c r="I389" s="172"/>
      <c r="J389" s="172"/>
    </row>
    <row r="390" ht="15.75" customHeight="1">
      <c r="H390" s="172"/>
      <c r="I390" s="172"/>
      <c r="J390" s="172"/>
    </row>
    <row r="391" ht="15.75" customHeight="1">
      <c r="H391" s="172"/>
      <c r="I391" s="172"/>
      <c r="J391" s="172"/>
    </row>
    <row r="392" ht="15.75" customHeight="1">
      <c r="H392" s="172"/>
      <c r="I392" s="172"/>
      <c r="J392" s="172"/>
    </row>
    <row r="393" ht="15.75" customHeight="1">
      <c r="H393" s="172"/>
      <c r="I393" s="172"/>
      <c r="J393" s="172"/>
    </row>
    <row r="394" ht="15.75" customHeight="1">
      <c r="H394" s="172"/>
      <c r="I394" s="172"/>
      <c r="J394" s="172"/>
    </row>
    <row r="395" ht="15.75" customHeight="1">
      <c r="H395" s="172"/>
      <c r="I395" s="172"/>
      <c r="J395" s="172"/>
    </row>
    <row r="396" ht="15.75" customHeight="1">
      <c r="H396" s="172"/>
      <c r="I396" s="172"/>
      <c r="J396" s="172"/>
    </row>
    <row r="397" ht="15.75" customHeight="1">
      <c r="H397" s="172"/>
      <c r="I397" s="172"/>
      <c r="J397" s="172"/>
    </row>
    <row r="398" ht="15.75" customHeight="1">
      <c r="H398" s="172"/>
      <c r="I398" s="172"/>
      <c r="J398" s="172"/>
    </row>
    <row r="399" ht="15.75" customHeight="1">
      <c r="H399" s="172"/>
      <c r="I399" s="172"/>
      <c r="J399" s="172"/>
    </row>
    <row r="400" ht="15.75" customHeight="1">
      <c r="H400" s="172"/>
      <c r="I400" s="172"/>
      <c r="J400" s="172"/>
    </row>
    <row r="401" ht="15.75" customHeight="1">
      <c r="H401" s="172"/>
      <c r="I401" s="172"/>
      <c r="J401" s="172"/>
    </row>
    <row r="402" ht="15.75" customHeight="1">
      <c r="H402" s="172"/>
      <c r="I402" s="172"/>
      <c r="J402" s="172"/>
    </row>
    <row r="403" ht="15.75" customHeight="1">
      <c r="H403" s="172"/>
      <c r="I403" s="172"/>
      <c r="J403" s="172"/>
    </row>
    <row r="404" ht="15.75" customHeight="1">
      <c r="H404" s="172"/>
      <c r="I404" s="172"/>
      <c r="J404" s="172"/>
    </row>
    <row r="405" ht="15.75" customHeight="1">
      <c r="H405" s="172"/>
      <c r="I405" s="172"/>
      <c r="J405" s="172"/>
    </row>
    <row r="406" ht="15.75" customHeight="1">
      <c r="H406" s="172"/>
      <c r="I406" s="172"/>
      <c r="J406" s="172"/>
    </row>
    <row r="407" ht="15.75" customHeight="1">
      <c r="H407" s="172"/>
      <c r="I407" s="172"/>
      <c r="J407" s="172"/>
    </row>
    <row r="408" ht="15.75" customHeight="1">
      <c r="H408" s="172"/>
      <c r="I408" s="172"/>
      <c r="J408" s="172"/>
    </row>
    <row r="409" ht="15.75" customHeight="1">
      <c r="H409" s="172"/>
      <c r="I409" s="172"/>
      <c r="J409" s="172"/>
    </row>
    <row r="410" ht="15.75" customHeight="1">
      <c r="H410" s="172"/>
      <c r="I410" s="172"/>
      <c r="J410" s="172"/>
    </row>
    <row r="411" ht="15.75" customHeight="1">
      <c r="H411" s="172"/>
      <c r="I411" s="172"/>
      <c r="J411" s="172"/>
    </row>
    <row r="412" ht="15.75" customHeight="1">
      <c r="H412" s="172"/>
      <c r="I412" s="172"/>
      <c r="J412" s="172"/>
    </row>
    <row r="413" ht="15.75" customHeight="1">
      <c r="H413" s="172"/>
      <c r="I413" s="172"/>
      <c r="J413" s="172"/>
    </row>
    <row r="414" ht="15.75" customHeight="1">
      <c r="H414" s="172"/>
      <c r="I414" s="172"/>
      <c r="J414" s="172"/>
    </row>
    <row r="415" ht="15.75" customHeight="1">
      <c r="H415" s="172"/>
      <c r="I415" s="172"/>
      <c r="J415" s="172"/>
    </row>
    <row r="416" ht="15.75" customHeight="1">
      <c r="H416" s="172"/>
      <c r="I416" s="172"/>
      <c r="J416" s="172"/>
    </row>
    <row r="417" ht="15.75" customHeight="1">
      <c r="H417" s="172"/>
      <c r="I417" s="172"/>
      <c r="J417" s="172"/>
    </row>
    <row r="418" ht="15.75" customHeight="1">
      <c r="H418" s="172"/>
      <c r="I418" s="172"/>
      <c r="J418" s="172"/>
    </row>
    <row r="419" ht="15.75" customHeight="1">
      <c r="H419" s="172"/>
      <c r="I419" s="172"/>
      <c r="J419" s="172"/>
    </row>
    <row r="420" ht="15.75" customHeight="1">
      <c r="H420" s="172"/>
      <c r="I420" s="172"/>
      <c r="J420" s="172"/>
    </row>
    <row r="421" ht="15.75" customHeight="1">
      <c r="H421" s="172"/>
      <c r="I421" s="172"/>
      <c r="J421" s="172"/>
    </row>
    <row r="422" ht="15.75" customHeight="1">
      <c r="H422" s="172"/>
      <c r="I422" s="172"/>
      <c r="J422" s="172"/>
    </row>
    <row r="423" ht="15.75" customHeight="1">
      <c r="H423" s="172"/>
      <c r="I423" s="172"/>
      <c r="J423" s="172"/>
    </row>
    <row r="424" ht="15.75" customHeight="1">
      <c r="H424" s="172"/>
      <c r="I424" s="172"/>
      <c r="J424" s="172"/>
    </row>
    <row r="425" ht="15.75" customHeight="1">
      <c r="H425" s="172"/>
      <c r="I425" s="172"/>
      <c r="J425" s="172"/>
    </row>
    <row r="426" ht="15.75" customHeight="1">
      <c r="H426" s="172"/>
      <c r="I426" s="172"/>
      <c r="J426" s="172"/>
    </row>
    <row r="427" ht="15.75" customHeight="1">
      <c r="H427" s="172"/>
      <c r="I427" s="172"/>
      <c r="J427" s="172"/>
    </row>
    <row r="428" ht="15.75" customHeight="1">
      <c r="H428" s="172"/>
      <c r="I428" s="172"/>
      <c r="J428" s="172"/>
    </row>
    <row r="429" ht="15.75" customHeight="1">
      <c r="H429" s="172"/>
      <c r="I429" s="172"/>
      <c r="J429" s="172"/>
    </row>
    <row r="430" ht="15.75" customHeight="1">
      <c r="H430" s="172"/>
      <c r="I430" s="172"/>
      <c r="J430" s="172"/>
    </row>
    <row r="431" ht="15.75" customHeight="1">
      <c r="H431" s="172"/>
      <c r="I431" s="172"/>
      <c r="J431" s="172"/>
    </row>
    <row r="432" ht="15.75" customHeight="1">
      <c r="H432" s="172"/>
      <c r="I432" s="172"/>
      <c r="J432" s="172"/>
    </row>
    <row r="433" ht="15.75" customHeight="1">
      <c r="H433" s="172"/>
      <c r="I433" s="172"/>
      <c r="J433" s="172"/>
    </row>
    <row r="434" ht="15.75" customHeight="1">
      <c r="H434" s="172"/>
      <c r="I434" s="172"/>
      <c r="J434" s="172"/>
    </row>
    <row r="435" ht="15.75" customHeight="1">
      <c r="H435" s="172"/>
      <c r="I435" s="172"/>
      <c r="J435" s="172"/>
    </row>
    <row r="436" ht="15.75" customHeight="1">
      <c r="H436" s="172"/>
      <c r="I436" s="172"/>
      <c r="J436" s="172"/>
    </row>
    <row r="437" ht="15.75" customHeight="1">
      <c r="H437" s="172"/>
      <c r="I437" s="172"/>
      <c r="J437" s="172"/>
    </row>
    <row r="438" ht="15.75" customHeight="1">
      <c r="H438" s="172"/>
      <c r="I438" s="172"/>
      <c r="J438" s="172"/>
    </row>
    <row r="439" ht="15.75" customHeight="1">
      <c r="H439" s="172"/>
      <c r="I439" s="172"/>
      <c r="J439" s="172"/>
    </row>
    <row r="440" ht="15.75" customHeight="1">
      <c r="H440" s="172"/>
      <c r="I440" s="172"/>
      <c r="J440" s="172"/>
    </row>
    <row r="441" ht="15.75" customHeight="1">
      <c r="H441" s="172"/>
      <c r="I441" s="172"/>
      <c r="J441" s="172"/>
    </row>
    <row r="442" ht="15.75" customHeight="1">
      <c r="H442" s="172"/>
      <c r="I442" s="172"/>
      <c r="J442" s="172"/>
    </row>
    <row r="443" ht="15.75" customHeight="1">
      <c r="H443" s="172"/>
      <c r="I443" s="172"/>
      <c r="J443" s="172"/>
    </row>
    <row r="444" ht="15.75" customHeight="1">
      <c r="H444" s="172"/>
      <c r="I444" s="172"/>
      <c r="J444" s="172"/>
    </row>
    <row r="445" ht="15.75" customHeight="1">
      <c r="H445" s="172"/>
      <c r="I445" s="172"/>
      <c r="J445" s="172"/>
    </row>
    <row r="446" ht="15.75" customHeight="1">
      <c r="H446" s="172"/>
      <c r="I446" s="172"/>
      <c r="J446" s="172"/>
    </row>
    <row r="447" ht="15.75" customHeight="1">
      <c r="H447" s="172"/>
      <c r="I447" s="172"/>
      <c r="J447" s="172"/>
    </row>
    <row r="448" ht="15.75" customHeight="1">
      <c r="H448" s="172"/>
      <c r="I448" s="172"/>
      <c r="J448" s="172"/>
    </row>
    <row r="449" ht="15.75" customHeight="1">
      <c r="H449" s="172"/>
      <c r="I449" s="172"/>
      <c r="J449" s="172"/>
    </row>
    <row r="450" ht="15.75" customHeight="1">
      <c r="H450" s="172"/>
      <c r="I450" s="172"/>
      <c r="J450" s="172"/>
    </row>
    <row r="451" ht="15.75" customHeight="1">
      <c r="H451" s="172"/>
      <c r="I451" s="172"/>
      <c r="J451" s="172"/>
    </row>
    <row r="452" ht="15.75" customHeight="1">
      <c r="H452" s="172"/>
      <c r="I452" s="172"/>
      <c r="J452" s="172"/>
    </row>
    <row r="453" ht="15.75" customHeight="1">
      <c r="H453" s="172"/>
      <c r="I453" s="172"/>
      <c r="J453" s="172"/>
    </row>
    <row r="454" ht="15.75" customHeight="1">
      <c r="H454" s="172"/>
      <c r="I454" s="172"/>
      <c r="J454" s="172"/>
    </row>
    <row r="455" ht="15.75" customHeight="1">
      <c r="H455" s="172"/>
      <c r="I455" s="172"/>
      <c r="J455" s="172"/>
    </row>
    <row r="456" ht="15.75" customHeight="1">
      <c r="H456" s="172"/>
      <c r="I456" s="172"/>
      <c r="J456" s="172"/>
    </row>
    <row r="457" ht="15.75" customHeight="1">
      <c r="H457" s="172"/>
      <c r="I457" s="172"/>
      <c r="J457" s="172"/>
    </row>
    <row r="458" ht="15.75" customHeight="1">
      <c r="H458" s="172"/>
      <c r="I458" s="172"/>
      <c r="J458" s="172"/>
    </row>
    <row r="459" ht="15.75" customHeight="1">
      <c r="H459" s="172"/>
      <c r="I459" s="172"/>
      <c r="J459" s="172"/>
    </row>
    <row r="460" ht="15.75" customHeight="1">
      <c r="H460" s="172"/>
      <c r="I460" s="172"/>
      <c r="J460" s="172"/>
    </row>
    <row r="461" ht="15.75" customHeight="1">
      <c r="H461" s="172"/>
      <c r="I461" s="172"/>
      <c r="J461" s="172"/>
    </row>
    <row r="462" ht="15.75" customHeight="1">
      <c r="H462" s="172"/>
      <c r="I462" s="172"/>
      <c r="J462" s="172"/>
    </row>
    <row r="463" ht="15.75" customHeight="1">
      <c r="H463" s="172"/>
      <c r="I463" s="172"/>
      <c r="J463" s="172"/>
    </row>
    <row r="464" ht="15.75" customHeight="1">
      <c r="H464" s="172"/>
      <c r="I464" s="172"/>
      <c r="J464" s="172"/>
    </row>
    <row r="465" ht="15.75" customHeight="1">
      <c r="H465" s="172"/>
      <c r="I465" s="172"/>
      <c r="J465" s="172"/>
    </row>
    <row r="466" ht="15.75" customHeight="1">
      <c r="H466" s="172"/>
      <c r="I466" s="172"/>
      <c r="J466" s="172"/>
    </row>
    <row r="467" ht="15.75" customHeight="1">
      <c r="H467" s="172"/>
      <c r="I467" s="172"/>
      <c r="J467" s="172"/>
    </row>
    <row r="468" ht="15.75" customHeight="1">
      <c r="H468" s="172"/>
      <c r="I468" s="172"/>
      <c r="J468" s="172"/>
    </row>
    <row r="469" ht="15.75" customHeight="1">
      <c r="H469" s="172"/>
      <c r="I469" s="172"/>
      <c r="J469" s="172"/>
    </row>
    <row r="470" ht="15.75" customHeight="1">
      <c r="H470" s="172"/>
      <c r="I470" s="172"/>
      <c r="J470" s="172"/>
    </row>
    <row r="471" ht="15.75" customHeight="1">
      <c r="H471" s="172"/>
      <c r="I471" s="172"/>
      <c r="J471" s="172"/>
    </row>
    <row r="472" ht="15.75" customHeight="1">
      <c r="H472" s="172"/>
      <c r="I472" s="172"/>
      <c r="J472" s="172"/>
    </row>
    <row r="473" ht="15.75" customHeight="1">
      <c r="H473" s="172"/>
      <c r="I473" s="172"/>
      <c r="J473" s="172"/>
    </row>
    <row r="474" ht="15.75" customHeight="1">
      <c r="H474" s="172"/>
      <c r="I474" s="172"/>
      <c r="J474" s="172"/>
    </row>
    <row r="475" ht="15.75" customHeight="1">
      <c r="H475" s="172"/>
      <c r="I475" s="172"/>
      <c r="J475" s="172"/>
    </row>
    <row r="476" ht="15.75" customHeight="1">
      <c r="H476" s="172"/>
      <c r="I476" s="172"/>
      <c r="J476" s="172"/>
    </row>
    <row r="477" ht="15.75" customHeight="1">
      <c r="H477" s="172"/>
      <c r="I477" s="172"/>
      <c r="J477" s="172"/>
    </row>
    <row r="478" ht="15.75" customHeight="1">
      <c r="H478" s="172"/>
      <c r="I478" s="172"/>
      <c r="J478" s="172"/>
    </row>
    <row r="479" ht="15.75" customHeight="1">
      <c r="H479" s="172"/>
      <c r="I479" s="172"/>
      <c r="J479" s="172"/>
    </row>
    <row r="480" ht="15.75" customHeight="1">
      <c r="H480" s="172"/>
      <c r="I480" s="172"/>
      <c r="J480" s="172"/>
    </row>
    <row r="481" ht="15.75" customHeight="1">
      <c r="H481" s="172"/>
      <c r="I481" s="172"/>
      <c r="J481" s="172"/>
    </row>
    <row r="482" ht="15.75" customHeight="1">
      <c r="H482" s="172"/>
      <c r="I482" s="172"/>
      <c r="J482" s="172"/>
    </row>
    <row r="483" ht="15.75" customHeight="1">
      <c r="H483" s="172"/>
      <c r="I483" s="172"/>
      <c r="J483" s="172"/>
    </row>
    <row r="484" ht="15.75" customHeight="1">
      <c r="H484" s="172"/>
      <c r="I484" s="172"/>
      <c r="J484" s="172"/>
    </row>
    <row r="485" ht="15.75" customHeight="1">
      <c r="H485" s="172"/>
      <c r="I485" s="172"/>
      <c r="J485" s="172"/>
    </row>
    <row r="486" ht="15.75" customHeight="1">
      <c r="H486" s="172"/>
      <c r="I486" s="172"/>
      <c r="J486" s="172"/>
    </row>
    <row r="487" ht="15.75" customHeight="1">
      <c r="H487" s="172"/>
      <c r="I487" s="172"/>
      <c r="J487" s="172"/>
    </row>
    <row r="488" ht="15.75" customHeight="1">
      <c r="H488" s="172"/>
      <c r="I488" s="172"/>
      <c r="J488" s="172"/>
    </row>
    <row r="489" ht="15.75" customHeight="1">
      <c r="H489" s="172"/>
      <c r="I489" s="172"/>
      <c r="J489" s="172"/>
    </row>
    <row r="490" ht="15.75" customHeight="1">
      <c r="H490" s="172"/>
      <c r="I490" s="172"/>
      <c r="J490" s="172"/>
    </row>
    <row r="491" ht="15.75" customHeight="1">
      <c r="H491" s="172"/>
      <c r="I491" s="172"/>
      <c r="J491" s="172"/>
    </row>
    <row r="492" ht="15.75" customHeight="1">
      <c r="H492" s="172"/>
      <c r="I492" s="172"/>
      <c r="J492" s="172"/>
    </row>
    <row r="493" ht="15.75" customHeight="1">
      <c r="H493" s="172"/>
      <c r="I493" s="172"/>
      <c r="J493" s="172"/>
    </row>
    <row r="494" ht="15.75" customHeight="1">
      <c r="H494" s="172"/>
      <c r="I494" s="172"/>
      <c r="J494" s="172"/>
    </row>
    <row r="495" ht="15.75" customHeight="1">
      <c r="H495" s="172"/>
      <c r="I495" s="172"/>
      <c r="J495" s="172"/>
    </row>
    <row r="496" ht="15.75" customHeight="1">
      <c r="H496" s="172"/>
      <c r="I496" s="172"/>
      <c r="J496" s="172"/>
    </row>
    <row r="497" ht="15.75" customHeight="1">
      <c r="H497" s="172"/>
      <c r="I497" s="172"/>
      <c r="J497" s="172"/>
    </row>
    <row r="498" ht="15.75" customHeight="1">
      <c r="H498" s="172"/>
      <c r="I498" s="172"/>
      <c r="J498" s="172"/>
    </row>
    <row r="499" ht="15.75" customHeight="1">
      <c r="H499" s="172"/>
      <c r="I499" s="172"/>
      <c r="J499" s="172"/>
    </row>
    <row r="500" ht="15.75" customHeight="1">
      <c r="H500" s="172"/>
      <c r="I500" s="172"/>
      <c r="J500" s="172"/>
    </row>
    <row r="501" ht="15.75" customHeight="1">
      <c r="H501" s="172"/>
      <c r="I501" s="172"/>
      <c r="J501" s="172"/>
    </row>
    <row r="502" ht="15.75" customHeight="1">
      <c r="H502" s="172"/>
      <c r="I502" s="172"/>
      <c r="J502" s="172"/>
    </row>
    <row r="503" ht="15.75" customHeight="1">
      <c r="H503" s="172"/>
      <c r="I503" s="172"/>
      <c r="J503" s="172"/>
    </row>
    <row r="504" ht="15.75" customHeight="1">
      <c r="H504" s="172"/>
      <c r="I504" s="172"/>
      <c r="J504" s="172"/>
    </row>
    <row r="505" ht="15.75" customHeight="1">
      <c r="H505" s="172"/>
      <c r="I505" s="172"/>
      <c r="J505" s="172"/>
    </row>
    <row r="506" ht="15.75" customHeight="1">
      <c r="H506" s="172"/>
      <c r="I506" s="172"/>
      <c r="J506" s="172"/>
    </row>
    <row r="507" ht="15.75" customHeight="1">
      <c r="H507" s="172"/>
      <c r="I507" s="172"/>
      <c r="J507" s="172"/>
    </row>
    <row r="508" ht="15.75" customHeight="1">
      <c r="H508" s="172"/>
      <c r="I508" s="172"/>
      <c r="J508" s="172"/>
    </row>
    <row r="509" ht="15.75" customHeight="1">
      <c r="H509" s="172"/>
      <c r="I509" s="172"/>
      <c r="J509" s="172"/>
    </row>
    <row r="510" ht="15.75" customHeight="1">
      <c r="H510" s="172"/>
      <c r="I510" s="172"/>
      <c r="J510" s="172"/>
    </row>
    <row r="511" ht="15.75" customHeight="1">
      <c r="H511" s="172"/>
      <c r="I511" s="172"/>
      <c r="J511" s="172"/>
    </row>
    <row r="512" ht="15.75" customHeight="1">
      <c r="H512" s="172"/>
      <c r="I512" s="172"/>
      <c r="J512" s="172"/>
    </row>
    <row r="513" ht="15.75" customHeight="1">
      <c r="H513" s="172"/>
      <c r="I513" s="172"/>
      <c r="J513" s="172"/>
    </row>
    <row r="514" ht="15.75" customHeight="1">
      <c r="H514" s="172"/>
      <c r="I514" s="172"/>
      <c r="J514" s="172"/>
    </row>
    <row r="515" ht="15.75" customHeight="1">
      <c r="H515" s="172"/>
      <c r="I515" s="172"/>
      <c r="J515" s="172"/>
    </row>
    <row r="516" ht="15.75" customHeight="1">
      <c r="H516" s="172"/>
      <c r="I516" s="172"/>
      <c r="J516" s="172"/>
    </row>
    <row r="517" ht="15.75" customHeight="1">
      <c r="H517" s="172"/>
      <c r="I517" s="172"/>
      <c r="J517" s="172"/>
    </row>
    <row r="518" ht="15.75" customHeight="1">
      <c r="H518" s="172"/>
      <c r="I518" s="172"/>
      <c r="J518" s="172"/>
    </row>
    <row r="519" ht="15.75" customHeight="1">
      <c r="H519" s="172"/>
      <c r="I519" s="172"/>
      <c r="J519" s="172"/>
    </row>
    <row r="520" ht="15.75" customHeight="1">
      <c r="H520" s="172"/>
      <c r="I520" s="172"/>
      <c r="J520" s="172"/>
    </row>
    <row r="521" ht="15.75" customHeight="1">
      <c r="H521" s="172"/>
      <c r="I521" s="172"/>
      <c r="J521" s="172"/>
    </row>
    <row r="522" ht="15.75" customHeight="1">
      <c r="H522" s="172"/>
      <c r="I522" s="172"/>
      <c r="J522" s="172"/>
    </row>
    <row r="523" ht="15.75" customHeight="1">
      <c r="H523" s="172"/>
      <c r="I523" s="172"/>
      <c r="J523" s="172"/>
    </row>
    <row r="524" ht="15.75" customHeight="1">
      <c r="H524" s="172"/>
      <c r="I524" s="172"/>
      <c r="J524" s="172"/>
    </row>
    <row r="525" ht="15.75" customHeight="1">
      <c r="H525" s="172"/>
      <c r="I525" s="172"/>
      <c r="J525" s="172"/>
    </row>
    <row r="526" ht="15.75" customHeight="1">
      <c r="H526" s="172"/>
      <c r="I526" s="172"/>
      <c r="J526" s="172"/>
    </row>
    <row r="527" ht="15.75" customHeight="1">
      <c r="H527" s="172"/>
      <c r="I527" s="172"/>
      <c r="J527" s="172"/>
    </row>
    <row r="528" ht="15.75" customHeight="1">
      <c r="H528" s="172"/>
      <c r="I528" s="172"/>
      <c r="J528" s="172"/>
    </row>
    <row r="529" ht="15.75" customHeight="1">
      <c r="H529" s="172"/>
      <c r="I529" s="172"/>
      <c r="J529" s="172"/>
    </row>
    <row r="530" ht="15.75" customHeight="1">
      <c r="H530" s="172"/>
      <c r="I530" s="172"/>
      <c r="J530" s="172"/>
    </row>
    <row r="531" ht="15.75" customHeight="1">
      <c r="H531" s="172"/>
      <c r="I531" s="172"/>
      <c r="J531" s="172"/>
    </row>
    <row r="532" ht="15.75" customHeight="1">
      <c r="H532" s="172"/>
      <c r="I532" s="172"/>
      <c r="J532" s="172"/>
    </row>
    <row r="533" ht="15.75" customHeight="1">
      <c r="H533" s="172"/>
      <c r="I533" s="172"/>
      <c r="J533" s="172"/>
    </row>
    <row r="534" ht="15.75" customHeight="1">
      <c r="H534" s="172"/>
      <c r="I534" s="172"/>
      <c r="J534" s="172"/>
    </row>
    <row r="535" ht="15.75" customHeight="1">
      <c r="H535" s="172"/>
      <c r="I535" s="172"/>
      <c r="J535" s="172"/>
    </row>
    <row r="536" ht="15.75" customHeight="1">
      <c r="H536" s="172"/>
      <c r="I536" s="172"/>
      <c r="J536" s="172"/>
    </row>
    <row r="537" ht="15.75" customHeight="1">
      <c r="H537" s="172"/>
      <c r="I537" s="172"/>
      <c r="J537" s="172"/>
    </row>
    <row r="538" ht="15.75" customHeight="1">
      <c r="H538" s="172"/>
      <c r="I538" s="172"/>
      <c r="J538" s="172"/>
    </row>
    <row r="539" ht="15.75" customHeight="1">
      <c r="H539" s="172"/>
      <c r="I539" s="172"/>
      <c r="J539" s="172"/>
    </row>
    <row r="540" ht="15.75" customHeight="1">
      <c r="H540" s="172"/>
      <c r="I540" s="172"/>
      <c r="J540" s="172"/>
    </row>
    <row r="541" ht="15.75" customHeight="1">
      <c r="H541" s="172"/>
      <c r="I541" s="172"/>
      <c r="J541" s="172"/>
    </row>
    <row r="542" ht="15.75" customHeight="1">
      <c r="H542" s="172"/>
      <c r="I542" s="172"/>
      <c r="J542" s="172"/>
    </row>
    <row r="543" ht="15.75" customHeight="1">
      <c r="H543" s="172"/>
      <c r="I543" s="172"/>
      <c r="J543" s="172"/>
    </row>
    <row r="544" ht="15.75" customHeight="1">
      <c r="H544" s="172"/>
      <c r="I544" s="172"/>
      <c r="J544" s="172"/>
    </row>
    <row r="545" ht="15.75" customHeight="1">
      <c r="H545" s="172"/>
      <c r="I545" s="172"/>
      <c r="J545" s="172"/>
    </row>
    <row r="546" ht="15.75" customHeight="1">
      <c r="H546" s="172"/>
      <c r="I546" s="172"/>
      <c r="J546" s="172"/>
    </row>
    <row r="547" ht="15.75" customHeight="1">
      <c r="H547" s="172"/>
      <c r="I547" s="172"/>
      <c r="J547" s="172"/>
    </row>
    <row r="548" ht="15.75" customHeight="1">
      <c r="H548" s="172"/>
      <c r="I548" s="172"/>
      <c r="J548" s="172"/>
    </row>
    <row r="549" ht="15.75" customHeight="1">
      <c r="H549" s="172"/>
      <c r="I549" s="172"/>
      <c r="J549" s="172"/>
    </row>
    <row r="550" ht="15.75" customHeight="1">
      <c r="H550" s="172"/>
      <c r="I550" s="172"/>
      <c r="J550" s="172"/>
    </row>
    <row r="551" ht="15.75" customHeight="1">
      <c r="H551" s="172"/>
      <c r="I551" s="172"/>
      <c r="J551" s="172"/>
    </row>
    <row r="552" ht="15.75" customHeight="1">
      <c r="H552" s="172"/>
      <c r="I552" s="172"/>
      <c r="J552" s="172"/>
    </row>
    <row r="553" ht="15.75" customHeight="1">
      <c r="H553" s="172"/>
      <c r="I553" s="172"/>
      <c r="J553" s="172"/>
    </row>
    <row r="554" ht="15.75" customHeight="1">
      <c r="H554" s="172"/>
      <c r="I554" s="172"/>
      <c r="J554" s="172"/>
    </row>
    <row r="555" ht="15.75" customHeight="1">
      <c r="H555" s="172"/>
      <c r="I555" s="172"/>
      <c r="J555" s="172"/>
    </row>
    <row r="556" ht="15.75" customHeight="1">
      <c r="H556" s="172"/>
      <c r="I556" s="172"/>
      <c r="J556" s="172"/>
    </row>
    <row r="557" ht="15.75" customHeight="1">
      <c r="H557" s="172"/>
      <c r="I557" s="172"/>
      <c r="J557" s="172"/>
    </row>
    <row r="558" ht="15.75" customHeight="1">
      <c r="H558" s="172"/>
      <c r="I558" s="172"/>
      <c r="J558" s="172"/>
    </row>
    <row r="559" ht="15.75" customHeight="1">
      <c r="H559" s="172"/>
      <c r="I559" s="172"/>
      <c r="J559" s="172"/>
    </row>
    <row r="560" ht="15.75" customHeight="1">
      <c r="H560" s="172"/>
      <c r="I560" s="172"/>
      <c r="J560" s="172"/>
    </row>
    <row r="561" ht="15.75" customHeight="1">
      <c r="H561" s="172"/>
      <c r="I561" s="172"/>
      <c r="J561" s="172"/>
    </row>
    <row r="562" ht="15.75" customHeight="1">
      <c r="H562" s="172"/>
      <c r="I562" s="172"/>
      <c r="J562" s="172"/>
    </row>
    <row r="563" ht="15.75" customHeight="1">
      <c r="H563" s="172"/>
      <c r="I563" s="172"/>
      <c r="J563" s="172"/>
    </row>
    <row r="564" ht="15.75" customHeight="1">
      <c r="H564" s="172"/>
      <c r="I564" s="172"/>
      <c r="J564" s="172"/>
    </row>
    <row r="565" ht="15.75" customHeight="1">
      <c r="H565" s="172"/>
      <c r="I565" s="172"/>
      <c r="J565" s="172"/>
    </row>
    <row r="566" ht="15.75" customHeight="1">
      <c r="H566" s="172"/>
      <c r="I566" s="172"/>
      <c r="J566" s="172"/>
    </row>
    <row r="567" ht="15.75" customHeight="1">
      <c r="H567" s="172"/>
      <c r="I567" s="172"/>
      <c r="J567" s="172"/>
    </row>
    <row r="568" ht="15.75" customHeight="1">
      <c r="H568" s="172"/>
      <c r="I568" s="172"/>
      <c r="J568" s="172"/>
    </row>
    <row r="569" ht="15.75" customHeight="1">
      <c r="H569" s="172"/>
      <c r="I569" s="172"/>
      <c r="J569" s="172"/>
    </row>
    <row r="570" ht="15.75" customHeight="1">
      <c r="H570" s="172"/>
      <c r="I570" s="172"/>
      <c r="J570" s="172"/>
    </row>
    <row r="571" ht="15.75" customHeight="1">
      <c r="H571" s="172"/>
      <c r="I571" s="172"/>
      <c r="J571" s="172"/>
    </row>
    <row r="572" ht="15.75" customHeight="1">
      <c r="H572" s="172"/>
      <c r="I572" s="172"/>
      <c r="J572" s="172"/>
    </row>
    <row r="573" ht="15.75" customHeight="1">
      <c r="H573" s="172"/>
      <c r="I573" s="172"/>
      <c r="J573" s="172"/>
    </row>
    <row r="574" ht="15.75" customHeight="1">
      <c r="H574" s="172"/>
      <c r="I574" s="172"/>
      <c r="J574" s="172"/>
    </row>
    <row r="575" ht="15.75" customHeight="1">
      <c r="H575" s="172"/>
      <c r="I575" s="172"/>
      <c r="J575" s="172"/>
    </row>
    <row r="576" ht="15.75" customHeight="1">
      <c r="H576" s="172"/>
      <c r="I576" s="172"/>
      <c r="J576" s="172"/>
    </row>
    <row r="577" ht="15.75" customHeight="1">
      <c r="H577" s="172"/>
      <c r="I577" s="172"/>
      <c r="J577" s="172"/>
    </row>
    <row r="578" ht="15.75" customHeight="1">
      <c r="H578" s="172"/>
      <c r="I578" s="172"/>
      <c r="J578" s="172"/>
    </row>
    <row r="579" ht="15.75" customHeight="1">
      <c r="H579" s="172"/>
      <c r="I579" s="172"/>
      <c r="J579" s="172"/>
    </row>
    <row r="580" ht="15.75" customHeight="1">
      <c r="H580" s="172"/>
      <c r="I580" s="172"/>
      <c r="J580" s="172"/>
    </row>
    <row r="581" ht="15.75" customHeight="1">
      <c r="H581" s="172"/>
      <c r="I581" s="172"/>
      <c r="J581" s="172"/>
    </row>
    <row r="582" ht="15.75" customHeight="1">
      <c r="H582" s="172"/>
      <c r="I582" s="172"/>
      <c r="J582" s="172"/>
    </row>
    <row r="583" ht="15.75" customHeight="1">
      <c r="H583" s="172"/>
      <c r="I583" s="172"/>
      <c r="J583" s="172"/>
    </row>
    <row r="584" ht="15.75" customHeight="1">
      <c r="H584" s="172"/>
      <c r="I584" s="172"/>
      <c r="J584" s="172"/>
    </row>
    <row r="585" ht="15.75" customHeight="1">
      <c r="H585" s="172"/>
      <c r="I585" s="172"/>
      <c r="J585" s="172"/>
    </row>
    <row r="586" ht="15.75" customHeight="1">
      <c r="H586" s="172"/>
      <c r="I586" s="172"/>
      <c r="J586" s="172"/>
    </row>
    <row r="587" ht="15.75" customHeight="1">
      <c r="H587" s="172"/>
      <c r="I587" s="172"/>
      <c r="J587" s="172"/>
    </row>
    <row r="588" ht="15.75" customHeight="1">
      <c r="H588" s="172"/>
      <c r="I588" s="172"/>
      <c r="J588" s="172"/>
    </row>
    <row r="589" ht="15.75" customHeight="1">
      <c r="H589" s="172"/>
      <c r="I589" s="172"/>
      <c r="J589" s="172"/>
    </row>
    <row r="590" ht="15.75" customHeight="1">
      <c r="H590" s="172"/>
      <c r="I590" s="172"/>
      <c r="J590" s="172"/>
    </row>
    <row r="591" ht="15.75" customHeight="1">
      <c r="H591" s="172"/>
      <c r="I591" s="172"/>
      <c r="J591" s="172"/>
    </row>
    <row r="592" ht="15.75" customHeight="1">
      <c r="H592" s="172"/>
      <c r="I592" s="172"/>
      <c r="J592" s="172"/>
    </row>
    <row r="593" ht="15.75" customHeight="1">
      <c r="H593" s="172"/>
      <c r="I593" s="172"/>
      <c r="J593" s="172"/>
    </row>
    <row r="594" ht="15.75" customHeight="1">
      <c r="H594" s="172"/>
      <c r="I594" s="172"/>
      <c r="J594" s="172"/>
    </row>
    <row r="595" ht="15.75" customHeight="1">
      <c r="H595" s="172"/>
      <c r="I595" s="172"/>
      <c r="J595" s="172"/>
    </row>
    <row r="596" ht="15.75" customHeight="1">
      <c r="H596" s="172"/>
      <c r="I596" s="172"/>
      <c r="J596" s="172"/>
    </row>
    <row r="597" ht="15.75" customHeight="1">
      <c r="H597" s="172"/>
      <c r="I597" s="172"/>
      <c r="J597" s="172"/>
    </row>
    <row r="598" ht="15.75" customHeight="1">
      <c r="H598" s="172"/>
      <c r="I598" s="172"/>
      <c r="J598" s="172"/>
    </row>
    <row r="599" ht="15.75" customHeight="1">
      <c r="H599" s="172"/>
      <c r="I599" s="172"/>
      <c r="J599" s="172"/>
    </row>
    <row r="600" ht="15.75" customHeight="1">
      <c r="H600" s="172"/>
      <c r="I600" s="172"/>
      <c r="J600" s="172"/>
    </row>
    <row r="601" ht="15.75" customHeight="1">
      <c r="H601" s="172"/>
      <c r="I601" s="172"/>
      <c r="J601" s="172"/>
    </row>
    <row r="602" ht="15.75" customHeight="1">
      <c r="H602" s="172"/>
      <c r="I602" s="172"/>
      <c r="J602" s="172"/>
    </row>
    <row r="603" ht="15.75" customHeight="1">
      <c r="H603" s="172"/>
      <c r="I603" s="172"/>
      <c r="J603" s="172"/>
    </row>
    <row r="604" ht="15.75" customHeight="1">
      <c r="H604" s="172"/>
      <c r="I604" s="172"/>
      <c r="J604" s="172"/>
    </row>
    <row r="605" ht="15.75" customHeight="1">
      <c r="H605" s="172"/>
      <c r="I605" s="172"/>
      <c r="J605" s="172"/>
    </row>
    <row r="606" ht="15.75" customHeight="1">
      <c r="H606" s="172"/>
      <c r="I606" s="172"/>
      <c r="J606" s="172"/>
    </row>
    <row r="607" ht="15.75" customHeight="1">
      <c r="H607" s="172"/>
      <c r="I607" s="172"/>
      <c r="J607" s="172"/>
    </row>
    <row r="608" ht="15.75" customHeight="1">
      <c r="H608" s="172"/>
      <c r="I608" s="172"/>
      <c r="J608" s="172"/>
    </row>
    <row r="609" ht="15.75" customHeight="1">
      <c r="H609" s="172"/>
      <c r="I609" s="172"/>
      <c r="J609" s="172"/>
    </row>
    <row r="610" ht="15.75" customHeight="1">
      <c r="H610" s="172"/>
      <c r="I610" s="172"/>
      <c r="J610" s="172"/>
    </row>
    <row r="611" ht="15.75" customHeight="1">
      <c r="H611" s="172"/>
      <c r="I611" s="172"/>
      <c r="J611" s="172"/>
    </row>
    <row r="612" ht="15.75" customHeight="1">
      <c r="H612" s="172"/>
      <c r="I612" s="172"/>
      <c r="J612" s="172"/>
    </row>
    <row r="613" ht="15.75" customHeight="1">
      <c r="H613" s="172"/>
      <c r="I613" s="172"/>
      <c r="J613" s="172"/>
    </row>
    <row r="614" ht="15.75" customHeight="1">
      <c r="H614" s="172"/>
      <c r="I614" s="172"/>
      <c r="J614" s="172"/>
    </row>
    <row r="615" ht="15.75" customHeight="1">
      <c r="H615" s="172"/>
      <c r="I615" s="172"/>
      <c r="J615" s="172"/>
    </row>
    <row r="616" ht="15.75" customHeight="1">
      <c r="H616" s="172"/>
      <c r="I616" s="172"/>
      <c r="J616" s="172"/>
    </row>
    <row r="617" ht="15.75" customHeight="1">
      <c r="H617" s="172"/>
      <c r="I617" s="172"/>
      <c r="J617" s="172"/>
    </row>
    <row r="618" ht="15.75" customHeight="1">
      <c r="H618" s="172"/>
      <c r="I618" s="172"/>
      <c r="J618" s="172"/>
    </row>
    <row r="619" ht="15.75" customHeight="1">
      <c r="H619" s="172"/>
      <c r="I619" s="172"/>
      <c r="J619" s="172"/>
    </row>
    <row r="620" ht="15.75" customHeight="1">
      <c r="H620" s="172"/>
      <c r="I620" s="172"/>
      <c r="J620" s="172"/>
    </row>
    <row r="621" ht="15.75" customHeight="1">
      <c r="H621" s="172"/>
      <c r="I621" s="172"/>
      <c r="J621" s="172"/>
    </row>
    <row r="622" ht="15.75" customHeight="1">
      <c r="H622" s="172"/>
      <c r="I622" s="172"/>
      <c r="J622" s="172"/>
    </row>
    <row r="623" ht="15.75" customHeight="1">
      <c r="H623" s="172"/>
      <c r="I623" s="172"/>
      <c r="J623" s="172"/>
    </row>
    <row r="624" ht="15.75" customHeight="1">
      <c r="H624" s="172"/>
      <c r="I624" s="172"/>
      <c r="J624" s="172"/>
    </row>
    <row r="625" ht="15.75" customHeight="1">
      <c r="H625" s="172"/>
      <c r="I625" s="172"/>
      <c r="J625" s="172"/>
    </row>
    <row r="626" ht="15.75" customHeight="1">
      <c r="H626" s="172"/>
      <c r="I626" s="172"/>
      <c r="J626" s="172"/>
    </row>
    <row r="627" ht="15.75" customHeight="1">
      <c r="H627" s="172"/>
      <c r="I627" s="172"/>
      <c r="J627" s="172"/>
    </row>
    <row r="628" ht="15.75" customHeight="1">
      <c r="H628" s="172"/>
      <c r="I628" s="172"/>
      <c r="J628" s="172"/>
    </row>
    <row r="629" ht="15.75" customHeight="1">
      <c r="H629" s="172"/>
      <c r="I629" s="172"/>
      <c r="J629" s="172"/>
    </row>
    <row r="630" ht="15.75" customHeight="1">
      <c r="H630" s="172"/>
      <c r="I630" s="172"/>
      <c r="J630" s="172"/>
    </row>
    <row r="631" ht="15.75" customHeight="1">
      <c r="H631" s="172"/>
      <c r="I631" s="172"/>
      <c r="J631" s="172"/>
    </row>
    <row r="632" ht="15.75" customHeight="1">
      <c r="H632" s="172"/>
      <c r="I632" s="172"/>
      <c r="J632" s="172"/>
    </row>
    <row r="633" ht="15.75" customHeight="1">
      <c r="H633" s="172"/>
      <c r="I633" s="172"/>
      <c r="J633" s="172"/>
    </row>
    <row r="634" ht="15.75" customHeight="1">
      <c r="H634" s="172"/>
      <c r="I634" s="172"/>
      <c r="J634" s="172"/>
    </row>
    <row r="635" ht="15.75" customHeight="1">
      <c r="H635" s="172"/>
      <c r="I635" s="172"/>
      <c r="J635" s="172"/>
    </row>
    <row r="636" ht="15.75" customHeight="1">
      <c r="H636" s="172"/>
      <c r="I636" s="172"/>
      <c r="J636" s="172"/>
    </row>
    <row r="637" ht="15.75" customHeight="1">
      <c r="H637" s="172"/>
      <c r="I637" s="172"/>
      <c r="J637" s="172"/>
    </row>
    <row r="638" ht="15.75" customHeight="1">
      <c r="H638" s="172"/>
      <c r="I638" s="172"/>
      <c r="J638" s="172"/>
    </row>
    <row r="639" ht="15.75" customHeight="1">
      <c r="H639" s="172"/>
      <c r="I639" s="172"/>
      <c r="J639" s="172"/>
    </row>
    <row r="640" ht="15.75" customHeight="1">
      <c r="H640" s="172"/>
      <c r="I640" s="172"/>
      <c r="J640" s="172"/>
    </row>
    <row r="641" ht="15.75" customHeight="1">
      <c r="H641" s="172"/>
      <c r="I641" s="172"/>
      <c r="J641" s="172"/>
    </row>
    <row r="642" ht="15.75" customHeight="1">
      <c r="H642" s="172"/>
      <c r="I642" s="172"/>
      <c r="J642" s="172"/>
    </row>
    <row r="643" ht="15.75" customHeight="1">
      <c r="H643" s="172"/>
      <c r="I643" s="172"/>
      <c r="J643" s="172"/>
    </row>
    <row r="644" ht="15.75" customHeight="1">
      <c r="H644" s="172"/>
      <c r="I644" s="172"/>
      <c r="J644" s="172"/>
    </row>
    <row r="645" ht="15.75" customHeight="1">
      <c r="H645" s="172"/>
      <c r="I645" s="172"/>
      <c r="J645" s="172"/>
    </row>
    <row r="646" ht="15.75" customHeight="1">
      <c r="H646" s="172"/>
      <c r="I646" s="172"/>
      <c r="J646" s="172"/>
    </row>
    <row r="647" ht="15.75" customHeight="1">
      <c r="H647" s="172"/>
      <c r="I647" s="172"/>
      <c r="J647" s="172"/>
    </row>
    <row r="648" ht="15.75" customHeight="1">
      <c r="H648" s="172"/>
      <c r="I648" s="172"/>
      <c r="J648" s="172"/>
    </row>
    <row r="649" ht="15.75" customHeight="1">
      <c r="H649" s="172"/>
      <c r="I649" s="172"/>
      <c r="J649" s="172"/>
    </row>
    <row r="650" ht="15.75" customHeight="1">
      <c r="H650" s="172"/>
      <c r="I650" s="172"/>
      <c r="J650" s="172"/>
    </row>
    <row r="651" ht="15.75" customHeight="1">
      <c r="H651" s="172"/>
      <c r="I651" s="172"/>
      <c r="J651" s="172"/>
    </row>
    <row r="652" ht="15.75" customHeight="1">
      <c r="H652" s="172"/>
      <c r="I652" s="172"/>
      <c r="J652" s="172"/>
    </row>
    <row r="653" ht="15.75" customHeight="1">
      <c r="H653" s="172"/>
      <c r="I653" s="172"/>
      <c r="J653" s="172"/>
    </row>
    <row r="654" ht="15.75" customHeight="1">
      <c r="H654" s="172"/>
      <c r="I654" s="172"/>
      <c r="J654" s="172"/>
    </row>
    <row r="655" ht="15.75" customHeight="1">
      <c r="H655" s="172"/>
      <c r="I655" s="172"/>
      <c r="J655" s="172"/>
    </row>
    <row r="656" ht="15.75" customHeight="1">
      <c r="H656" s="172"/>
      <c r="I656" s="172"/>
      <c r="J656" s="172"/>
    </row>
    <row r="657" ht="15.75" customHeight="1">
      <c r="H657" s="172"/>
      <c r="I657" s="172"/>
      <c r="J657" s="172"/>
    </row>
    <row r="658" ht="15.75" customHeight="1">
      <c r="H658" s="172"/>
      <c r="I658" s="172"/>
      <c r="J658" s="172"/>
    </row>
    <row r="659" ht="15.75" customHeight="1">
      <c r="H659" s="172"/>
      <c r="I659" s="172"/>
      <c r="J659" s="172"/>
    </row>
    <row r="660" ht="15.75" customHeight="1">
      <c r="H660" s="172"/>
      <c r="I660" s="172"/>
      <c r="J660" s="172"/>
    </row>
    <row r="661" ht="15.75" customHeight="1">
      <c r="H661" s="172"/>
      <c r="I661" s="172"/>
      <c r="J661" s="172"/>
    </row>
    <row r="662" ht="15.75" customHeight="1">
      <c r="H662" s="172"/>
      <c r="I662" s="172"/>
      <c r="J662" s="172"/>
    </row>
    <row r="663" ht="15.75" customHeight="1">
      <c r="H663" s="172"/>
      <c r="I663" s="172"/>
      <c r="J663" s="172"/>
    </row>
    <row r="664" ht="15.75" customHeight="1">
      <c r="H664" s="172"/>
      <c r="I664" s="172"/>
      <c r="J664" s="172"/>
    </row>
    <row r="665" ht="15.75" customHeight="1">
      <c r="H665" s="172"/>
      <c r="I665" s="172"/>
      <c r="J665" s="172"/>
    </row>
    <row r="666" ht="15.75" customHeight="1">
      <c r="H666" s="172"/>
      <c r="I666" s="172"/>
      <c r="J666" s="172"/>
    </row>
    <row r="667" ht="15.75" customHeight="1">
      <c r="H667" s="172"/>
      <c r="I667" s="172"/>
      <c r="J667" s="172"/>
    </row>
    <row r="668" ht="15.75" customHeight="1">
      <c r="H668" s="172"/>
      <c r="I668" s="172"/>
      <c r="J668" s="172"/>
    </row>
    <row r="669" ht="15.75" customHeight="1">
      <c r="H669" s="172"/>
      <c r="I669" s="172"/>
      <c r="J669" s="172"/>
    </row>
    <row r="670" ht="15.75" customHeight="1">
      <c r="H670" s="172"/>
      <c r="I670" s="172"/>
      <c r="J670" s="172"/>
    </row>
    <row r="671" ht="15.75" customHeight="1">
      <c r="H671" s="172"/>
      <c r="I671" s="172"/>
      <c r="J671" s="172"/>
    </row>
    <row r="672" ht="15.75" customHeight="1">
      <c r="H672" s="172"/>
      <c r="I672" s="172"/>
      <c r="J672" s="172"/>
    </row>
    <row r="673" ht="15.75" customHeight="1">
      <c r="H673" s="172"/>
      <c r="I673" s="172"/>
      <c r="J673" s="172"/>
    </row>
    <row r="674" ht="15.75" customHeight="1">
      <c r="H674" s="172"/>
      <c r="I674" s="172"/>
      <c r="J674" s="172"/>
    </row>
    <row r="675" ht="15.75" customHeight="1">
      <c r="H675" s="172"/>
      <c r="I675" s="172"/>
      <c r="J675" s="172"/>
    </row>
    <row r="676" ht="15.75" customHeight="1">
      <c r="H676" s="172"/>
      <c r="I676" s="172"/>
      <c r="J676" s="172"/>
    </row>
    <row r="677" ht="15.75" customHeight="1">
      <c r="H677" s="172"/>
      <c r="I677" s="172"/>
      <c r="J677" s="172"/>
    </row>
    <row r="678" ht="15.75" customHeight="1">
      <c r="H678" s="172"/>
      <c r="I678" s="172"/>
      <c r="J678" s="172"/>
    </row>
    <row r="679" ht="15.75" customHeight="1">
      <c r="H679" s="172"/>
      <c r="I679" s="172"/>
      <c r="J679" s="172"/>
    </row>
    <row r="680" ht="15.75" customHeight="1">
      <c r="H680" s="172"/>
      <c r="I680" s="172"/>
      <c r="J680" s="172"/>
    </row>
    <row r="681" ht="15.75" customHeight="1">
      <c r="H681" s="172"/>
      <c r="I681" s="172"/>
      <c r="J681" s="172"/>
    </row>
    <row r="682" ht="15.75" customHeight="1">
      <c r="H682" s="172"/>
      <c r="I682" s="172"/>
      <c r="J682" s="172"/>
    </row>
    <row r="683" ht="15.75" customHeight="1">
      <c r="H683" s="172"/>
      <c r="I683" s="172"/>
      <c r="J683" s="172"/>
    </row>
    <row r="684" ht="15.75" customHeight="1">
      <c r="H684" s="172"/>
      <c r="I684" s="172"/>
      <c r="J684" s="172"/>
    </row>
    <row r="685" ht="15.75" customHeight="1">
      <c r="H685" s="172"/>
      <c r="I685" s="172"/>
      <c r="J685" s="172"/>
    </row>
    <row r="686" ht="15.75" customHeight="1">
      <c r="H686" s="172"/>
      <c r="I686" s="172"/>
      <c r="J686" s="172"/>
    </row>
    <row r="687" ht="15.75" customHeight="1">
      <c r="H687" s="172"/>
      <c r="I687" s="172"/>
      <c r="J687" s="172"/>
    </row>
    <row r="688" ht="15.75" customHeight="1">
      <c r="H688" s="172"/>
      <c r="I688" s="172"/>
      <c r="J688" s="172"/>
    </row>
    <row r="689" ht="15.75" customHeight="1">
      <c r="H689" s="172"/>
      <c r="I689" s="172"/>
      <c r="J689" s="172"/>
    </row>
    <row r="690" ht="15.75" customHeight="1">
      <c r="H690" s="172"/>
      <c r="I690" s="172"/>
      <c r="J690" s="172"/>
    </row>
    <row r="691" ht="15.75" customHeight="1">
      <c r="H691" s="172"/>
      <c r="I691" s="172"/>
      <c r="J691" s="172"/>
    </row>
    <row r="692" ht="15.75" customHeight="1">
      <c r="H692" s="172"/>
      <c r="I692" s="172"/>
      <c r="J692" s="172"/>
    </row>
    <row r="693" ht="15.75" customHeight="1">
      <c r="H693" s="172"/>
      <c r="I693" s="172"/>
      <c r="J693" s="172"/>
    </row>
    <row r="694" ht="15.75" customHeight="1">
      <c r="H694" s="172"/>
      <c r="I694" s="172"/>
      <c r="J694" s="172"/>
    </row>
    <row r="695" ht="15.75" customHeight="1">
      <c r="H695" s="172"/>
      <c r="I695" s="172"/>
      <c r="J695" s="172"/>
    </row>
    <row r="696" ht="15.75" customHeight="1">
      <c r="H696" s="172"/>
      <c r="I696" s="172"/>
      <c r="J696" s="172"/>
    </row>
    <row r="697" ht="15.75" customHeight="1">
      <c r="H697" s="172"/>
      <c r="I697" s="172"/>
      <c r="J697" s="172"/>
    </row>
    <row r="698" ht="15.75" customHeight="1">
      <c r="H698" s="172"/>
      <c r="I698" s="172"/>
      <c r="J698" s="172"/>
    </row>
    <row r="699" ht="15.75" customHeight="1">
      <c r="H699" s="172"/>
      <c r="I699" s="172"/>
      <c r="J699" s="172"/>
    </row>
    <row r="700" ht="15.75" customHeight="1">
      <c r="H700" s="172"/>
      <c r="I700" s="172"/>
      <c r="J700" s="172"/>
    </row>
    <row r="701" ht="15.75" customHeight="1">
      <c r="H701" s="172"/>
      <c r="I701" s="172"/>
      <c r="J701" s="172"/>
    </row>
    <row r="702" ht="15.75" customHeight="1">
      <c r="H702" s="172"/>
      <c r="I702" s="172"/>
      <c r="J702" s="172"/>
    </row>
    <row r="703" ht="15.75" customHeight="1">
      <c r="H703" s="172"/>
      <c r="I703" s="172"/>
      <c r="J703" s="172"/>
    </row>
    <row r="704" ht="15.75" customHeight="1">
      <c r="H704" s="172"/>
      <c r="I704" s="172"/>
      <c r="J704" s="172"/>
    </row>
    <row r="705" ht="15.75" customHeight="1">
      <c r="H705" s="172"/>
      <c r="I705" s="172"/>
      <c r="J705" s="172"/>
    </row>
    <row r="706" ht="15.75" customHeight="1">
      <c r="H706" s="172"/>
      <c r="I706" s="172"/>
      <c r="J706" s="172"/>
    </row>
    <row r="707" ht="15.75" customHeight="1">
      <c r="H707" s="172"/>
      <c r="I707" s="172"/>
      <c r="J707" s="172"/>
    </row>
    <row r="708" ht="15.75" customHeight="1">
      <c r="H708" s="172"/>
      <c r="I708" s="172"/>
      <c r="J708" s="172"/>
    </row>
    <row r="709" ht="15.75" customHeight="1">
      <c r="H709" s="172"/>
      <c r="I709" s="172"/>
      <c r="J709" s="172"/>
    </row>
    <row r="710" ht="15.75" customHeight="1">
      <c r="H710" s="172"/>
      <c r="I710" s="172"/>
      <c r="J710" s="172"/>
    </row>
    <row r="711" ht="15.75" customHeight="1">
      <c r="H711" s="172"/>
      <c r="I711" s="172"/>
      <c r="J711" s="172"/>
    </row>
    <row r="712" ht="15.75" customHeight="1">
      <c r="H712" s="172"/>
      <c r="I712" s="172"/>
      <c r="J712" s="172"/>
    </row>
    <row r="713" ht="15.75" customHeight="1">
      <c r="H713" s="172"/>
      <c r="I713" s="172"/>
      <c r="J713" s="172"/>
    </row>
    <row r="714" ht="15.75" customHeight="1">
      <c r="H714" s="172"/>
      <c r="I714" s="172"/>
      <c r="J714" s="172"/>
    </row>
    <row r="715" ht="15.75" customHeight="1">
      <c r="H715" s="172"/>
      <c r="I715" s="172"/>
      <c r="J715" s="172"/>
    </row>
    <row r="716" ht="15.75" customHeight="1">
      <c r="H716" s="172"/>
      <c r="I716" s="172"/>
      <c r="J716" s="172"/>
    </row>
    <row r="717" ht="15.75" customHeight="1">
      <c r="H717" s="172"/>
      <c r="I717" s="172"/>
      <c r="J717" s="172"/>
    </row>
    <row r="718" ht="15.75" customHeight="1">
      <c r="H718" s="172"/>
      <c r="I718" s="172"/>
      <c r="J718" s="172"/>
    </row>
    <row r="719" ht="15.75" customHeight="1">
      <c r="H719" s="172"/>
      <c r="I719" s="172"/>
      <c r="J719" s="172"/>
    </row>
    <row r="720" ht="15.75" customHeight="1">
      <c r="H720" s="172"/>
      <c r="I720" s="172"/>
      <c r="J720" s="172"/>
    </row>
    <row r="721" ht="15.75" customHeight="1">
      <c r="H721" s="172"/>
      <c r="I721" s="172"/>
      <c r="J721" s="172"/>
    </row>
    <row r="722" ht="15.75" customHeight="1">
      <c r="H722" s="172"/>
      <c r="I722" s="172"/>
      <c r="J722" s="172"/>
    </row>
    <row r="723" ht="15.75" customHeight="1">
      <c r="H723" s="172"/>
      <c r="I723" s="172"/>
      <c r="J723" s="172"/>
    </row>
    <row r="724" ht="15.75" customHeight="1">
      <c r="H724" s="172"/>
      <c r="I724" s="172"/>
      <c r="J724" s="172"/>
    </row>
    <row r="725" ht="15.75" customHeight="1">
      <c r="H725" s="172"/>
      <c r="I725" s="172"/>
      <c r="J725" s="172"/>
    </row>
    <row r="726" ht="15.75" customHeight="1">
      <c r="H726" s="172"/>
      <c r="I726" s="172"/>
      <c r="J726" s="172"/>
    </row>
    <row r="727" ht="15.75" customHeight="1">
      <c r="H727" s="172"/>
      <c r="I727" s="172"/>
      <c r="J727" s="172"/>
    </row>
    <row r="728" ht="15.75" customHeight="1">
      <c r="H728" s="172"/>
      <c r="I728" s="172"/>
      <c r="J728" s="172"/>
    </row>
    <row r="729" ht="15.75" customHeight="1">
      <c r="H729" s="172"/>
      <c r="I729" s="172"/>
      <c r="J729" s="172"/>
    </row>
    <row r="730" ht="15.75" customHeight="1">
      <c r="H730" s="172"/>
      <c r="I730" s="172"/>
      <c r="J730" s="172"/>
    </row>
    <row r="731" ht="15.75" customHeight="1">
      <c r="H731" s="172"/>
      <c r="I731" s="172"/>
      <c r="J731" s="172"/>
    </row>
    <row r="732" ht="15.75" customHeight="1">
      <c r="H732" s="172"/>
      <c r="I732" s="172"/>
      <c r="J732" s="172"/>
    </row>
    <row r="733" ht="15.75" customHeight="1">
      <c r="H733" s="172"/>
      <c r="I733" s="172"/>
      <c r="J733" s="172"/>
    </row>
    <row r="734" ht="15.75" customHeight="1">
      <c r="H734" s="172"/>
      <c r="I734" s="172"/>
      <c r="J734" s="172"/>
    </row>
    <row r="735" ht="15.75" customHeight="1">
      <c r="H735" s="172"/>
      <c r="I735" s="172"/>
      <c r="J735" s="172"/>
    </row>
    <row r="736" ht="15.75" customHeight="1">
      <c r="H736" s="172"/>
      <c r="I736" s="172"/>
      <c r="J736" s="172"/>
    </row>
    <row r="737" ht="15.75" customHeight="1">
      <c r="H737" s="172"/>
      <c r="I737" s="172"/>
      <c r="J737" s="172"/>
    </row>
    <row r="738" ht="15.75" customHeight="1">
      <c r="H738" s="172"/>
      <c r="I738" s="172"/>
      <c r="J738" s="172"/>
    </row>
    <row r="739" ht="15.75" customHeight="1">
      <c r="H739" s="172"/>
      <c r="I739" s="172"/>
      <c r="J739" s="172"/>
    </row>
    <row r="740" ht="15.75" customHeight="1">
      <c r="H740" s="172"/>
      <c r="I740" s="172"/>
      <c r="J740" s="172"/>
    </row>
    <row r="741" ht="15.75" customHeight="1">
      <c r="H741" s="172"/>
      <c r="I741" s="172"/>
      <c r="J741" s="172"/>
    </row>
    <row r="742" ht="15.75" customHeight="1">
      <c r="H742" s="172"/>
      <c r="I742" s="172"/>
      <c r="J742" s="172"/>
    </row>
    <row r="743" ht="15.75" customHeight="1">
      <c r="H743" s="172"/>
      <c r="I743" s="172"/>
      <c r="J743" s="172"/>
    </row>
    <row r="744" ht="15.75" customHeight="1">
      <c r="H744" s="172"/>
      <c r="I744" s="172"/>
      <c r="J744" s="172"/>
    </row>
    <row r="745" ht="15.75" customHeight="1">
      <c r="H745" s="172"/>
      <c r="I745" s="172"/>
      <c r="J745" s="172"/>
    </row>
    <row r="746" ht="15.75" customHeight="1">
      <c r="H746" s="172"/>
      <c r="I746" s="172"/>
      <c r="J746" s="172"/>
    </row>
    <row r="747" ht="15.75" customHeight="1">
      <c r="H747" s="172"/>
      <c r="I747" s="172"/>
      <c r="J747" s="172"/>
    </row>
    <row r="748" ht="15.75" customHeight="1">
      <c r="H748" s="172"/>
      <c r="I748" s="172"/>
      <c r="J748" s="172"/>
    </row>
    <row r="749" ht="15.75" customHeight="1">
      <c r="H749" s="172"/>
      <c r="I749" s="172"/>
      <c r="J749" s="172"/>
    </row>
    <row r="750" ht="15.75" customHeight="1">
      <c r="H750" s="172"/>
      <c r="I750" s="172"/>
      <c r="J750" s="172"/>
    </row>
    <row r="751" ht="15.75" customHeight="1">
      <c r="H751" s="172"/>
      <c r="I751" s="172"/>
      <c r="J751" s="172"/>
    </row>
    <row r="752" ht="15.75" customHeight="1">
      <c r="H752" s="172"/>
      <c r="I752" s="172"/>
      <c r="J752" s="172"/>
    </row>
    <row r="753" ht="15.75" customHeight="1">
      <c r="H753" s="172"/>
      <c r="I753" s="172"/>
      <c r="J753" s="172"/>
    </row>
    <row r="754" ht="15.75" customHeight="1">
      <c r="H754" s="172"/>
      <c r="I754" s="172"/>
      <c r="J754" s="172"/>
    </row>
    <row r="755" ht="15.75" customHeight="1">
      <c r="H755" s="172"/>
      <c r="I755" s="172"/>
      <c r="J755" s="172"/>
    </row>
    <row r="756" ht="15.75" customHeight="1">
      <c r="H756" s="172"/>
      <c r="I756" s="172"/>
      <c r="J756" s="172"/>
    </row>
    <row r="757" ht="15.75" customHeight="1">
      <c r="H757" s="172"/>
      <c r="I757" s="172"/>
      <c r="J757" s="172"/>
    </row>
    <row r="758" ht="15.75" customHeight="1">
      <c r="H758" s="172"/>
      <c r="I758" s="172"/>
      <c r="J758" s="172"/>
    </row>
    <row r="759" ht="15.75" customHeight="1">
      <c r="H759" s="172"/>
      <c r="I759" s="172"/>
      <c r="J759" s="172"/>
    </row>
    <row r="760" ht="15.75" customHeight="1">
      <c r="H760" s="172"/>
      <c r="I760" s="172"/>
      <c r="J760" s="172"/>
    </row>
    <row r="761" ht="15.75" customHeight="1">
      <c r="H761" s="172"/>
      <c r="I761" s="172"/>
      <c r="J761" s="172"/>
    </row>
    <row r="762" ht="15.75" customHeight="1">
      <c r="H762" s="172"/>
      <c r="I762" s="172"/>
      <c r="J762" s="172"/>
    </row>
    <row r="763" ht="15.75" customHeight="1">
      <c r="H763" s="172"/>
      <c r="I763" s="172"/>
      <c r="J763" s="172"/>
    </row>
    <row r="764" ht="15.75" customHeight="1">
      <c r="H764" s="172"/>
      <c r="I764" s="172"/>
      <c r="J764" s="172"/>
    </row>
    <row r="765" ht="15.75" customHeight="1">
      <c r="H765" s="172"/>
      <c r="I765" s="172"/>
      <c r="J765" s="172"/>
    </row>
    <row r="766" ht="15.75" customHeight="1">
      <c r="H766" s="172"/>
      <c r="I766" s="172"/>
      <c r="J766" s="172"/>
    </row>
    <row r="767" ht="15.75" customHeight="1">
      <c r="H767" s="172"/>
      <c r="I767" s="172"/>
      <c r="J767" s="172"/>
    </row>
    <row r="768" ht="15.75" customHeight="1">
      <c r="H768" s="172"/>
      <c r="I768" s="172"/>
      <c r="J768" s="172"/>
    </row>
    <row r="769" ht="15.75" customHeight="1">
      <c r="H769" s="172"/>
      <c r="I769" s="172"/>
      <c r="J769" s="172"/>
    </row>
    <row r="770" ht="15.75" customHeight="1">
      <c r="H770" s="172"/>
      <c r="I770" s="172"/>
      <c r="J770" s="172"/>
    </row>
    <row r="771" ht="15.75" customHeight="1">
      <c r="H771" s="172"/>
      <c r="I771" s="172"/>
      <c r="J771" s="172"/>
    </row>
    <row r="772" ht="15.75" customHeight="1">
      <c r="H772" s="172"/>
      <c r="I772" s="172"/>
      <c r="J772" s="172"/>
    </row>
    <row r="773" ht="15.75" customHeight="1">
      <c r="H773" s="172"/>
      <c r="I773" s="172"/>
      <c r="J773" s="172"/>
    </row>
    <row r="774" ht="15.75" customHeight="1">
      <c r="H774" s="172"/>
      <c r="I774" s="172"/>
      <c r="J774" s="172"/>
    </row>
    <row r="775" ht="15.75" customHeight="1">
      <c r="H775" s="172"/>
      <c r="I775" s="172"/>
      <c r="J775" s="172"/>
    </row>
    <row r="776" ht="15.75" customHeight="1">
      <c r="H776" s="172"/>
      <c r="I776" s="172"/>
      <c r="J776" s="172"/>
    </row>
    <row r="777" ht="15.75" customHeight="1">
      <c r="H777" s="172"/>
      <c r="I777" s="172"/>
      <c r="J777" s="172"/>
    </row>
    <row r="778" ht="15.75" customHeight="1">
      <c r="H778" s="172"/>
      <c r="I778" s="172"/>
      <c r="J778" s="172"/>
    </row>
    <row r="779" ht="15.75" customHeight="1">
      <c r="H779" s="172"/>
      <c r="I779" s="172"/>
      <c r="J779" s="172"/>
    </row>
    <row r="780" ht="15.75" customHeight="1">
      <c r="H780" s="172"/>
      <c r="I780" s="172"/>
      <c r="J780" s="172"/>
    </row>
    <row r="781" ht="15.75" customHeight="1">
      <c r="H781" s="172"/>
      <c r="I781" s="172"/>
      <c r="J781" s="172"/>
    </row>
    <row r="782" ht="15.75" customHeight="1">
      <c r="H782" s="172"/>
      <c r="I782" s="172"/>
      <c r="J782" s="172"/>
    </row>
    <row r="783" ht="15.75" customHeight="1">
      <c r="H783" s="172"/>
      <c r="I783" s="172"/>
      <c r="J783" s="172"/>
    </row>
    <row r="784" ht="15.75" customHeight="1">
      <c r="H784" s="172"/>
      <c r="I784" s="172"/>
      <c r="J784" s="172"/>
    </row>
    <row r="785" ht="15.75" customHeight="1">
      <c r="H785" s="172"/>
      <c r="I785" s="172"/>
      <c r="J785" s="172"/>
    </row>
    <row r="786" ht="15.75" customHeight="1">
      <c r="H786" s="172"/>
      <c r="I786" s="172"/>
      <c r="J786" s="172"/>
    </row>
    <row r="787" ht="15.75" customHeight="1">
      <c r="H787" s="172"/>
      <c r="I787" s="172"/>
      <c r="J787" s="172"/>
    </row>
    <row r="788" ht="15.75" customHeight="1">
      <c r="H788" s="172"/>
      <c r="I788" s="172"/>
      <c r="J788" s="172"/>
    </row>
    <row r="789" ht="15.75" customHeight="1">
      <c r="H789" s="172"/>
      <c r="I789" s="172"/>
      <c r="J789" s="172"/>
    </row>
    <row r="790" ht="15.75" customHeight="1">
      <c r="H790" s="172"/>
      <c r="I790" s="172"/>
      <c r="J790" s="172"/>
    </row>
    <row r="791" ht="15.75" customHeight="1">
      <c r="H791" s="172"/>
      <c r="I791" s="172"/>
      <c r="J791" s="172"/>
    </row>
    <row r="792" ht="15.75" customHeight="1">
      <c r="H792" s="172"/>
      <c r="I792" s="172"/>
      <c r="J792" s="172"/>
    </row>
    <row r="793" ht="15.75" customHeight="1">
      <c r="H793" s="172"/>
      <c r="I793" s="172"/>
      <c r="J793" s="172"/>
    </row>
    <row r="794" ht="15.75" customHeight="1">
      <c r="H794" s="172"/>
      <c r="I794" s="172"/>
      <c r="J794" s="172"/>
    </row>
    <row r="795" ht="15.75" customHeight="1">
      <c r="H795" s="172"/>
      <c r="I795" s="172"/>
      <c r="J795" s="172"/>
    </row>
    <row r="796" ht="15.75" customHeight="1">
      <c r="H796" s="172"/>
      <c r="I796" s="172"/>
      <c r="J796" s="172"/>
    </row>
    <row r="797" ht="15.75" customHeight="1">
      <c r="H797" s="172"/>
      <c r="I797" s="172"/>
      <c r="J797" s="172"/>
    </row>
    <row r="798" ht="15.75" customHeight="1">
      <c r="H798" s="172"/>
      <c r="I798" s="172"/>
      <c r="J798" s="172"/>
    </row>
    <row r="799" ht="15.75" customHeight="1">
      <c r="H799" s="172"/>
      <c r="I799" s="172"/>
      <c r="J799" s="172"/>
    </row>
    <row r="800" ht="15.75" customHeight="1">
      <c r="H800" s="172"/>
      <c r="I800" s="172"/>
      <c r="J800" s="172"/>
    </row>
    <row r="801" ht="15.75" customHeight="1">
      <c r="H801" s="172"/>
      <c r="I801" s="172"/>
      <c r="J801" s="172"/>
    </row>
    <row r="802" ht="15.75" customHeight="1">
      <c r="H802" s="172"/>
      <c r="I802" s="172"/>
      <c r="J802" s="172"/>
    </row>
    <row r="803" ht="15.75" customHeight="1">
      <c r="H803" s="172"/>
      <c r="I803" s="172"/>
      <c r="J803" s="172"/>
    </row>
    <row r="804" ht="15.75" customHeight="1">
      <c r="H804" s="172"/>
      <c r="I804" s="172"/>
      <c r="J804" s="172"/>
    </row>
    <row r="805" ht="15.75" customHeight="1">
      <c r="H805" s="172"/>
      <c r="I805" s="172"/>
      <c r="J805" s="172"/>
    </row>
    <row r="806" ht="15.75" customHeight="1">
      <c r="H806" s="172"/>
      <c r="I806" s="172"/>
      <c r="J806" s="172"/>
    </row>
    <row r="807" ht="15.75" customHeight="1">
      <c r="H807" s="172"/>
      <c r="I807" s="172"/>
      <c r="J807" s="172"/>
    </row>
    <row r="808" ht="15.75" customHeight="1">
      <c r="H808" s="172"/>
      <c r="I808" s="172"/>
      <c r="J808" s="172"/>
    </row>
    <row r="809" ht="15.75" customHeight="1">
      <c r="H809" s="172"/>
      <c r="I809" s="172"/>
      <c r="J809" s="172"/>
    </row>
    <row r="810" ht="15.75" customHeight="1">
      <c r="H810" s="172"/>
      <c r="I810" s="172"/>
      <c r="J810" s="172"/>
    </row>
    <row r="811" ht="15.75" customHeight="1">
      <c r="H811" s="172"/>
      <c r="I811" s="172"/>
      <c r="J811" s="172"/>
    </row>
    <row r="812" ht="15.75" customHeight="1">
      <c r="H812" s="172"/>
      <c r="I812" s="172"/>
      <c r="J812" s="172"/>
    </row>
    <row r="813" ht="15.75" customHeight="1">
      <c r="H813" s="172"/>
      <c r="I813" s="172"/>
      <c r="J813" s="172"/>
    </row>
    <row r="814" ht="15.75" customHeight="1">
      <c r="H814" s="172"/>
      <c r="I814" s="172"/>
      <c r="J814" s="172"/>
    </row>
    <row r="815" ht="15.75" customHeight="1">
      <c r="H815" s="172"/>
      <c r="I815" s="172"/>
      <c r="J815" s="172"/>
    </row>
    <row r="816" ht="15.75" customHeight="1">
      <c r="H816" s="172"/>
      <c r="I816" s="172"/>
      <c r="J816" s="172"/>
    </row>
    <row r="817" ht="15.75" customHeight="1">
      <c r="H817" s="172"/>
      <c r="I817" s="172"/>
      <c r="J817" s="172"/>
    </row>
    <row r="818" ht="15.75" customHeight="1">
      <c r="H818" s="172"/>
      <c r="I818" s="172"/>
      <c r="J818" s="172"/>
    </row>
    <row r="819" ht="15.75" customHeight="1">
      <c r="H819" s="172"/>
      <c r="I819" s="172"/>
      <c r="J819" s="172"/>
    </row>
    <row r="820" ht="15.75" customHeight="1">
      <c r="H820" s="172"/>
      <c r="I820" s="172"/>
      <c r="J820" s="172"/>
    </row>
    <row r="821" ht="15.75" customHeight="1">
      <c r="H821" s="172"/>
      <c r="I821" s="172"/>
      <c r="J821" s="172"/>
    </row>
    <row r="822" ht="15.75" customHeight="1">
      <c r="H822" s="172"/>
      <c r="I822" s="172"/>
      <c r="J822" s="172"/>
    </row>
    <row r="823" ht="15.75" customHeight="1">
      <c r="H823" s="172"/>
      <c r="I823" s="172"/>
      <c r="J823" s="172"/>
    </row>
    <row r="824" ht="15.75" customHeight="1">
      <c r="H824" s="172"/>
      <c r="I824" s="172"/>
      <c r="J824" s="172"/>
    </row>
    <row r="825" ht="15.75" customHeight="1">
      <c r="H825" s="172"/>
      <c r="I825" s="172"/>
      <c r="J825" s="172"/>
    </row>
    <row r="826" ht="15.75" customHeight="1">
      <c r="H826" s="172"/>
      <c r="I826" s="172"/>
      <c r="J826" s="172"/>
    </row>
    <row r="827" ht="15.75" customHeight="1">
      <c r="H827" s="172"/>
      <c r="I827" s="172"/>
      <c r="J827" s="172"/>
    </row>
    <row r="828" ht="15.75" customHeight="1">
      <c r="H828" s="172"/>
      <c r="I828" s="172"/>
      <c r="J828" s="172"/>
    </row>
    <row r="829" ht="15.75" customHeight="1">
      <c r="H829" s="172"/>
      <c r="I829" s="172"/>
      <c r="J829" s="172"/>
    </row>
    <row r="830" ht="15.75" customHeight="1">
      <c r="H830" s="172"/>
      <c r="I830" s="172"/>
      <c r="J830" s="172"/>
    </row>
    <row r="831" ht="15.75" customHeight="1">
      <c r="H831" s="172"/>
      <c r="I831" s="172"/>
      <c r="J831" s="172"/>
    </row>
    <row r="832" ht="15.75" customHeight="1">
      <c r="H832" s="172"/>
      <c r="I832" s="172"/>
      <c r="J832" s="172"/>
    </row>
    <row r="833" ht="15.75" customHeight="1">
      <c r="H833" s="172"/>
      <c r="I833" s="172"/>
      <c r="J833" s="172"/>
    </row>
    <row r="834" ht="15.75" customHeight="1">
      <c r="H834" s="172"/>
      <c r="I834" s="172"/>
      <c r="J834" s="172"/>
    </row>
    <row r="835" ht="15.75" customHeight="1">
      <c r="H835" s="172"/>
      <c r="I835" s="172"/>
      <c r="J835" s="172"/>
    </row>
    <row r="836" ht="15.75" customHeight="1">
      <c r="H836" s="172"/>
      <c r="I836" s="172"/>
      <c r="J836" s="172"/>
    </row>
    <row r="837" ht="15.75" customHeight="1">
      <c r="H837" s="172"/>
      <c r="I837" s="172"/>
      <c r="J837" s="172"/>
    </row>
    <row r="838" ht="15.75" customHeight="1">
      <c r="H838" s="172"/>
      <c r="I838" s="172"/>
      <c r="J838" s="172"/>
    </row>
    <row r="839" ht="15.75" customHeight="1">
      <c r="H839" s="172"/>
      <c r="I839" s="172"/>
      <c r="J839" s="172"/>
    </row>
    <row r="840" ht="15.75" customHeight="1">
      <c r="H840" s="172"/>
      <c r="I840" s="172"/>
      <c r="J840" s="172"/>
    </row>
    <row r="841" ht="15.75" customHeight="1">
      <c r="H841" s="172"/>
      <c r="I841" s="172"/>
      <c r="J841" s="172"/>
    </row>
    <row r="842" ht="15.75" customHeight="1">
      <c r="H842" s="172"/>
      <c r="I842" s="172"/>
      <c r="J842" s="172"/>
    </row>
    <row r="843" ht="15.75" customHeight="1">
      <c r="H843" s="172"/>
      <c r="I843" s="172"/>
      <c r="J843" s="172"/>
    </row>
    <row r="844" ht="15.75" customHeight="1">
      <c r="H844" s="172"/>
      <c r="I844" s="172"/>
      <c r="J844" s="172"/>
    </row>
    <row r="845" ht="15.75" customHeight="1">
      <c r="H845" s="172"/>
      <c r="I845" s="172"/>
      <c r="J845" s="172"/>
    </row>
    <row r="846" ht="15.75" customHeight="1">
      <c r="H846" s="172"/>
      <c r="I846" s="172"/>
      <c r="J846" s="172"/>
    </row>
    <row r="847" ht="15.75" customHeight="1">
      <c r="H847" s="172"/>
      <c r="I847" s="172"/>
      <c r="J847" s="172"/>
    </row>
    <row r="848" ht="15.75" customHeight="1">
      <c r="H848" s="172"/>
      <c r="I848" s="172"/>
      <c r="J848" s="172"/>
    </row>
    <row r="849" ht="15.75" customHeight="1">
      <c r="H849" s="172"/>
      <c r="I849" s="172"/>
      <c r="J849" s="172"/>
    </row>
    <row r="850" ht="15.75" customHeight="1">
      <c r="H850" s="172"/>
      <c r="I850" s="172"/>
      <c r="J850" s="172"/>
    </row>
    <row r="851" ht="15.75" customHeight="1">
      <c r="H851" s="172"/>
      <c r="I851" s="172"/>
      <c r="J851" s="172"/>
    </row>
    <row r="852" ht="15.75" customHeight="1">
      <c r="H852" s="172"/>
      <c r="I852" s="172"/>
      <c r="J852" s="172"/>
    </row>
    <row r="853" ht="15.75" customHeight="1">
      <c r="H853" s="172"/>
      <c r="I853" s="172"/>
      <c r="J853" s="172"/>
    </row>
    <row r="854" ht="15.75" customHeight="1">
      <c r="H854" s="172"/>
      <c r="I854" s="172"/>
      <c r="J854" s="172"/>
    </row>
    <row r="855" ht="15.75" customHeight="1">
      <c r="H855" s="172"/>
      <c r="I855" s="172"/>
      <c r="J855" s="172"/>
    </row>
    <row r="856" ht="15.75" customHeight="1">
      <c r="H856" s="172"/>
      <c r="I856" s="172"/>
      <c r="J856" s="172"/>
    </row>
    <row r="857" ht="15.75" customHeight="1">
      <c r="H857" s="172"/>
      <c r="I857" s="172"/>
      <c r="J857" s="172"/>
    </row>
    <row r="858" ht="15.75" customHeight="1">
      <c r="H858" s="172"/>
      <c r="I858" s="172"/>
      <c r="J858" s="172"/>
    </row>
    <row r="859" ht="15.75" customHeight="1">
      <c r="H859" s="172"/>
      <c r="I859" s="172"/>
      <c r="J859" s="172"/>
    </row>
    <row r="860" ht="15.75" customHeight="1">
      <c r="H860" s="172"/>
      <c r="I860" s="172"/>
      <c r="J860" s="172"/>
    </row>
    <row r="861" ht="15.75" customHeight="1">
      <c r="H861" s="172"/>
      <c r="I861" s="172"/>
      <c r="J861" s="172"/>
    </row>
    <row r="862" ht="15.75" customHeight="1">
      <c r="H862" s="172"/>
      <c r="I862" s="172"/>
      <c r="J862" s="172"/>
    </row>
    <row r="863" ht="15.75" customHeight="1">
      <c r="H863" s="172"/>
      <c r="I863" s="172"/>
      <c r="J863" s="172"/>
    </row>
    <row r="864" ht="15.75" customHeight="1">
      <c r="H864" s="172"/>
      <c r="I864" s="172"/>
      <c r="J864" s="172"/>
    </row>
    <row r="865" ht="15.75" customHeight="1">
      <c r="H865" s="172"/>
      <c r="I865" s="172"/>
      <c r="J865" s="172"/>
    </row>
    <row r="866" ht="15.75" customHeight="1">
      <c r="H866" s="172"/>
      <c r="I866" s="172"/>
      <c r="J866" s="172"/>
    </row>
    <row r="867" ht="15.75" customHeight="1">
      <c r="H867" s="172"/>
      <c r="I867" s="172"/>
      <c r="J867" s="172"/>
    </row>
    <row r="868" ht="15.75" customHeight="1">
      <c r="H868" s="172"/>
      <c r="I868" s="172"/>
      <c r="J868" s="172"/>
    </row>
    <row r="869" ht="15.75" customHeight="1">
      <c r="H869" s="172"/>
      <c r="I869" s="172"/>
      <c r="J869" s="172"/>
    </row>
    <row r="870" ht="15.75" customHeight="1">
      <c r="H870" s="172"/>
      <c r="I870" s="172"/>
      <c r="J870" s="172"/>
    </row>
    <row r="871" ht="15.75" customHeight="1">
      <c r="H871" s="172"/>
      <c r="I871" s="172"/>
      <c r="J871" s="172"/>
    </row>
    <row r="872" ht="15.75" customHeight="1">
      <c r="H872" s="172"/>
      <c r="I872" s="172"/>
      <c r="J872" s="172"/>
    </row>
    <row r="873" ht="15.75" customHeight="1">
      <c r="H873" s="172"/>
      <c r="I873" s="172"/>
      <c r="J873" s="172"/>
    </row>
    <row r="874" ht="15.75" customHeight="1">
      <c r="H874" s="172"/>
      <c r="I874" s="172"/>
      <c r="J874" s="172"/>
    </row>
    <row r="875" ht="15.75" customHeight="1">
      <c r="H875" s="172"/>
      <c r="I875" s="172"/>
      <c r="J875" s="172"/>
    </row>
    <row r="876" ht="15.75" customHeight="1">
      <c r="H876" s="172"/>
      <c r="I876" s="172"/>
      <c r="J876" s="172"/>
    </row>
    <row r="877" ht="15.75" customHeight="1">
      <c r="H877" s="172"/>
      <c r="I877" s="172"/>
      <c r="J877" s="172"/>
    </row>
    <row r="878" ht="15.75" customHeight="1">
      <c r="H878" s="172"/>
      <c r="I878" s="172"/>
      <c r="J878" s="172"/>
    </row>
    <row r="879" ht="15.75" customHeight="1">
      <c r="H879" s="172"/>
      <c r="I879" s="172"/>
      <c r="J879" s="172"/>
    </row>
    <row r="880" ht="15.75" customHeight="1">
      <c r="H880" s="172"/>
      <c r="I880" s="172"/>
      <c r="J880" s="172"/>
    </row>
    <row r="881" ht="15.75" customHeight="1">
      <c r="H881" s="172"/>
      <c r="I881" s="172"/>
      <c r="J881" s="172"/>
    </row>
    <row r="882" ht="15.75" customHeight="1">
      <c r="H882" s="172"/>
      <c r="I882" s="172"/>
      <c r="J882" s="172"/>
    </row>
    <row r="883" ht="15.75" customHeight="1">
      <c r="H883" s="172"/>
      <c r="I883" s="172"/>
      <c r="J883" s="172"/>
    </row>
    <row r="884" ht="15.75" customHeight="1">
      <c r="H884" s="172"/>
      <c r="I884" s="172"/>
      <c r="J884" s="172"/>
    </row>
    <row r="885" ht="15.75" customHeight="1">
      <c r="H885" s="172"/>
      <c r="I885" s="172"/>
      <c r="J885" s="172"/>
    </row>
    <row r="886" ht="15.75" customHeight="1">
      <c r="H886" s="172"/>
      <c r="I886" s="172"/>
      <c r="J886" s="172"/>
    </row>
    <row r="887" ht="15.75" customHeight="1">
      <c r="H887" s="172"/>
      <c r="I887" s="172"/>
      <c r="J887" s="172"/>
    </row>
    <row r="888" ht="15.75" customHeight="1">
      <c r="H888" s="172"/>
      <c r="I888" s="172"/>
      <c r="J888" s="172"/>
    </row>
    <row r="889" ht="15.75" customHeight="1">
      <c r="H889" s="172"/>
      <c r="I889" s="172"/>
      <c r="J889" s="172"/>
    </row>
    <row r="890" ht="15.75" customHeight="1">
      <c r="H890" s="172"/>
      <c r="I890" s="172"/>
      <c r="J890" s="172"/>
    </row>
    <row r="891" ht="15.75" customHeight="1">
      <c r="H891" s="172"/>
      <c r="I891" s="172"/>
      <c r="J891" s="172"/>
    </row>
    <row r="892" ht="15.75" customHeight="1">
      <c r="H892" s="172"/>
      <c r="I892" s="172"/>
      <c r="J892" s="172"/>
    </row>
    <row r="893" ht="15.75" customHeight="1">
      <c r="H893" s="172"/>
      <c r="I893" s="172"/>
      <c r="J893" s="172"/>
    </row>
    <row r="894" ht="15.75" customHeight="1">
      <c r="H894" s="172"/>
      <c r="I894" s="172"/>
      <c r="J894" s="172"/>
    </row>
    <row r="895" ht="15.75" customHeight="1">
      <c r="H895" s="172"/>
      <c r="I895" s="172"/>
      <c r="J895" s="172"/>
    </row>
    <row r="896" ht="15.75" customHeight="1">
      <c r="H896" s="172"/>
      <c r="I896" s="172"/>
      <c r="J896" s="172"/>
    </row>
    <row r="897" ht="15.75" customHeight="1">
      <c r="H897" s="172"/>
      <c r="I897" s="172"/>
      <c r="J897" s="172"/>
    </row>
    <row r="898" ht="15.75" customHeight="1">
      <c r="H898" s="172"/>
      <c r="I898" s="172"/>
      <c r="J898" s="172"/>
    </row>
    <row r="899" ht="15.75" customHeight="1">
      <c r="H899" s="172"/>
      <c r="I899" s="172"/>
      <c r="J899" s="172"/>
    </row>
    <row r="900" ht="15.75" customHeight="1">
      <c r="H900" s="172"/>
      <c r="I900" s="172"/>
      <c r="J900" s="172"/>
    </row>
    <row r="901" ht="15.75" customHeight="1">
      <c r="H901" s="172"/>
      <c r="I901" s="172"/>
      <c r="J901" s="172"/>
    </row>
    <row r="902" ht="15.75" customHeight="1">
      <c r="H902" s="172"/>
      <c r="I902" s="172"/>
      <c r="J902" s="172"/>
    </row>
    <row r="903" ht="15.75" customHeight="1">
      <c r="H903" s="172"/>
      <c r="I903" s="172"/>
      <c r="J903" s="172"/>
    </row>
    <row r="904" ht="15.75" customHeight="1">
      <c r="H904" s="172"/>
      <c r="I904" s="172"/>
      <c r="J904" s="172"/>
    </row>
    <row r="905" ht="15.75" customHeight="1">
      <c r="H905" s="172"/>
      <c r="I905" s="172"/>
      <c r="J905" s="172"/>
    </row>
    <row r="906" ht="15.75" customHeight="1">
      <c r="H906" s="172"/>
      <c r="I906" s="172"/>
      <c r="J906" s="172"/>
    </row>
    <row r="907" ht="15.75" customHeight="1">
      <c r="H907" s="172"/>
      <c r="I907" s="172"/>
      <c r="J907" s="172"/>
    </row>
    <row r="908" ht="15.75" customHeight="1">
      <c r="H908" s="172"/>
      <c r="I908" s="172"/>
      <c r="J908" s="172"/>
    </row>
    <row r="909" ht="15.75" customHeight="1">
      <c r="H909" s="172"/>
      <c r="I909" s="172"/>
      <c r="J909" s="172"/>
    </row>
    <row r="910" ht="15.75" customHeight="1">
      <c r="H910" s="172"/>
      <c r="I910" s="172"/>
      <c r="J910" s="172"/>
    </row>
    <row r="911" ht="15.75" customHeight="1">
      <c r="H911" s="172"/>
      <c r="I911" s="172"/>
      <c r="J911" s="172"/>
    </row>
    <row r="912" ht="15.75" customHeight="1">
      <c r="H912" s="172"/>
      <c r="I912" s="172"/>
      <c r="J912" s="172"/>
    </row>
    <row r="913" ht="15.75" customHeight="1">
      <c r="H913" s="172"/>
      <c r="I913" s="172"/>
      <c r="J913" s="172"/>
    </row>
    <row r="914" ht="15.75" customHeight="1">
      <c r="H914" s="172"/>
      <c r="I914" s="172"/>
      <c r="J914" s="172"/>
    </row>
    <row r="915" ht="15.75" customHeight="1">
      <c r="H915" s="172"/>
      <c r="I915" s="172"/>
      <c r="J915" s="172"/>
    </row>
    <row r="916" ht="15.75" customHeight="1">
      <c r="H916" s="172"/>
      <c r="I916" s="172"/>
      <c r="J916" s="172"/>
    </row>
    <row r="917" ht="15.75" customHeight="1">
      <c r="H917" s="172"/>
      <c r="I917" s="172"/>
      <c r="J917" s="172"/>
    </row>
    <row r="918" ht="15.75" customHeight="1">
      <c r="H918" s="172"/>
      <c r="I918" s="172"/>
      <c r="J918" s="172"/>
    </row>
    <row r="919" ht="15.75" customHeight="1">
      <c r="H919" s="172"/>
      <c r="I919" s="172"/>
      <c r="J919" s="172"/>
    </row>
    <row r="920" ht="15.75" customHeight="1">
      <c r="H920" s="172"/>
      <c r="I920" s="172"/>
      <c r="J920" s="172"/>
    </row>
    <row r="921" ht="15.75" customHeight="1">
      <c r="H921" s="172"/>
      <c r="I921" s="172"/>
      <c r="J921" s="172"/>
    </row>
    <row r="922" ht="15.75" customHeight="1">
      <c r="H922" s="172"/>
      <c r="I922" s="172"/>
      <c r="J922" s="172"/>
    </row>
    <row r="923" ht="15.75" customHeight="1">
      <c r="H923" s="172"/>
      <c r="I923" s="172"/>
      <c r="J923" s="172"/>
    </row>
    <row r="924" ht="15.75" customHeight="1">
      <c r="H924" s="172"/>
      <c r="I924" s="172"/>
      <c r="J924" s="172"/>
    </row>
    <row r="925" ht="15.75" customHeight="1">
      <c r="H925" s="172"/>
      <c r="I925" s="172"/>
      <c r="J925" s="172"/>
    </row>
    <row r="926" ht="15.75" customHeight="1">
      <c r="H926" s="172"/>
      <c r="I926" s="172"/>
      <c r="J926" s="172"/>
    </row>
    <row r="927" ht="15.75" customHeight="1">
      <c r="H927" s="172"/>
      <c r="I927" s="172"/>
      <c r="J927" s="172"/>
    </row>
    <row r="928" ht="15.75" customHeight="1">
      <c r="H928" s="172"/>
      <c r="I928" s="172"/>
      <c r="J928" s="172"/>
    </row>
    <row r="929" ht="15.75" customHeight="1">
      <c r="H929" s="172"/>
      <c r="I929" s="172"/>
      <c r="J929" s="172"/>
    </row>
    <row r="930" ht="15.75" customHeight="1">
      <c r="H930" s="172"/>
      <c r="I930" s="172"/>
      <c r="J930" s="172"/>
    </row>
    <row r="931" ht="15.75" customHeight="1">
      <c r="H931" s="172"/>
      <c r="I931" s="172"/>
      <c r="J931" s="172"/>
    </row>
    <row r="932" ht="15.75" customHeight="1">
      <c r="H932" s="172"/>
      <c r="I932" s="172"/>
      <c r="J932" s="172"/>
    </row>
    <row r="933" ht="15.75" customHeight="1">
      <c r="H933" s="172"/>
      <c r="I933" s="172"/>
      <c r="J933" s="172"/>
    </row>
    <row r="934" ht="15.75" customHeight="1">
      <c r="H934" s="172"/>
      <c r="I934" s="172"/>
      <c r="J934" s="172"/>
    </row>
    <row r="935" ht="15.75" customHeight="1">
      <c r="H935" s="172"/>
      <c r="I935" s="172"/>
      <c r="J935" s="172"/>
    </row>
    <row r="936" ht="15.75" customHeight="1">
      <c r="H936" s="172"/>
      <c r="I936" s="172"/>
      <c r="J936" s="172"/>
    </row>
    <row r="937" ht="15.75" customHeight="1">
      <c r="H937" s="172"/>
      <c r="I937" s="172"/>
      <c r="J937" s="172"/>
    </row>
    <row r="938" ht="15.75" customHeight="1">
      <c r="H938" s="172"/>
      <c r="I938" s="172"/>
      <c r="J938" s="172"/>
    </row>
    <row r="939" ht="15.75" customHeight="1">
      <c r="H939" s="172"/>
      <c r="I939" s="172"/>
      <c r="J939" s="172"/>
    </row>
    <row r="940" ht="15.75" customHeight="1">
      <c r="H940" s="172"/>
      <c r="I940" s="172"/>
      <c r="J940" s="172"/>
    </row>
    <row r="941" ht="15.75" customHeight="1">
      <c r="H941" s="172"/>
      <c r="I941" s="172"/>
      <c r="J941" s="172"/>
    </row>
    <row r="942" ht="15.75" customHeight="1">
      <c r="H942" s="172"/>
      <c r="I942" s="172"/>
      <c r="J942" s="172"/>
    </row>
    <row r="943" ht="15.75" customHeight="1">
      <c r="H943" s="172"/>
      <c r="I943" s="172"/>
      <c r="J943" s="172"/>
    </row>
    <row r="944" ht="15.75" customHeight="1">
      <c r="H944" s="172"/>
      <c r="I944" s="172"/>
      <c r="J944" s="172"/>
    </row>
    <row r="945" ht="15.75" customHeight="1">
      <c r="H945" s="172"/>
      <c r="I945" s="172"/>
      <c r="J945" s="172"/>
    </row>
    <row r="946" ht="15.75" customHeight="1">
      <c r="H946" s="172"/>
      <c r="I946" s="172"/>
      <c r="J946" s="172"/>
    </row>
    <row r="947" ht="15.75" customHeight="1">
      <c r="H947" s="172"/>
      <c r="I947" s="172"/>
      <c r="J947" s="172"/>
    </row>
    <row r="948" ht="15.75" customHeight="1">
      <c r="H948" s="172"/>
      <c r="I948" s="172"/>
      <c r="J948" s="172"/>
    </row>
    <row r="949" ht="15.75" customHeight="1">
      <c r="H949" s="172"/>
      <c r="I949" s="172"/>
      <c r="J949" s="172"/>
    </row>
    <row r="950" ht="15.75" customHeight="1">
      <c r="H950" s="172"/>
      <c r="I950" s="172"/>
      <c r="J950" s="172"/>
    </row>
    <row r="951" ht="15.75" customHeight="1">
      <c r="H951" s="172"/>
      <c r="I951" s="172"/>
      <c r="J951" s="172"/>
    </row>
    <row r="952" ht="15.75" customHeight="1">
      <c r="H952" s="172"/>
      <c r="I952" s="172"/>
      <c r="J952" s="172"/>
    </row>
    <row r="953" ht="15.75" customHeight="1">
      <c r="H953" s="172"/>
      <c r="I953" s="172"/>
      <c r="J953" s="172"/>
    </row>
    <row r="954" ht="15.75" customHeight="1">
      <c r="H954" s="172"/>
      <c r="I954" s="172"/>
      <c r="J954" s="172"/>
    </row>
    <row r="955" ht="15.75" customHeight="1">
      <c r="H955" s="172"/>
      <c r="I955" s="172"/>
      <c r="J955" s="172"/>
    </row>
    <row r="956" ht="15.75" customHeight="1">
      <c r="H956" s="172"/>
      <c r="I956" s="172"/>
      <c r="J956" s="172"/>
    </row>
    <row r="957" ht="15.75" customHeight="1">
      <c r="H957" s="172"/>
      <c r="I957" s="172"/>
      <c r="J957" s="172"/>
    </row>
    <row r="958" ht="15.75" customHeight="1">
      <c r="H958" s="172"/>
      <c r="I958" s="172"/>
      <c r="J958" s="172"/>
    </row>
    <row r="959" ht="15.75" customHeight="1">
      <c r="H959" s="172"/>
      <c r="I959" s="172"/>
      <c r="J959" s="172"/>
    </row>
    <row r="960" ht="15.75" customHeight="1">
      <c r="H960" s="172"/>
      <c r="I960" s="172"/>
      <c r="J960" s="172"/>
    </row>
    <row r="961" ht="15.75" customHeight="1">
      <c r="H961" s="172"/>
      <c r="I961" s="172"/>
      <c r="J961" s="172"/>
    </row>
    <row r="962" ht="15.75" customHeight="1">
      <c r="H962" s="172"/>
      <c r="I962" s="172"/>
      <c r="J962" s="172"/>
    </row>
    <row r="963" ht="15.75" customHeight="1">
      <c r="H963" s="172"/>
      <c r="I963" s="172"/>
      <c r="J963" s="172"/>
    </row>
    <row r="964" ht="15.75" customHeight="1">
      <c r="H964" s="172"/>
      <c r="I964" s="172"/>
      <c r="J964" s="172"/>
    </row>
    <row r="965" ht="15.75" customHeight="1">
      <c r="H965" s="172"/>
      <c r="I965" s="172"/>
      <c r="J965" s="172"/>
    </row>
    <row r="966" ht="15.75" customHeight="1">
      <c r="H966" s="172"/>
      <c r="I966" s="172"/>
      <c r="J966" s="172"/>
    </row>
    <row r="967" ht="15.75" customHeight="1">
      <c r="H967" s="172"/>
      <c r="I967" s="172"/>
      <c r="J967" s="172"/>
    </row>
    <row r="968" ht="15.75" customHeight="1">
      <c r="H968" s="172"/>
      <c r="I968" s="172"/>
      <c r="J968" s="172"/>
    </row>
    <row r="969" ht="15.75" customHeight="1">
      <c r="H969" s="172"/>
      <c r="I969" s="172"/>
      <c r="J969" s="172"/>
    </row>
    <row r="970" ht="15.75" customHeight="1">
      <c r="H970" s="172"/>
      <c r="I970" s="172"/>
      <c r="J970" s="172"/>
    </row>
    <row r="971" ht="15.75" customHeight="1">
      <c r="H971" s="172"/>
      <c r="I971" s="172"/>
      <c r="J971" s="172"/>
    </row>
    <row r="972" ht="15.75" customHeight="1">
      <c r="H972" s="172"/>
      <c r="I972" s="172"/>
      <c r="J972" s="172"/>
    </row>
    <row r="973" ht="15.75" customHeight="1">
      <c r="H973" s="172"/>
      <c r="I973" s="172"/>
      <c r="J973" s="172"/>
    </row>
    <row r="974" ht="15.75" customHeight="1">
      <c r="H974" s="172"/>
      <c r="I974" s="172"/>
      <c r="J974" s="172"/>
    </row>
    <row r="975" ht="15.75" customHeight="1">
      <c r="H975" s="172"/>
      <c r="I975" s="172"/>
      <c r="J975" s="172"/>
    </row>
    <row r="976" ht="15.75" customHeight="1">
      <c r="H976" s="172"/>
      <c r="I976" s="172"/>
      <c r="J976" s="172"/>
    </row>
    <row r="977" ht="15.75" customHeight="1">
      <c r="H977" s="172"/>
      <c r="I977" s="172"/>
      <c r="J977" s="172"/>
    </row>
    <row r="978" ht="15.75" customHeight="1">
      <c r="H978" s="172"/>
      <c r="I978" s="172"/>
      <c r="J978" s="172"/>
    </row>
    <row r="979" ht="15.75" customHeight="1">
      <c r="H979" s="172"/>
      <c r="I979" s="172"/>
      <c r="J979" s="172"/>
    </row>
    <row r="980" ht="15.75" customHeight="1">
      <c r="H980" s="172"/>
      <c r="I980" s="172"/>
      <c r="J980" s="172"/>
    </row>
    <row r="981" ht="15.75" customHeight="1">
      <c r="H981" s="172"/>
      <c r="I981" s="172"/>
      <c r="J981" s="172"/>
    </row>
    <row r="982" ht="15.75" customHeight="1">
      <c r="H982" s="172"/>
      <c r="I982" s="172"/>
      <c r="J982" s="172"/>
    </row>
    <row r="983" ht="15.75" customHeight="1">
      <c r="H983" s="172"/>
      <c r="I983" s="172"/>
      <c r="J983" s="172"/>
    </row>
    <row r="984" ht="15.75" customHeight="1">
      <c r="H984" s="172"/>
      <c r="I984" s="172"/>
      <c r="J984" s="172"/>
    </row>
    <row r="985" ht="15.75" customHeight="1">
      <c r="H985" s="172"/>
      <c r="I985" s="172"/>
      <c r="J985" s="172"/>
    </row>
    <row r="986" ht="15.75" customHeight="1">
      <c r="H986" s="172"/>
      <c r="I986" s="172"/>
      <c r="J986" s="172"/>
    </row>
    <row r="987" ht="15.75" customHeight="1">
      <c r="H987" s="172"/>
      <c r="I987" s="172"/>
      <c r="J987" s="172"/>
    </row>
    <row r="988" ht="15.75" customHeight="1">
      <c r="H988" s="172"/>
      <c r="I988" s="172"/>
      <c r="J988" s="172"/>
    </row>
    <row r="989" ht="15.75" customHeight="1">
      <c r="H989" s="172"/>
      <c r="I989" s="172"/>
      <c r="J989" s="172"/>
    </row>
    <row r="990" ht="15.75" customHeight="1">
      <c r="H990" s="172"/>
      <c r="I990" s="172"/>
      <c r="J990" s="172"/>
    </row>
    <row r="991" ht="15.75" customHeight="1">
      <c r="H991" s="172"/>
      <c r="I991" s="172"/>
      <c r="J991" s="172"/>
    </row>
    <row r="992" ht="15.75" customHeight="1">
      <c r="H992" s="172"/>
      <c r="I992" s="172"/>
      <c r="J992" s="172"/>
    </row>
    <row r="993" ht="15.75" customHeight="1">
      <c r="H993" s="172"/>
      <c r="I993" s="172"/>
      <c r="J993" s="172"/>
    </row>
    <row r="994" ht="15.75" customHeight="1">
      <c r="H994" s="172"/>
      <c r="I994" s="172"/>
      <c r="J994" s="172"/>
    </row>
    <row r="995" ht="15.75" customHeight="1">
      <c r="H995" s="172"/>
      <c r="I995" s="172"/>
      <c r="J995" s="172"/>
    </row>
    <row r="996" ht="15.75" customHeight="1">
      <c r="H996" s="172"/>
      <c r="I996" s="172"/>
      <c r="J996" s="172"/>
    </row>
    <row r="997" ht="15.75" customHeight="1">
      <c r="H997" s="172"/>
      <c r="I997" s="172"/>
      <c r="J997" s="172"/>
    </row>
    <row r="998" ht="15.75" customHeight="1">
      <c r="H998" s="172"/>
      <c r="I998" s="172"/>
      <c r="J998" s="172"/>
    </row>
    <row r="999" ht="15.75" customHeight="1">
      <c r="H999" s="172"/>
      <c r="I999" s="172"/>
      <c r="J999" s="172"/>
    </row>
    <row r="1000" ht="15.75" customHeight="1">
      <c r="H1000" s="172"/>
      <c r="I1000" s="172"/>
      <c r="J1000" s="172"/>
    </row>
    <row r="1001" ht="15.75" customHeight="1">
      <c r="H1001" s="172"/>
      <c r="I1001" s="172"/>
      <c r="J1001" s="172"/>
    </row>
    <row r="1002" ht="15.75" customHeight="1">
      <c r="H1002" s="172"/>
      <c r="I1002" s="172"/>
      <c r="J1002" s="172"/>
    </row>
    <row r="1003" ht="15.75" customHeight="1">
      <c r="H1003" s="172"/>
      <c r="I1003" s="172"/>
      <c r="J1003" s="172"/>
    </row>
    <row r="1004" ht="15.75" customHeight="1">
      <c r="H1004" s="172"/>
      <c r="I1004" s="172"/>
      <c r="J1004" s="172"/>
    </row>
    <row r="1005" ht="15.75" customHeight="1">
      <c r="H1005" s="172"/>
      <c r="I1005" s="172"/>
      <c r="J1005" s="172"/>
    </row>
    <row r="1006" ht="15.75" customHeight="1">
      <c r="H1006" s="172"/>
      <c r="I1006" s="172"/>
      <c r="J1006" s="172"/>
    </row>
    <row r="1007" ht="15.75" customHeight="1">
      <c r="H1007" s="172"/>
      <c r="I1007" s="172"/>
      <c r="J1007" s="172"/>
    </row>
    <row r="1008" ht="15.75" customHeight="1">
      <c r="H1008" s="172"/>
      <c r="I1008" s="172"/>
      <c r="J1008" s="172"/>
    </row>
    <row r="1009" ht="15.75" customHeight="1">
      <c r="H1009" s="172"/>
      <c r="I1009" s="172"/>
      <c r="J1009" s="172"/>
    </row>
    <row r="1010" ht="15.75" customHeight="1">
      <c r="H1010" s="172"/>
      <c r="I1010" s="172"/>
      <c r="J1010" s="172"/>
    </row>
    <row r="1011" ht="15.75" customHeight="1">
      <c r="H1011" s="172"/>
      <c r="I1011" s="172"/>
      <c r="J1011" s="172"/>
    </row>
    <row r="1012" ht="15.75" customHeight="1">
      <c r="H1012" s="172"/>
      <c r="I1012" s="172"/>
      <c r="J1012" s="172"/>
    </row>
    <row r="1013" ht="15.75" customHeight="1">
      <c r="H1013" s="172"/>
      <c r="I1013" s="172"/>
      <c r="J1013" s="172"/>
    </row>
    <row r="1014" ht="15.75" customHeight="1">
      <c r="H1014" s="172"/>
      <c r="I1014" s="172"/>
      <c r="J1014" s="172"/>
    </row>
    <row r="1015" ht="15.75" customHeight="1">
      <c r="H1015" s="172"/>
      <c r="I1015" s="172"/>
      <c r="J1015" s="172"/>
    </row>
    <row r="1016" ht="15.75" customHeight="1">
      <c r="H1016" s="172"/>
      <c r="I1016" s="172"/>
      <c r="J1016" s="172"/>
    </row>
    <row r="1017" ht="15.75" customHeight="1">
      <c r="H1017" s="172"/>
      <c r="I1017" s="172"/>
      <c r="J1017" s="172"/>
    </row>
    <row r="1018" ht="15.75" customHeight="1">
      <c r="H1018" s="172"/>
      <c r="I1018" s="172"/>
      <c r="J1018" s="172"/>
    </row>
    <row r="1019" ht="15.75" customHeight="1">
      <c r="H1019" s="172"/>
      <c r="I1019" s="172"/>
      <c r="J1019" s="172"/>
    </row>
    <row r="1020" ht="15.75" customHeight="1">
      <c r="H1020" s="172"/>
      <c r="I1020" s="172"/>
      <c r="J1020" s="172"/>
    </row>
    <row r="1021" ht="15.75" customHeight="1">
      <c r="H1021" s="172"/>
      <c r="I1021" s="172"/>
      <c r="J1021" s="172"/>
    </row>
    <row r="1022" ht="15.75" customHeight="1">
      <c r="H1022" s="172"/>
      <c r="I1022" s="172"/>
      <c r="J1022" s="172"/>
    </row>
    <row r="1023" ht="15.75" customHeight="1">
      <c r="H1023" s="172"/>
      <c r="I1023" s="172"/>
      <c r="J1023" s="172"/>
    </row>
    <row r="1024" ht="15.75" customHeight="1">
      <c r="H1024" s="172"/>
      <c r="I1024" s="172"/>
      <c r="J1024" s="172"/>
    </row>
  </sheetData>
  <autoFilter ref="$A$3:$AG$48"/>
  <mergeCells count="2">
    <mergeCell ref="A1:AC2"/>
    <mergeCell ref="D65:F65"/>
  </mergeCells>
  <conditionalFormatting sqref="F53:F64 E66:E79 H78:J81">
    <cfRule type="containsText" dxfId="14" priority="1" operator="containsText" text="RUIM">
      <formula>NOT(ISERROR(SEARCH(("RUIM"),(F53))))</formula>
    </cfRule>
  </conditionalFormatting>
  <conditionalFormatting sqref="F53:F64 E66:E79 H78:J81">
    <cfRule type="containsText" dxfId="15" priority="2" operator="containsText" text="BOM">
      <formula>NOT(ISERROR(SEARCH(("BOM"),(F53))))</formula>
    </cfRule>
  </conditionalFormatting>
  <conditionalFormatting sqref="AE3:AE47 AF78:AG81">
    <cfRule type="containsText" dxfId="16" priority="3" operator="containsText" text="ENCERRADO">
      <formula>NOT(ISERROR(SEARCH(("ENCERRADO"),(AE3))))</formula>
    </cfRule>
  </conditionalFormatting>
  <conditionalFormatting sqref="Y3:Y47 AA78:AA81">
    <cfRule type="containsText" dxfId="16" priority="4" operator="containsText" text="SIM">
      <formula>NOT(ISERROR(SEARCH(("SIM"),(Y3))))</formula>
    </cfRule>
  </conditionalFormatting>
  <conditionalFormatting sqref="AE3:AE47 AF78:AG81">
    <cfRule type="containsText" dxfId="6" priority="5" operator="containsText" text="ABERTO">
      <formula>NOT(ISERROR(SEARCH(("ABERTO"),(AE3))))</formula>
    </cfRule>
  </conditionalFormatting>
  <conditionalFormatting sqref="Y3:Y47 AA78:AA81">
    <cfRule type="containsText" dxfId="6" priority="6" operator="containsText" text="NÃO">
      <formula>NOT(ISERROR(SEARCH(("NÃO"),(Y3))))</formula>
    </cfRule>
  </conditionalFormatting>
  <conditionalFormatting sqref="I4:I25 J4:J38 I27 I29:I38 I40:J41 I54:J54">
    <cfRule type="notContainsBlanks" dxfId="23" priority="7">
      <formula>LEN(TRIM(I4))&gt;0</formula>
    </cfRule>
  </conditionalFormatting>
  <conditionalFormatting sqref="G54:G64">
    <cfRule type="cellIs" dxfId="24" priority="8" operator="greaterThan">
      <formula>"100%"</formula>
    </cfRule>
  </conditionalFormatting>
  <conditionalFormatting sqref="G54:G64">
    <cfRule type="cellIs" dxfId="25" priority="9" operator="between">
      <formula>"50%"</formula>
      <formula>"99%"</formula>
    </cfRule>
  </conditionalFormatting>
  <conditionalFormatting sqref="G54:G64">
    <cfRule type="cellIs" dxfId="26" priority="10" operator="between">
      <formula>"0%"</formula>
      <formula>"30%"</formula>
    </cfRule>
  </conditionalFormatting>
  <conditionalFormatting sqref="G54:G64">
    <cfRule type="cellIs" dxfId="27" priority="11" operator="between">
      <formula>"31%"</formula>
      <formula>"49%"</formula>
    </cfRule>
  </conditionalFormatting>
  <dataValidations>
    <dataValidation type="list" allowBlank="1" showErrorMessage="1" sqref="H3:H47 H350:H1024">
      <formula1>"CYA RUBBER,STEELMAST (FOB),VITALE,MAQPERF,SATAKE,RUDAN AGRO,SOLFERTI,UNIFORT,ISCA TEC,COOPAVEL,RIBERSID,KFSTEEL,TROPICAL SEED,TOPAGRO,3 TENTOS,NEWSURGICAL,MAXCROP,GGD METALS,QUISVI,FG AGRO,CRONOS,CLIENTE,MARISPAN,NEWSURGICAL"</formula1>
    </dataValidation>
    <dataValidation type="list" allowBlank="1" showErrorMessage="1" sqref="I3:I47 I133:I1024">
      <formula1>"ORDEM SOLICITADA,CONTRATADO,ANDAMENTO,CARREGADO,SALDO,FINALIZADO,CERTO,SEM VEICULO,CTE ANDAMENTO,PAGAMENTO"</formula1>
    </dataValidation>
    <dataValidation type="list" allowBlank="1" showErrorMessage="1" sqref="J3:J47 J166:J1024">
      <formula1>"OK,FAZER"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9.86"/>
    <col customWidth="1" min="3" max="3" width="28.57"/>
    <col customWidth="1" min="4" max="4" width="23.57"/>
    <col customWidth="1" min="5" max="5" width="16.14"/>
    <col customWidth="1" min="6" max="6" width="20.29"/>
    <col customWidth="1" min="7" max="7" width="15.71"/>
    <col customWidth="1" min="8" max="8" width="20.29"/>
    <col customWidth="1" min="9" max="10" width="28.43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9" width="12.43"/>
    <col customWidth="1" hidden="1" min="20" max="20" width="12.43"/>
    <col customWidth="1" hidden="1" min="21" max="21" width="12.71"/>
    <col customWidth="1" min="22" max="22" width="11.29"/>
    <col customWidth="1" hidden="1" min="23" max="23" width="20.57"/>
    <col customWidth="1" hidden="1" min="24" max="24" width="16.71"/>
    <col customWidth="1" min="25" max="25" width="11.86"/>
    <col customWidth="1" min="26" max="26" width="14.71"/>
    <col customWidth="1" hidden="1" min="27" max="27" width="16.57"/>
    <col customWidth="1" hidden="1" min="28" max="28" width="14.71"/>
    <col customWidth="1" min="29" max="29" width="13.57"/>
    <col customWidth="1" hidden="1" min="30" max="30" width="9.86"/>
    <col customWidth="1" hidden="1" min="31" max="31" width="9.57"/>
    <col customWidth="1" hidden="1" min="32" max="33" width="8.71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306"/>
      <c r="AE1" s="30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308"/>
      <c r="AE2" s="309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4" t="s">
        <v>650</v>
      </c>
      <c r="Q3" s="54" t="s">
        <v>63</v>
      </c>
      <c r="R3" s="313" t="s">
        <v>64</v>
      </c>
      <c r="S3" s="313" t="s">
        <v>65</v>
      </c>
      <c r="T3" s="312" t="s">
        <v>67</v>
      </c>
      <c r="U3" s="312" t="s">
        <v>651</v>
      </c>
      <c r="V3" s="53" t="s">
        <v>69</v>
      </c>
      <c r="W3" s="312" t="s">
        <v>70</v>
      </c>
      <c r="X3" s="312" t="s">
        <v>71</v>
      </c>
      <c r="Y3" s="53" t="s">
        <v>72</v>
      </c>
      <c r="Z3" s="312" t="s">
        <v>73</v>
      </c>
      <c r="AA3" s="312" t="s">
        <v>74</v>
      </c>
      <c r="AB3" s="312" t="s">
        <v>75</v>
      </c>
      <c r="AC3" s="53" t="s">
        <v>76</v>
      </c>
      <c r="AD3" s="54" t="s">
        <v>77</v>
      </c>
      <c r="AE3" s="54" t="s">
        <v>78</v>
      </c>
    </row>
    <row r="4" ht="18.0" customHeight="1">
      <c r="A4" s="81">
        <v>45810.0</v>
      </c>
      <c r="B4" s="58">
        <v>17059.0</v>
      </c>
      <c r="C4" s="58">
        <v>12588.0</v>
      </c>
      <c r="D4" s="59" t="s">
        <v>82</v>
      </c>
      <c r="E4" s="59" t="s">
        <v>83</v>
      </c>
      <c r="F4" s="59" t="s">
        <v>84</v>
      </c>
      <c r="G4" s="59" t="s">
        <v>83</v>
      </c>
      <c r="H4" s="59" t="s">
        <v>85</v>
      </c>
      <c r="I4" s="60" t="s">
        <v>86</v>
      </c>
      <c r="J4" s="60" t="s">
        <v>87</v>
      </c>
      <c r="K4" s="59" t="s">
        <v>1610</v>
      </c>
      <c r="L4" s="59" t="s">
        <v>1611</v>
      </c>
      <c r="M4" s="314">
        <v>900.0</v>
      </c>
      <c r="N4" s="315">
        <v>1500.0</v>
      </c>
      <c r="O4" s="60">
        <v>100000.0</v>
      </c>
      <c r="P4" s="68">
        <v>3.6E-4</v>
      </c>
      <c r="Q4" s="69">
        <f t="shared" ref="Q4:Q55" si="1">O4*P4</f>
        <v>36</v>
      </c>
      <c r="R4" s="65">
        <v>0.03</v>
      </c>
      <c r="S4" s="65">
        <v>0.035</v>
      </c>
      <c r="T4" s="66">
        <v>0.065</v>
      </c>
      <c r="U4" s="68">
        <f t="shared" ref="U4:U55" si="2">V4*0.00133</f>
        <v>0.01995</v>
      </c>
      <c r="V4" s="57">
        <v>15.0</v>
      </c>
      <c r="W4" s="316">
        <f t="shared" ref="W4:W63" si="3">R4+S4+T4+U4+AF4</f>
        <v>0.15845</v>
      </c>
      <c r="X4" s="69">
        <f t="shared" ref="X4:X63" si="4">N4*W4</f>
        <v>237.675</v>
      </c>
      <c r="Y4" s="65">
        <v>0.13</v>
      </c>
      <c r="Z4" s="69">
        <f t="shared" ref="Z4:Z12" si="5">(N4-M4)*Y4</f>
        <v>78</v>
      </c>
      <c r="AA4" s="317">
        <v>2.5</v>
      </c>
      <c r="AB4" s="69">
        <f t="shared" ref="AB4:AB63" si="6">N4-M4-Q4-X4-Z4-AA4</f>
        <v>245.825</v>
      </c>
      <c r="AC4" s="66">
        <f t="shared" ref="AC4:AC63" si="7">AB4/N4</f>
        <v>0.1638833333</v>
      </c>
      <c r="AD4" s="71">
        <f t="shared" ref="AD4:AD5" si="8">N4-X4-AE4</f>
        <v>1232.4</v>
      </c>
      <c r="AE4" s="71">
        <f t="shared" ref="AE4:AE5" si="9">U4*N4</f>
        <v>29.925</v>
      </c>
      <c r="AF4" s="318">
        <v>0.0085</v>
      </c>
      <c r="AG4" s="319">
        <f t="shared" ref="AG4:AG5" si="10">AF4*N4</f>
        <v>12.75</v>
      </c>
    </row>
    <row r="5" ht="18.0" customHeight="1">
      <c r="A5" s="81">
        <v>45810.0</v>
      </c>
      <c r="B5" s="58" t="s">
        <v>1612</v>
      </c>
      <c r="C5" s="320" t="s">
        <v>1613</v>
      </c>
      <c r="D5" s="59" t="s">
        <v>257</v>
      </c>
      <c r="E5" s="59" t="s">
        <v>113</v>
      </c>
      <c r="F5" s="59" t="s">
        <v>118</v>
      </c>
      <c r="G5" s="59" t="s">
        <v>119</v>
      </c>
      <c r="H5" s="59" t="s">
        <v>109</v>
      </c>
      <c r="I5" s="60" t="s">
        <v>86</v>
      </c>
      <c r="J5" s="60" t="s">
        <v>87</v>
      </c>
      <c r="K5" s="59" t="s">
        <v>1614</v>
      </c>
      <c r="L5" s="59" t="s">
        <v>1615</v>
      </c>
      <c r="M5" s="321">
        <v>2500.0</v>
      </c>
      <c r="N5" s="322">
        <v>4800.0</v>
      </c>
      <c r="O5" s="60">
        <v>100000.0</v>
      </c>
      <c r="P5" s="68">
        <v>3.6E-4</v>
      </c>
      <c r="Q5" s="69">
        <f t="shared" si="1"/>
        <v>36</v>
      </c>
      <c r="R5" s="65">
        <v>0.03</v>
      </c>
      <c r="S5" s="65">
        <v>0.035</v>
      </c>
      <c r="T5" s="66">
        <v>0.065</v>
      </c>
      <c r="U5" s="68">
        <f t="shared" si="2"/>
        <v>0.01995</v>
      </c>
      <c r="V5" s="57">
        <v>15.0</v>
      </c>
      <c r="W5" s="316">
        <f t="shared" si="3"/>
        <v>0.15845</v>
      </c>
      <c r="X5" s="69">
        <f t="shared" si="4"/>
        <v>760.56</v>
      </c>
      <c r="Y5" s="65">
        <v>0.1</v>
      </c>
      <c r="Z5" s="69">
        <f t="shared" si="5"/>
        <v>230</v>
      </c>
      <c r="AA5" s="317">
        <v>2.5</v>
      </c>
      <c r="AB5" s="69">
        <f t="shared" si="6"/>
        <v>1270.94</v>
      </c>
      <c r="AC5" s="66">
        <f t="shared" si="7"/>
        <v>0.2647791667</v>
      </c>
      <c r="AD5" s="71">
        <f t="shared" si="8"/>
        <v>3943.68</v>
      </c>
      <c r="AE5" s="71">
        <f t="shared" si="9"/>
        <v>95.76</v>
      </c>
      <c r="AF5" s="318">
        <v>0.0085</v>
      </c>
      <c r="AG5" s="319">
        <f t="shared" si="10"/>
        <v>40.8</v>
      </c>
    </row>
    <row r="6" ht="18.0" customHeight="1">
      <c r="A6" s="81">
        <v>45810.0</v>
      </c>
      <c r="B6" s="58" t="s">
        <v>1616</v>
      </c>
      <c r="C6" s="58">
        <v>12606.0</v>
      </c>
      <c r="D6" s="59" t="s">
        <v>118</v>
      </c>
      <c r="E6" s="59" t="s">
        <v>119</v>
      </c>
      <c r="F6" s="59" t="s">
        <v>138</v>
      </c>
      <c r="G6" s="59" t="s">
        <v>139</v>
      </c>
      <c r="H6" s="59" t="s">
        <v>109</v>
      </c>
      <c r="I6" s="60" t="s">
        <v>86</v>
      </c>
      <c r="J6" s="60" t="s">
        <v>87</v>
      </c>
      <c r="K6" s="59" t="s">
        <v>1617</v>
      </c>
      <c r="L6" s="324" t="s">
        <v>1438</v>
      </c>
      <c r="M6" s="314">
        <v>2500.0</v>
      </c>
      <c r="N6" s="315">
        <v>4800.0</v>
      </c>
      <c r="O6" s="228">
        <v>100000.0</v>
      </c>
      <c r="P6" s="68">
        <v>3.6E-4</v>
      </c>
      <c r="Q6" s="69">
        <f t="shared" si="1"/>
        <v>36</v>
      </c>
      <c r="R6" s="65">
        <v>0.03</v>
      </c>
      <c r="S6" s="65">
        <v>0.035</v>
      </c>
      <c r="T6" s="66">
        <v>0.065</v>
      </c>
      <c r="U6" s="68">
        <f t="shared" si="2"/>
        <v>0.01995</v>
      </c>
      <c r="V6" s="57">
        <v>15.0</v>
      </c>
      <c r="W6" s="66">
        <f t="shared" si="3"/>
        <v>0.15845</v>
      </c>
      <c r="X6" s="69">
        <f t="shared" si="4"/>
        <v>760.56</v>
      </c>
      <c r="Y6" s="65">
        <v>0.1</v>
      </c>
      <c r="Z6" s="69">
        <f t="shared" si="5"/>
        <v>230</v>
      </c>
      <c r="AA6" s="317">
        <v>2.5</v>
      </c>
      <c r="AB6" s="69">
        <f t="shared" si="6"/>
        <v>1270.94</v>
      </c>
      <c r="AC6" s="66">
        <f t="shared" si="7"/>
        <v>0.2647791667</v>
      </c>
      <c r="AD6" s="71">
        <f>N9-X6-AE6</f>
        <v>6589.815</v>
      </c>
      <c r="AE6" s="71">
        <f>U6*N9</f>
        <v>149.625</v>
      </c>
      <c r="AF6" s="318">
        <v>0.0085</v>
      </c>
      <c r="AG6" s="319">
        <f>AF6*N9</f>
        <v>63.75</v>
      </c>
    </row>
    <row r="7" ht="18.0" customHeight="1">
      <c r="A7" s="81">
        <v>45811.0</v>
      </c>
      <c r="B7" s="58" t="s">
        <v>1618</v>
      </c>
      <c r="C7" s="320">
        <v>12610.0</v>
      </c>
      <c r="D7" s="59" t="s">
        <v>257</v>
      </c>
      <c r="E7" s="59" t="s">
        <v>113</v>
      </c>
      <c r="F7" s="59" t="s">
        <v>659</v>
      </c>
      <c r="G7" s="59" t="s">
        <v>108</v>
      </c>
      <c r="H7" s="59" t="s">
        <v>109</v>
      </c>
      <c r="I7" s="60" t="s">
        <v>86</v>
      </c>
      <c r="J7" s="60" t="s">
        <v>87</v>
      </c>
      <c r="K7" s="59" t="s">
        <v>1619</v>
      </c>
      <c r="L7" s="59" t="s">
        <v>1620</v>
      </c>
      <c r="M7" s="321">
        <v>9000.0</v>
      </c>
      <c r="N7" s="322">
        <v>15900.0</v>
      </c>
      <c r="O7" s="60">
        <v>150000.0</v>
      </c>
      <c r="P7" s="68">
        <v>3.6E-4</v>
      </c>
      <c r="Q7" s="69">
        <f t="shared" si="1"/>
        <v>54</v>
      </c>
      <c r="R7" s="65">
        <v>0.12</v>
      </c>
      <c r="S7" s="65">
        <v>0.0</v>
      </c>
      <c r="T7" s="66">
        <v>0.065</v>
      </c>
      <c r="U7" s="68">
        <f t="shared" si="2"/>
        <v>0.01995</v>
      </c>
      <c r="V7" s="57">
        <v>15.0</v>
      </c>
      <c r="W7" s="316">
        <f t="shared" si="3"/>
        <v>0.21345</v>
      </c>
      <c r="X7" s="69">
        <f t="shared" si="4"/>
        <v>3393.855</v>
      </c>
      <c r="Y7" s="65">
        <v>0.1</v>
      </c>
      <c r="Z7" s="69">
        <f t="shared" si="5"/>
        <v>690</v>
      </c>
      <c r="AA7" s="317">
        <v>2.5</v>
      </c>
      <c r="AB7" s="69">
        <f t="shared" si="6"/>
        <v>2759.645</v>
      </c>
      <c r="AC7" s="66">
        <f t="shared" si="7"/>
        <v>0.1735625786</v>
      </c>
      <c r="AD7" s="71">
        <f t="shared" ref="AD7:AD47" si="11">N7-X7-AE7</f>
        <v>12188.94</v>
      </c>
      <c r="AE7" s="71">
        <f t="shared" ref="AE7:AE47" si="12">U7*N7</f>
        <v>317.205</v>
      </c>
      <c r="AF7" s="318">
        <v>0.0085</v>
      </c>
      <c r="AG7" s="319">
        <f t="shared" ref="AG7:AG8" si="13">AF7*N7</f>
        <v>135.15</v>
      </c>
    </row>
    <row r="8" ht="18.0" customHeight="1">
      <c r="A8" s="81">
        <v>45811.0</v>
      </c>
      <c r="B8" s="58" t="s">
        <v>1621</v>
      </c>
      <c r="C8" s="58" t="s">
        <v>1622</v>
      </c>
      <c r="D8" s="59" t="s">
        <v>257</v>
      </c>
      <c r="E8" s="59" t="s">
        <v>113</v>
      </c>
      <c r="F8" s="59" t="s">
        <v>114</v>
      </c>
      <c r="G8" s="59" t="s">
        <v>115</v>
      </c>
      <c r="H8" s="59" t="s">
        <v>109</v>
      </c>
      <c r="I8" s="60" t="s">
        <v>86</v>
      </c>
      <c r="J8" s="60" t="s">
        <v>87</v>
      </c>
      <c r="K8" s="59" t="s">
        <v>136</v>
      </c>
      <c r="L8" s="59" t="s">
        <v>895</v>
      </c>
      <c r="M8" s="314">
        <v>6000.0</v>
      </c>
      <c r="N8" s="315">
        <v>10500.0</v>
      </c>
      <c r="O8" s="60">
        <v>100000.0</v>
      </c>
      <c r="P8" s="68">
        <v>3.6E-4</v>
      </c>
      <c r="Q8" s="69">
        <f t="shared" si="1"/>
        <v>36</v>
      </c>
      <c r="R8" s="65">
        <v>0.12</v>
      </c>
      <c r="S8" s="65">
        <v>0.0</v>
      </c>
      <c r="T8" s="66">
        <v>0.065</v>
      </c>
      <c r="U8" s="68">
        <f t="shared" si="2"/>
        <v>0.01995</v>
      </c>
      <c r="V8" s="57">
        <v>15.0</v>
      </c>
      <c r="W8" s="316">
        <f t="shared" si="3"/>
        <v>0.21345</v>
      </c>
      <c r="X8" s="69">
        <f t="shared" si="4"/>
        <v>2241.225</v>
      </c>
      <c r="Y8" s="65">
        <v>0.1</v>
      </c>
      <c r="Z8" s="69">
        <f t="shared" si="5"/>
        <v>450</v>
      </c>
      <c r="AA8" s="317">
        <v>2.5</v>
      </c>
      <c r="AB8" s="69">
        <f t="shared" si="6"/>
        <v>1770.275</v>
      </c>
      <c r="AC8" s="66">
        <f t="shared" si="7"/>
        <v>0.168597619</v>
      </c>
      <c r="AD8" s="71">
        <f t="shared" si="11"/>
        <v>8049.3</v>
      </c>
      <c r="AE8" s="71">
        <f t="shared" si="12"/>
        <v>209.475</v>
      </c>
      <c r="AF8" s="318">
        <v>0.0085</v>
      </c>
      <c r="AG8" s="319">
        <f t="shared" si="13"/>
        <v>89.25</v>
      </c>
    </row>
    <row r="9" ht="18.0" customHeight="1">
      <c r="A9" s="323">
        <v>45812.0</v>
      </c>
      <c r="B9" s="320" t="s">
        <v>1623</v>
      </c>
      <c r="C9" s="320" t="s">
        <v>1624</v>
      </c>
      <c r="D9" s="59" t="s">
        <v>257</v>
      </c>
      <c r="E9" s="59" t="s">
        <v>113</v>
      </c>
      <c r="F9" s="59" t="s">
        <v>118</v>
      </c>
      <c r="G9" s="59" t="s">
        <v>119</v>
      </c>
      <c r="H9" s="59" t="s">
        <v>109</v>
      </c>
      <c r="I9" s="60" t="s">
        <v>86</v>
      </c>
      <c r="J9" s="60" t="s">
        <v>87</v>
      </c>
      <c r="K9" s="59" t="s">
        <v>1625</v>
      </c>
      <c r="L9" s="59" t="s">
        <v>1626</v>
      </c>
      <c r="M9" s="314">
        <v>4100.0</v>
      </c>
      <c r="N9" s="315">
        <v>7500.0</v>
      </c>
      <c r="O9" s="60">
        <v>100000.0</v>
      </c>
      <c r="P9" s="68">
        <v>3.6E-4</v>
      </c>
      <c r="Q9" s="69">
        <f t="shared" si="1"/>
        <v>36</v>
      </c>
      <c r="R9" s="65">
        <v>0.03</v>
      </c>
      <c r="S9" s="65">
        <v>0.035</v>
      </c>
      <c r="T9" s="66">
        <v>0.065</v>
      </c>
      <c r="U9" s="68">
        <f t="shared" si="2"/>
        <v>0.01995</v>
      </c>
      <c r="V9" s="57">
        <v>15.0</v>
      </c>
      <c r="W9" s="316">
        <f t="shared" si="3"/>
        <v>0.15845</v>
      </c>
      <c r="X9" s="69">
        <f t="shared" si="4"/>
        <v>1188.375</v>
      </c>
      <c r="Y9" s="65">
        <v>0.1</v>
      </c>
      <c r="Z9" s="69">
        <f t="shared" si="5"/>
        <v>340</v>
      </c>
      <c r="AA9" s="317">
        <v>2.5</v>
      </c>
      <c r="AB9" s="69">
        <f t="shared" si="6"/>
        <v>1833.125</v>
      </c>
      <c r="AC9" s="66">
        <f t="shared" si="7"/>
        <v>0.2444166667</v>
      </c>
      <c r="AD9" s="71">
        <f t="shared" si="11"/>
        <v>6162</v>
      </c>
      <c r="AE9" s="71">
        <f t="shared" si="12"/>
        <v>149.625</v>
      </c>
      <c r="AF9" s="318">
        <v>0.0085</v>
      </c>
      <c r="AG9" s="319" t="str">
        <f>AF9*#REF!</f>
        <v>#REF!</v>
      </c>
    </row>
    <row r="10" ht="18.0" customHeight="1">
      <c r="A10" s="323">
        <v>45813.0</v>
      </c>
      <c r="B10" s="57" t="s">
        <v>1627</v>
      </c>
      <c r="C10" s="57" t="s">
        <v>1628</v>
      </c>
      <c r="D10" s="59" t="s">
        <v>257</v>
      </c>
      <c r="E10" s="59" t="s">
        <v>113</v>
      </c>
      <c r="F10" s="59" t="s">
        <v>659</v>
      </c>
      <c r="G10" s="59" t="s">
        <v>108</v>
      </c>
      <c r="H10" s="59" t="s">
        <v>109</v>
      </c>
      <c r="I10" s="60" t="s">
        <v>86</v>
      </c>
      <c r="J10" s="60" t="s">
        <v>87</v>
      </c>
      <c r="K10" s="59" t="s">
        <v>1629</v>
      </c>
      <c r="L10" s="59" t="s">
        <v>1630</v>
      </c>
      <c r="M10" s="321">
        <v>4000.0</v>
      </c>
      <c r="N10" s="322">
        <v>8900.0</v>
      </c>
      <c r="O10" s="60">
        <v>150000.0</v>
      </c>
      <c r="P10" s="68">
        <v>3.6E-4</v>
      </c>
      <c r="Q10" s="69">
        <f t="shared" si="1"/>
        <v>54</v>
      </c>
      <c r="R10" s="65">
        <v>0.03</v>
      </c>
      <c r="S10" s="65">
        <v>0.035</v>
      </c>
      <c r="T10" s="66">
        <v>0.065</v>
      </c>
      <c r="U10" s="68">
        <f t="shared" si="2"/>
        <v>0.01995</v>
      </c>
      <c r="V10" s="57">
        <v>15.0</v>
      </c>
      <c r="W10" s="316">
        <f t="shared" si="3"/>
        <v>0.15845</v>
      </c>
      <c r="X10" s="69">
        <f t="shared" si="4"/>
        <v>1410.205</v>
      </c>
      <c r="Y10" s="65">
        <v>0.1</v>
      </c>
      <c r="Z10" s="69">
        <f t="shared" si="5"/>
        <v>490</v>
      </c>
      <c r="AA10" s="317">
        <v>2.5</v>
      </c>
      <c r="AB10" s="69">
        <f t="shared" si="6"/>
        <v>2943.295</v>
      </c>
      <c r="AC10" s="66">
        <f t="shared" si="7"/>
        <v>0.3307073034</v>
      </c>
      <c r="AD10" s="71">
        <f t="shared" si="11"/>
        <v>7312.24</v>
      </c>
      <c r="AE10" s="71">
        <f t="shared" si="12"/>
        <v>177.555</v>
      </c>
      <c r="AF10" s="318">
        <v>0.0085</v>
      </c>
      <c r="AG10" s="319">
        <f t="shared" ref="AG10:AG47" si="14">AF10*N10</f>
        <v>75.65</v>
      </c>
    </row>
    <row r="11" ht="18.0" customHeight="1">
      <c r="A11" s="323">
        <v>45813.0</v>
      </c>
      <c r="B11" s="58">
        <v>17212.0</v>
      </c>
      <c r="C11" s="325">
        <v>12698.0</v>
      </c>
      <c r="D11" s="59" t="s">
        <v>1290</v>
      </c>
      <c r="E11" s="59" t="s">
        <v>91</v>
      </c>
      <c r="F11" s="57" t="s">
        <v>1522</v>
      </c>
      <c r="G11" s="57" t="s">
        <v>91</v>
      </c>
      <c r="H11" s="57" t="s">
        <v>1197</v>
      </c>
      <c r="I11" s="60" t="s">
        <v>86</v>
      </c>
      <c r="J11" s="60" t="s">
        <v>87</v>
      </c>
      <c r="K11" s="57" t="s">
        <v>1631</v>
      </c>
      <c r="L11" s="57" t="s">
        <v>1632</v>
      </c>
      <c r="M11" s="314">
        <v>1500.0</v>
      </c>
      <c r="N11" s="315">
        <v>2700.0</v>
      </c>
      <c r="O11" s="75">
        <v>40000.0</v>
      </c>
      <c r="P11" s="68">
        <v>3.6E-4</v>
      </c>
      <c r="Q11" s="69">
        <f t="shared" si="1"/>
        <v>14.4</v>
      </c>
      <c r="R11" s="65">
        <v>0.12</v>
      </c>
      <c r="S11" s="65">
        <v>0.0</v>
      </c>
      <c r="T11" s="66">
        <v>0.065</v>
      </c>
      <c r="U11" s="68">
        <f t="shared" si="2"/>
        <v>0.01995</v>
      </c>
      <c r="V11" s="57">
        <v>15.0</v>
      </c>
      <c r="W11" s="316">
        <f t="shared" si="3"/>
        <v>0.21345</v>
      </c>
      <c r="X11" s="69">
        <f t="shared" si="4"/>
        <v>576.315</v>
      </c>
      <c r="Y11" s="65">
        <v>0.13</v>
      </c>
      <c r="Z11" s="69">
        <f t="shared" si="5"/>
        <v>156</v>
      </c>
      <c r="AA11" s="317">
        <v>2.5</v>
      </c>
      <c r="AB11" s="69">
        <f t="shared" si="6"/>
        <v>450.785</v>
      </c>
      <c r="AC11" s="66">
        <f t="shared" si="7"/>
        <v>0.1669574074</v>
      </c>
      <c r="AD11" s="71">
        <f t="shared" si="11"/>
        <v>2069.82</v>
      </c>
      <c r="AE11" s="71">
        <f t="shared" si="12"/>
        <v>53.865</v>
      </c>
      <c r="AF11" s="318">
        <v>0.0085</v>
      </c>
      <c r="AG11" s="319">
        <f t="shared" si="14"/>
        <v>22.95</v>
      </c>
    </row>
    <row r="12" ht="18.0" customHeight="1">
      <c r="A12" s="323">
        <v>45813.0</v>
      </c>
      <c r="B12" s="58" t="s">
        <v>1633</v>
      </c>
      <c r="C12" s="58">
        <v>12705.0</v>
      </c>
      <c r="D12" s="59" t="s">
        <v>1634</v>
      </c>
      <c r="E12" s="59" t="s">
        <v>125</v>
      </c>
      <c r="F12" s="59" t="s">
        <v>148</v>
      </c>
      <c r="G12" s="59" t="s">
        <v>125</v>
      </c>
      <c r="H12" s="59" t="s">
        <v>212</v>
      </c>
      <c r="I12" s="60" t="s">
        <v>86</v>
      </c>
      <c r="J12" s="60" t="s">
        <v>87</v>
      </c>
      <c r="K12" s="59" t="s">
        <v>1635</v>
      </c>
      <c r="L12" s="59" t="s">
        <v>1636</v>
      </c>
      <c r="M12" s="314">
        <v>900.0</v>
      </c>
      <c r="N12" s="315">
        <v>1700.0</v>
      </c>
      <c r="O12" s="60">
        <v>30000.0</v>
      </c>
      <c r="P12" s="68">
        <v>3.6E-4</v>
      </c>
      <c r="Q12" s="69">
        <f t="shared" si="1"/>
        <v>10.8</v>
      </c>
      <c r="R12" s="65">
        <v>0.12</v>
      </c>
      <c r="S12" s="65">
        <v>0.0</v>
      </c>
      <c r="T12" s="66">
        <v>0.065</v>
      </c>
      <c r="U12" s="68">
        <f t="shared" si="2"/>
        <v>0.01995</v>
      </c>
      <c r="V12" s="57">
        <v>15.0</v>
      </c>
      <c r="W12" s="316">
        <f t="shared" si="3"/>
        <v>0.21345</v>
      </c>
      <c r="X12" s="69">
        <f t="shared" si="4"/>
        <v>362.865</v>
      </c>
      <c r="Y12" s="65">
        <v>0.13</v>
      </c>
      <c r="Z12" s="69">
        <f t="shared" si="5"/>
        <v>104</v>
      </c>
      <c r="AA12" s="317">
        <v>2.5</v>
      </c>
      <c r="AB12" s="69">
        <f t="shared" si="6"/>
        <v>319.835</v>
      </c>
      <c r="AC12" s="66">
        <f t="shared" si="7"/>
        <v>0.1881382353</v>
      </c>
      <c r="AD12" s="71">
        <f t="shared" si="11"/>
        <v>1303.22</v>
      </c>
      <c r="AE12" s="71">
        <f t="shared" si="12"/>
        <v>33.915</v>
      </c>
      <c r="AF12" s="318">
        <v>0.0085</v>
      </c>
      <c r="AG12" s="319">
        <f t="shared" si="14"/>
        <v>14.45</v>
      </c>
    </row>
    <row r="13" ht="18.0" customHeight="1">
      <c r="A13" s="323">
        <v>45814.0</v>
      </c>
      <c r="B13" s="58">
        <v>17268.0</v>
      </c>
      <c r="C13" s="325">
        <v>12738.0</v>
      </c>
      <c r="D13" s="326" t="s">
        <v>124</v>
      </c>
      <c r="E13" s="326" t="s">
        <v>125</v>
      </c>
      <c r="F13" s="326" t="s">
        <v>105</v>
      </c>
      <c r="G13" s="326" t="s">
        <v>106</v>
      </c>
      <c r="H13" s="326" t="s">
        <v>109</v>
      </c>
      <c r="I13" s="60" t="s">
        <v>86</v>
      </c>
      <c r="J13" s="60" t="s">
        <v>87</v>
      </c>
      <c r="K13" s="326" t="s">
        <v>1533</v>
      </c>
      <c r="L13" s="326" t="s">
        <v>720</v>
      </c>
      <c r="M13" s="314">
        <v>9000.0</v>
      </c>
      <c r="N13" s="327">
        <v>11800.0</v>
      </c>
      <c r="O13" s="18">
        <v>400000.0</v>
      </c>
      <c r="P13" s="328">
        <v>3.6E-4</v>
      </c>
      <c r="Q13" s="85">
        <f t="shared" si="1"/>
        <v>144</v>
      </c>
      <c r="R13" s="86">
        <v>0.056</v>
      </c>
      <c r="S13" s="86">
        <v>0.035</v>
      </c>
      <c r="T13" s="329">
        <v>0.065</v>
      </c>
      <c r="U13" s="328">
        <f t="shared" si="2"/>
        <v>0.01995</v>
      </c>
      <c r="V13" s="330">
        <v>15.0</v>
      </c>
      <c r="W13" s="331">
        <f t="shared" si="3"/>
        <v>0.18445</v>
      </c>
      <c r="X13" s="85">
        <f t="shared" si="4"/>
        <v>2176.51</v>
      </c>
      <c r="Y13" s="332">
        <v>0.0</v>
      </c>
      <c r="Z13" s="453">
        <v>250.0</v>
      </c>
      <c r="AA13" s="333">
        <v>2.5</v>
      </c>
      <c r="AB13" s="85">
        <f t="shared" si="6"/>
        <v>226.99</v>
      </c>
      <c r="AC13" s="331">
        <f t="shared" si="7"/>
        <v>0.01923644068</v>
      </c>
      <c r="AD13" s="71">
        <f t="shared" si="11"/>
        <v>9388.08</v>
      </c>
      <c r="AE13" s="71">
        <f t="shared" si="12"/>
        <v>235.41</v>
      </c>
      <c r="AF13" s="318">
        <v>0.0085</v>
      </c>
      <c r="AG13" s="319">
        <f t="shared" si="14"/>
        <v>100.3</v>
      </c>
    </row>
    <row r="14" ht="18.0" customHeight="1">
      <c r="A14" s="323">
        <v>45814.0</v>
      </c>
      <c r="B14" s="58">
        <v>17269.0</v>
      </c>
      <c r="C14" s="334">
        <v>12739.0</v>
      </c>
      <c r="D14" s="326" t="s">
        <v>124</v>
      </c>
      <c r="E14" s="326" t="s">
        <v>125</v>
      </c>
      <c r="F14" s="326" t="s">
        <v>105</v>
      </c>
      <c r="G14" s="326" t="s">
        <v>106</v>
      </c>
      <c r="H14" s="326" t="s">
        <v>109</v>
      </c>
      <c r="I14" s="60" t="s">
        <v>86</v>
      </c>
      <c r="J14" s="60" t="s">
        <v>87</v>
      </c>
      <c r="K14" s="326" t="s">
        <v>126</v>
      </c>
      <c r="L14" s="326" t="s">
        <v>1637</v>
      </c>
      <c r="M14" s="314">
        <v>9000.0</v>
      </c>
      <c r="N14" s="327">
        <v>11800.0</v>
      </c>
      <c r="O14" s="18">
        <v>400000.0</v>
      </c>
      <c r="P14" s="328">
        <v>3.6E-4</v>
      </c>
      <c r="Q14" s="85">
        <f t="shared" si="1"/>
        <v>144</v>
      </c>
      <c r="R14" s="86">
        <v>0.056</v>
      </c>
      <c r="S14" s="86">
        <v>0.035</v>
      </c>
      <c r="T14" s="329">
        <v>0.065</v>
      </c>
      <c r="U14" s="328">
        <f t="shared" si="2"/>
        <v>0.01995</v>
      </c>
      <c r="V14" s="330">
        <v>15.0</v>
      </c>
      <c r="W14" s="331">
        <f t="shared" si="3"/>
        <v>0.18445</v>
      </c>
      <c r="X14" s="85">
        <f t="shared" si="4"/>
        <v>2176.51</v>
      </c>
      <c r="Y14" s="332">
        <v>0.0</v>
      </c>
      <c r="Z14" s="453">
        <v>250.0</v>
      </c>
      <c r="AA14" s="333">
        <v>2.5</v>
      </c>
      <c r="AB14" s="85">
        <f t="shared" si="6"/>
        <v>226.99</v>
      </c>
      <c r="AC14" s="331">
        <f t="shared" si="7"/>
        <v>0.01923644068</v>
      </c>
      <c r="AD14" s="71">
        <f t="shared" si="11"/>
        <v>9388.08</v>
      </c>
      <c r="AE14" s="71">
        <f t="shared" si="12"/>
        <v>235.41</v>
      </c>
      <c r="AF14" s="318">
        <v>0.0085</v>
      </c>
      <c r="AG14" s="319">
        <f t="shared" si="14"/>
        <v>100.3</v>
      </c>
    </row>
    <row r="15" ht="18.0" customHeight="1">
      <c r="A15" s="323">
        <v>45814.0</v>
      </c>
      <c r="B15" s="320" t="s">
        <v>1638</v>
      </c>
      <c r="C15" s="320" t="s">
        <v>1639</v>
      </c>
      <c r="D15" s="59" t="s">
        <v>257</v>
      </c>
      <c r="E15" s="59" t="s">
        <v>113</v>
      </c>
      <c r="F15" s="59" t="s">
        <v>118</v>
      </c>
      <c r="G15" s="59" t="s">
        <v>119</v>
      </c>
      <c r="H15" s="59" t="s">
        <v>109</v>
      </c>
      <c r="I15" s="60" t="s">
        <v>86</v>
      </c>
      <c r="J15" s="60" t="s">
        <v>87</v>
      </c>
      <c r="K15" s="59" t="s">
        <v>910</v>
      </c>
      <c r="L15" s="59" t="s">
        <v>911</v>
      </c>
      <c r="M15" s="314">
        <v>5000.0</v>
      </c>
      <c r="N15" s="315">
        <v>7900.0</v>
      </c>
      <c r="O15" s="60">
        <v>100000.0</v>
      </c>
      <c r="P15" s="68">
        <v>3.6E-4</v>
      </c>
      <c r="Q15" s="69">
        <f t="shared" si="1"/>
        <v>36</v>
      </c>
      <c r="R15" s="65">
        <v>0.03</v>
      </c>
      <c r="S15" s="65">
        <v>0.035</v>
      </c>
      <c r="T15" s="66">
        <v>0.065</v>
      </c>
      <c r="U15" s="68">
        <f t="shared" si="2"/>
        <v>0.01995</v>
      </c>
      <c r="V15" s="57">
        <v>15.0</v>
      </c>
      <c r="W15" s="316">
        <f t="shared" si="3"/>
        <v>0.15845</v>
      </c>
      <c r="X15" s="69">
        <f t="shared" si="4"/>
        <v>1251.755</v>
      </c>
      <c r="Y15" s="65">
        <v>0.1</v>
      </c>
      <c r="Z15" s="69">
        <f t="shared" ref="Z15:Z28" si="15">(N15-M15)*Y15</f>
        <v>290</v>
      </c>
      <c r="AA15" s="317">
        <v>2.5</v>
      </c>
      <c r="AB15" s="69">
        <f t="shared" si="6"/>
        <v>1319.745</v>
      </c>
      <c r="AC15" s="66">
        <f t="shared" si="7"/>
        <v>0.1670563291</v>
      </c>
      <c r="AD15" s="71">
        <f t="shared" si="11"/>
        <v>6490.64</v>
      </c>
      <c r="AE15" s="71">
        <f t="shared" si="12"/>
        <v>157.605</v>
      </c>
      <c r="AF15" s="318">
        <v>0.0085</v>
      </c>
      <c r="AG15" s="319">
        <f t="shared" si="14"/>
        <v>67.15</v>
      </c>
    </row>
    <row r="16" ht="18.0" customHeight="1">
      <c r="A16" s="323">
        <v>45814.0</v>
      </c>
      <c r="B16" s="58">
        <v>17243.0</v>
      </c>
      <c r="C16" s="58">
        <v>12723.0</v>
      </c>
      <c r="D16" s="59" t="s">
        <v>484</v>
      </c>
      <c r="E16" s="59" t="s">
        <v>83</v>
      </c>
      <c r="F16" s="59" t="s">
        <v>1640</v>
      </c>
      <c r="G16" s="59" t="s">
        <v>308</v>
      </c>
      <c r="H16" s="59" t="s">
        <v>804</v>
      </c>
      <c r="I16" s="60" t="s">
        <v>86</v>
      </c>
      <c r="J16" s="60" t="s">
        <v>87</v>
      </c>
      <c r="K16" s="59" t="s">
        <v>1641</v>
      </c>
      <c r="L16" s="59" t="s">
        <v>1642</v>
      </c>
      <c r="M16" s="321">
        <v>4000.0</v>
      </c>
      <c r="N16" s="322">
        <v>5700.0</v>
      </c>
      <c r="O16" s="60">
        <v>380000.0</v>
      </c>
      <c r="P16" s="68">
        <v>3.6E-4</v>
      </c>
      <c r="Q16" s="69">
        <f t="shared" si="1"/>
        <v>136.8</v>
      </c>
      <c r="R16" s="65">
        <v>0.12</v>
      </c>
      <c r="S16" s="65">
        <v>0.0</v>
      </c>
      <c r="T16" s="66">
        <v>0.065</v>
      </c>
      <c r="U16" s="68">
        <f t="shared" si="2"/>
        <v>0.01995</v>
      </c>
      <c r="V16" s="57">
        <v>15.0</v>
      </c>
      <c r="W16" s="316">
        <f t="shared" si="3"/>
        <v>0.21345</v>
      </c>
      <c r="X16" s="69">
        <f t="shared" si="4"/>
        <v>1216.665</v>
      </c>
      <c r="Y16" s="65">
        <v>0.0</v>
      </c>
      <c r="Z16" s="69">
        <f t="shared" si="15"/>
        <v>0</v>
      </c>
      <c r="AA16" s="317">
        <v>2.5</v>
      </c>
      <c r="AB16" s="69">
        <f t="shared" si="6"/>
        <v>344.035</v>
      </c>
      <c r="AC16" s="66">
        <f t="shared" si="7"/>
        <v>0.06035701754</v>
      </c>
      <c r="AD16" s="71">
        <f t="shared" si="11"/>
        <v>4369.62</v>
      </c>
      <c r="AE16" s="71">
        <f t="shared" si="12"/>
        <v>113.715</v>
      </c>
      <c r="AF16" s="318">
        <v>0.0085</v>
      </c>
      <c r="AG16" s="319">
        <f t="shared" si="14"/>
        <v>48.45</v>
      </c>
    </row>
    <row r="17" ht="18.0" customHeight="1">
      <c r="A17" s="323">
        <v>45814.0</v>
      </c>
      <c r="B17" s="58" t="s">
        <v>1643</v>
      </c>
      <c r="C17" s="58">
        <v>12736.0</v>
      </c>
      <c r="D17" s="57" t="s">
        <v>118</v>
      </c>
      <c r="E17" s="57" t="s">
        <v>119</v>
      </c>
      <c r="F17" s="57" t="s">
        <v>138</v>
      </c>
      <c r="G17" s="57" t="s">
        <v>139</v>
      </c>
      <c r="H17" s="57" t="s">
        <v>109</v>
      </c>
      <c r="I17" s="60" t="s">
        <v>86</v>
      </c>
      <c r="J17" s="60" t="s">
        <v>87</v>
      </c>
      <c r="K17" s="57" t="s">
        <v>1644</v>
      </c>
      <c r="L17" s="57" t="s">
        <v>1645</v>
      </c>
      <c r="M17" s="321">
        <v>2700.0</v>
      </c>
      <c r="N17" s="322">
        <v>4600.0</v>
      </c>
      <c r="O17" s="75">
        <v>150000.0</v>
      </c>
      <c r="P17" s="68">
        <v>3.6E-4</v>
      </c>
      <c r="Q17" s="69">
        <f t="shared" si="1"/>
        <v>54</v>
      </c>
      <c r="R17" s="65">
        <v>0.03</v>
      </c>
      <c r="S17" s="65">
        <v>0.035</v>
      </c>
      <c r="T17" s="66">
        <v>0.065</v>
      </c>
      <c r="U17" s="68">
        <f t="shared" si="2"/>
        <v>0.01995</v>
      </c>
      <c r="V17" s="57">
        <v>15.0</v>
      </c>
      <c r="W17" s="316">
        <f t="shared" si="3"/>
        <v>0.15845</v>
      </c>
      <c r="X17" s="69">
        <f t="shared" si="4"/>
        <v>728.87</v>
      </c>
      <c r="Y17" s="65">
        <v>0.1</v>
      </c>
      <c r="Z17" s="69">
        <f t="shared" si="15"/>
        <v>190</v>
      </c>
      <c r="AA17" s="317">
        <v>2.5</v>
      </c>
      <c r="AB17" s="69">
        <f t="shared" si="6"/>
        <v>924.63</v>
      </c>
      <c r="AC17" s="66">
        <f t="shared" si="7"/>
        <v>0.2010065217</v>
      </c>
      <c r="AD17" s="71">
        <f t="shared" si="11"/>
        <v>3779.36</v>
      </c>
      <c r="AE17" s="71">
        <f t="shared" si="12"/>
        <v>91.77</v>
      </c>
      <c r="AF17" s="318">
        <v>0.0085</v>
      </c>
      <c r="AG17" s="319">
        <f t="shared" si="14"/>
        <v>39.1</v>
      </c>
    </row>
    <row r="18" ht="18.0" customHeight="1">
      <c r="A18" s="323">
        <v>45815.0</v>
      </c>
      <c r="B18" s="58" t="s">
        <v>1646</v>
      </c>
      <c r="C18" s="325" t="s">
        <v>1647</v>
      </c>
      <c r="D18" s="59" t="s">
        <v>257</v>
      </c>
      <c r="E18" s="59" t="s">
        <v>113</v>
      </c>
      <c r="F18" s="59" t="s">
        <v>659</v>
      </c>
      <c r="G18" s="59" t="s">
        <v>108</v>
      </c>
      <c r="H18" s="59" t="s">
        <v>109</v>
      </c>
      <c r="I18" s="60" t="s">
        <v>86</v>
      </c>
      <c r="J18" s="60" t="s">
        <v>87</v>
      </c>
      <c r="K18" s="59" t="s">
        <v>1648</v>
      </c>
      <c r="L18" s="59" t="s">
        <v>1649</v>
      </c>
      <c r="M18" s="321">
        <v>4300.0</v>
      </c>
      <c r="N18" s="322">
        <v>8900.0</v>
      </c>
      <c r="O18" s="60">
        <v>150000.0</v>
      </c>
      <c r="P18" s="68">
        <v>3.6E-4</v>
      </c>
      <c r="Q18" s="69">
        <f t="shared" si="1"/>
        <v>54</v>
      </c>
      <c r="R18" s="65">
        <v>0.03</v>
      </c>
      <c r="S18" s="65">
        <v>0.035</v>
      </c>
      <c r="T18" s="66">
        <v>0.065</v>
      </c>
      <c r="U18" s="68">
        <f t="shared" si="2"/>
        <v>0.01995</v>
      </c>
      <c r="V18" s="57">
        <v>15.0</v>
      </c>
      <c r="W18" s="316">
        <f t="shared" si="3"/>
        <v>0.15845</v>
      </c>
      <c r="X18" s="69">
        <f t="shared" si="4"/>
        <v>1410.205</v>
      </c>
      <c r="Y18" s="65">
        <v>0.1</v>
      </c>
      <c r="Z18" s="69">
        <f t="shared" si="15"/>
        <v>460</v>
      </c>
      <c r="AA18" s="317">
        <v>2.5</v>
      </c>
      <c r="AB18" s="69">
        <f t="shared" si="6"/>
        <v>2673.295</v>
      </c>
      <c r="AC18" s="66">
        <f t="shared" si="7"/>
        <v>0.3003702247</v>
      </c>
      <c r="AD18" s="71">
        <f t="shared" si="11"/>
        <v>7312.24</v>
      </c>
      <c r="AE18" s="71">
        <f t="shared" si="12"/>
        <v>177.555</v>
      </c>
      <c r="AF18" s="318">
        <v>0.0085</v>
      </c>
      <c r="AG18" s="319">
        <f t="shared" si="14"/>
        <v>75.65</v>
      </c>
    </row>
    <row r="19" ht="18.0" customHeight="1">
      <c r="A19" s="461">
        <v>45817.0</v>
      </c>
      <c r="B19" s="58" t="s">
        <v>1650</v>
      </c>
      <c r="C19" s="58" t="s">
        <v>1651</v>
      </c>
      <c r="D19" s="59" t="s">
        <v>105</v>
      </c>
      <c r="E19" s="59" t="s">
        <v>106</v>
      </c>
      <c r="F19" s="59" t="s">
        <v>118</v>
      </c>
      <c r="G19" s="59" t="s">
        <v>119</v>
      </c>
      <c r="H19" s="59" t="s">
        <v>109</v>
      </c>
      <c r="I19" s="60" t="s">
        <v>86</v>
      </c>
      <c r="J19" s="60" t="s">
        <v>87</v>
      </c>
      <c r="K19" s="326" t="s">
        <v>126</v>
      </c>
      <c r="L19" s="326" t="s">
        <v>1637</v>
      </c>
      <c r="M19" s="321">
        <v>14000.0</v>
      </c>
      <c r="N19" s="322">
        <v>21800.0</v>
      </c>
      <c r="O19" s="60">
        <v>150000.0</v>
      </c>
      <c r="P19" s="68">
        <v>3.6E-4</v>
      </c>
      <c r="Q19" s="69">
        <f t="shared" si="1"/>
        <v>54</v>
      </c>
      <c r="R19" s="65">
        <v>0.03</v>
      </c>
      <c r="S19" s="65">
        <v>0.035</v>
      </c>
      <c r="T19" s="66">
        <v>0.065</v>
      </c>
      <c r="U19" s="68">
        <f t="shared" si="2"/>
        <v>0.01995</v>
      </c>
      <c r="V19" s="57">
        <v>15.0</v>
      </c>
      <c r="W19" s="316">
        <f t="shared" si="3"/>
        <v>0.15845</v>
      </c>
      <c r="X19" s="69">
        <f t="shared" si="4"/>
        <v>3454.21</v>
      </c>
      <c r="Y19" s="65">
        <v>0.1</v>
      </c>
      <c r="Z19" s="69">
        <f t="shared" si="15"/>
        <v>780</v>
      </c>
      <c r="AA19" s="317">
        <v>2.5</v>
      </c>
      <c r="AB19" s="69">
        <f t="shared" si="6"/>
        <v>3509.29</v>
      </c>
      <c r="AC19" s="66">
        <f t="shared" si="7"/>
        <v>0.1609766055</v>
      </c>
      <c r="AD19" s="71">
        <f t="shared" si="11"/>
        <v>17910.88</v>
      </c>
      <c r="AE19" s="71">
        <f t="shared" si="12"/>
        <v>434.91</v>
      </c>
      <c r="AF19" s="318">
        <v>0.0085</v>
      </c>
      <c r="AG19" s="319">
        <f t="shared" si="14"/>
        <v>185.3</v>
      </c>
    </row>
    <row r="20" ht="18.0" customHeight="1">
      <c r="A20" s="461">
        <v>45817.0</v>
      </c>
      <c r="B20" s="336">
        <v>17295.0</v>
      </c>
      <c r="C20" s="58">
        <v>12761.0</v>
      </c>
      <c r="D20" s="57" t="s">
        <v>82</v>
      </c>
      <c r="E20" s="59" t="s">
        <v>83</v>
      </c>
      <c r="F20" s="59" t="s">
        <v>84</v>
      </c>
      <c r="G20" s="59" t="s">
        <v>83</v>
      </c>
      <c r="H20" s="59" t="s">
        <v>85</v>
      </c>
      <c r="I20" s="60" t="s">
        <v>86</v>
      </c>
      <c r="J20" s="60" t="s">
        <v>87</v>
      </c>
      <c r="K20" s="122" t="s">
        <v>1652</v>
      </c>
      <c r="L20" s="59" t="s">
        <v>1653</v>
      </c>
      <c r="M20" s="321">
        <v>900.0</v>
      </c>
      <c r="N20" s="322">
        <v>1500.0</v>
      </c>
      <c r="O20" s="75">
        <v>100000.0</v>
      </c>
      <c r="P20" s="68">
        <v>3.6E-4</v>
      </c>
      <c r="Q20" s="69">
        <f t="shared" si="1"/>
        <v>36</v>
      </c>
      <c r="R20" s="65">
        <v>0.03</v>
      </c>
      <c r="S20" s="65">
        <v>0.035</v>
      </c>
      <c r="T20" s="66">
        <v>0.065</v>
      </c>
      <c r="U20" s="68">
        <f t="shared" si="2"/>
        <v>0.01995</v>
      </c>
      <c r="V20" s="57">
        <v>15.0</v>
      </c>
      <c r="W20" s="66">
        <f t="shared" si="3"/>
        <v>0.15845</v>
      </c>
      <c r="X20" s="69">
        <f t="shared" si="4"/>
        <v>237.675</v>
      </c>
      <c r="Y20" s="65">
        <v>0.1</v>
      </c>
      <c r="Z20" s="69">
        <f t="shared" si="15"/>
        <v>60</v>
      </c>
      <c r="AA20" s="317">
        <v>2.5</v>
      </c>
      <c r="AB20" s="69">
        <f t="shared" si="6"/>
        <v>263.825</v>
      </c>
      <c r="AC20" s="66">
        <f t="shared" si="7"/>
        <v>0.1758833333</v>
      </c>
      <c r="AD20" s="71">
        <f t="shared" si="11"/>
        <v>1232.4</v>
      </c>
      <c r="AE20" s="71">
        <f t="shared" si="12"/>
        <v>29.925</v>
      </c>
      <c r="AF20" s="318">
        <v>0.0085</v>
      </c>
      <c r="AG20" s="319">
        <f t="shared" si="14"/>
        <v>12.75</v>
      </c>
    </row>
    <row r="21" ht="18.0" customHeight="1">
      <c r="A21" s="461">
        <v>45818.0</v>
      </c>
      <c r="B21" s="58" t="s">
        <v>1654</v>
      </c>
      <c r="C21" s="58">
        <v>12857.0</v>
      </c>
      <c r="D21" s="122" t="s">
        <v>82</v>
      </c>
      <c r="E21" s="57" t="s">
        <v>83</v>
      </c>
      <c r="F21" s="59" t="s">
        <v>90</v>
      </c>
      <c r="G21" s="83" t="s">
        <v>91</v>
      </c>
      <c r="H21" s="59" t="s">
        <v>85</v>
      </c>
      <c r="I21" s="60" t="s">
        <v>86</v>
      </c>
      <c r="J21" s="60" t="s">
        <v>87</v>
      </c>
      <c r="K21" s="59" t="s">
        <v>1655</v>
      </c>
      <c r="L21" s="324" t="s">
        <v>1656</v>
      </c>
      <c r="M21" s="321">
        <v>4400.0</v>
      </c>
      <c r="N21" s="322">
        <v>8500.0</v>
      </c>
      <c r="O21" s="84">
        <v>150000.0</v>
      </c>
      <c r="P21" s="68">
        <v>3.6E-4</v>
      </c>
      <c r="Q21" s="339">
        <f t="shared" si="1"/>
        <v>54</v>
      </c>
      <c r="R21" s="65">
        <v>0.12</v>
      </c>
      <c r="S21" s="65">
        <v>0.0</v>
      </c>
      <c r="T21" s="66">
        <v>0.065</v>
      </c>
      <c r="U21" s="68">
        <f t="shared" si="2"/>
        <v>0.01995</v>
      </c>
      <c r="V21" s="57">
        <v>15.0</v>
      </c>
      <c r="W21" s="316">
        <f t="shared" si="3"/>
        <v>0.21345</v>
      </c>
      <c r="X21" s="69">
        <f t="shared" si="4"/>
        <v>1814.325</v>
      </c>
      <c r="Y21" s="65">
        <v>0.13</v>
      </c>
      <c r="Z21" s="69">
        <f t="shared" si="15"/>
        <v>533</v>
      </c>
      <c r="AA21" s="317">
        <v>2.5</v>
      </c>
      <c r="AB21" s="69">
        <f t="shared" si="6"/>
        <v>1696.175</v>
      </c>
      <c r="AC21" s="66">
        <f t="shared" si="7"/>
        <v>0.19955</v>
      </c>
      <c r="AD21" s="71">
        <f t="shared" si="11"/>
        <v>6516.1</v>
      </c>
      <c r="AE21" s="71">
        <f t="shared" si="12"/>
        <v>169.575</v>
      </c>
      <c r="AF21" s="318">
        <v>0.0085</v>
      </c>
      <c r="AG21" s="319">
        <f t="shared" si="14"/>
        <v>72.25</v>
      </c>
    </row>
    <row r="22" ht="18.0" customHeight="1">
      <c r="A22" s="81">
        <v>45819.0</v>
      </c>
      <c r="B22" s="58">
        <v>17427.0</v>
      </c>
      <c r="C22" s="58">
        <v>12867.0</v>
      </c>
      <c r="D22" s="57" t="s">
        <v>82</v>
      </c>
      <c r="E22" s="57" t="s">
        <v>83</v>
      </c>
      <c r="F22" s="59" t="s">
        <v>127</v>
      </c>
      <c r="G22" s="83" t="s">
        <v>83</v>
      </c>
      <c r="H22" s="59" t="s">
        <v>85</v>
      </c>
      <c r="I22" s="60" t="s">
        <v>86</v>
      </c>
      <c r="J22" s="60" t="s">
        <v>87</v>
      </c>
      <c r="K22" s="57" t="s">
        <v>438</v>
      </c>
      <c r="L22" s="57" t="s">
        <v>1657</v>
      </c>
      <c r="M22" s="321">
        <v>600.0</v>
      </c>
      <c r="N22" s="322">
        <v>1100.0</v>
      </c>
      <c r="O22" s="337">
        <v>100000.0</v>
      </c>
      <c r="P22" s="68">
        <v>3.6E-4</v>
      </c>
      <c r="Q22" s="69">
        <f t="shared" si="1"/>
        <v>36</v>
      </c>
      <c r="R22" s="65">
        <v>0.0</v>
      </c>
      <c r="S22" s="65">
        <v>0.0</v>
      </c>
      <c r="T22" s="66">
        <v>0.065</v>
      </c>
      <c r="U22" s="68">
        <f t="shared" si="2"/>
        <v>0.01995</v>
      </c>
      <c r="V22" s="57">
        <v>15.0</v>
      </c>
      <c r="W22" s="316">
        <f t="shared" si="3"/>
        <v>0.09345</v>
      </c>
      <c r="X22" s="69">
        <f t="shared" si="4"/>
        <v>102.795</v>
      </c>
      <c r="Y22" s="65">
        <v>0.13</v>
      </c>
      <c r="Z22" s="69">
        <f t="shared" si="15"/>
        <v>65</v>
      </c>
      <c r="AA22" s="317">
        <v>2.5</v>
      </c>
      <c r="AB22" s="69">
        <f t="shared" si="6"/>
        <v>293.705</v>
      </c>
      <c r="AC22" s="66">
        <f t="shared" si="7"/>
        <v>0.2670045455</v>
      </c>
      <c r="AD22" s="71">
        <f t="shared" si="11"/>
        <v>975.26</v>
      </c>
      <c r="AE22" s="71">
        <f t="shared" si="12"/>
        <v>21.945</v>
      </c>
      <c r="AF22" s="318">
        <v>0.0085</v>
      </c>
      <c r="AG22" s="319">
        <f t="shared" si="14"/>
        <v>9.35</v>
      </c>
    </row>
    <row r="23" ht="18.0" customHeight="1">
      <c r="A23" s="81">
        <v>45819.0</v>
      </c>
      <c r="B23" s="58" t="s">
        <v>1658</v>
      </c>
      <c r="C23" s="58" t="s">
        <v>1659</v>
      </c>
      <c r="D23" s="59" t="s">
        <v>257</v>
      </c>
      <c r="E23" s="59" t="s">
        <v>113</v>
      </c>
      <c r="F23" s="59" t="s">
        <v>659</v>
      </c>
      <c r="G23" s="59" t="s">
        <v>108</v>
      </c>
      <c r="H23" s="59" t="s">
        <v>109</v>
      </c>
      <c r="I23" s="60" t="s">
        <v>86</v>
      </c>
      <c r="J23" s="60" t="s">
        <v>87</v>
      </c>
      <c r="K23" s="59" t="s">
        <v>1660</v>
      </c>
      <c r="L23" s="59" t="s">
        <v>1661</v>
      </c>
      <c r="M23" s="321">
        <v>10000.0</v>
      </c>
      <c r="N23" s="322">
        <v>15900.0</v>
      </c>
      <c r="O23" s="228">
        <v>150000.0</v>
      </c>
      <c r="P23" s="68">
        <v>3.6E-4</v>
      </c>
      <c r="Q23" s="69">
        <f t="shared" si="1"/>
        <v>54</v>
      </c>
      <c r="R23" s="65">
        <v>0.03</v>
      </c>
      <c r="S23" s="65">
        <v>0.035</v>
      </c>
      <c r="T23" s="66">
        <v>0.065</v>
      </c>
      <c r="U23" s="68">
        <f t="shared" si="2"/>
        <v>0.01995</v>
      </c>
      <c r="V23" s="57">
        <v>15.0</v>
      </c>
      <c r="W23" s="316">
        <f t="shared" si="3"/>
        <v>0.15845</v>
      </c>
      <c r="X23" s="69">
        <f t="shared" si="4"/>
        <v>2519.355</v>
      </c>
      <c r="Y23" s="65">
        <v>0.1</v>
      </c>
      <c r="Z23" s="69">
        <f t="shared" si="15"/>
        <v>590</v>
      </c>
      <c r="AA23" s="317">
        <v>2.5</v>
      </c>
      <c r="AB23" s="69">
        <f t="shared" si="6"/>
        <v>2734.145</v>
      </c>
      <c r="AC23" s="66">
        <f t="shared" si="7"/>
        <v>0.171958805</v>
      </c>
      <c r="AD23" s="71">
        <f t="shared" si="11"/>
        <v>13063.44</v>
      </c>
      <c r="AE23" s="71">
        <f t="shared" si="12"/>
        <v>317.205</v>
      </c>
      <c r="AF23" s="318">
        <v>0.0085</v>
      </c>
      <c r="AG23" s="319">
        <f t="shared" si="14"/>
        <v>135.15</v>
      </c>
    </row>
    <row r="24" ht="18.0" customHeight="1">
      <c r="A24" s="81">
        <v>45819.0</v>
      </c>
      <c r="B24" s="58" t="s">
        <v>1662</v>
      </c>
      <c r="C24" s="58" t="s">
        <v>1663</v>
      </c>
      <c r="D24" s="57" t="s">
        <v>105</v>
      </c>
      <c r="E24" s="57" t="s">
        <v>106</v>
      </c>
      <c r="F24" s="59" t="s">
        <v>118</v>
      </c>
      <c r="G24" s="83" t="s">
        <v>119</v>
      </c>
      <c r="H24" s="59" t="s">
        <v>109</v>
      </c>
      <c r="I24" s="60" t="s">
        <v>86</v>
      </c>
      <c r="J24" s="60" t="s">
        <v>87</v>
      </c>
      <c r="K24" s="57" t="s">
        <v>913</v>
      </c>
      <c r="L24" s="57" t="s">
        <v>914</v>
      </c>
      <c r="M24" s="321">
        <v>9400.0</v>
      </c>
      <c r="N24" s="322">
        <v>15500.0</v>
      </c>
      <c r="O24" s="84">
        <v>150000.0</v>
      </c>
      <c r="P24" s="68">
        <v>3.6E-4</v>
      </c>
      <c r="Q24" s="339">
        <f t="shared" si="1"/>
        <v>54</v>
      </c>
      <c r="R24" s="65">
        <v>0.03</v>
      </c>
      <c r="S24" s="65">
        <v>0.035</v>
      </c>
      <c r="T24" s="66">
        <v>0.065</v>
      </c>
      <c r="U24" s="68">
        <f t="shared" si="2"/>
        <v>0.01995</v>
      </c>
      <c r="V24" s="57">
        <v>15.0</v>
      </c>
      <c r="W24" s="316">
        <f t="shared" si="3"/>
        <v>0.15845</v>
      </c>
      <c r="X24" s="69">
        <f t="shared" si="4"/>
        <v>2455.975</v>
      </c>
      <c r="Y24" s="65">
        <v>0.1</v>
      </c>
      <c r="Z24" s="69">
        <f t="shared" si="15"/>
        <v>610</v>
      </c>
      <c r="AA24" s="317">
        <v>2.5</v>
      </c>
      <c r="AB24" s="69">
        <f t="shared" si="6"/>
        <v>2977.525</v>
      </c>
      <c r="AC24" s="66">
        <f t="shared" si="7"/>
        <v>0.1920983871</v>
      </c>
      <c r="AD24" s="71">
        <f t="shared" si="11"/>
        <v>12734.8</v>
      </c>
      <c r="AE24" s="71">
        <f t="shared" si="12"/>
        <v>309.225</v>
      </c>
      <c r="AF24" s="318">
        <v>0.0085</v>
      </c>
      <c r="AG24" s="319">
        <f t="shared" si="14"/>
        <v>131.75</v>
      </c>
    </row>
    <row r="25" ht="18.0" customHeight="1">
      <c r="A25" s="81">
        <v>45820.0</v>
      </c>
      <c r="B25" s="58">
        <v>17511.0</v>
      </c>
      <c r="C25" s="58">
        <v>12937.0</v>
      </c>
      <c r="D25" s="59" t="s">
        <v>484</v>
      </c>
      <c r="E25" s="59" t="s">
        <v>83</v>
      </c>
      <c r="F25" s="59" t="s">
        <v>872</v>
      </c>
      <c r="G25" s="59" t="s">
        <v>83</v>
      </c>
      <c r="H25" s="59" t="s">
        <v>804</v>
      </c>
      <c r="I25" s="60" t="s">
        <v>86</v>
      </c>
      <c r="J25" s="60" t="s">
        <v>87</v>
      </c>
      <c r="K25" s="59" t="s">
        <v>1664</v>
      </c>
      <c r="L25" s="59" t="s">
        <v>1665</v>
      </c>
      <c r="M25" s="321">
        <v>1400.0</v>
      </c>
      <c r="N25" s="322">
        <v>2290.0</v>
      </c>
      <c r="O25" s="337">
        <v>350000.0</v>
      </c>
      <c r="P25" s="68">
        <v>3.6E-4</v>
      </c>
      <c r="Q25" s="69">
        <f t="shared" si="1"/>
        <v>126</v>
      </c>
      <c r="R25" s="65">
        <v>0.0</v>
      </c>
      <c r="S25" s="65">
        <v>0.035</v>
      </c>
      <c r="T25" s="66">
        <v>0.065</v>
      </c>
      <c r="U25" s="68">
        <f t="shared" si="2"/>
        <v>0.01995</v>
      </c>
      <c r="V25" s="57">
        <v>15.0</v>
      </c>
      <c r="W25" s="316">
        <f t="shared" si="3"/>
        <v>0.12845</v>
      </c>
      <c r="X25" s="69">
        <f t="shared" si="4"/>
        <v>294.1505</v>
      </c>
      <c r="Y25" s="65">
        <v>0.13</v>
      </c>
      <c r="Z25" s="69">
        <f t="shared" si="15"/>
        <v>115.7</v>
      </c>
      <c r="AA25" s="317">
        <v>2.5</v>
      </c>
      <c r="AB25" s="69">
        <f t="shared" si="6"/>
        <v>351.6495</v>
      </c>
      <c r="AC25" s="66">
        <f t="shared" si="7"/>
        <v>0.1535587336</v>
      </c>
      <c r="AD25" s="71">
        <f t="shared" si="11"/>
        <v>1950.164</v>
      </c>
      <c r="AE25" s="71">
        <f t="shared" si="12"/>
        <v>45.6855</v>
      </c>
      <c r="AF25" s="318">
        <v>0.0085</v>
      </c>
      <c r="AG25" s="319">
        <f t="shared" si="14"/>
        <v>19.465</v>
      </c>
    </row>
    <row r="26" ht="18.0" customHeight="1">
      <c r="A26" s="81">
        <v>45820.0</v>
      </c>
      <c r="B26" s="338" t="s">
        <v>1666</v>
      </c>
      <c r="C26" s="320">
        <v>12922.0</v>
      </c>
      <c r="D26" s="57" t="s">
        <v>257</v>
      </c>
      <c r="E26" s="57" t="s">
        <v>113</v>
      </c>
      <c r="F26" s="57" t="s">
        <v>659</v>
      </c>
      <c r="G26" s="57" t="s">
        <v>108</v>
      </c>
      <c r="H26" s="57" t="s">
        <v>109</v>
      </c>
      <c r="I26" s="60" t="s">
        <v>86</v>
      </c>
      <c r="J26" s="60" t="s">
        <v>87</v>
      </c>
      <c r="K26" s="59" t="s">
        <v>1667</v>
      </c>
      <c r="L26" s="59" t="s">
        <v>1668</v>
      </c>
      <c r="M26" s="321">
        <v>4000.0</v>
      </c>
      <c r="N26" s="322">
        <v>6300.0</v>
      </c>
      <c r="O26" s="75">
        <v>100000.0</v>
      </c>
      <c r="P26" s="68">
        <v>3.6E-4</v>
      </c>
      <c r="Q26" s="69">
        <f t="shared" si="1"/>
        <v>36</v>
      </c>
      <c r="R26" s="65">
        <v>0.03</v>
      </c>
      <c r="S26" s="65">
        <v>0.035</v>
      </c>
      <c r="T26" s="66">
        <v>0.065</v>
      </c>
      <c r="U26" s="68">
        <f t="shared" si="2"/>
        <v>0.01995</v>
      </c>
      <c r="V26" s="57">
        <v>15.0</v>
      </c>
      <c r="W26" s="316">
        <f t="shared" si="3"/>
        <v>0.15845</v>
      </c>
      <c r="X26" s="69">
        <f t="shared" si="4"/>
        <v>998.235</v>
      </c>
      <c r="Y26" s="65">
        <v>0.1</v>
      </c>
      <c r="Z26" s="69">
        <f t="shared" si="15"/>
        <v>230</v>
      </c>
      <c r="AA26" s="317">
        <v>2.5</v>
      </c>
      <c r="AB26" s="69">
        <f t="shared" si="6"/>
        <v>1033.265</v>
      </c>
      <c r="AC26" s="66">
        <f t="shared" si="7"/>
        <v>0.1640103175</v>
      </c>
      <c r="AD26" s="71">
        <f t="shared" si="11"/>
        <v>5176.08</v>
      </c>
      <c r="AE26" s="71">
        <f t="shared" si="12"/>
        <v>125.685</v>
      </c>
      <c r="AF26" s="318">
        <v>0.0085</v>
      </c>
      <c r="AG26" s="319">
        <f t="shared" si="14"/>
        <v>53.55</v>
      </c>
    </row>
    <row r="27" ht="18.0" customHeight="1">
      <c r="A27" s="81">
        <v>45820.0</v>
      </c>
      <c r="B27" s="58" t="s">
        <v>1669</v>
      </c>
      <c r="C27" s="58" t="s">
        <v>1670</v>
      </c>
      <c r="D27" s="57" t="s">
        <v>257</v>
      </c>
      <c r="E27" s="57" t="s">
        <v>113</v>
      </c>
      <c r="F27" s="59" t="s">
        <v>114</v>
      </c>
      <c r="G27" s="59" t="s">
        <v>115</v>
      </c>
      <c r="H27" s="59" t="s">
        <v>109</v>
      </c>
      <c r="I27" s="60" t="s">
        <v>86</v>
      </c>
      <c r="J27" s="60" t="s">
        <v>87</v>
      </c>
      <c r="K27" s="59" t="s">
        <v>136</v>
      </c>
      <c r="L27" s="59" t="s">
        <v>895</v>
      </c>
      <c r="M27" s="321">
        <v>5500.0</v>
      </c>
      <c r="N27" s="322">
        <v>8800.0</v>
      </c>
      <c r="O27" s="228">
        <v>150000.0</v>
      </c>
      <c r="P27" s="68">
        <v>3.6E-4</v>
      </c>
      <c r="Q27" s="69">
        <f t="shared" si="1"/>
        <v>54</v>
      </c>
      <c r="R27" s="65">
        <v>0.03</v>
      </c>
      <c r="S27" s="65">
        <v>0.035</v>
      </c>
      <c r="T27" s="66">
        <v>0.065</v>
      </c>
      <c r="U27" s="68">
        <f t="shared" si="2"/>
        <v>0.01995</v>
      </c>
      <c r="V27" s="57">
        <v>15.0</v>
      </c>
      <c r="W27" s="316">
        <f t="shared" si="3"/>
        <v>0.15845</v>
      </c>
      <c r="X27" s="69">
        <f t="shared" si="4"/>
        <v>1394.36</v>
      </c>
      <c r="Y27" s="65">
        <v>0.1</v>
      </c>
      <c r="Z27" s="69">
        <f t="shared" si="15"/>
        <v>330</v>
      </c>
      <c r="AA27" s="317">
        <v>2.5</v>
      </c>
      <c r="AB27" s="69">
        <f t="shared" si="6"/>
        <v>1519.14</v>
      </c>
      <c r="AC27" s="66">
        <f t="shared" si="7"/>
        <v>0.1726295455</v>
      </c>
      <c r="AD27" s="71">
        <f t="shared" si="11"/>
        <v>7230.08</v>
      </c>
      <c r="AE27" s="71">
        <f t="shared" si="12"/>
        <v>175.56</v>
      </c>
      <c r="AF27" s="318">
        <v>0.0085</v>
      </c>
      <c r="AG27" s="319">
        <f t="shared" si="14"/>
        <v>74.8</v>
      </c>
    </row>
    <row r="28" ht="18.0" customHeight="1">
      <c r="A28" s="81">
        <v>45820.0</v>
      </c>
      <c r="B28" s="58" t="s">
        <v>1671</v>
      </c>
      <c r="C28" s="58">
        <v>12936.0</v>
      </c>
      <c r="D28" s="59" t="s">
        <v>118</v>
      </c>
      <c r="E28" s="59" t="s">
        <v>119</v>
      </c>
      <c r="F28" s="59" t="s">
        <v>138</v>
      </c>
      <c r="G28" s="59" t="s">
        <v>139</v>
      </c>
      <c r="H28" s="59" t="s">
        <v>109</v>
      </c>
      <c r="I28" s="60" t="s">
        <v>86</v>
      </c>
      <c r="J28" s="60" t="s">
        <v>87</v>
      </c>
      <c r="K28" s="59" t="s">
        <v>1672</v>
      </c>
      <c r="L28" s="59" t="s">
        <v>1673</v>
      </c>
      <c r="M28" s="321">
        <v>3000.0</v>
      </c>
      <c r="N28" s="322">
        <v>5500.0</v>
      </c>
      <c r="O28" s="60">
        <v>100000.0</v>
      </c>
      <c r="P28" s="68">
        <v>3.6E-4</v>
      </c>
      <c r="Q28" s="69">
        <f t="shared" si="1"/>
        <v>36</v>
      </c>
      <c r="R28" s="65">
        <v>0.03</v>
      </c>
      <c r="S28" s="65">
        <v>0.035</v>
      </c>
      <c r="T28" s="66">
        <v>0.065</v>
      </c>
      <c r="U28" s="68">
        <f t="shared" si="2"/>
        <v>0.01995</v>
      </c>
      <c r="V28" s="57">
        <v>15.0</v>
      </c>
      <c r="W28" s="316">
        <f t="shared" si="3"/>
        <v>0.15845</v>
      </c>
      <c r="X28" s="69">
        <f t="shared" si="4"/>
        <v>871.475</v>
      </c>
      <c r="Y28" s="65">
        <v>0.1</v>
      </c>
      <c r="Z28" s="69">
        <f t="shared" si="15"/>
        <v>250</v>
      </c>
      <c r="AA28" s="317">
        <v>2.5</v>
      </c>
      <c r="AB28" s="69">
        <f t="shared" si="6"/>
        <v>1340.025</v>
      </c>
      <c r="AC28" s="66">
        <f t="shared" si="7"/>
        <v>0.2436409091</v>
      </c>
      <c r="AD28" s="71">
        <f t="shared" si="11"/>
        <v>4518.8</v>
      </c>
      <c r="AE28" s="71">
        <f t="shared" si="12"/>
        <v>109.725</v>
      </c>
      <c r="AF28" s="318">
        <v>0.0085</v>
      </c>
      <c r="AG28" s="319">
        <f t="shared" si="14"/>
        <v>46.75</v>
      </c>
    </row>
    <row r="29" ht="18.0" customHeight="1">
      <c r="A29" s="81">
        <v>45824.0</v>
      </c>
      <c r="B29" s="58" t="s">
        <v>1674</v>
      </c>
      <c r="C29" s="58" t="s">
        <v>1675</v>
      </c>
      <c r="D29" s="326" t="s">
        <v>124</v>
      </c>
      <c r="E29" s="326" t="s">
        <v>125</v>
      </c>
      <c r="F29" s="326" t="s">
        <v>105</v>
      </c>
      <c r="G29" s="326" t="s">
        <v>106</v>
      </c>
      <c r="H29" s="326" t="s">
        <v>109</v>
      </c>
      <c r="I29" s="60" t="s">
        <v>86</v>
      </c>
      <c r="J29" s="60" t="s">
        <v>87</v>
      </c>
      <c r="K29" s="326" t="s">
        <v>1533</v>
      </c>
      <c r="L29" s="326" t="s">
        <v>720</v>
      </c>
      <c r="M29" s="314">
        <v>9000.0</v>
      </c>
      <c r="N29" s="327">
        <v>11800.0</v>
      </c>
      <c r="O29" s="18">
        <v>400000.0</v>
      </c>
      <c r="P29" s="328">
        <v>3.6E-4</v>
      </c>
      <c r="Q29" s="85">
        <f t="shared" si="1"/>
        <v>144</v>
      </c>
      <c r="R29" s="86">
        <v>0.056</v>
      </c>
      <c r="S29" s="86">
        <v>0.035</v>
      </c>
      <c r="T29" s="329">
        <v>0.065</v>
      </c>
      <c r="U29" s="328">
        <f t="shared" si="2"/>
        <v>0.01995</v>
      </c>
      <c r="V29" s="330">
        <v>15.0</v>
      </c>
      <c r="W29" s="331">
        <f t="shared" si="3"/>
        <v>0.18445</v>
      </c>
      <c r="X29" s="85">
        <f t="shared" si="4"/>
        <v>2176.51</v>
      </c>
      <c r="Y29" s="332">
        <v>0.0</v>
      </c>
      <c r="Z29" s="453">
        <v>250.0</v>
      </c>
      <c r="AA29" s="333">
        <v>2.5</v>
      </c>
      <c r="AB29" s="85">
        <f t="shared" si="6"/>
        <v>226.99</v>
      </c>
      <c r="AC29" s="331">
        <f t="shared" si="7"/>
        <v>0.01923644068</v>
      </c>
      <c r="AD29" s="71">
        <f t="shared" si="11"/>
        <v>9388.08</v>
      </c>
      <c r="AE29" s="71">
        <f t="shared" si="12"/>
        <v>235.41</v>
      </c>
      <c r="AF29" s="318">
        <v>0.0085</v>
      </c>
      <c r="AG29" s="319">
        <f t="shared" si="14"/>
        <v>100.3</v>
      </c>
    </row>
    <row r="30" ht="18.0" customHeight="1">
      <c r="A30" s="81">
        <v>45824.0</v>
      </c>
      <c r="B30" s="58" t="s">
        <v>1676</v>
      </c>
      <c r="C30" s="58" t="s">
        <v>1677</v>
      </c>
      <c r="D30" s="59" t="s">
        <v>257</v>
      </c>
      <c r="E30" s="59" t="s">
        <v>113</v>
      </c>
      <c r="F30" s="59" t="s">
        <v>659</v>
      </c>
      <c r="G30" s="59" t="s">
        <v>108</v>
      </c>
      <c r="H30" s="59" t="s">
        <v>109</v>
      </c>
      <c r="I30" s="60" t="s">
        <v>86</v>
      </c>
      <c r="J30" s="60" t="s">
        <v>87</v>
      </c>
      <c r="K30" s="59" t="s">
        <v>1678</v>
      </c>
      <c r="L30" s="59" t="s">
        <v>1679</v>
      </c>
      <c r="M30" s="321">
        <v>4500.0</v>
      </c>
      <c r="N30" s="322">
        <v>8900.0</v>
      </c>
      <c r="O30" s="228">
        <v>150000.0</v>
      </c>
      <c r="P30" s="68">
        <v>3.6E-4</v>
      </c>
      <c r="Q30" s="69">
        <f t="shared" si="1"/>
        <v>54</v>
      </c>
      <c r="R30" s="65">
        <v>0.03</v>
      </c>
      <c r="S30" s="65">
        <v>0.035</v>
      </c>
      <c r="T30" s="66">
        <v>0.065</v>
      </c>
      <c r="U30" s="68">
        <f t="shared" si="2"/>
        <v>0.01995</v>
      </c>
      <c r="V30" s="57">
        <v>15.0</v>
      </c>
      <c r="W30" s="316">
        <f t="shared" si="3"/>
        <v>0.15845</v>
      </c>
      <c r="X30" s="69">
        <f t="shared" si="4"/>
        <v>1410.205</v>
      </c>
      <c r="Y30" s="65">
        <v>0.1</v>
      </c>
      <c r="Z30" s="69">
        <f t="shared" ref="Z30:Z33" si="16">(N30-M30)*Y30</f>
        <v>440</v>
      </c>
      <c r="AA30" s="317">
        <v>2.5</v>
      </c>
      <c r="AB30" s="69">
        <f t="shared" si="6"/>
        <v>2493.295</v>
      </c>
      <c r="AC30" s="66">
        <f t="shared" si="7"/>
        <v>0.2801455056</v>
      </c>
      <c r="AD30" s="71">
        <f t="shared" si="11"/>
        <v>7312.24</v>
      </c>
      <c r="AE30" s="71">
        <f t="shared" si="12"/>
        <v>177.555</v>
      </c>
      <c r="AF30" s="318">
        <v>0.0085</v>
      </c>
      <c r="AG30" s="319">
        <f t="shared" si="14"/>
        <v>75.65</v>
      </c>
    </row>
    <row r="31" ht="18.0" customHeight="1">
      <c r="A31" s="81">
        <v>45824.0</v>
      </c>
      <c r="B31" s="58" t="s">
        <v>1680</v>
      </c>
      <c r="C31" s="58" t="s">
        <v>1681</v>
      </c>
      <c r="D31" s="59" t="s">
        <v>257</v>
      </c>
      <c r="E31" s="59" t="s">
        <v>113</v>
      </c>
      <c r="F31" s="59" t="s">
        <v>118</v>
      </c>
      <c r="G31" s="59" t="s">
        <v>119</v>
      </c>
      <c r="H31" s="59" t="s">
        <v>109</v>
      </c>
      <c r="I31" s="60" t="s">
        <v>86</v>
      </c>
      <c r="J31" s="60" t="s">
        <v>87</v>
      </c>
      <c r="K31" s="59" t="s">
        <v>1682</v>
      </c>
      <c r="L31" s="324" t="s">
        <v>1683</v>
      </c>
      <c r="M31" s="321">
        <v>3850.0</v>
      </c>
      <c r="N31" s="322">
        <v>7500.0</v>
      </c>
      <c r="O31" s="228">
        <v>100000.0</v>
      </c>
      <c r="P31" s="68">
        <v>3.6E-4</v>
      </c>
      <c r="Q31" s="69">
        <f t="shared" si="1"/>
        <v>36</v>
      </c>
      <c r="R31" s="65">
        <v>0.03</v>
      </c>
      <c r="S31" s="65">
        <v>0.035</v>
      </c>
      <c r="T31" s="66">
        <v>0.065</v>
      </c>
      <c r="U31" s="68">
        <f t="shared" si="2"/>
        <v>0.01995</v>
      </c>
      <c r="V31" s="57">
        <v>15.0</v>
      </c>
      <c r="W31" s="316">
        <f t="shared" si="3"/>
        <v>0.15845</v>
      </c>
      <c r="X31" s="69">
        <f t="shared" si="4"/>
        <v>1188.375</v>
      </c>
      <c r="Y31" s="65">
        <v>0.1</v>
      </c>
      <c r="Z31" s="69">
        <f t="shared" si="16"/>
        <v>365</v>
      </c>
      <c r="AA31" s="317">
        <v>2.5</v>
      </c>
      <c r="AB31" s="69">
        <f t="shared" si="6"/>
        <v>2058.125</v>
      </c>
      <c r="AC31" s="66">
        <f t="shared" si="7"/>
        <v>0.2744166667</v>
      </c>
      <c r="AD31" s="71">
        <f t="shared" si="11"/>
        <v>6162</v>
      </c>
      <c r="AE31" s="71">
        <f t="shared" si="12"/>
        <v>149.625</v>
      </c>
      <c r="AF31" s="318">
        <v>0.0085</v>
      </c>
      <c r="AG31" s="319">
        <f t="shared" si="14"/>
        <v>63.75</v>
      </c>
    </row>
    <row r="32" ht="18.0" customHeight="1">
      <c r="A32" s="81">
        <v>45824.0</v>
      </c>
      <c r="B32" s="58" t="s">
        <v>1684</v>
      </c>
      <c r="C32" s="58">
        <v>12973.0</v>
      </c>
      <c r="D32" s="59" t="s">
        <v>90</v>
      </c>
      <c r="E32" s="59" t="s">
        <v>91</v>
      </c>
      <c r="F32" s="59" t="s">
        <v>101</v>
      </c>
      <c r="G32" s="59" t="s">
        <v>91</v>
      </c>
      <c r="H32" s="59" t="s">
        <v>85</v>
      </c>
      <c r="I32" s="60" t="s">
        <v>86</v>
      </c>
      <c r="J32" s="60" t="s">
        <v>87</v>
      </c>
      <c r="K32" s="57" t="s">
        <v>1685</v>
      </c>
      <c r="L32" s="57" t="s">
        <v>1686</v>
      </c>
      <c r="M32" s="321">
        <v>1100.0</v>
      </c>
      <c r="N32" s="322">
        <v>2070.0</v>
      </c>
      <c r="O32" s="60">
        <v>100000.0</v>
      </c>
      <c r="P32" s="68">
        <v>3.6E-4</v>
      </c>
      <c r="Q32" s="69">
        <f t="shared" si="1"/>
        <v>36</v>
      </c>
      <c r="R32" s="65">
        <v>0.12</v>
      </c>
      <c r="S32" s="65">
        <v>0.0</v>
      </c>
      <c r="T32" s="66">
        <v>0.065</v>
      </c>
      <c r="U32" s="68">
        <f t="shared" si="2"/>
        <v>0.01995</v>
      </c>
      <c r="V32" s="57">
        <v>15.0</v>
      </c>
      <c r="W32" s="316">
        <f t="shared" si="3"/>
        <v>0.21345</v>
      </c>
      <c r="X32" s="69">
        <f t="shared" si="4"/>
        <v>441.8415</v>
      </c>
      <c r="Y32" s="65">
        <v>0.13</v>
      </c>
      <c r="Z32" s="69">
        <f t="shared" si="16"/>
        <v>126.1</v>
      </c>
      <c r="AA32" s="317">
        <v>2.5</v>
      </c>
      <c r="AB32" s="69">
        <f t="shared" si="6"/>
        <v>363.5585</v>
      </c>
      <c r="AC32" s="66">
        <f t="shared" si="7"/>
        <v>0.1756321256</v>
      </c>
      <c r="AD32" s="71">
        <f t="shared" si="11"/>
        <v>1586.862</v>
      </c>
      <c r="AE32" s="71">
        <f t="shared" si="12"/>
        <v>41.2965</v>
      </c>
      <c r="AF32" s="318">
        <v>0.0085</v>
      </c>
      <c r="AG32" s="319">
        <f t="shared" si="14"/>
        <v>17.595</v>
      </c>
    </row>
    <row r="33" ht="18.0" customHeight="1">
      <c r="A33" s="81">
        <v>45825.0</v>
      </c>
      <c r="B33" s="79" t="s">
        <v>1687</v>
      </c>
      <c r="C33" s="58">
        <v>13012.0</v>
      </c>
      <c r="D33" s="59" t="s">
        <v>118</v>
      </c>
      <c r="E33" s="59" t="s">
        <v>119</v>
      </c>
      <c r="F33" s="59" t="s">
        <v>138</v>
      </c>
      <c r="G33" s="59" t="s">
        <v>139</v>
      </c>
      <c r="H33" s="59" t="s">
        <v>109</v>
      </c>
      <c r="I33" s="60" t="s">
        <v>86</v>
      </c>
      <c r="J33" s="60" t="s">
        <v>87</v>
      </c>
      <c r="K33" s="59" t="s">
        <v>747</v>
      </c>
      <c r="L33" s="59" t="s">
        <v>1688</v>
      </c>
      <c r="M33" s="321">
        <v>3070.0</v>
      </c>
      <c r="N33" s="322">
        <v>5500.0</v>
      </c>
      <c r="O33" s="100">
        <v>100000.0</v>
      </c>
      <c r="P33" s="68">
        <v>3.6E-4</v>
      </c>
      <c r="Q33" s="69">
        <f t="shared" si="1"/>
        <v>36</v>
      </c>
      <c r="R33" s="65">
        <v>0.03</v>
      </c>
      <c r="S33" s="65">
        <v>0.035</v>
      </c>
      <c r="T33" s="66">
        <v>0.065</v>
      </c>
      <c r="U33" s="68">
        <f t="shared" si="2"/>
        <v>0.01995</v>
      </c>
      <c r="V33" s="57">
        <v>15.0</v>
      </c>
      <c r="W33" s="316">
        <f t="shared" si="3"/>
        <v>0.15845</v>
      </c>
      <c r="X33" s="69">
        <f t="shared" si="4"/>
        <v>871.475</v>
      </c>
      <c r="Y33" s="65">
        <v>0.1</v>
      </c>
      <c r="Z33" s="69">
        <f t="shared" si="16"/>
        <v>243</v>
      </c>
      <c r="AA33" s="342">
        <v>2.5</v>
      </c>
      <c r="AB33" s="339">
        <f t="shared" si="6"/>
        <v>1277.025</v>
      </c>
      <c r="AC33" s="316">
        <f t="shared" si="7"/>
        <v>0.2321863636</v>
      </c>
      <c r="AD33" s="71">
        <f t="shared" si="11"/>
        <v>4518.8</v>
      </c>
      <c r="AE33" s="71">
        <f t="shared" si="12"/>
        <v>109.725</v>
      </c>
      <c r="AF33" s="318">
        <v>0.0085</v>
      </c>
      <c r="AG33" s="319">
        <f t="shared" si="14"/>
        <v>46.75</v>
      </c>
    </row>
    <row r="34" ht="18.0" customHeight="1">
      <c r="A34" s="81">
        <v>45826.0</v>
      </c>
      <c r="B34" s="58" t="s">
        <v>1689</v>
      </c>
      <c r="C34" s="58" t="s">
        <v>1690</v>
      </c>
      <c r="D34" s="326" t="s">
        <v>124</v>
      </c>
      <c r="E34" s="326" t="s">
        <v>125</v>
      </c>
      <c r="F34" s="326" t="s">
        <v>105</v>
      </c>
      <c r="G34" s="326" t="s">
        <v>106</v>
      </c>
      <c r="H34" s="326" t="s">
        <v>109</v>
      </c>
      <c r="I34" s="60" t="s">
        <v>86</v>
      </c>
      <c r="J34" s="60" t="s">
        <v>87</v>
      </c>
      <c r="K34" s="326" t="s">
        <v>1691</v>
      </c>
      <c r="L34" s="326" t="s">
        <v>1692</v>
      </c>
      <c r="M34" s="314">
        <v>9000.0</v>
      </c>
      <c r="N34" s="408">
        <v>11800.0</v>
      </c>
      <c r="O34" s="409">
        <v>400000.0</v>
      </c>
      <c r="P34" s="328">
        <v>3.6E-4</v>
      </c>
      <c r="Q34" s="85">
        <f t="shared" si="1"/>
        <v>144</v>
      </c>
      <c r="R34" s="86">
        <v>0.056</v>
      </c>
      <c r="S34" s="86">
        <v>0.035</v>
      </c>
      <c r="T34" s="329">
        <v>0.065</v>
      </c>
      <c r="U34" s="328">
        <f t="shared" si="2"/>
        <v>0.01995</v>
      </c>
      <c r="V34" s="330">
        <v>15.0</v>
      </c>
      <c r="W34" s="329">
        <f t="shared" si="3"/>
        <v>0.18445</v>
      </c>
      <c r="X34" s="85">
        <f t="shared" si="4"/>
        <v>2176.51</v>
      </c>
      <c r="Y34" s="332">
        <v>0.0</v>
      </c>
      <c r="Z34" s="453">
        <v>250.0</v>
      </c>
      <c r="AA34" s="347">
        <v>2.5</v>
      </c>
      <c r="AB34" s="85">
        <f t="shared" si="6"/>
        <v>226.99</v>
      </c>
      <c r="AC34" s="329">
        <f t="shared" si="7"/>
        <v>0.01923644068</v>
      </c>
      <c r="AD34" s="71">
        <f t="shared" si="11"/>
        <v>9388.08</v>
      </c>
      <c r="AE34" s="71">
        <f t="shared" si="12"/>
        <v>235.41</v>
      </c>
      <c r="AF34" s="318">
        <v>0.0085</v>
      </c>
      <c r="AG34" s="319">
        <f t="shared" si="14"/>
        <v>100.3</v>
      </c>
    </row>
    <row r="35" ht="18.0" customHeight="1">
      <c r="A35" s="81">
        <v>45826.0</v>
      </c>
      <c r="B35" s="336" t="s">
        <v>1693</v>
      </c>
      <c r="C35" s="58" t="s">
        <v>1694</v>
      </c>
      <c r="D35" s="59" t="s">
        <v>257</v>
      </c>
      <c r="E35" s="59" t="s">
        <v>113</v>
      </c>
      <c r="F35" s="59" t="s">
        <v>659</v>
      </c>
      <c r="G35" s="59" t="s">
        <v>108</v>
      </c>
      <c r="H35" s="59" t="s">
        <v>109</v>
      </c>
      <c r="I35" s="60" t="s">
        <v>86</v>
      </c>
      <c r="J35" s="60" t="s">
        <v>87</v>
      </c>
      <c r="K35" s="59" t="s">
        <v>136</v>
      </c>
      <c r="L35" s="59" t="s">
        <v>895</v>
      </c>
      <c r="M35" s="321">
        <v>7500.0</v>
      </c>
      <c r="N35" s="322">
        <v>12500.0</v>
      </c>
      <c r="O35" s="228">
        <v>150000.0</v>
      </c>
      <c r="P35" s="68">
        <v>3.6E-4</v>
      </c>
      <c r="Q35" s="69">
        <f t="shared" si="1"/>
        <v>54</v>
      </c>
      <c r="R35" s="65">
        <v>0.03</v>
      </c>
      <c r="S35" s="65">
        <v>0.035</v>
      </c>
      <c r="T35" s="66">
        <v>0.065</v>
      </c>
      <c r="U35" s="68">
        <f t="shared" si="2"/>
        <v>0.01995</v>
      </c>
      <c r="V35" s="57">
        <v>15.0</v>
      </c>
      <c r="W35" s="66">
        <f t="shared" si="3"/>
        <v>0.15845</v>
      </c>
      <c r="X35" s="69">
        <f t="shared" si="4"/>
        <v>1980.625</v>
      </c>
      <c r="Y35" s="65">
        <v>0.1</v>
      </c>
      <c r="Z35" s="69">
        <f t="shared" ref="Z35:Z42" si="17">(N35-M35)*Y35</f>
        <v>500</v>
      </c>
      <c r="AA35" s="317">
        <v>2.5</v>
      </c>
      <c r="AB35" s="69">
        <f t="shared" si="6"/>
        <v>2462.875</v>
      </c>
      <c r="AC35" s="66">
        <f t="shared" si="7"/>
        <v>0.19703</v>
      </c>
      <c r="AD35" s="71">
        <f t="shared" si="11"/>
        <v>10270</v>
      </c>
      <c r="AE35" s="71">
        <f t="shared" si="12"/>
        <v>249.375</v>
      </c>
      <c r="AF35" s="318">
        <v>0.0085</v>
      </c>
      <c r="AG35" s="319">
        <f t="shared" si="14"/>
        <v>106.25</v>
      </c>
    </row>
    <row r="36" ht="17.25" customHeight="1">
      <c r="A36" s="81">
        <v>45826.0</v>
      </c>
      <c r="B36" s="58" t="s">
        <v>1695</v>
      </c>
      <c r="C36" s="58" t="s">
        <v>1696</v>
      </c>
      <c r="D36" s="59" t="s">
        <v>257</v>
      </c>
      <c r="E36" s="59" t="s">
        <v>113</v>
      </c>
      <c r="F36" s="59" t="s">
        <v>118</v>
      </c>
      <c r="G36" s="59" t="s">
        <v>119</v>
      </c>
      <c r="H36" s="59" t="s">
        <v>109</v>
      </c>
      <c r="I36" s="60" t="s">
        <v>86</v>
      </c>
      <c r="J36" s="60" t="s">
        <v>87</v>
      </c>
      <c r="K36" s="59" t="s">
        <v>1283</v>
      </c>
      <c r="L36" s="59" t="s">
        <v>895</v>
      </c>
      <c r="M36" s="321">
        <v>4500.0</v>
      </c>
      <c r="N36" s="322">
        <v>7500.0</v>
      </c>
      <c r="O36" s="228">
        <v>100000.0</v>
      </c>
      <c r="P36" s="68">
        <v>3.6E-4</v>
      </c>
      <c r="Q36" s="69">
        <f t="shared" si="1"/>
        <v>36</v>
      </c>
      <c r="R36" s="65">
        <v>0.03</v>
      </c>
      <c r="S36" s="65">
        <v>0.035</v>
      </c>
      <c r="T36" s="66">
        <v>0.065</v>
      </c>
      <c r="U36" s="68">
        <f t="shared" si="2"/>
        <v>0.01995</v>
      </c>
      <c r="V36" s="57">
        <v>15.0</v>
      </c>
      <c r="W36" s="66">
        <f t="shared" si="3"/>
        <v>0.15845</v>
      </c>
      <c r="X36" s="69">
        <f t="shared" si="4"/>
        <v>1188.375</v>
      </c>
      <c r="Y36" s="65">
        <v>0.1</v>
      </c>
      <c r="Z36" s="69">
        <f t="shared" si="17"/>
        <v>300</v>
      </c>
      <c r="AA36" s="317">
        <v>2.5</v>
      </c>
      <c r="AB36" s="69">
        <f t="shared" si="6"/>
        <v>1473.125</v>
      </c>
      <c r="AC36" s="66">
        <f t="shared" si="7"/>
        <v>0.1964166667</v>
      </c>
      <c r="AD36" s="71">
        <f t="shared" si="11"/>
        <v>6162</v>
      </c>
      <c r="AE36" s="71">
        <f t="shared" si="12"/>
        <v>149.625</v>
      </c>
      <c r="AF36" s="318">
        <v>0.0085</v>
      </c>
      <c r="AG36" s="319">
        <f t="shared" si="14"/>
        <v>63.75</v>
      </c>
    </row>
    <row r="37" ht="18.0" customHeight="1">
      <c r="A37" s="81">
        <v>45826.0</v>
      </c>
      <c r="B37" s="58">
        <v>17675.0</v>
      </c>
      <c r="C37" s="58">
        <v>13064.0</v>
      </c>
      <c r="D37" s="59" t="s">
        <v>90</v>
      </c>
      <c r="E37" s="59" t="s">
        <v>91</v>
      </c>
      <c r="F37" s="59" t="s">
        <v>122</v>
      </c>
      <c r="G37" s="59" t="s">
        <v>91</v>
      </c>
      <c r="H37" s="59" t="s">
        <v>85</v>
      </c>
      <c r="I37" s="60" t="s">
        <v>86</v>
      </c>
      <c r="J37" s="60" t="s">
        <v>87</v>
      </c>
      <c r="K37" s="59" t="s">
        <v>997</v>
      </c>
      <c r="L37" s="59" t="s">
        <v>817</v>
      </c>
      <c r="M37" s="321">
        <v>700.0</v>
      </c>
      <c r="N37" s="322">
        <v>1200.0</v>
      </c>
      <c r="O37" s="228">
        <v>50000.0</v>
      </c>
      <c r="P37" s="68">
        <v>3.6E-4</v>
      </c>
      <c r="Q37" s="69">
        <f t="shared" si="1"/>
        <v>18</v>
      </c>
      <c r="R37" s="65">
        <v>0.12</v>
      </c>
      <c r="S37" s="65">
        <v>0.0</v>
      </c>
      <c r="T37" s="66">
        <v>0.065</v>
      </c>
      <c r="U37" s="68">
        <f t="shared" si="2"/>
        <v>0.01995</v>
      </c>
      <c r="V37" s="57">
        <v>15.0</v>
      </c>
      <c r="W37" s="66">
        <f t="shared" si="3"/>
        <v>0.21345</v>
      </c>
      <c r="X37" s="69">
        <f t="shared" si="4"/>
        <v>256.14</v>
      </c>
      <c r="Y37" s="65">
        <v>0.07</v>
      </c>
      <c r="Z37" s="69">
        <f t="shared" si="17"/>
        <v>35</v>
      </c>
      <c r="AA37" s="317">
        <v>2.5</v>
      </c>
      <c r="AB37" s="69">
        <f t="shared" si="6"/>
        <v>188.36</v>
      </c>
      <c r="AC37" s="66">
        <f t="shared" si="7"/>
        <v>0.1569666667</v>
      </c>
      <c r="AD37" s="71">
        <f t="shared" si="11"/>
        <v>919.92</v>
      </c>
      <c r="AE37" s="71">
        <f t="shared" si="12"/>
        <v>23.94</v>
      </c>
      <c r="AF37" s="318">
        <v>0.0085</v>
      </c>
      <c r="AG37" s="319">
        <f t="shared" si="14"/>
        <v>10.2</v>
      </c>
    </row>
    <row r="38" ht="18.0" customHeight="1">
      <c r="A38" s="81">
        <v>45826.0</v>
      </c>
      <c r="B38" s="58">
        <v>17665.0</v>
      </c>
      <c r="C38" s="59">
        <v>13057.0</v>
      </c>
      <c r="D38" s="59" t="s">
        <v>90</v>
      </c>
      <c r="E38" s="59" t="s">
        <v>91</v>
      </c>
      <c r="F38" s="59" t="s">
        <v>101</v>
      </c>
      <c r="G38" s="59" t="s">
        <v>91</v>
      </c>
      <c r="H38" s="57" t="s">
        <v>85</v>
      </c>
      <c r="I38" s="75" t="s">
        <v>86</v>
      </c>
      <c r="J38" s="75" t="s">
        <v>87</v>
      </c>
      <c r="K38" s="59" t="s">
        <v>1697</v>
      </c>
      <c r="L38" s="59" t="s">
        <v>1698</v>
      </c>
      <c r="M38" s="321">
        <v>1000.0</v>
      </c>
      <c r="N38" s="322">
        <v>1870.0</v>
      </c>
      <c r="O38" s="228">
        <v>60000.0</v>
      </c>
      <c r="P38" s="68">
        <v>3.6E-4</v>
      </c>
      <c r="Q38" s="69">
        <f t="shared" si="1"/>
        <v>21.6</v>
      </c>
      <c r="R38" s="65">
        <v>0.12</v>
      </c>
      <c r="S38" s="65">
        <v>0.0</v>
      </c>
      <c r="T38" s="66">
        <v>0.065</v>
      </c>
      <c r="U38" s="68">
        <f t="shared" si="2"/>
        <v>0.01995</v>
      </c>
      <c r="V38" s="57">
        <v>15.0</v>
      </c>
      <c r="W38" s="66">
        <f t="shared" si="3"/>
        <v>0.21345</v>
      </c>
      <c r="X38" s="69">
        <f t="shared" si="4"/>
        <v>399.1515</v>
      </c>
      <c r="Y38" s="65">
        <v>0.13</v>
      </c>
      <c r="Z38" s="69">
        <f t="shared" si="17"/>
        <v>113.1</v>
      </c>
      <c r="AA38" s="317">
        <v>2.5</v>
      </c>
      <c r="AB38" s="69">
        <f t="shared" si="6"/>
        <v>333.6485</v>
      </c>
      <c r="AC38" s="66">
        <f t="shared" si="7"/>
        <v>0.1784216578</v>
      </c>
      <c r="AD38" s="71">
        <f t="shared" si="11"/>
        <v>1433.542</v>
      </c>
      <c r="AE38" s="71">
        <f t="shared" si="12"/>
        <v>37.3065</v>
      </c>
      <c r="AF38" s="318">
        <v>0.0085</v>
      </c>
      <c r="AG38" s="319">
        <f t="shared" si="14"/>
        <v>15.895</v>
      </c>
    </row>
    <row r="39" ht="18.0" customHeight="1">
      <c r="A39" s="81">
        <v>45826.0</v>
      </c>
      <c r="B39" s="58" t="s">
        <v>1699</v>
      </c>
      <c r="C39" s="59">
        <v>13078.0</v>
      </c>
      <c r="D39" s="59" t="s">
        <v>90</v>
      </c>
      <c r="E39" s="59" t="s">
        <v>91</v>
      </c>
      <c r="F39" s="59" t="s">
        <v>82</v>
      </c>
      <c r="G39" s="59" t="s">
        <v>83</v>
      </c>
      <c r="H39" s="59" t="s">
        <v>85</v>
      </c>
      <c r="I39" s="60" t="s">
        <v>86</v>
      </c>
      <c r="J39" s="60" t="s">
        <v>87</v>
      </c>
      <c r="K39" s="336" t="s">
        <v>1700</v>
      </c>
      <c r="L39" s="340" t="s">
        <v>1701</v>
      </c>
      <c r="M39" s="321">
        <v>4000.0</v>
      </c>
      <c r="N39" s="322">
        <v>7800.0</v>
      </c>
      <c r="O39" s="228">
        <v>100000.0</v>
      </c>
      <c r="P39" s="68">
        <v>3.6E-4</v>
      </c>
      <c r="Q39" s="69">
        <f t="shared" si="1"/>
        <v>36</v>
      </c>
      <c r="R39" s="65">
        <v>0.12</v>
      </c>
      <c r="S39" s="65">
        <v>0.0</v>
      </c>
      <c r="T39" s="66">
        <v>0.065</v>
      </c>
      <c r="U39" s="68">
        <f t="shared" si="2"/>
        <v>0.01995</v>
      </c>
      <c r="V39" s="57">
        <v>15.0</v>
      </c>
      <c r="W39" s="66">
        <f t="shared" si="3"/>
        <v>0.21345</v>
      </c>
      <c r="X39" s="69">
        <f t="shared" si="4"/>
        <v>1664.91</v>
      </c>
      <c r="Y39" s="65">
        <v>0.13</v>
      </c>
      <c r="Z39" s="69">
        <f t="shared" si="17"/>
        <v>494</v>
      </c>
      <c r="AA39" s="317">
        <v>2.5</v>
      </c>
      <c r="AB39" s="69">
        <f t="shared" si="6"/>
        <v>1602.59</v>
      </c>
      <c r="AC39" s="66">
        <f t="shared" si="7"/>
        <v>0.2054602564</v>
      </c>
      <c r="AD39" s="71">
        <f t="shared" si="11"/>
        <v>5979.48</v>
      </c>
      <c r="AE39" s="71">
        <f t="shared" si="12"/>
        <v>155.61</v>
      </c>
      <c r="AF39" s="318">
        <v>0.0085</v>
      </c>
      <c r="AG39" s="319">
        <f t="shared" si="14"/>
        <v>66.3</v>
      </c>
    </row>
    <row r="40" ht="18.0" customHeight="1">
      <c r="A40" s="81">
        <v>45826.0</v>
      </c>
      <c r="B40" s="58">
        <v>17702.0</v>
      </c>
      <c r="C40" s="59">
        <v>13083.0</v>
      </c>
      <c r="D40" s="59" t="s">
        <v>124</v>
      </c>
      <c r="E40" s="59" t="s">
        <v>125</v>
      </c>
      <c r="F40" s="59" t="s">
        <v>82</v>
      </c>
      <c r="G40" s="59" t="s">
        <v>83</v>
      </c>
      <c r="H40" s="59" t="s">
        <v>85</v>
      </c>
      <c r="I40" s="60" t="s">
        <v>86</v>
      </c>
      <c r="J40" s="60" t="s">
        <v>87</v>
      </c>
      <c r="K40" s="59" t="s">
        <v>1702</v>
      </c>
      <c r="L40" s="59" t="s">
        <v>1703</v>
      </c>
      <c r="M40" s="321">
        <v>3200.0</v>
      </c>
      <c r="N40" s="322">
        <v>5700.0</v>
      </c>
      <c r="O40" s="228">
        <v>150000.0</v>
      </c>
      <c r="P40" s="68">
        <v>3.6E-4</v>
      </c>
      <c r="Q40" s="69">
        <f t="shared" si="1"/>
        <v>54</v>
      </c>
      <c r="R40" s="65">
        <v>0.12</v>
      </c>
      <c r="S40" s="65">
        <v>0.0</v>
      </c>
      <c r="T40" s="66">
        <v>0.065</v>
      </c>
      <c r="U40" s="68">
        <f t="shared" si="2"/>
        <v>0.01995</v>
      </c>
      <c r="V40" s="57">
        <v>15.0</v>
      </c>
      <c r="W40" s="66">
        <f t="shared" si="3"/>
        <v>0.21345</v>
      </c>
      <c r="X40" s="69">
        <f t="shared" si="4"/>
        <v>1216.665</v>
      </c>
      <c r="Y40" s="65">
        <v>0.13</v>
      </c>
      <c r="Z40" s="69">
        <f t="shared" si="17"/>
        <v>325</v>
      </c>
      <c r="AA40" s="317">
        <v>2.5</v>
      </c>
      <c r="AB40" s="69">
        <f t="shared" si="6"/>
        <v>901.835</v>
      </c>
      <c r="AC40" s="66">
        <f t="shared" si="7"/>
        <v>0.1582166667</v>
      </c>
      <c r="AD40" s="71">
        <f t="shared" si="11"/>
        <v>4369.62</v>
      </c>
      <c r="AE40" s="71">
        <f t="shared" si="12"/>
        <v>113.715</v>
      </c>
      <c r="AF40" s="318">
        <v>0.0085</v>
      </c>
      <c r="AG40" s="319">
        <f t="shared" si="14"/>
        <v>48.45</v>
      </c>
    </row>
    <row r="41" ht="18.0" customHeight="1">
      <c r="A41" s="462">
        <v>45826.0</v>
      </c>
      <c r="B41" s="58" t="s">
        <v>1704</v>
      </c>
      <c r="C41" s="58">
        <v>13082.0</v>
      </c>
      <c r="D41" s="59" t="s">
        <v>118</v>
      </c>
      <c r="E41" s="59" t="s">
        <v>119</v>
      </c>
      <c r="F41" s="59" t="s">
        <v>138</v>
      </c>
      <c r="G41" s="59" t="s">
        <v>139</v>
      </c>
      <c r="H41" s="59" t="s">
        <v>109</v>
      </c>
      <c r="I41" s="60" t="s">
        <v>86</v>
      </c>
      <c r="J41" s="60" t="s">
        <v>87</v>
      </c>
      <c r="K41" s="59" t="s">
        <v>1608</v>
      </c>
      <c r="L41" s="59" t="s">
        <v>1705</v>
      </c>
      <c r="M41" s="321">
        <v>2600.0</v>
      </c>
      <c r="N41" s="322">
        <v>4000.0</v>
      </c>
      <c r="O41" s="228">
        <v>50000.0</v>
      </c>
      <c r="P41" s="68">
        <v>3.6E-4</v>
      </c>
      <c r="Q41" s="69">
        <f t="shared" si="1"/>
        <v>18</v>
      </c>
      <c r="R41" s="65">
        <v>0.03</v>
      </c>
      <c r="S41" s="65">
        <v>0.035</v>
      </c>
      <c r="T41" s="66">
        <v>0.065</v>
      </c>
      <c r="U41" s="68">
        <f t="shared" si="2"/>
        <v>0.01995</v>
      </c>
      <c r="V41" s="57">
        <v>15.0</v>
      </c>
      <c r="W41" s="66">
        <f t="shared" si="3"/>
        <v>0.15845</v>
      </c>
      <c r="X41" s="69">
        <f t="shared" si="4"/>
        <v>633.8</v>
      </c>
      <c r="Y41" s="65">
        <v>0.1</v>
      </c>
      <c r="Z41" s="69">
        <f t="shared" si="17"/>
        <v>140</v>
      </c>
      <c r="AA41" s="317">
        <v>2.5</v>
      </c>
      <c r="AB41" s="69">
        <f t="shared" si="6"/>
        <v>605.7</v>
      </c>
      <c r="AC41" s="66">
        <f t="shared" si="7"/>
        <v>0.151425</v>
      </c>
      <c r="AD41" s="71">
        <f t="shared" si="11"/>
        <v>3286.4</v>
      </c>
      <c r="AE41" s="71">
        <f t="shared" si="12"/>
        <v>79.8</v>
      </c>
      <c r="AF41" s="318">
        <v>0.0085</v>
      </c>
      <c r="AG41" s="319">
        <f t="shared" si="14"/>
        <v>34</v>
      </c>
    </row>
    <row r="42" ht="18.0" customHeight="1">
      <c r="A42" s="341">
        <v>45828.0</v>
      </c>
      <c r="B42" s="79">
        <v>17769.0</v>
      </c>
      <c r="C42" s="58">
        <v>13126.0</v>
      </c>
      <c r="D42" s="59" t="s">
        <v>124</v>
      </c>
      <c r="E42" s="59" t="s">
        <v>125</v>
      </c>
      <c r="F42" s="59" t="s">
        <v>84</v>
      </c>
      <c r="G42" s="59" t="s">
        <v>83</v>
      </c>
      <c r="H42" s="58" t="s">
        <v>85</v>
      </c>
      <c r="I42" s="58" t="s">
        <v>86</v>
      </c>
      <c r="J42" s="58" t="s">
        <v>87</v>
      </c>
      <c r="K42" s="59" t="s">
        <v>1277</v>
      </c>
      <c r="L42" s="59" t="s">
        <v>1706</v>
      </c>
      <c r="M42" s="321">
        <v>2400.0</v>
      </c>
      <c r="N42" s="322">
        <v>4350.0</v>
      </c>
      <c r="O42" s="100">
        <v>150000.0</v>
      </c>
      <c r="P42" s="68">
        <v>3.6E-4</v>
      </c>
      <c r="Q42" s="69">
        <f t="shared" si="1"/>
        <v>54</v>
      </c>
      <c r="R42" s="65">
        <v>0.12</v>
      </c>
      <c r="S42" s="65">
        <v>0.0</v>
      </c>
      <c r="T42" s="66">
        <v>0.065</v>
      </c>
      <c r="U42" s="68">
        <f t="shared" si="2"/>
        <v>0.01995</v>
      </c>
      <c r="V42" s="57">
        <v>15.0</v>
      </c>
      <c r="W42" s="316">
        <f t="shared" si="3"/>
        <v>0.21345</v>
      </c>
      <c r="X42" s="69">
        <f t="shared" si="4"/>
        <v>928.5075</v>
      </c>
      <c r="Y42" s="65">
        <v>0.13</v>
      </c>
      <c r="Z42" s="69">
        <f t="shared" si="17"/>
        <v>253.5</v>
      </c>
      <c r="AA42" s="342">
        <v>2.5</v>
      </c>
      <c r="AB42" s="339">
        <f t="shared" si="6"/>
        <v>711.4925</v>
      </c>
      <c r="AC42" s="316">
        <f t="shared" si="7"/>
        <v>0.1635614943</v>
      </c>
      <c r="AD42" s="71">
        <f t="shared" si="11"/>
        <v>3334.71</v>
      </c>
      <c r="AE42" s="71">
        <f t="shared" si="12"/>
        <v>86.7825</v>
      </c>
      <c r="AF42" s="318">
        <v>0.0085</v>
      </c>
      <c r="AG42" s="319">
        <f t="shared" si="14"/>
        <v>36.975</v>
      </c>
    </row>
    <row r="43" ht="18.0" customHeight="1">
      <c r="A43" s="341">
        <v>45828.0</v>
      </c>
      <c r="B43" s="79">
        <v>17740.0</v>
      </c>
      <c r="C43" s="58">
        <v>13112.0</v>
      </c>
      <c r="D43" s="59" t="s">
        <v>82</v>
      </c>
      <c r="E43" s="59" t="s">
        <v>83</v>
      </c>
      <c r="F43" s="59" t="s">
        <v>90</v>
      </c>
      <c r="G43" s="59" t="s">
        <v>91</v>
      </c>
      <c r="H43" s="59" t="s">
        <v>85</v>
      </c>
      <c r="I43" s="60" t="s">
        <v>86</v>
      </c>
      <c r="J43" s="60" t="s">
        <v>87</v>
      </c>
      <c r="K43" s="59" t="s">
        <v>615</v>
      </c>
      <c r="L43" s="59" t="s">
        <v>920</v>
      </c>
      <c r="M43" s="321">
        <v>5500.0</v>
      </c>
      <c r="N43" s="322">
        <v>6800.0</v>
      </c>
      <c r="O43" s="100">
        <v>100000.0</v>
      </c>
      <c r="P43" s="68">
        <v>3.6E-4</v>
      </c>
      <c r="Q43" s="69">
        <f t="shared" si="1"/>
        <v>36</v>
      </c>
      <c r="R43" s="65">
        <v>0.12</v>
      </c>
      <c r="S43" s="65">
        <v>0.0</v>
      </c>
      <c r="T43" s="66">
        <v>0.065</v>
      </c>
      <c r="U43" s="68">
        <f t="shared" si="2"/>
        <v>0.01995</v>
      </c>
      <c r="V43" s="57">
        <v>15.0</v>
      </c>
      <c r="W43" s="316">
        <f t="shared" si="3"/>
        <v>0.21345</v>
      </c>
      <c r="X43" s="69">
        <f t="shared" si="4"/>
        <v>1451.46</v>
      </c>
      <c r="Y43" s="65">
        <v>0.0</v>
      </c>
      <c r="Z43" s="76">
        <v>150.0</v>
      </c>
      <c r="AA43" s="342">
        <v>2.5</v>
      </c>
      <c r="AB43" s="339">
        <f t="shared" si="6"/>
        <v>-339.96</v>
      </c>
      <c r="AC43" s="316">
        <f t="shared" si="7"/>
        <v>-0.04999411765</v>
      </c>
      <c r="AD43" s="71">
        <f t="shared" si="11"/>
        <v>5212.88</v>
      </c>
      <c r="AE43" s="71">
        <f t="shared" si="12"/>
        <v>135.66</v>
      </c>
      <c r="AF43" s="318">
        <v>0.0085</v>
      </c>
      <c r="AG43" s="319">
        <f t="shared" si="14"/>
        <v>57.8</v>
      </c>
    </row>
    <row r="44" ht="18.0" customHeight="1">
      <c r="A44" s="341">
        <v>45831.0</v>
      </c>
      <c r="B44" s="79">
        <v>17816.0</v>
      </c>
      <c r="C44" s="59">
        <v>13151.0</v>
      </c>
      <c r="D44" s="59" t="s">
        <v>127</v>
      </c>
      <c r="E44" s="59" t="s">
        <v>83</v>
      </c>
      <c r="F44" s="59" t="s">
        <v>82</v>
      </c>
      <c r="G44" s="59" t="s">
        <v>83</v>
      </c>
      <c r="H44" s="59" t="s">
        <v>128</v>
      </c>
      <c r="I44" s="60" t="s">
        <v>86</v>
      </c>
      <c r="J44" s="60" t="s">
        <v>87</v>
      </c>
      <c r="K44" s="59" t="s">
        <v>1707</v>
      </c>
      <c r="L44" s="59" t="s">
        <v>1708</v>
      </c>
      <c r="M44" s="321">
        <v>1100.0</v>
      </c>
      <c r="N44" s="322">
        <v>1890.0</v>
      </c>
      <c r="O44" s="100">
        <v>60000.0</v>
      </c>
      <c r="P44" s="68">
        <v>3.6E-4</v>
      </c>
      <c r="Q44" s="69">
        <f t="shared" si="1"/>
        <v>21.6</v>
      </c>
      <c r="R44" s="65">
        <v>0.056</v>
      </c>
      <c r="S44" s="65">
        <v>0.035</v>
      </c>
      <c r="T44" s="66">
        <v>0.065</v>
      </c>
      <c r="U44" s="68">
        <f t="shared" si="2"/>
        <v>0.01995</v>
      </c>
      <c r="V44" s="57">
        <v>15.0</v>
      </c>
      <c r="W44" s="316">
        <f t="shared" si="3"/>
        <v>0.18445</v>
      </c>
      <c r="X44" s="69">
        <f t="shared" si="4"/>
        <v>348.6105</v>
      </c>
      <c r="Y44" s="65">
        <v>0.13</v>
      </c>
      <c r="Z44" s="69">
        <f>(N44-M44)*Y44</f>
        <v>102.7</v>
      </c>
      <c r="AA44" s="342">
        <v>2.5</v>
      </c>
      <c r="AB44" s="339">
        <f t="shared" si="6"/>
        <v>314.5895</v>
      </c>
      <c r="AC44" s="316">
        <f t="shared" si="7"/>
        <v>0.1664494709</v>
      </c>
      <c r="AD44" s="71">
        <f t="shared" si="11"/>
        <v>1503.684</v>
      </c>
      <c r="AE44" s="71">
        <f t="shared" si="12"/>
        <v>37.7055</v>
      </c>
      <c r="AF44" s="318">
        <v>0.0085</v>
      </c>
      <c r="AG44" s="319">
        <f t="shared" si="14"/>
        <v>16.065</v>
      </c>
    </row>
    <row r="45" ht="18.0" customHeight="1">
      <c r="A45" s="341">
        <v>45831.0</v>
      </c>
      <c r="B45" s="79" t="s">
        <v>1709</v>
      </c>
      <c r="C45" s="79" t="s">
        <v>1710</v>
      </c>
      <c r="D45" s="326" t="s">
        <v>124</v>
      </c>
      <c r="E45" s="326" t="s">
        <v>125</v>
      </c>
      <c r="F45" s="326" t="s">
        <v>105</v>
      </c>
      <c r="G45" s="326" t="s">
        <v>106</v>
      </c>
      <c r="H45" s="326" t="s">
        <v>109</v>
      </c>
      <c r="I45" s="60" t="s">
        <v>86</v>
      </c>
      <c r="J45" s="60" t="s">
        <v>87</v>
      </c>
      <c r="K45" s="326" t="s">
        <v>1711</v>
      </c>
      <c r="L45" s="326" t="s">
        <v>1712</v>
      </c>
      <c r="M45" s="314">
        <v>9000.0</v>
      </c>
      <c r="N45" s="327">
        <v>11800.0</v>
      </c>
      <c r="O45" s="18">
        <v>400000.0</v>
      </c>
      <c r="P45" s="328">
        <v>3.6E-4</v>
      </c>
      <c r="Q45" s="85">
        <f t="shared" si="1"/>
        <v>144</v>
      </c>
      <c r="R45" s="86">
        <v>0.056</v>
      </c>
      <c r="S45" s="86">
        <v>0.035</v>
      </c>
      <c r="T45" s="329">
        <v>0.065</v>
      </c>
      <c r="U45" s="328">
        <f t="shared" si="2"/>
        <v>0.01995</v>
      </c>
      <c r="V45" s="330">
        <v>15.0</v>
      </c>
      <c r="W45" s="331">
        <f t="shared" si="3"/>
        <v>0.18445</v>
      </c>
      <c r="X45" s="85">
        <f t="shared" si="4"/>
        <v>2176.51</v>
      </c>
      <c r="Y45" s="332">
        <v>0.0</v>
      </c>
      <c r="Z45" s="453">
        <v>250.0</v>
      </c>
      <c r="AA45" s="333">
        <v>2.5</v>
      </c>
      <c r="AB45" s="85">
        <f t="shared" si="6"/>
        <v>226.99</v>
      </c>
      <c r="AC45" s="331">
        <f t="shared" si="7"/>
        <v>0.01923644068</v>
      </c>
      <c r="AD45" s="71">
        <f t="shared" si="11"/>
        <v>9388.08</v>
      </c>
      <c r="AE45" s="71">
        <f t="shared" si="12"/>
        <v>235.41</v>
      </c>
      <c r="AF45" s="318">
        <v>0.0085</v>
      </c>
      <c r="AG45" s="319">
        <f t="shared" si="14"/>
        <v>100.3</v>
      </c>
    </row>
    <row r="46" ht="18.0" customHeight="1">
      <c r="A46" s="341">
        <v>45831.0</v>
      </c>
      <c r="B46" s="79" t="s">
        <v>1713</v>
      </c>
      <c r="C46" s="79" t="s">
        <v>1714</v>
      </c>
      <c r="D46" s="59" t="s">
        <v>257</v>
      </c>
      <c r="E46" s="59" t="s">
        <v>113</v>
      </c>
      <c r="F46" s="59" t="s">
        <v>659</v>
      </c>
      <c r="G46" s="59" t="s">
        <v>108</v>
      </c>
      <c r="H46" s="59" t="s">
        <v>109</v>
      </c>
      <c r="I46" s="60" t="s">
        <v>86</v>
      </c>
      <c r="J46" s="60" t="s">
        <v>87</v>
      </c>
      <c r="K46" s="59" t="s">
        <v>1715</v>
      </c>
      <c r="L46" s="59" t="s">
        <v>1716</v>
      </c>
      <c r="M46" s="321">
        <v>5000.0</v>
      </c>
      <c r="N46" s="322">
        <v>9800.0</v>
      </c>
      <c r="O46" s="228">
        <v>150000.0</v>
      </c>
      <c r="P46" s="68">
        <v>3.6E-4</v>
      </c>
      <c r="Q46" s="69">
        <f t="shared" si="1"/>
        <v>54</v>
      </c>
      <c r="R46" s="65">
        <v>0.03</v>
      </c>
      <c r="S46" s="65">
        <v>0.035</v>
      </c>
      <c r="T46" s="66">
        <v>0.065</v>
      </c>
      <c r="U46" s="68">
        <f t="shared" si="2"/>
        <v>0.01995</v>
      </c>
      <c r="V46" s="57">
        <v>15.0</v>
      </c>
      <c r="W46" s="66">
        <f t="shared" si="3"/>
        <v>0.15845</v>
      </c>
      <c r="X46" s="69">
        <f t="shared" si="4"/>
        <v>1552.81</v>
      </c>
      <c r="Y46" s="65">
        <v>0.1</v>
      </c>
      <c r="Z46" s="69">
        <f t="shared" ref="Z46:Z48" si="18">(N46-M46)*Y46</f>
        <v>480</v>
      </c>
      <c r="AA46" s="317">
        <v>2.5</v>
      </c>
      <c r="AB46" s="69">
        <f t="shared" si="6"/>
        <v>2710.69</v>
      </c>
      <c r="AC46" s="66">
        <f t="shared" si="7"/>
        <v>0.2766010204</v>
      </c>
      <c r="AD46" s="71">
        <f t="shared" si="11"/>
        <v>8051.68</v>
      </c>
      <c r="AE46" s="71">
        <f t="shared" si="12"/>
        <v>195.51</v>
      </c>
      <c r="AF46" s="318">
        <v>0.0085</v>
      </c>
      <c r="AG46" s="319">
        <f t="shared" si="14"/>
        <v>83.3</v>
      </c>
    </row>
    <row r="47" ht="18.0" customHeight="1">
      <c r="A47" s="341">
        <v>45831.0</v>
      </c>
      <c r="B47" s="79" t="s">
        <v>1717</v>
      </c>
      <c r="C47" s="79" t="s">
        <v>1718</v>
      </c>
      <c r="D47" s="59" t="s">
        <v>257</v>
      </c>
      <c r="E47" s="59" t="s">
        <v>113</v>
      </c>
      <c r="F47" s="59" t="s">
        <v>118</v>
      </c>
      <c r="G47" s="59" t="s">
        <v>119</v>
      </c>
      <c r="H47" s="59" t="s">
        <v>109</v>
      </c>
      <c r="I47" s="60" t="s">
        <v>86</v>
      </c>
      <c r="J47" s="60" t="s">
        <v>87</v>
      </c>
      <c r="K47" s="59" t="s">
        <v>1719</v>
      </c>
      <c r="L47" s="59" t="s">
        <v>1502</v>
      </c>
      <c r="M47" s="314">
        <v>4000.0</v>
      </c>
      <c r="N47" s="315">
        <v>7500.0</v>
      </c>
      <c r="O47" s="228">
        <v>100000.0</v>
      </c>
      <c r="P47" s="68">
        <v>3.6E-4</v>
      </c>
      <c r="Q47" s="69">
        <f t="shared" si="1"/>
        <v>36</v>
      </c>
      <c r="R47" s="65">
        <v>0.03</v>
      </c>
      <c r="S47" s="65">
        <v>0.035</v>
      </c>
      <c r="T47" s="66">
        <v>0.065</v>
      </c>
      <c r="U47" s="68">
        <f t="shared" si="2"/>
        <v>0.01995</v>
      </c>
      <c r="V47" s="57">
        <v>15.0</v>
      </c>
      <c r="W47" s="66">
        <f t="shared" si="3"/>
        <v>0.15845</v>
      </c>
      <c r="X47" s="69">
        <f t="shared" si="4"/>
        <v>1188.375</v>
      </c>
      <c r="Y47" s="65">
        <v>0.1</v>
      </c>
      <c r="Z47" s="69">
        <f t="shared" si="18"/>
        <v>350</v>
      </c>
      <c r="AA47" s="317">
        <v>2.5</v>
      </c>
      <c r="AB47" s="69">
        <f t="shared" si="6"/>
        <v>1923.125</v>
      </c>
      <c r="AC47" s="66">
        <f t="shared" si="7"/>
        <v>0.2564166667</v>
      </c>
      <c r="AD47" s="71">
        <f t="shared" si="11"/>
        <v>6162</v>
      </c>
      <c r="AE47" s="71">
        <f t="shared" si="12"/>
        <v>149.625</v>
      </c>
      <c r="AF47" s="318">
        <v>0.0085</v>
      </c>
      <c r="AG47" s="319">
        <f t="shared" si="14"/>
        <v>63.75</v>
      </c>
    </row>
    <row r="48" ht="18.0" customHeight="1">
      <c r="A48" s="341">
        <v>45831.0</v>
      </c>
      <c r="B48" s="79">
        <v>17822.0</v>
      </c>
      <c r="C48" s="58">
        <v>13156.0</v>
      </c>
      <c r="D48" s="59" t="s">
        <v>401</v>
      </c>
      <c r="E48" s="59" t="s">
        <v>308</v>
      </c>
      <c r="F48" s="59" t="s">
        <v>148</v>
      </c>
      <c r="G48" s="59" t="s">
        <v>125</v>
      </c>
      <c r="H48" s="59" t="s">
        <v>212</v>
      </c>
      <c r="I48" s="60" t="s">
        <v>86</v>
      </c>
      <c r="J48" s="60" t="s">
        <v>87</v>
      </c>
      <c r="K48" s="59" t="s">
        <v>1720</v>
      </c>
      <c r="L48" s="59" t="s">
        <v>1721</v>
      </c>
      <c r="M48" s="321">
        <v>600.0</v>
      </c>
      <c r="N48" s="322">
        <v>900.0</v>
      </c>
      <c r="O48" s="100">
        <v>5000.0</v>
      </c>
      <c r="P48" s="68">
        <v>3.6E-4</v>
      </c>
      <c r="Q48" s="69">
        <f t="shared" si="1"/>
        <v>1.8</v>
      </c>
      <c r="R48" s="65">
        <v>0.12</v>
      </c>
      <c r="S48" s="65">
        <v>0.0</v>
      </c>
      <c r="T48" s="66">
        <v>0.065</v>
      </c>
      <c r="U48" s="68">
        <f t="shared" si="2"/>
        <v>0.01995</v>
      </c>
      <c r="V48" s="57">
        <v>15.0</v>
      </c>
      <c r="W48" s="316">
        <f t="shared" si="3"/>
        <v>0.20495</v>
      </c>
      <c r="X48" s="69">
        <f t="shared" si="4"/>
        <v>184.455</v>
      </c>
      <c r="Y48" s="65">
        <v>0.1</v>
      </c>
      <c r="Z48" s="69">
        <f t="shared" si="18"/>
        <v>30</v>
      </c>
      <c r="AA48" s="342">
        <v>2.5</v>
      </c>
      <c r="AB48" s="339">
        <f t="shared" si="6"/>
        <v>81.245</v>
      </c>
      <c r="AC48" s="316">
        <f t="shared" si="7"/>
        <v>0.09027222222</v>
      </c>
      <c r="AD48" s="343"/>
      <c r="AE48" s="343"/>
      <c r="AF48" s="318"/>
      <c r="AG48" s="319"/>
    </row>
    <row r="49" ht="18.0" customHeight="1">
      <c r="A49" s="341">
        <v>45832.0</v>
      </c>
      <c r="B49" s="79" t="s">
        <v>1709</v>
      </c>
      <c r="C49" s="58" t="s">
        <v>1710</v>
      </c>
      <c r="D49" s="326" t="s">
        <v>124</v>
      </c>
      <c r="E49" s="326" t="s">
        <v>125</v>
      </c>
      <c r="F49" s="326" t="s">
        <v>105</v>
      </c>
      <c r="G49" s="326" t="s">
        <v>106</v>
      </c>
      <c r="H49" s="326" t="s">
        <v>109</v>
      </c>
      <c r="I49" s="60" t="s">
        <v>86</v>
      </c>
      <c r="J49" s="60" t="s">
        <v>87</v>
      </c>
      <c r="K49" s="326" t="s">
        <v>1491</v>
      </c>
      <c r="L49" s="326" t="s">
        <v>720</v>
      </c>
      <c r="M49" s="314">
        <v>9000.0</v>
      </c>
      <c r="N49" s="327">
        <v>11800.0</v>
      </c>
      <c r="O49" s="18">
        <v>400000.0</v>
      </c>
      <c r="P49" s="328">
        <v>3.6E-4</v>
      </c>
      <c r="Q49" s="85">
        <f t="shared" si="1"/>
        <v>144</v>
      </c>
      <c r="R49" s="86">
        <v>0.056</v>
      </c>
      <c r="S49" s="86">
        <v>0.035</v>
      </c>
      <c r="T49" s="329">
        <v>0.065</v>
      </c>
      <c r="U49" s="328">
        <f t="shared" si="2"/>
        <v>0.01995</v>
      </c>
      <c r="V49" s="330">
        <v>15.0</v>
      </c>
      <c r="W49" s="331">
        <f t="shared" si="3"/>
        <v>0.18445</v>
      </c>
      <c r="X49" s="85">
        <f t="shared" si="4"/>
        <v>2176.51</v>
      </c>
      <c r="Y49" s="332">
        <v>0.0</v>
      </c>
      <c r="Z49" s="453">
        <v>250.0</v>
      </c>
      <c r="AA49" s="333">
        <v>2.5</v>
      </c>
      <c r="AB49" s="85">
        <f t="shared" si="6"/>
        <v>226.99</v>
      </c>
      <c r="AC49" s="331">
        <f t="shared" si="7"/>
        <v>0.01923644068</v>
      </c>
      <c r="AD49" s="71">
        <f>N49-X49-AE49</f>
        <v>9388.08</v>
      </c>
      <c r="AE49" s="71">
        <f>U49*N49</f>
        <v>235.41</v>
      </c>
      <c r="AF49" s="318">
        <v>0.0085</v>
      </c>
      <c r="AG49" s="319">
        <f>AF49*N49</f>
        <v>100.3</v>
      </c>
    </row>
    <row r="50" ht="18.0" customHeight="1">
      <c r="A50" s="341">
        <v>45832.0</v>
      </c>
      <c r="B50" s="79">
        <v>17903.0</v>
      </c>
      <c r="C50" s="59">
        <v>13205.0</v>
      </c>
      <c r="D50" s="59" t="s">
        <v>124</v>
      </c>
      <c r="E50" s="59" t="s">
        <v>125</v>
      </c>
      <c r="F50" s="59" t="s">
        <v>478</v>
      </c>
      <c r="G50" s="59" t="s">
        <v>91</v>
      </c>
      <c r="H50" s="59" t="s">
        <v>85</v>
      </c>
      <c r="I50" s="60" t="s">
        <v>86</v>
      </c>
      <c r="J50" s="60" t="s">
        <v>87</v>
      </c>
      <c r="K50" s="59" t="s">
        <v>615</v>
      </c>
      <c r="L50" s="59" t="s">
        <v>920</v>
      </c>
      <c r="M50" s="321">
        <v>5400.0</v>
      </c>
      <c r="N50" s="322">
        <v>9500.0</v>
      </c>
      <c r="O50" s="100">
        <v>150000.0</v>
      </c>
      <c r="P50" s="68">
        <v>3.6E-4</v>
      </c>
      <c r="Q50" s="69">
        <f t="shared" si="1"/>
        <v>54</v>
      </c>
      <c r="R50" s="65">
        <v>0.12</v>
      </c>
      <c r="S50" s="65">
        <v>0.0</v>
      </c>
      <c r="T50" s="66">
        <v>0.065</v>
      </c>
      <c r="U50" s="68">
        <f t="shared" si="2"/>
        <v>0.01995</v>
      </c>
      <c r="V50" s="57">
        <v>15.0</v>
      </c>
      <c r="W50" s="316">
        <f t="shared" si="3"/>
        <v>0.20495</v>
      </c>
      <c r="X50" s="69">
        <f t="shared" si="4"/>
        <v>1947.025</v>
      </c>
      <c r="Y50" s="65">
        <v>0.13</v>
      </c>
      <c r="Z50" s="69">
        <f t="shared" ref="Z50:Z57" si="19">(N50-M50)*Y50</f>
        <v>533</v>
      </c>
      <c r="AA50" s="342">
        <v>2.5</v>
      </c>
      <c r="AB50" s="339">
        <f t="shared" si="6"/>
        <v>1563.475</v>
      </c>
      <c r="AC50" s="316">
        <f t="shared" si="7"/>
        <v>0.1645763158</v>
      </c>
      <c r="AD50" s="343"/>
      <c r="AE50" s="343"/>
      <c r="AF50" s="318"/>
      <c r="AG50" s="319"/>
    </row>
    <row r="51" ht="18.0" customHeight="1">
      <c r="A51" s="341">
        <v>45832.0</v>
      </c>
      <c r="B51" s="79">
        <v>17898.0</v>
      </c>
      <c r="C51" s="58">
        <v>17898.0</v>
      </c>
      <c r="D51" s="326" t="s">
        <v>90</v>
      </c>
      <c r="E51" s="326" t="s">
        <v>91</v>
      </c>
      <c r="F51" s="326" t="s">
        <v>90</v>
      </c>
      <c r="G51" s="326" t="s">
        <v>91</v>
      </c>
      <c r="H51" s="326" t="s">
        <v>85</v>
      </c>
      <c r="I51" s="60" t="s">
        <v>86</v>
      </c>
      <c r="J51" s="60" t="s">
        <v>87</v>
      </c>
      <c r="K51" s="326" t="s">
        <v>1722</v>
      </c>
      <c r="L51" s="326" t="s">
        <v>1723</v>
      </c>
      <c r="M51" s="314">
        <v>100.0</v>
      </c>
      <c r="N51" s="327">
        <v>200.0</v>
      </c>
      <c r="O51" s="18">
        <v>10000.0</v>
      </c>
      <c r="P51" s="328">
        <v>3.6E-4</v>
      </c>
      <c r="Q51" s="85">
        <f t="shared" si="1"/>
        <v>3.6</v>
      </c>
      <c r="R51" s="86">
        <v>0.12</v>
      </c>
      <c r="S51" s="86">
        <v>0.0</v>
      </c>
      <c r="T51" s="329">
        <v>0.065</v>
      </c>
      <c r="U51" s="328">
        <f t="shared" si="2"/>
        <v>0.01995</v>
      </c>
      <c r="V51" s="330">
        <v>15.0</v>
      </c>
      <c r="W51" s="331">
        <f t="shared" si="3"/>
        <v>0.20495</v>
      </c>
      <c r="X51" s="85">
        <f t="shared" si="4"/>
        <v>40.99</v>
      </c>
      <c r="Y51" s="332">
        <v>0.13</v>
      </c>
      <c r="Z51" s="69">
        <f t="shared" si="19"/>
        <v>13</v>
      </c>
      <c r="AA51" s="333">
        <v>2.5</v>
      </c>
      <c r="AB51" s="85">
        <f t="shared" si="6"/>
        <v>39.91</v>
      </c>
      <c r="AC51" s="331">
        <f t="shared" si="7"/>
        <v>0.19955</v>
      </c>
      <c r="AD51" s="343"/>
      <c r="AE51" s="343"/>
      <c r="AF51" s="318"/>
      <c r="AG51" s="319"/>
    </row>
    <row r="52" ht="18.0" customHeight="1">
      <c r="A52" s="341">
        <v>45832.0</v>
      </c>
      <c r="B52" s="79">
        <v>17897.0</v>
      </c>
      <c r="C52" s="79">
        <v>17898.0</v>
      </c>
      <c r="D52" s="326" t="s">
        <v>90</v>
      </c>
      <c r="E52" s="326" t="s">
        <v>91</v>
      </c>
      <c r="F52" s="326" t="s">
        <v>90</v>
      </c>
      <c r="G52" s="326" t="s">
        <v>91</v>
      </c>
      <c r="H52" s="326" t="s">
        <v>85</v>
      </c>
      <c r="I52" s="60" t="s">
        <v>86</v>
      </c>
      <c r="J52" s="60" t="s">
        <v>87</v>
      </c>
      <c r="K52" s="326" t="s">
        <v>1722</v>
      </c>
      <c r="L52" s="326" t="s">
        <v>1723</v>
      </c>
      <c r="M52" s="314">
        <v>100.0</v>
      </c>
      <c r="N52" s="327">
        <v>200.0</v>
      </c>
      <c r="O52" s="18">
        <v>10000.0</v>
      </c>
      <c r="P52" s="328">
        <v>3.6E-4</v>
      </c>
      <c r="Q52" s="85">
        <f t="shared" si="1"/>
        <v>3.6</v>
      </c>
      <c r="R52" s="86">
        <v>0.12</v>
      </c>
      <c r="S52" s="86">
        <v>0.0</v>
      </c>
      <c r="T52" s="329">
        <v>0.065</v>
      </c>
      <c r="U52" s="328">
        <f t="shared" si="2"/>
        <v>0.01995</v>
      </c>
      <c r="V52" s="330">
        <v>15.0</v>
      </c>
      <c r="W52" s="331">
        <f t="shared" si="3"/>
        <v>0.20495</v>
      </c>
      <c r="X52" s="85">
        <f t="shared" si="4"/>
        <v>40.99</v>
      </c>
      <c r="Y52" s="332">
        <v>0.13</v>
      </c>
      <c r="Z52" s="69">
        <f t="shared" si="19"/>
        <v>13</v>
      </c>
      <c r="AA52" s="333">
        <v>2.5</v>
      </c>
      <c r="AB52" s="85">
        <f t="shared" si="6"/>
        <v>39.91</v>
      </c>
      <c r="AC52" s="331">
        <f t="shared" si="7"/>
        <v>0.19955</v>
      </c>
      <c r="AD52" s="343"/>
      <c r="AE52" s="343"/>
      <c r="AF52" s="318"/>
      <c r="AG52" s="319"/>
    </row>
    <row r="53" ht="18.0" customHeight="1">
      <c r="A53" s="341">
        <v>45832.0</v>
      </c>
      <c r="B53" s="79">
        <v>17905.0</v>
      </c>
      <c r="C53" s="79">
        <v>13207.0</v>
      </c>
      <c r="D53" s="59" t="s">
        <v>127</v>
      </c>
      <c r="E53" s="59" t="s">
        <v>83</v>
      </c>
      <c r="F53" s="59" t="s">
        <v>82</v>
      </c>
      <c r="G53" s="59" t="s">
        <v>83</v>
      </c>
      <c r="H53" s="59" t="s">
        <v>85</v>
      </c>
      <c r="I53" s="60" t="s">
        <v>86</v>
      </c>
      <c r="J53" s="60" t="s">
        <v>87</v>
      </c>
      <c r="K53" s="59" t="s">
        <v>1724</v>
      </c>
      <c r="L53" s="59" t="s">
        <v>1725</v>
      </c>
      <c r="M53" s="321">
        <v>1000.0</v>
      </c>
      <c r="N53" s="322">
        <v>1800.0</v>
      </c>
      <c r="O53" s="228">
        <v>100000.0</v>
      </c>
      <c r="P53" s="68">
        <v>3.6E-4</v>
      </c>
      <c r="Q53" s="69">
        <f t="shared" si="1"/>
        <v>36</v>
      </c>
      <c r="R53" s="65">
        <v>0.056</v>
      </c>
      <c r="S53" s="65">
        <v>0.035</v>
      </c>
      <c r="T53" s="66">
        <v>0.065</v>
      </c>
      <c r="U53" s="68">
        <f t="shared" si="2"/>
        <v>0.01995</v>
      </c>
      <c r="V53" s="57">
        <v>15.0</v>
      </c>
      <c r="W53" s="66">
        <f t="shared" si="3"/>
        <v>0.17595</v>
      </c>
      <c r="X53" s="69">
        <f t="shared" si="4"/>
        <v>316.71</v>
      </c>
      <c r="Y53" s="65">
        <v>0.13</v>
      </c>
      <c r="Z53" s="69">
        <f t="shared" si="19"/>
        <v>104</v>
      </c>
      <c r="AA53" s="317">
        <v>2.5</v>
      </c>
      <c r="AB53" s="69">
        <f t="shared" si="6"/>
        <v>340.79</v>
      </c>
      <c r="AC53" s="66">
        <f t="shared" si="7"/>
        <v>0.1893277778</v>
      </c>
      <c r="AD53" s="343"/>
      <c r="AE53" s="343"/>
      <c r="AF53" s="318"/>
      <c r="AG53" s="319"/>
    </row>
    <row r="54" ht="18.0" customHeight="1">
      <c r="A54" s="341">
        <v>45833.0</v>
      </c>
      <c r="B54" s="79" t="s">
        <v>1726</v>
      </c>
      <c r="C54" s="79" t="s">
        <v>1727</v>
      </c>
      <c r="D54" s="59" t="s">
        <v>257</v>
      </c>
      <c r="E54" s="59" t="s">
        <v>113</v>
      </c>
      <c r="F54" s="59" t="s">
        <v>118</v>
      </c>
      <c r="G54" s="59" t="s">
        <v>119</v>
      </c>
      <c r="H54" s="59" t="s">
        <v>109</v>
      </c>
      <c r="I54" s="60" t="s">
        <v>86</v>
      </c>
      <c r="J54" s="60" t="s">
        <v>87</v>
      </c>
      <c r="K54" s="59" t="s">
        <v>1728</v>
      </c>
      <c r="L54" s="59" t="s">
        <v>1729</v>
      </c>
      <c r="M54" s="314">
        <v>4000.0</v>
      </c>
      <c r="N54" s="315">
        <v>7500.0</v>
      </c>
      <c r="O54" s="228">
        <v>100000.0</v>
      </c>
      <c r="P54" s="68">
        <v>3.6E-4</v>
      </c>
      <c r="Q54" s="69">
        <f t="shared" si="1"/>
        <v>36</v>
      </c>
      <c r="R54" s="65">
        <v>0.03</v>
      </c>
      <c r="S54" s="65">
        <v>0.035</v>
      </c>
      <c r="T54" s="66">
        <v>0.065</v>
      </c>
      <c r="U54" s="68">
        <f t="shared" si="2"/>
        <v>0.01995</v>
      </c>
      <c r="V54" s="57">
        <v>15.0</v>
      </c>
      <c r="W54" s="66">
        <f t="shared" si="3"/>
        <v>0.14995</v>
      </c>
      <c r="X54" s="69">
        <f t="shared" si="4"/>
        <v>1124.625</v>
      </c>
      <c r="Y54" s="65">
        <v>0.1</v>
      </c>
      <c r="Z54" s="69">
        <f t="shared" si="19"/>
        <v>350</v>
      </c>
      <c r="AA54" s="317">
        <v>2.5</v>
      </c>
      <c r="AB54" s="69">
        <f t="shared" si="6"/>
        <v>1986.875</v>
      </c>
      <c r="AC54" s="66">
        <f t="shared" si="7"/>
        <v>0.2649166667</v>
      </c>
      <c r="AD54" s="343"/>
      <c r="AE54" s="343"/>
      <c r="AF54" s="318"/>
      <c r="AG54" s="319"/>
    </row>
    <row r="55" ht="18.0" customHeight="1">
      <c r="A55" s="341">
        <v>45833.0</v>
      </c>
      <c r="B55" s="79" t="s">
        <v>1730</v>
      </c>
      <c r="C55" s="79" t="s">
        <v>1731</v>
      </c>
      <c r="D55" s="59" t="s">
        <v>257</v>
      </c>
      <c r="E55" s="59" t="s">
        <v>113</v>
      </c>
      <c r="F55" s="59" t="s">
        <v>659</v>
      </c>
      <c r="G55" s="59" t="s">
        <v>108</v>
      </c>
      <c r="H55" s="59" t="s">
        <v>109</v>
      </c>
      <c r="I55" s="60" t="s">
        <v>86</v>
      </c>
      <c r="J55" s="60" t="s">
        <v>87</v>
      </c>
      <c r="K55" s="59" t="s">
        <v>1732</v>
      </c>
      <c r="L55" s="59" t="s">
        <v>1733</v>
      </c>
      <c r="M55" s="321">
        <v>10000.0</v>
      </c>
      <c r="N55" s="322">
        <v>15900.0</v>
      </c>
      <c r="O55" s="228">
        <v>150000.0</v>
      </c>
      <c r="P55" s="68">
        <v>3.6E-4</v>
      </c>
      <c r="Q55" s="69">
        <f t="shared" si="1"/>
        <v>54</v>
      </c>
      <c r="R55" s="65">
        <v>0.03</v>
      </c>
      <c r="S55" s="65">
        <v>0.035</v>
      </c>
      <c r="T55" s="66">
        <v>0.065</v>
      </c>
      <c r="U55" s="68">
        <f t="shared" si="2"/>
        <v>0.01995</v>
      </c>
      <c r="V55" s="57">
        <v>15.0</v>
      </c>
      <c r="W55" s="66">
        <f t="shared" si="3"/>
        <v>0.14995</v>
      </c>
      <c r="X55" s="69">
        <f t="shared" si="4"/>
        <v>2384.205</v>
      </c>
      <c r="Y55" s="65">
        <v>0.1</v>
      </c>
      <c r="Z55" s="69">
        <f t="shared" si="19"/>
        <v>590</v>
      </c>
      <c r="AA55" s="317">
        <v>2.5</v>
      </c>
      <c r="AB55" s="69">
        <f t="shared" si="6"/>
        <v>2869.295</v>
      </c>
      <c r="AC55" s="66">
        <f t="shared" si="7"/>
        <v>0.180458805</v>
      </c>
      <c r="AD55" s="343"/>
      <c r="AE55" s="343"/>
      <c r="AF55" s="318"/>
      <c r="AG55" s="319"/>
    </row>
    <row r="56" ht="18.0" customHeight="1">
      <c r="A56" s="341">
        <v>45833.0</v>
      </c>
      <c r="B56" s="79">
        <v>17943.0</v>
      </c>
      <c r="C56" s="79">
        <v>13236.0</v>
      </c>
      <c r="D56" s="59" t="s">
        <v>90</v>
      </c>
      <c r="E56" s="59" t="s">
        <v>91</v>
      </c>
      <c r="F56" s="59" t="s">
        <v>574</v>
      </c>
      <c r="G56" s="59" t="s">
        <v>91</v>
      </c>
      <c r="H56" s="59" t="s">
        <v>85</v>
      </c>
      <c r="I56" s="60" t="s">
        <v>86</v>
      </c>
      <c r="J56" s="60" t="s">
        <v>87</v>
      </c>
      <c r="K56" s="59" t="s">
        <v>1734</v>
      </c>
      <c r="L56" s="59" t="s">
        <v>1735</v>
      </c>
      <c r="M56" s="314">
        <v>400.0</v>
      </c>
      <c r="N56" s="315">
        <v>900.0</v>
      </c>
      <c r="O56" s="228">
        <v>5000.0</v>
      </c>
      <c r="P56" s="68"/>
      <c r="Q56" s="69"/>
      <c r="R56" s="65">
        <v>0.12</v>
      </c>
      <c r="S56" s="65">
        <v>0.0</v>
      </c>
      <c r="T56" s="66"/>
      <c r="U56" s="68"/>
      <c r="V56" s="57">
        <v>15.0</v>
      </c>
      <c r="W56" s="66">
        <f t="shared" si="3"/>
        <v>0.12</v>
      </c>
      <c r="X56" s="69">
        <f t="shared" si="4"/>
        <v>108</v>
      </c>
      <c r="Y56" s="65">
        <v>0.13</v>
      </c>
      <c r="Z56" s="69">
        <f t="shared" si="19"/>
        <v>65</v>
      </c>
      <c r="AA56" s="317">
        <v>2.5</v>
      </c>
      <c r="AB56" s="69">
        <f t="shared" si="6"/>
        <v>324.5</v>
      </c>
      <c r="AC56" s="66">
        <f t="shared" si="7"/>
        <v>0.3605555556</v>
      </c>
      <c r="AD56" s="343"/>
      <c r="AE56" s="343"/>
      <c r="AF56" s="318"/>
      <c r="AG56" s="319"/>
    </row>
    <row r="57" ht="18.0" customHeight="1">
      <c r="A57" s="341">
        <v>45834.0</v>
      </c>
      <c r="B57" s="79">
        <v>18020.0</v>
      </c>
      <c r="C57" s="79">
        <v>13303.0</v>
      </c>
      <c r="D57" s="59" t="s">
        <v>148</v>
      </c>
      <c r="E57" s="59" t="s">
        <v>125</v>
      </c>
      <c r="F57" s="59" t="s">
        <v>1151</v>
      </c>
      <c r="G57" s="59" t="s">
        <v>308</v>
      </c>
      <c r="H57" s="59" t="s">
        <v>212</v>
      </c>
      <c r="I57" s="60" t="s">
        <v>86</v>
      </c>
      <c r="J57" s="60" t="s">
        <v>87</v>
      </c>
      <c r="K57" s="59" t="s">
        <v>1736</v>
      </c>
      <c r="L57" s="59" t="s">
        <v>1737</v>
      </c>
      <c r="M57" s="314">
        <v>3300.0</v>
      </c>
      <c r="N57" s="315">
        <v>5700.0</v>
      </c>
      <c r="O57" s="228">
        <v>100000.0</v>
      </c>
      <c r="P57" s="68">
        <v>3.6E-4</v>
      </c>
      <c r="Q57" s="69">
        <f>O57*P57</f>
        <v>36</v>
      </c>
      <c r="R57" s="65">
        <v>0.12</v>
      </c>
      <c r="S57" s="65">
        <v>0.0</v>
      </c>
      <c r="T57" s="66">
        <v>0.065</v>
      </c>
      <c r="U57" s="68">
        <f>V57*0.00133</f>
        <v>0</v>
      </c>
      <c r="V57" s="57">
        <v>0.0</v>
      </c>
      <c r="W57" s="66">
        <f t="shared" si="3"/>
        <v>0.185</v>
      </c>
      <c r="X57" s="69">
        <f t="shared" si="4"/>
        <v>1054.5</v>
      </c>
      <c r="Y57" s="65">
        <v>0.13</v>
      </c>
      <c r="Z57" s="69">
        <f t="shared" si="19"/>
        <v>312</v>
      </c>
      <c r="AA57" s="317">
        <v>2.5</v>
      </c>
      <c r="AB57" s="69">
        <f t="shared" si="6"/>
        <v>995</v>
      </c>
      <c r="AC57" s="66">
        <f t="shared" si="7"/>
        <v>0.1745614035</v>
      </c>
      <c r="AD57" s="343"/>
      <c r="AE57" s="343"/>
      <c r="AF57" s="318"/>
      <c r="AG57" s="319"/>
    </row>
    <row r="58" ht="18.0" customHeight="1">
      <c r="A58" s="341">
        <v>45834.0</v>
      </c>
      <c r="B58" s="15">
        <v>18001.0</v>
      </c>
      <c r="C58" s="15">
        <v>13287.0</v>
      </c>
      <c r="D58" s="15" t="s">
        <v>90</v>
      </c>
      <c r="E58" s="15" t="s">
        <v>91</v>
      </c>
      <c r="F58" s="15" t="s">
        <v>90</v>
      </c>
      <c r="G58" s="15" t="s">
        <v>91</v>
      </c>
      <c r="H58" s="15" t="s">
        <v>85</v>
      </c>
      <c r="I58" s="226" t="s">
        <v>86</v>
      </c>
      <c r="J58" s="226" t="s">
        <v>87</v>
      </c>
      <c r="K58" s="15" t="s">
        <v>959</v>
      </c>
      <c r="L58" s="15" t="s">
        <v>1738</v>
      </c>
      <c r="M58" s="314">
        <v>1000.0</v>
      </c>
      <c r="N58" s="315">
        <v>1200.0</v>
      </c>
      <c r="O58" s="10">
        <v>40000.0</v>
      </c>
      <c r="P58" s="345"/>
      <c r="Q58" s="71"/>
      <c r="R58" s="332">
        <v>0.12</v>
      </c>
      <c r="S58" s="329">
        <v>0.0</v>
      </c>
      <c r="T58" s="345"/>
      <c r="U58" s="345"/>
      <c r="V58" s="346">
        <v>15.0</v>
      </c>
      <c r="W58" s="329">
        <f t="shared" si="3"/>
        <v>0.12</v>
      </c>
      <c r="X58" s="85">
        <f t="shared" si="4"/>
        <v>144</v>
      </c>
      <c r="Y58" s="329">
        <v>0.13</v>
      </c>
      <c r="Z58" s="453" t="s">
        <v>210</v>
      </c>
      <c r="AA58" s="347">
        <v>2.5</v>
      </c>
      <c r="AB58" s="85" t="str">
        <f t="shared" si="6"/>
        <v>#VALUE!</v>
      </c>
      <c r="AC58" s="329" t="str">
        <f t="shared" si="7"/>
        <v>#VALUE!</v>
      </c>
      <c r="AD58" s="343"/>
      <c r="AE58" s="343"/>
      <c r="AF58" s="318"/>
      <c r="AG58" s="319"/>
    </row>
    <row r="59" ht="18.0" customHeight="1">
      <c r="A59" s="344">
        <v>45835.0</v>
      </c>
      <c r="B59" s="15" t="s">
        <v>1739</v>
      </c>
      <c r="C59" s="15" t="s">
        <v>1740</v>
      </c>
      <c r="D59" s="59" t="s">
        <v>257</v>
      </c>
      <c r="E59" s="59" t="s">
        <v>113</v>
      </c>
      <c r="F59" s="59" t="s">
        <v>659</v>
      </c>
      <c r="G59" s="59" t="s">
        <v>108</v>
      </c>
      <c r="H59" s="59" t="s">
        <v>109</v>
      </c>
      <c r="I59" s="60" t="s">
        <v>86</v>
      </c>
      <c r="J59" s="60" t="s">
        <v>87</v>
      </c>
      <c r="K59" s="59" t="s">
        <v>1741</v>
      </c>
      <c r="L59" s="59" t="s">
        <v>1742</v>
      </c>
      <c r="M59" s="321">
        <v>10000.0</v>
      </c>
      <c r="N59" s="322">
        <v>15900.0</v>
      </c>
      <c r="O59" s="228">
        <v>150000.0</v>
      </c>
      <c r="P59" s="68">
        <v>3.6E-4</v>
      </c>
      <c r="Q59" s="69">
        <f>O59*P59</f>
        <v>54</v>
      </c>
      <c r="R59" s="65">
        <v>0.03</v>
      </c>
      <c r="S59" s="65">
        <v>0.035</v>
      </c>
      <c r="T59" s="66">
        <v>0.065</v>
      </c>
      <c r="U59" s="68">
        <f>V59*0.00133</f>
        <v>0.01995</v>
      </c>
      <c r="V59" s="57">
        <v>15.0</v>
      </c>
      <c r="W59" s="66">
        <f t="shared" si="3"/>
        <v>0.14995</v>
      </c>
      <c r="X59" s="69">
        <f t="shared" si="4"/>
        <v>2384.205</v>
      </c>
      <c r="Y59" s="65">
        <v>0.1</v>
      </c>
      <c r="Z59" s="69">
        <f t="shared" ref="Z59:Z63" si="20">(N59-M59)*Y59</f>
        <v>590</v>
      </c>
      <c r="AA59" s="317">
        <v>2.5</v>
      </c>
      <c r="AB59" s="69">
        <f t="shared" si="6"/>
        <v>2869.295</v>
      </c>
      <c r="AC59" s="66">
        <f t="shared" si="7"/>
        <v>0.180458805</v>
      </c>
      <c r="AD59" s="343"/>
      <c r="AE59" s="343"/>
      <c r="AF59" s="318"/>
      <c r="AG59" s="319"/>
    </row>
    <row r="60" ht="18.0" customHeight="1">
      <c r="A60" s="344">
        <v>45835.0</v>
      </c>
      <c r="B60" s="15">
        <v>18040.0</v>
      </c>
      <c r="C60" s="15">
        <v>13316.0</v>
      </c>
      <c r="D60" s="15" t="s">
        <v>90</v>
      </c>
      <c r="E60" s="15" t="s">
        <v>91</v>
      </c>
      <c r="F60" s="15" t="s">
        <v>101</v>
      </c>
      <c r="G60" s="15" t="s">
        <v>91</v>
      </c>
      <c r="H60" s="15" t="s">
        <v>85</v>
      </c>
      <c r="I60" s="226" t="s">
        <v>86</v>
      </c>
      <c r="J60" s="226" t="s">
        <v>87</v>
      </c>
      <c r="K60" s="15" t="s">
        <v>1743</v>
      </c>
      <c r="L60" s="15" t="s">
        <v>1744</v>
      </c>
      <c r="M60" s="314">
        <v>1000.0</v>
      </c>
      <c r="N60" s="315">
        <v>1800.0</v>
      </c>
      <c r="O60" s="10">
        <v>50000.0</v>
      </c>
      <c r="P60" s="345"/>
      <c r="Q60" s="71"/>
      <c r="R60" s="332">
        <v>0.12</v>
      </c>
      <c r="S60" s="329">
        <v>0.0</v>
      </c>
      <c r="T60" s="345"/>
      <c r="U60" s="345"/>
      <c r="V60" s="346">
        <v>15.0</v>
      </c>
      <c r="W60" s="329">
        <f t="shared" si="3"/>
        <v>0.12</v>
      </c>
      <c r="X60" s="85">
        <f t="shared" si="4"/>
        <v>216</v>
      </c>
      <c r="Y60" s="329">
        <v>0.13</v>
      </c>
      <c r="Z60" s="85">
        <f t="shared" si="20"/>
        <v>104</v>
      </c>
      <c r="AA60" s="347">
        <v>2.5</v>
      </c>
      <c r="AB60" s="85">
        <f t="shared" si="6"/>
        <v>477.5</v>
      </c>
      <c r="AC60" s="329">
        <f t="shared" si="7"/>
        <v>0.2652777778</v>
      </c>
      <c r="AD60" s="343"/>
      <c r="AE60" s="343"/>
      <c r="AF60" s="318"/>
      <c r="AG60" s="319"/>
    </row>
    <row r="61" ht="18.0" customHeight="1">
      <c r="A61" s="344">
        <v>45835.0</v>
      </c>
      <c r="B61" s="15" t="s">
        <v>1745</v>
      </c>
      <c r="C61" s="15" t="s">
        <v>1746</v>
      </c>
      <c r="D61" s="59" t="s">
        <v>118</v>
      </c>
      <c r="E61" s="59" t="s">
        <v>119</v>
      </c>
      <c r="F61" s="59" t="s">
        <v>118</v>
      </c>
      <c r="G61" s="59" t="s">
        <v>119</v>
      </c>
      <c r="H61" s="59" t="s">
        <v>109</v>
      </c>
      <c r="I61" s="60" t="s">
        <v>86</v>
      </c>
      <c r="J61" s="60" t="s">
        <v>87</v>
      </c>
      <c r="K61" s="59" t="s">
        <v>1747</v>
      </c>
      <c r="L61" s="59" t="s">
        <v>1748</v>
      </c>
      <c r="M61" s="314">
        <v>9500.0</v>
      </c>
      <c r="N61" s="315">
        <v>15900.0</v>
      </c>
      <c r="O61" s="228">
        <v>100000.0</v>
      </c>
      <c r="P61" s="68">
        <v>3.6E-4</v>
      </c>
      <c r="Q61" s="69">
        <f>O61*P61</f>
        <v>36</v>
      </c>
      <c r="R61" s="65">
        <v>0.03</v>
      </c>
      <c r="S61" s="65">
        <v>0.035</v>
      </c>
      <c r="T61" s="66">
        <v>0.065</v>
      </c>
      <c r="U61" s="68">
        <f>V61*0.00133</f>
        <v>0.01995</v>
      </c>
      <c r="V61" s="57">
        <v>15.0</v>
      </c>
      <c r="W61" s="66">
        <f t="shared" si="3"/>
        <v>0.14995</v>
      </c>
      <c r="X61" s="69">
        <f t="shared" si="4"/>
        <v>2384.205</v>
      </c>
      <c r="Y61" s="65">
        <v>0.1</v>
      </c>
      <c r="Z61" s="69">
        <f t="shared" si="20"/>
        <v>640</v>
      </c>
      <c r="AA61" s="317">
        <v>2.5</v>
      </c>
      <c r="AB61" s="69">
        <f t="shared" si="6"/>
        <v>3337.295</v>
      </c>
      <c r="AC61" s="66">
        <f t="shared" si="7"/>
        <v>0.2098927673</v>
      </c>
      <c r="AD61" s="343"/>
      <c r="AE61" s="343"/>
      <c r="AF61" s="318"/>
      <c r="AG61" s="319"/>
    </row>
    <row r="62" ht="18.0" customHeight="1">
      <c r="A62" s="344">
        <v>45838.0</v>
      </c>
      <c r="B62" s="15">
        <v>18122.0</v>
      </c>
      <c r="C62" s="15">
        <v>13382.0</v>
      </c>
      <c r="D62" s="15" t="s">
        <v>90</v>
      </c>
      <c r="E62" s="15" t="s">
        <v>91</v>
      </c>
      <c r="F62" s="15" t="s">
        <v>94</v>
      </c>
      <c r="G62" s="15" t="s">
        <v>91</v>
      </c>
      <c r="H62" s="15" t="s">
        <v>85</v>
      </c>
      <c r="I62" s="226" t="s">
        <v>86</v>
      </c>
      <c r="J62" s="226" t="s">
        <v>87</v>
      </c>
      <c r="K62" s="15" t="s">
        <v>1749</v>
      </c>
      <c r="L62" s="15" t="s">
        <v>1750</v>
      </c>
      <c r="M62" s="314">
        <v>700.0</v>
      </c>
      <c r="N62" s="315">
        <v>1250.0</v>
      </c>
      <c r="O62" s="10">
        <v>50000.0</v>
      </c>
      <c r="P62" s="345"/>
      <c r="Q62" s="71"/>
      <c r="R62" s="332">
        <v>0.12</v>
      </c>
      <c r="S62" s="329">
        <v>0.0</v>
      </c>
      <c r="T62" s="345"/>
      <c r="U62" s="345"/>
      <c r="V62" s="346">
        <v>15.0</v>
      </c>
      <c r="W62" s="329">
        <f t="shared" si="3"/>
        <v>0.12</v>
      </c>
      <c r="X62" s="85">
        <f t="shared" si="4"/>
        <v>150</v>
      </c>
      <c r="Y62" s="329">
        <v>0.13</v>
      </c>
      <c r="Z62" s="85">
        <f t="shared" si="20"/>
        <v>71.5</v>
      </c>
      <c r="AA62" s="347">
        <v>2.5</v>
      </c>
      <c r="AB62" s="85">
        <f t="shared" si="6"/>
        <v>326</v>
      </c>
      <c r="AC62" s="329">
        <f t="shared" si="7"/>
        <v>0.2608</v>
      </c>
      <c r="AD62" s="343"/>
      <c r="AE62" s="343"/>
      <c r="AF62" s="318"/>
      <c r="AG62" s="319"/>
    </row>
    <row r="63" ht="18.0" customHeight="1">
      <c r="A63" s="341"/>
      <c r="B63" s="79"/>
      <c r="C63" s="79"/>
      <c r="D63" s="59"/>
      <c r="E63" s="59"/>
      <c r="F63" s="59"/>
      <c r="G63" s="59"/>
      <c r="H63" s="59"/>
      <c r="I63" s="60"/>
      <c r="J63" s="60"/>
      <c r="K63" s="59"/>
      <c r="L63" s="59"/>
      <c r="M63" s="314"/>
      <c r="N63" s="315"/>
      <c r="O63" s="228">
        <v>100000.0</v>
      </c>
      <c r="P63" s="68">
        <v>3.6E-4</v>
      </c>
      <c r="Q63" s="69">
        <f>O63*P63</f>
        <v>36</v>
      </c>
      <c r="R63" s="65">
        <v>0.12</v>
      </c>
      <c r="S63" s="65">
        <v>0.0</v>
      </c>
      <c r="T63" s="66">
        <v>0.065</v>
      </c>
      <c r="U63" s="68">
        <f>V63*0.00133</f>
        <v>0.01995</v>
      </c>
      <c r="V63" s="57">
        <v>15.0</v>
      </c>
      <c r="W63" s="66">
        <f t="shared" si="3"/>
        <v>0.20495</v>
      </c>
      <c r="X63" s="69">
        <f t="shared" si="4"/>
        <v>0</v>
      </c>
      <c r="Y63" s="65">
        <v>0.13</v>
      </c>
      <c r="Z63" s="69">
        <f t="shared" si="20"/>
        <v>0</v>
      </c>
      <c r="AA63" s="317">
        <v>2.5</v>
      </c>
      <c r="AB63" s="69">
        <f t="shared" si="6"/>
        <v>-38.5</v>
      </c>
      <c r="AC63" s="66" t="str">
        <f t="shared" si="7"/>
        <v>#DIV/0!</v>
      </c>
      <c r="AD63" s="343"/>
      <c r="AE63" s="343"/>
      <c r="AF63" s="318"/>
      <c r="AG63" s="319"/>
    </row>
    <row r="64" ht="18.0" customHeight="1">
      <c r="A64" s="348"/>
      <c r="B64" s="349"/>
      <c r="C64" s="350"/>
      <c r="D64" s="350"/>
      <c r="E64" s="350"/>
      <c r="F64" s="350"/>
      <c r="G64" s="350"/>
      <c r="H64" s="324"/>
      <c r="I64" s="106"/>
      <c r="J64" s="106"/>
      <c r="K64" s="350"/>
      <c r="L64" s="351"/>
      <c r="M64" s="352"/>
      <c r="N64" s="353"/>
      <c r="O64" s="354"/>
      <c r="P64" s="355"/>
      <c r="Q64" s="355"/>
      <c r="R64" s="356"/>
      <c r="S64" s="356"/>
      <c r="T64" s="355"/>
      <c r="U64" s="355"/>
      <c r="V64" s="355"/>
      <c r="W64" s="357">
        <f t="shared" ref="W64:X64" si="21">SUM(W13:W47)</f>
        <v>6.10175</v>
      </c>
      <c r="X64" s="358">
        <f t="shared" si="21"/>
        <v>46353.9265</v>
      </c>
      <c r="Y64" s="355"/>
      <c r="Z64" s="359">
        <f>SUM(Z4:Z56)</f>
        <v>14887.1</v>
      </c>
      <c r="AA64" s="360" t="str">
        <f>Z64/N64</f>
        <v>#DIV/0!</v>
      </c>
      <c r="AB64" s="361" t="str">
        <f>SUM(AB5:AB63)</f>
        <v>#VALUE!</v>
      </c>
      <c r="AC64" s="362" t="str">
        <f>C91</f>
        <v>#VALUE!</v>
      </c>
    </row>
    <row r="65" ht="18.0" customHeight="1">
      <c r="A65" s="103"/>
      <c r="B65" s="104"/>
      <c r="H65" s="105"/>
      <c r="I65" s="106"/>
      <c r="J65" s="106"/>
      <c r="M65" s="6"/>
      <c r="N65" s="6"/>
      <c r="R65" s="363"/>
      <c r="S65" s="363"/>
    </row>
    <row r="66" ht="18.0" customHeight="1">
      <c r="A66" s="103"/>
      <c r="B66" s="104"/>
      <c r="H66" s="105"/>
      <c r="I66" s="106"/>
      <c r="J66" s="106"/>
      <c r="M66" s="6"/>
      <c r="N66" s="6"/>
      <c r="R66" s="363"/>
      <c r="S66" s="363"/>
    </row>
    <row r="67" ht="18.0" customHeight="1">
      <c r="A67" s="103"/>
      <c r="B67" s="104"/>
      <c r="H67" s="105"/>
      <c r="I67" s="106"/>
      <c r="J67" s="106"/>
      <c r="N67" s="109"/>
      <c r="R67" s="363"/>
      <c r="S67" s="363"/>
    </row>
    <row r="68" ht="18.0" customHeight="1">
      <c r="A68" s="103"/>
      <c r="B68" s="104"/>
      <c r="H68" s="105"/>
      <c r="I68" s="106"/>
      <c r="J68" s="106"/>
      <c r="N68" s="110"/>
      <c r="R68" s="363"/>
      <c r="S68" s="363"/>
    </row>
    <row r="69" ht="18.0" customHeight="1">
      <c r="B69" s="104"/>
      <c r="C69" s="364" t="s">
        <v>209</v>
      </c>
      <c r="D69" s="364" t="s">
        <v>1</v>
      </c>
      <c r="E69" s="364" t="s">
        <v>2</v>
      </c>
      <c r="F69" s="365" t="s">
        <v>13</v>
      </c>
      <c r="G69" s="366" t="s">
        <v>3</v>
      </c>
      <c r="H69" s="105"/>
      <c r="I69" s="106"/>
      <c r="J69" s="106"/>
      <c r="L69" s="115" t="str">
        <f>M6117</f>
        <v/>
      </c>
      <c r="N69" s="116"/>
      <c r="O69" s="115"/>
      <c r="R69" s="363"/>
      <c r="S69" s="363"/>
    </row>
    <row r="70" ht="21.75" customHeight="1">
      <c r="B70" s="104"/>
      <c r="C70" s="367" t="s">
        <v>109</v>
      </c>
      <c r="D70" s="368">
        <v>150000.0</v>
      </c>
      <c r="E70" s="369">
        <f t="shared" ref="E70:E76" si="22">SUMIF(H:H,C70,N:N)</f>
        <v>336800</v>
      </c>
      <c r="F70" s="369">
        <f t="shared" ref="F70:F76" si="23">SUMIF(H:H,C70,Z:Z)</f>
        <v>12648</v>
      </c>
      <c r="G70" s="11">
        <f t="shared" ref="G70:G76" si="24">E70/D70</f>
        <v>2.245333333</v>
      </c>
      <c r="H70" s="105"/>
      <c r="I70" s="106"/>
      <c r="J70" s="106"/>
      <c r="L70" s="115"/>
      <c r="O70" s="115"/>
      <c r="R70" s="363"/>
      <c r="S70" s="363"/>
    </row>
    <row r="71" ht="21.0" customHeight="1">
      <c r="B71" s="122" t="s">
        <v>210</v>
      </c>
      <c r="C71" s="367" t="s">
        <v>804</v>
      </c>
      <c r="D71" s="368">
        <v>20000.0</v>
      </c>
      <c r="E71" s="369">
        <f t="shared" si="22"/>
        <v>7990</v>
      </c>
      <c r="F71" s="369">
        <f t="shared" si="23"/>
        <v>115.7</v>
      </c>
      <c r="G71" s="11">
        <f t="shared" si="24"/>
        <v>0.3995</v>
      </c>
      <c r="H71" s="105"/>
      <c r="I71" s="106"/>
      <c r="J71" s="106"/>
      <c r="L71" s="115"/>
      <c r="O71" s="115"/>
      <c r="R71" s="363"/>
      <c r="S71" s="363"/>
    </row>
    <row r="72" ht="21.75" customHeight="1">
      <c r="B72" s="104"/>
      <c r="C72" s="367" t="s">
        <v>858</v>
      </c>
      <c r="D72" s="368">
        <v>10000.0</v>
      </c>
      <c r="E72" s="369">
        <f t="shared" si="22"/>
        <v>0</v>
      </c>
      <c r="F72" s="369">
        <f t="shared" si="23"/>
        <v>0</v>
      </c>
      <c r="G72" s="11">
        <f t="shared" si="24"/>
        <v>0</v>
      </c>
      <c r="H72" s="105"/>
      <c r="I72" s="106"/>
      <c r="J72" s="106"/>
      <c r="O72" s="115"/>
      <c r="R72" s="363"/>
      <c r="S72" s="363"/>
    </row>
    <row r="73" ht="22.5" customHeight="1">
      <c r="B73" s="104"/>
      <c r="C73" s="367" t="s">
        <v>128</v>
      </c>
      <c r="D73" s="368">
        <v>20000.0</v>
      </c>
      <c r="E73" s="369">
        <f t="shared" si="22"/>
        <v>1890</v>
      </c>
      <c r="F73" s="369">
        <f t="shared" si="23"/>
        <v>102.7</v>
      </c>
      <c r="G73" s="11">
        <f t="shared" si="24"/>
        <v>0.0945</v>
      </c>
      <c r="H73" s="105"/>
      <c r="I73" s="123"/>
      <c r="J73" s="123"/>
      <c r="O73" s="115"/>
      <c r="R73" s="363"/>
      <c r="S73" s="363"/>
    </row>
    <row r="74" ht="21.0" customHeight="1">
      <c r="B74" s="104"/>
      <c r="C74" s="367" t="s">
        <v>212</v>
      </c>
      <c r="D74" s="368">
        <v>20000.0</v>
      </c>
      <c r="E74" s="369">
        <f t="shared" si="22"/>
        <v>8300</v>
      </c>
      <c r="F74" s="369">
        <f t="shared" si="23"/>
        <v>446</v>
      </c>
      <c r="G74" s="11">
        <f t="shared" si="24"/>
        <v>0.415</v>
      </c>
      <c r="H74" s="105"/>
      <c r="I74" s="123"/>
      <c r="J74" s="123"/>
      <c r="O74" s="115"/>
      <c r="R74" s="363"/>
      <c r="S74" s="363"/>
    </row>
    <row r="75" ht="20.25" customHeight="1">
      <c r="B75" s="104"/>
      <c r="C75" s="367" t="s">
        <v>85</v>
      </c>
      <c r="D75" s="368">
        <v>50000.0</v>
      </c>
      <c r="E75" s="369">
        <f t="shared" si="22"/>
        <v>59240</v>
      </c>
      <c r="F75" s="369">
        <f t="shared" si="23"/>
        <v>3136.2</v>
      </c>
      <c r="G75" s="11">
        <f t="shared" si="24"/>
        <v>1.1848</v>
      </c>
      <c r="L75" s="128"/>
      <c r="O75" s="115"/>
      <c r="R75" s="363"/>
      <c r="S75" s="363"/>
    </row>
    <row r="76" ht="21.75" customHeight="1">
      <c r="B76" s="104"/>
      <c r="C76" s="367" t="s">
        <v>1197</v>
      </c>
      <c r="D76" s="368">
        <v>30000.0</v>
      </c>
      <c r="E76" s="369">
        <f t="shared" si="22"/>
        <v>2700</v>
      </c>
      <c r="F76" s="369">
        <f t="shared" si="23"/>
        <v>156</v>
      </c>
      <c r="G76" s="370">
        <f t="shared" si="24"/>
        <v>0.09</v>
      </c>
      <c r="R76" s="363"/>
      <c r="S76" s="363"/>
    </row>
    <row r="77" ht="18.0" customHeight="1">
      <c r="B77" s="104"/>
      <c r="C77" s="371" t="s">
        <v>805</v>
      </c>
      <c r="D77" s="372">
        <f t="shared" ref="D77:E77" si="25">SUM(D70:D76)</f>
        <v>300000</v>
      </c>
      <c r="E77" s="372">
        <f t="shared" si="25"/>
        <v>416920</v>
      </c>
      <c r="F77" s="373">
        <f>SUM(F66:F76)+(D138)</f>
        <v>16604.6</v>
      </c>
      <c r="G77" s="374"/>
      <c r="L77" s="134"/>
      <c r="S77" s="363"/>
    </row>
    <row r="78" ht="18.0" customHeight="1">
      <c r="B78" s="104"/>
      <c r="C78" s="117"/>
      <c r="D78" s="135"/>
      <c r="E78" s="136"/>
      <c r="F78" s="136"/>
      <c r="G78" s="137"/>
      <c r="L78" s="138"/>
      <c r="R78" s="363"/>
      <c r="S78" s="363"/>
    </row>
    <row r="79" ht="18.0" customHeight="1">
      <c r="B79" s="104"/>
      <c r="C79" s="117"/>
      <c r="D79" s="135"/>
      <c r="E79" s="136"/>
      <c r="F79" s="136"/>
      <c r="G79" s="137"/>
      <c r="O79" s="139"/>
      <c r="R79" s="363"/>
      <c r="S79" s="363"/>
    </row>
    <row r="80" ht="18.0" customHeight="1">
      <c r="B80" s="104"/>
      <c r="C80" s="117"/>
      <c r="D80" s="135"/>
      <c r="E80" s="136"/>
      <c r="F80" s="136"/>
      <c r="G80" s="140"/>
      <c r="O80" s="110"/>
      <c r="R80" s="363"/>
      <c r="S80" s="363"/>
    </row>
    <row r="81" ht="18.0" customHeight="1">
      <c r="B81" s="104"/>
      <c r="C81" s="117"/>
      <c r="D81" s="135"/>
      <c r="E81" s="136"/>
      <c r="F81" s="136"/>
      <c r="G81" s="140"/>
      <c r="R81" s="363"/>
      <c r="S81" s="363"/>
    </row>
    <row r="82" ht="18.0" customHeight="1">
      <c r="B82" s="104"/>
      <c r="C82" s="117"/>
      <c r="D82" s="135"/>
      <c r="E82" s="136"/>
      <c r="F82" s="136"/>
      <c r="G82" s="137"/>
      <c r="R82" s="363"/>
      <c r="S82" s="363"/>
    </row>
    <row r="83" ht="18.0" hidden="1" customHeight="1">
      <c r="A83" s="103"/>
      <c r="B83" s="104"/>
      <c r="C83" s="117"/>
      <c r="D83" s="135"/>
      <c r="E83" s="136"/>
      <c r="F83" s="136"/>
      <c r="G83" s="137"/>
      <c r="R83" s="363"/>
      <c r="S83" s="363"/>
    </row>
    <row r="84" ht="18.0" customHeight="1">
      <c r="A84" s="103"/>
      <c r="B84" s="104"/>
      <c r="C84" s="129"/>
      <c r="D84" s="381"/>
      <c r="E84" s="382"/>
      <c r="F84" s="381"/>
      <c r="G84" s="383"/>
      <c r="L84" s="146"/>
      <c r="R84" s="363"/>
      <c r="S84" s="363"/>
    </row>
    <row r="85" ht="18.0" customHeight="1">
      <c r="A85" s="103"/>
      <c r="B85" s="104"/>
      <c r="L85" s="148"/>
      <c r="R85" s="363"/>
      <c r="S85" s="363"/>
    </row>
    <row r="86" ht="18.0" customHeight="1">
      <c r="A86" s="103"/>
      <c r="B86" s="104"/>
      <c r="L86" s="148"/>
      <c r="R86" s="363"/>
      <c r="S86" s="363"/>
    </row>
    <row r="87" ht="18.0" customHeight="1">
      <c r="A87" s="103"/>
      <c r="B87" s="104"/>
      <c r="C87" s="384" t="s">
        <v>218</v>
      </c>
      <c r="D87" s="384" t="s">
        <v>5</v>
      </c>
      <c r="F87" s="385" t="s">
        <v>214</v>
      </c>
      <c r="G87" s="386">
        <v>5.0</v>
      </c>
      <c r="I87" s="450" t="s">
        <v>1751</v>
      </c>
      <c r="L87" s="148"/>
      <c r="R87" s="363"/>
      <c r="S87" s="363"/>
    </row>
    <row r="88" ht="18.0" customHeight="1">
      <c r="A88" s="103"/>
      <c r="B88" s="104"/>
      <c r="C88" s="387">
        <f>SUM(M5:M47)</f>
        <v>198720</v>
      </c>
      <c r="D88" s="388">
        <f>E77</f>
        <v>416920</v>
      </c>
      <c r="F88" s="389" t="s">
        <v>215</v>
      </c>
      <c r="G88" s="390">
        <f>(G89-G91)/G87</f>
        <v>-13384</v>
      </c>
      <c r="R88" s="363"/>
      <c r="S88" s="363"/>
    </row>
    <row r="89" ht="18.0" customHeight="1">
      <c r="A89" s="103"/>
      <c r="B89" s="104"/>
      <c r="F89" s="389" t="s">
        <v>1</v>
      </c>
      <c r="G89" s="391">
        <v>350000.0</v>
      </c>
      <c r="R89" s="363"/>
      <c r="S89" s="363"/>
    </row>
    <row r="90" ht="18.0" customHeight="1">
      <c r="A90" s="103"/>
      <c r="B90" s="104"/>
      <c r="C90" s="392" t="s">
        <v>219</v>
      </c>
      <c r="D90" s="392" t="s">
        <v>220</v>
      </c>
      <c r="F90" s="389" t="s">
        <v>216</v>
      </c>
      <c r="G90" s="393">
        <f>G89-G91</f>
        <v>-66920</v>
      </c>
      <c r="R90" s="363"/>
      <c r="S90" s="363"/>
    </row>
    <row r="91" ht="18.0" customHeight="1">
      <c r="A91" s="155"/>
      <c r="B91" s="104"/>
      <c r="C91" s="394" t="str">
        <f>AB64/D88</f>
        <v>#VALUE!</v>
      </c>
      <c r="D91" s="395" t="str">
        <f>D88*C91</f>
        <v>#VALUE!</v>
      </c>
      <c r="F91" s="396" t="s">
        <v>217</v>
      </c>
      <c r="G91" s="397">
        <f>E77</f>
        <v>416920</v>
      </c>
      <c r="R91" s="363"/>
      <c r="S91" s="363"/>
    </row>
    <row r="92" ht="18.0" customHeight="1">
      <c r="A92" s="103"/>
      <c r="B92" s="104"/>
      <c r="R92" s="363"/>
      <c r="S92" s="363"/>
    </row>
    <row r="93" ht="18.0" customHeight="1">
      <c r="A93" s="103"/>
      <c r="B93" s="104"/>
      <c r="R93" s="363"/>
      <c r="S93" s="363"/>
    </row>
    <row r="94" ht="18.0" customHeight="1">
      <c r="A94" s="103"/>
      <c r="B94" s="104"/>
      <c r="R94" s="363"/>
      <c r="S94" s="363"/>
    </row>
    <row r="95" ht="18.0" customHeight="1">
      <c r="A95" s="103"/>
      <c r="B95" s="104"/>
      <c r="K95" s="4" t="s">
        <v>210</v>
      </c>
      <c r="R95" s="363"/>
      <c r="S95" s="363"/>
    </row>
    <row r="96" ht="18.0" customHeight="1">
      <c r="A96" s="103"/>
      <c r="B96" s="104"/>
      <c r="R96" s="363"/>
      <c r="S96" s="363"/>
    </row>
    <row r="97" ht="18.0" customHeight="1">
      <c r="A97" s="103"/>
      <c r="B97" s="104"/>
      <c r="G97" s="146"/>
      <c r="H97" s="146"/>
      <c r="I97" s="146"/>
      <c r="J97" s="146"/>
      <c r="K97" s="146"/>
      <c r="P97" s="156"/>
      <c r="Q97" s="156"/>
      <c r="R97" s="398"/>
      <c r="S97" s="399"/>
      <c r="T97" s="400"/>
      <c r="U97" s="401"/>
      <c r="V97" s="401"/>
      <c r="W97" s="164"/>
      <c r="X97" s="162"/>
      <c r="Y97" s="164"/>
      <c r="Z97" s="400"/>
      <c r="AA97" s="401"/>
      <c r="AB97" s="159"/>
      <c r="AC97" s="402"/>
      <c r="AD97" s="164"/>
      <c r="AE97" s="165"/>
      <c r="AF97" s="165"/>
      <c r="AG97" s="165"/>
    </row>
    <row r="98" ht="18.0" customHeight="1">
      <c r="A98" s="103"/>
      <c r="B98" s="104"/>
      <c r="G98" s="148"/>
      <c r="H98" s="148"/>
      <c r="I98" s="148"/>
      <c r="J98" s="148"/>
      <c r="K98" s="148"/>
      <c r="P98" s="166"/>
      <c r="Q98" s="167"/>
      <c r="R98" s="123"/>
      <c r="S98" s="399"/>
      <c r="T98" s="400"/>
      <c r="U98" s="401"/>
      <c r="V98" s="401"/>
      <c r="W98" s="164"/>
      <c r="X98" s="162"/>
      <c r="Y98" s="164"/>
      <c r="Z98" s="400"/>
      <c r="AA98" s="401"/>
      <c r="AB98" s="159"/>
      <c r="AC98" s="402"/>
      <c r="AD98" s="164"/>
      <c r="AE98" s="168"/>
      <c r="AF98" s="168"/>
      <c r="AG98" s="168"/>
    </row>
    <row r="99" ht="18.0" customHeight="1">
      <c r="A99" s="103"/>
      <c r="B99" s="104"/>
      <c r="C99" s="169"/>
      <c r="D99" s="170"/>
      <c r="E99" s="170"/>
      <c r="F99" s="148"/>
      <c r="G99" s="148"/>
      <c r="H99" s="148"/>
      <c r="I99" s="148"/>
      <c r="J99" s="148"/>
      <c r="K99" s="148"/>
      <c r="P99" s="166"/>
      <c r="Q99" s="167"/>
      <c r="R99" s="123"/>
      <c r="S99" s="399"/>
      <c r="T99" s="400"/>
      <c r="U99" s="401"/>
      <c r="V99" s="164"/>
      <c r="W99" s="164"/>
      <c r="X99" s="162"/>
      <c r="Y99" s="164"/>
      <c r="Z99" s="400"/>
      <c r="AA99" s="401"/>
      <c r="AB99" s="159"/>
      <c r="AC99" s="402"/>
      <c r="AD99" s="164"/>
      <c r="AE99" s="165"/>
      <c r="AF99" s="165"/>
      <c r="AG99" s="165"/>
    </row>
    <row r="100" ht="18.0" customHeight="1">
      <c r="A100" s="103"/>
      <c r="B100" s="104"/>
      <c r="C100" s="169"/>
      <c r="D100" s="170"/>
      <c r="E100" s="170"/>
      <c r="F100" s="148"/>
      <c r="G100" s="148"/>
      <c r="H100" s="148"/>
      <c r="I100" s="148"/>
      <c r="J100" s="148"/>
      <c r="K100" s="148"/>
      <c r="P100" s="166"/>
      <c r="Q100" s="167"/>
      <c r="R100" s="166"/>
      <c r="S100" s="399"/>
      <c r="T100" s="400"/>
      <c r="U100" s="401"/>
      <c r="V100" s="401"/>
      <c r="W100" s="164"/>
      <c r="X100" s="162"/>
      <c r="Y100" s="164"/>
      <c r="Z100" s="400"/>
      <c r="AA100" s="401"/>
      <c r="AB100" s="159"/>
      <c r="AC100" s="402"/>
      <c r="AD100" s="164"/>
      <c r="AE100" s="165"/>
      <c r="AF100" s="165"/>
      <c r="AG100" s="165"/>
    </row>
    <row r="101" ht="18.0" customHeight="1">
      <c r="A101" s="103"/>
      <c r="B101" s="104"/>
      <c r="C101" s="6"/>
      <c r="R101" s="363"/>
      <c r="S101" s="363"/>
    </row>
    <row r="102" ht="18.0" customHeight="1">
      <c r="A102" s="103"/>
      <c r="B102" s="104"/>
      <c r="R102" s="363"/>
      <c r="S102" s="363"/>
    </row>
    <row r="103" ht="18.0" customHeight="1">
      <c r="A103" s="103"/>
      <c r="B103" s="104"/>
      <c r="R103" s="363"/>
      <c r="S103" s="363"/>
    </row>
    <row r="104" ht="18.0" customHeight="1">
      <c r="A104" s="103"/>
      <c r="B104" s="104"/>
      <c r="R104" s="363"/>
      <c r="S104" s="363"/>
    </row>
    <row r="105" ht="18.0" customHeight="1">
      <c r="A105" s="103"/>
      <c r="B105" s="104"/>
      <c r="R105" s="363"/>
      <c r="S105" s="363"/>
    </row>
    <row r="106" ht="18.0" customHeight="1">
      <c r="A106" s="103"/>
      <c r="B106" s="104"/>
      <c r="R106" s="363"/>
      <c r="S106" s="363"/>
    </row>
    <row r="107" ht="18.0" customHeight="1">
      <c r="A107" s="103"/>
      <c r="B107" s="104"/>
      <c r="R107" s="363"/>
      <c r="S107" s="363"/>
    </row>
    <row r="108" ht="18.0" customHeight="1">
      <c r="A108" s="103"/>
      <c r="R108" s="363"/>
      <c r="S108" s="363"/>
    </row>
    <row r="109" ht="18.0" customHeight="1">
      <c r="A109" s="103"/>
      <c r="R109" s="363"/>
      <c r="S109" s="363"/>
    </row>
    <row r="110" ht="18.0" customHeight="1">
      <c r="A110" s="103"/>
      <c r="R110" s="363"/>
      <c r="S110" s="363"/>
    </row>
    <row r="111" ht="18.0" customHeight="1">
      <c r="A111" s="103"/>
      <c r="R111" s="363"/>
      <c r="S111" s="363"/>
    </row>
    <row r="112" ht="18.0" customHeight="1">
      <c r="A112" s="103"/>
      <c r="R112" s="363"/>
      <c r="S112" s="363"/>
    </row>
    <row r="113" ht="18.0" customHeight="1">
      <c r="A113" s="103"/>
      <c r="R113" s="363"/>
      <c r="S113" s="363"/>
    </row>
    <row r="114" ht="18.0" customHeight="1">
      <c r="A114" s="103"/>
      <c r="R114" s="363"/>
      <c r="S114" s="363"/>
    </row>
    <row r="115" ht="18.0" customHeight="1">
      <c r="A115" s="103"/>
      <c r="R115" s="363"/>
      <c r="S115" s="363"/>
    </row>
    <row r="116" ht="18.0" customHeight="1">
      <c r="A116" s="103"/>
      <c r="R116" s="363"/>
      <c r="S116" s="363"/>
    </row>
    <row r="117" ht="18.0" customHeight="1">
      <c r="A117" s="103"/>
      <c r="R117" s="363"/>
      <c r="S117" s="363"/>
    </row>
    <row r="118" ht="18.0" customHeight="1">
      <c r="A118" s="103"/>
      <c r="R118" s="363"/>
      <c r="S118" s="363"/>
    </row>
    <row r="119" ht="18.0" customHeight="1">
      <c r="A119" s="103"/>
      <c r="R119" s="363"/>
      <c r="S119" s="363"/>
    </row>
    <row r="120" ht="18.0" customHeight="1">
      <c r="A120" s="103"/>
      <c r="R120" s="363"/>
      <c r="S120" s="363"/>
    </row>
    <row r="121" ht="18.0" customHeight="1">
      <c r="A121" s="103"/>
      <c r="R121" s="363"/>
      <c r="S121" s="363"/>
    </row>
    <row r="122" ht="18.0" customHeight="1">
      <c r="A122" s="103"/>
      <c r="R122" s="363"/>
      <c r="S122" s="363"/>
    </row>
    <row r="123" ht="18.0" customHeight="1">
      <c r="A123" s="103"/>
      <c r="R123" s="363"/>
      <c r="S123" s="363"/>
    </row>
    <row r="124" ht="18.0" customHeight="1">
      <c r="A124" s="103"/>
      <c r="R124" s="363"/>
      <c r="S124" s="363"/>
    </row>
    <row r="125" ht="18.0" customHeight="1">
      <c r="A125" s="103"/>
      <c r="R125" s="363"/>
      <c r="S125" s="363"/>
    </row>
    <row r="126" ht="18.0" customHeight="1">
      <c r="A126" s="103"/>
      <c r="R126" s="363"/>
      <c r="S126" s="363"/>
    </row>
    <row r="127" ht="18.0" customHeight="1">
      <c r="A127" s="103"/>
      <c r="R127" s="363"/>
      <c r="S127" s="363"/>
    </row>
    <row r="128" ht="18.0" customHeight="1">
      <c r="A128" s="103"/>
      <c r="R128" s="363"/>
      <c r="S128" s="363"/>
    </row>
    <row r="129" ht="18.0" customHeight="1">
      <c r="A129" s="103"/>
      <c r="R129" s="363"/>
      <c r="S129" s="363"/>
    </row>
    <row r="130" ht="18.0" customHeight="1">
      <c r="A130" s="103"/>
      <c r="R130" s="363"/>
      <c r="S130" s="363"/>
    </row>
    <row r="131" ht="18.0" customHeight="1">
      <c r="A131" s="103"/>
      <c r="R131" s="363"/>
      <c r="S131" s="363"/>
    </row>
    <row r="132" ht="18.0" customHeight="1">
      <c r="A132" s="103"/>
      <c r="R132" s="363"/>
      <c r="S132" s="363"/>
    </row>
    <row r="133" ht="18.0" customHeight="1">
      <c r="A133" s="103"/>
      <c r="R133" s="363"/>
      <c r="S133" s="363"/>
    </row>
    <row r="134" ht="18.0" customHeight="1">
      <c r="A134" s="103"/>
      <c r="R134" s="363"/>
      <c r="S134" s="363"/>
    </row>
    <row r="135" ht="18.0" customHeight="1">
      <c r="A135" s="103"/>
      <c r="R135" s="363"/>
      <c r="S135" s="363"/>
    </row>
    <row r="136" ht="18.0" customHeight="1">
      <c r="A136" s="103"/>
      <c r="R136" s="363"/>
      <c r="S136" s="363"/>
    </row>
    <row r="137" ht="18.0" customHeight="1">
      <c r="A137" s="103"/>
      <c r="R137" s="363"/>
      <c r="S137" s="363"/>
    </row>
    <row r="138" ht="18.0" customHeight="1">
      <c r="A138" s="103"/>
      <c r="R138" s="363"/>
      <c r="S138" s="363"/>
    </row>
    <row r="139" ht="18.0" customHeight="1">
      <c r="A139" s="103"/>
      <c r="R139" s="363"/>
      <c r="S139" s="363"/>
    </row>
    <row r="140" ht="18.0" customHeight="1">
      <c r="A140" s="103"/>
      <c r="R140" s="363"/>
      <c r="S140" s="363"/>
    </row>
    <row r="141" ht="18.0" customHeight="1">
      <c r="A141" s="103"/>
      <c r="R141" s="363"/>
      <c r="S141" s="363"/>
    </row>
    <row r="142" ht="18.0" customHeight="1">
      <c r="A142" s="103"/>
      <c r="R142" s="363"/>
      <c r="S142" s="363"/>
    </row>
    <row r="143" ht="18.0" customHeight="1">
      <c r="A143" s="103"/>
      <c r="R143" s="363"/>
      <c r="S143" s="363"/>
    </row>
    <row r="144" ht="18.0" customHeight="1">
      <c r="A144" s="103"/>
      <c r="R144" s="363"/>
      <c r="S144" s="363"/>
    </row>
    <row r="145" ht="18.0" customHeight="1">
      <c r="A145" s="103"/>
      <c r="R145" s="363"/>
      <c r="S145" s="363"/>
    </row>
    <row r="146" ht="18.0" customHeight="1">
      <c r="A146" s="103"/>
      <c r="R146" s="363"/>
      <c r="S146" s="363"/>
    </row>
    <row r="147" ht="18.0" customHeight="1">
      <c r="A147" s="103"/>
      <c r="R147" s="363"/>
      <c r="S147" s="363"/>
    </row>
    <row r="148" ht="18.0" customHeight="1">
      <c r="A148" s="103"/>
      <c r="R148" s="363"/>
      <c r="S148" s="363"/>
    </row>
    <row r="149" ht="18.0" customHeight="1">
      <c r="A149" s="103"/>
      <c r="R149" s="363"/>
      <c r="S149" s="363"/>
    </row>
    <row r="150" ht="18.0" customHeight="1">
      <c r="A150" s="103"/>
      <c r="R150" s="363"/>
      <c r="S150" s="363"/>
    </row>
    <row r="151" ht="18.0" customHeight="1">
      <c r="A151" s="103"/>
      <c r="R151" s="363"/>
      <c r="S151" s="363"/>
    </row>
    <row r="152" ht="18.0" customHeight="1">
      <c r="A152" s="103"/>
      <c r="R152" s="363"/>
      <c r="S152" s="363"/>
    </row>
    <row r="153" ht="18.0" customHeight="1">
      <c r="A153" s="103"/>
      <c r="R153" s="363"/>
      <c r="S153" s="363"/>
    </row>
    <row r="154" ht="18.0" customHeight="1">
      <c r="A154" s="103"/>
      <c r="R154" s="363"/>
      <c r="S154" s="363"/>
    </row>
    <row r="155" ht="18.0" customHeight="1">
      <c r="A155" s="103"/>
      <c r="R155" s="363"/>
      <c r="S155" s="363"/>
    </row>
    <row r="156" ht="18.0" customHeight="1">
      <c r="A156" s="103"/>
      <c r="R156" s="363"/>
      <c r="S156" s="363"/>
    </row>
    <row r="157" ht="18.0" customHeight="1">
      <c r="A157" s="103"/>
      <c r="R157" s="363"/>
      <c r="S157" s="363"/>
    </row>
    <row r="158" ht="18.0" customHeight="1">
      <c r="A158" s="103"/>
      <c r="R158" s="363"/>
      <c r="S158" s="363"/>
    </row>
    <row r="159" ht="18.0" customHeight="1">
      <c r="A159" s="103"/>
      <c r="R159" s="363"/>
      <c r="S159" s="363"/>
    </row>
    <row r="160" ht="18.0" customHeight="1">
      <c r="A160" s="103"/>
      <c r="R160" s="363"/>
      <c r="S160" s="363"/>
    </row>
    <row r="161" ht="18.0" customHeight="1">
      <c r="A161" s="103"/>
      <c r="R161" s="363"/>
      <c r="S161" s="363"/>
    </row>
    <row r="162" ht="18.0" customHeight="1">
      <c r="A162" s="103"/>
      <c r="R162" s="363"/>
      <c r="S162" s="363"/>
    </row>
    <row r="163" ht="18.0" customHeight="1">
      <c r="A163" s="103"/>
      <c r="R163" s="363"/>
      <c r="S163" s="363"/>
    </row>
    <row r="164" ht="18.0" customHeight="1">
      <c r="A164" s="103"/>
      <c r="R164" s="363"/>
      <c r="S164" s="363"/>
    </row>
    <row r="165" ht="18.0" customHeight="1">
      <c r="A165" s="103"/>
      <c r="R165" s="363"/>
      <c r="S165" s="363"/>
    </row>
    <row r="166" ht="18.0" customHeight="1">
      <c r="A166" s="103"/>
      <c r="R166" s="363"/>
      <c r="S166" s="363"/>
    </row>
    <row r="167" ht="18.0" customHeight="1">
      <c r="A167" s="103"/>
      <c r="R167" s="363"/>
      <c r="S167" s="363"/>
    </row>
    <row r="168" ht="18.0" customHeight="1">
      <c r="A168" s="103"/>
      <c r="J168" s="172"/>
      <c r="R168" s="363"/>
      <c r="S168" s="363"/>
    </row>
    <row r="169" ht="18.0" customHeight="1">
      <c r="A169" s="103"/>
      <c r="J169" s="172"/>
      <c r="R169" s="363"/>
      <c r="S169" s="363"/>
    </row>
    <row r="170" ht="18.0" customHeight="1">
      <c r="A170" s="103"/>
      <c r="J170" s="172"/>
      <c r="R170" s="363"/>
      <c r="S170" s="363"/>
    </row>
    <row r="171" ht="18.0" customHeight="1">
      <c r="A171" s="103"/>
      <c r="J171" s="172"/>
      <c r="R171" s="363"/>
      <c r="S171" s="363"/>
    </row>
    <row r="172" ht="18.0" customHeight="1">
      <c r="A172" s="103"/>
      <c r="J172" s="172"/>
      <c r="R172" s="363"/>
      <c r="S172" s="363"/>
    </row>
    <row r="173" ht="18.0" customHeight="1">
      <c r="A173" s="103"/>
      <c r="J173" s="172"/>
      <c r="R173" s="363"/>
      <c r="S173" s="363"/>
    </row>
    <row r="174" ht="18.0" customHeight="1">
      <c r="A174" s="103"/>
      <c r="J174" s="172"/>
      <c r="R174" s="363"/>
      <c r="S174" s="363"/>
    </row>
    <row r="175" ht="18.0" customHeight="1">
      <c r="A175" s="103"/>
      <c r="J175" s="172"/>
      <c r="R175" s="363"/>
      <c r="S175" s="363"/>
    </row>
    <row r="176" ht="18.0" customHeight="1">
      <c r="A176" s="103"/>
      <c r="J176" s="172"/>
      <c r="R176" s="363"/>
      <c r="S176" s="363"/>
    </row>
    <row r="177" ht="18.0" customHeight="1">
      <c r="A177" s="103"/>
      <c r="J177" s="172"/>
      <c r="R177" s="363"/>
      <c r="S177" s="363"/>
    </row>
    <row r="178" ht="18.0" customHeight="1">
      <c r="A178" s="103"/>
      <c r="J178" s="172"/>
      <c r="R178" s="363"/>
      <c r="S178" s="363"/>
    </row>
    <row r="179" ht="18.0" customHeight="1">
      <c r="A179" s="103"/>
      <c r="J179" s="172"/>
      <c r="R179" s="363"/>
      <c r="S179" s="363"/>
    </row>
    <row r="180" ht="18.0" customHeight="1">
      <c r="A180" s="103"/>
      <c r="J180" s="172"/>
      <c r="R180" s="363"/>
      <c r="S180" s="363"/>
    </row>
    <row r="181" ht="18.0" customHeight="1">
      <c r="A181" s="103"/>
      <c r="J181" s="172"/>
      <c r="R181" s="363"/>
      <c r="S181" s="363"/>
    </row>
    <row r="182" ht="18.0" customHeight="1">
      <c r="A182" s="103"/>
      <c r="J182" s="172"/>
      <c r="R182" s="363"/>
      <c r="S182" s="363"/>
    </row>
    <row r="183" ht="18.0" customHeight="1">
      <c r="A183" s="103"/>
      <c r="J183" s="172"/>
      <c r="R183" s="363"/>
      <c r="S183" s="363"/>
    </row>
    <row r="184" ht="18.0" customHeight="1">
      <c r="A184" s="103"/>
      <c r="J184" s="172"/>
      <c r="R184" s="363"/>
      <c r="S184" s="363"/>
    </row>
    <row r="185" ht="18.0" customHeight="1">
      <c r="A185" s="103"/>
      <c r="J185" s="172"/>
      <c r="R185" s="363"/>
      <c r="S185" s="363"/>
    </row>
    <row r="186" ht="18.0" customHeight="1">
      <c r="A186" s="103"/>
      <c r="J186" s="172"/>
      <c r="R186" s="363"/>
      <c r="S186" s="363"/>
    </row>
    <row r="187" ht="18.0" customHeight="1">
      <c r="A187" s="103"/>
      <c r="J187" s="172"/>
      <c r="R187" s="363"/>
      <c r="S187" s="363"/>
    </row>
    <row r="188" ht="18.0" customHeight="1">
      <c r="A188" s="103"/>
      <c r="J188" s="172"/>
      <c r="R188" s="363"/>
      <c r="S188" s="363"/>
    </row>
    <row r="189" ht="18.0" customHeight="1">
      <c r="A189" s="103"/>
      <c r="J189" s="172"/>
      <c r="R189" s="363"/>
      <c r="S189" s="363"/>
    </row>
    <row r="190" ht="18.0" customHeight="1">
      <c r="A190" s="103"/>
      <c r="J190" s="172"/>
      <c r="R190" s="363"/>
      <c r="S190" s="363"/>
    </row>
    <row r="191" ht="18.0" customHeight="1">
      <c r="A191" s="103"/>
      <c r="J191" s="172"/>
      <c r="R191" s="363"/>
      <c r="S191" s="363"/>
    </row>
    <row r="192" ht="18.0" customHeight="1">
      <c r="A192" s="103"/>
      <c r="J192" s="172"/>
      <c r="R192" s="363"/>
      <c r="S192" s="363"/>
    </row>
    <row r="193" ht="18.0" customHeight="1">
      <c r="A193" s="103"/>
      <c r="J193" s="172"/>
      <c r="R193" s="363"/>
      <c r="S193" s="363"/>
    </row>
    <row r="194" ht="18.0" customHeight="1">
      <c r="A194" s="103"/>
      <c r="J194" s="172"/>
      <c r="R194" s="363"/>
      <c r="S194" s="363"/>
    </row>
    <row r="195" ht="18.0" customHeight="1">
      <c r="A195" s="103"/>
      <c r="J195" s="172"/>
      <c r="R195" s="363"/>
      <c r="S195" s="363"/>
    </row>
    <row r="196" ht="18.0" customHeight="1">
      <c r="A196" s="103"/>
      <c r="J196" s="172"/>
      <c r="R196" s="363"/>
      <c r="S196" s="363"/>
    </row>
    <row r="197" ht="18.0" customHeight="1">
      <c r="A197" s="103"/>
      <c r="J197" s="172"/>
      <c r="R197" s="363"/>
      <c r="S197" s="363"/>
    </row>
    <row r="198" ht="18.0" customHeight="1">
      <c r="A198" s="103"/>
      <c r="J198" s="172"/>
      <c r="R198" s="363"/>
      <c r="S198" s="363"/>
    </row>
    <row r="199" ht="18.0" customHeight="1">
      <c r="A199" s="103"/>
      <c r="J199" s="172"/>
      <c r="R199" s="363"/>
      <c r="S199" s="363"/>
    </row>
    <row r="200" ht="18.0" customHeight="1">
      <c r="A200" s="103"/>
      <c r="J200" s="172"/>
      <c r="R200" s="363"/>
      <c r="S200" s="363"/>
    </row>
    <row r="201" ht="18.0" customHeight="1">
      <c r="A201" s="103"/>
      <c r="J201" s="172"/>
      <c r="R201" s="363"/>
      <c r="S201" s="363"/>
    </row>
    <row r="202" ht="18.0" customHeight="1">
      <c r="A202" s="103"/>
      <c r="J202" s="172"/>
      <c r="R202" s="363"/>
      <c r="S202" s="363"/>
    </row>
    <row r="203" ht="18.0" customHeight="1">
      <c r="A203" s="103"/>
      <c r="J203" s="172"/>
      <c r="R203" s="363"/>
      <c r="S203" s="363"/>
    </row>
    <row r="204" ht="18.0" customHeight="1">
      <c r="A204" s="103"/>
      <c r="J204" s="172"/>
      <c r="R204" s="363"/>
      <c r="S204" s="363"/>
    </row>
    <row r="205" ht="18.0" customHeight="1">
      <c r="A205" s="103"/>
      <c r="J205" s="172"/>
      <c r="R205" s="363"/>
      <c r="S205" s="363"/>
    </row>
    <row r="206" ht="18.0" customHeight="1">
      <c r="A206" s="103"/>
      <c r="J206" s="172"/>
      <c r="R206" s="363"/>
      <c r="S206" s="363"/>
    </row>
    <row r="207" ht="18.0" customHeight="1">
      <c r="A207" s="103"/>
      <c r="J207" s="172"/>
      <c r="R207" s="363"/>
      <c r="S207" s="363"/>
    </row>
    <row r="208" ht="18.0" customHeight="1">
      <c r="A208" s="103"/>
      <c r="J208" s="172"/>
      <c r="R208" s="363"/>
      <c r="S208" s="363"/>
    </row>
    <row r="209" ht="18.0" customHeight="1">
      <c r="A209" s="103"/>
      <c r="J209" s="172"/>
      <c r="R209" s="363"/>
      <c r="S209" s="363"/>
    </row>
    <row r="210" ht="18.0" customHeight="1">
      <c r="A210" s="103"/>
      <c r="J210" s="172"/>
      <c r="R210" s="363"/>
      <c r="S210" s="363"/>
    </row>
    <row r="211" ht="18.0" customHeight="1">
      <c r="A211" s="103"/>
      <c r="J211" s="172"/>
      <c r="R211" s="363"/>
      <c r="S211" s="363"/>
    </row>
    <row r="212" ht="18.0" customHeight="1">
      <c r="A212" s="103"/>
      <c r="J212" s="172"/>
      <c r="R212" s="363"/>
      <c r="S212" s="363"/>
    </row>
    <row r="213" ht="18.0" customHeight="1">
      <c r="A213" s="103"/>
      <c r="J213" s="172"/>
      <c r="R213" s="363"/>
      <c r="S213" s="363"/>
    </row>
    <row r="214" ht="18.0" customHeight="1">
      <c r="A214" s="103"/>
      <c r="J214" s="172"/>
      <c r="R214" s="363"/>
      <c r="S214" s="363"/>
    </row>
    <row r="215" ht="18.0" customHeight="1">
      <c r="A215" s="103"/>
      <c r="J215" s="172"/>
      <c r="R215" s="363"/>
      <c r="S215" s="363"/>
    </row>
    <row r="216" ht="18.0" customHeight="1">
      <c r="A216" s="103"/>
      <c r="J216" s="172"/>
      <c r="R216" s="363"/>
      <c r="S216" s="363"/>
    </row>
    <row r="217" ht="18.0" customHeight="1">
      <c r="A217" s="103"/>
      <c r="J217" s="172"/>
      <c r="R217" s="363"/>
      <c r="S217" s="363"/>
    </row>
    <row r="218" ht="18.0" customHeight="1">
      <c r="A218" s="103"/>
      <c r="J218" s="172"/>
      <c r="R218" s="363"/>
      <c r="S218" s="363"/>
    </row>
    <row r="219" ht="18.0" customHeight="1">
      <c r="A219" s="103"/>
      <c r="J219" s="172"/>
      <c r="R219" s="363"/>
      <c r="S219" s="363"/>
    </row>
    <row r="220" ht="18.0" customHeight="1">
      <c r="A220" s="103"/>
      <c r="J220" s="172"/>
      <c r="R220" s="363"/>
      <c r="S220" s="363"/>
    </row>
    <row r="221" ht="18.0" customHeight="1">
      <c r="A221" s="103"/>
      <c r="J221" s="172"/>
      <c r="R221" s="363"/>
      <c r="S221" s="363"/>
    </row>
    <row r="222" ht="18.0" customHeight="1">
      <c r="A222" s="103"/>
      <c r="J222" s="172"/>
      <c r="R222" s="363"/>
      <c r="S222" s="363"/>
    </row>
    <row r="223" ht="18.0" customHeight="1">
      <c r="A223" s="103"/>
      <c r="J223" s="172"/>
      <c r="R223" s="363"/>
      <c r="S223" s="363"/>
    </row>
    <row r="224" ht="18.0" customHeight="1">
      <c r="A224" s="103"/>
      <c r="J224" s="172"/>
      <c r="R224" s="363"/>
      <c r="S224" s="363"/>
    </row>
    <row r="225" ht="18.0" customHeight="1">
      <c r="A225" s="103"/>
      <c r="J225" s="172"/>
      <c r="R225" s="363"/>
      <c r="S225" s="363"/>
    </row>
    <row r="226" ht="18.0" customHeight="1">
      <c r="A226" s="103"/>
      <c r="J226" s="172"/>
      <c r="R226" s="363"/>
      <c r="S226" s="363"/>
    </row>
    <row r="227" ht="18.0" customHeight="1">
      <c r="A227" s="103"/>
      <c r="J227" s="172"/>
      <c r="R227" s="363"/>
      <c r="S227" s="363"/>
    </row>
    <row r="228" ht="18.0" customHeight="1">
      <c r="A228" s="103"/>
      <c r="J228" s="172"/>
      <c r="R228" s="363"/>
      <c r="S228" s="363"/>
    </row>
    <row r="229" ht="18.0" customHeight="1">
      <c r="A229" s="103"/>
      <c r="J229" s="172"/>
      <c r="R229" s="363"/>
      <c r="S229" s="363"/>
    </row>
    <row r="230" ht="18.0" customHeight="1">
      <c r="A230" s="103"/>
      <c r="J230" s="172"/>
      <c r="R230" s="363"/>
      <c r="S230" s="363"/>
    </row>
    <row r="231" ht="18.0" customHeight="1">
      <c r="A231" s="103"/>
      <c r="J231" s="172"/>
      <c r="R231" s="363"/>
      <c r="S231" s="363"/>
    </row>
    <row r="232" ht="18.0" customHeight="1">
      <c r="A232" s="103"/>
      <c r="J232" s="172"/>
      <c r="R232" s="363"/>
      <c r="S232" s="363"/>
    </row>
    <row r="233" ht="18.0" customHeight="1">
      <c r="A233" s="103"/>
      <c r="J233" s="172"/>
      <c r="R233" s="363"/>
      <c r="S233" s="363"/>
    </row>
    <row r="234" ht="18.0" customHeight="1">
      <c r="A234" s="103"/>
      <c r="J234" s="172"/>
      <c r="R234" s="363"/>
      <c r="S234" s="363"/>
    </row>
    <row r="235" ht="18.0" customHeight="1">
      <c r="A235" s="103"/>
      <c r="J235" s="172"/>
      <c r="R235" s="363"/>
      <c r="S235" s="363"/>
    </row>
    <row r="236" ht="18.0" customHeight="1">
      <c r="A236" s="103"/>
      <c r="J236" s="172"/>
      <c r="R236" s="363"/>
      <c r="S236" s="363"/>
    </row>
    <row r="237" ht="18.0" customHeight="1">
      <c r="A237" s="103"/>
      <c r="J237" s="172"/>
      <c r="R237" s="363"/>
      <c r="S237" s="363"/>
    </row>
    <row r="238" ht="18.0" customHeight="1">
      <c r="A238" s="103"/>
      <c r="J238" s="172"/>
      <c r="R238" s="363"/>
      <c r="S238" s="363"/>
    </row>
    <row r="239" ht="18.0" customHeight="1">
      <c r="A239" s="103"/>
      <c r="J239" s="172"/>
      <c r="R239" s="363"/>
      <c r="S239" s="363"/>
    </row>
    <row r="240" ht="18.0" customHeight="1">
      <c r="A240" s="103"/>
      <c r="J240" s="172"/>
      <c r="R240" s="363"/>
      <c r="S240" s="363"/>
    </row>
    <row r="241" ht="18.0" customHeight="1">
      <c r="A241" s="103"/>
      <c r="J241" s="172"/>
      <c r="R241" s="363"/>
      <c r="S241" s="363"/>
    </row>
    <row r="242" ht="15.75" customHeight="1">
      <c r="A242" s="103"/>
      <c r="J242" s="172"/>
      <c r="R242" s="363"/>
      <c r="S242" s="363"/>
    </row>
    <row r="243" ht="15.75" customHeight="1">
      <c r="A243" s="103"/>
      <c r="J243" s="172"/>
      <c r="R243" s="363"/>
      <c r="S243" s="363"/>
    </row>
    <row r="244" ht="15.75" customHeight="1">
      <c r="A244" s="103"/>
      <c r="J244" s="172"/>
      <c r="R244" s="363"/>
      <c r="S244" s="363"/>
    </row>
    <row r="245" ht="15.75" customHeight="1">
      <c r="A245" s="103"/>
      <c r="J245" s="172"/>
      <c r="R245" s="363"/>
      <c r="S245" s="363"/>
    </row>
    <row r="246" ht="15.75" customHeight="1">
      <c r="A246" s="103"/>
      <c r="J246" s="172"/>
      <c r="R246" s="363"/>
      <c r="S246" s="363"/>
    </row>
    <row r="247" ht="15.75" customHeight="1">
      <c r="A247" s="103"/>
      <c r="J247" s="172"/>
      <c r="R247" s="363"/>
      <c r="S247" s="363"/>
    </row>
    <row r="248" ht="15.75" customHeight="1">
      <c r="A248" s="103"/>
      <c r="J248" s="172"/>
      <c r="R248" s="363"/>
      <c r="S248" s="363"/>
    </row>
    <row r="249" ht="15.75" customHeight="1">
      <c r="A249" s="103"/>
      <c r="J249" s="172"/>
      <c r="R249" s="363"/>
      <c r="S249" s="363"/>
    </row>
    <row r="250" ht="15.75" customHeight="1">
      <c r="A250" s="103"/>
      <c r="J250" s="172"/>
      <c r="R250" s="363"/>
      <c r="S250" s="363"/>
    </row>
    <row r="251" ht="15.75" customHeight="1">
      <c r="A251" s="103"/>
      <c r="J251" s="172"/>
      <c r="R251" s="363"/>
      <c r="S251" s="363"/>
    </row>
    <row r="252" ht="15.75" customHeight="1">
      <c r="A252" s="103"/>
      <c r="J252" s="172"/>
      <c r="R252" s="363"/>
      <c r="S252" s="363"/>
    </row>
    <row r="253" ht="15.75" customHeight="1">
      <c r="A253" s="103"/>
      <c r="J253" s="172"/>
      <c r="R253" s="363"/>
      <c r="S253" s="363"/>
    </row>
    <row r="254" ht="15.75" customHeight="1">
      <c r="A254" s="103"/>
      <c r="J254" s="172"/>
      <c r="R254" s="363"/>
      <c r="S254" s="363"/>
    </row>
    <row r="255" ht="15.75" customHeight="1">
      <c r="A255" s="103"/>
      <c r="J255" s="172"/>
      <c r="R255" s="363"/>
      <c r="S255" s="363"/>
    </row>
    <row r="256" ht="15.75" customHeight="1">
      <c r="A256" s="103"/>
      <c r="J256" s="172"/>
      <c r="R256" s="363"/>
      <c r="S256" s="363"/>
    </row>
    <row r="257" ht="15.75" customHeight="1">
      <c r="A257" s="103"/>
      <c r="J257" s="172"/>
      <c r="R257" s="363"/>
      <c r="S257" s="363"/>
    </row>
    <row r="258" ht="15.75" customHeight="1">
      <c r="A258" s="103"/>
      <c r="J258" s="172"/>
      <c r="R258" s="363"/>
      <c r="S258" s="363"/>
    </row>
    <row r="259" ht="15.75" customHeight="1">
      <c r="A259" s="103"/>
      <c r="J259" s="172"/>
      <c r="R259" s="363"/>
      <c r="S259" s="363"/>
    </row>
    <row r="260" ht="15.75" customHeight="1">
      <c r="A260" s="103"/>
      <c r="J260" s="172"/>
      <c r="R260" s="363"/>
      <c r="S260" s="363"/>
    </row>
    <row r="261" ht="15.75" customHeight="1">
      <c r="A261" s="103"/>
      <c r="J261" s="172"/>
      <c r="R261" s="363"/>
      <c r="S261" s="363"/>
    </row>
    <row r="262" ht="15.75" customHeight="1">
      <c r="A262" s="103"/>
      <c r="J262" s="172"/>
      <c r="R262" s="363"/>
      <c r="S262" s="363"/>
    </row>
    <row r="263" ht="15.75" customHeight="1">
      <c r="A263" s="103"/>
      <c r="J263" s="172"/>
      <c r="R263" s="363"/>
      <c r="S263" s="363"/>
    </row>
    <row r="264" ht="15.75" customHeight="1">
      <c r="A264" s="103"/>
      <c r="J264" s="172"/>
      <c r="R264" s="363"/>
      <c r="S264" s="363"/>
    </row>
    <row r="265" ht="15.75" customHeight="1">
      <c r="A265" s="103"/>
      <c r="J265" s="172"/>
      <c r="R265" s="363"/>
      <c r="S265" s="363"/>
    </row>
    <row r="266" ht="15.75" customHeight="1">
      <c r="A266" s="103"/>
      <c r="J266" s="172"/>
      <c r="R266" s="363"/>
      <c r="S266" s="363"/>
    </row>
    <row r="267" ht="15.75" customHeight="1">
      <c r="A267" s="103"/>
      <c r="J267" s="172"/>
      <c r="R267" s="363"/>
      <c r="S267" s="363"/>
    </row>
    <row r="268" ht="15.75" customHeight="1">
      <c r="A268" s="103"/>
      <c r="J268" s="172"/>
      <c r="R268" s="363"/>
      <c r="S268" s="363"/>
    </row>
    <row r="269" ht="15.75" customHeight="1">
      <c r="A269" s="103"/>
      <c r="J269" s="172"/>
      <c r="R269" s="363"/>
      <c r="S269" s="363"/>
    </row>
    <row r="270" ht="15.75" customHeight="1">
      <c r="J270" s="172"/>
    </row>
    <row r="271" ht="15.75" customHeight="1">
      <c r="J271" s="172"/>
    </row>
    <row r="272" ht="15.75" customHeight="1">
      <c r="J272" s="172"/>
    </row>
    <row r="273" ht="15.75" customHeight="1">
      <c r="J273" s="172"/>
    </row>
    <row r="274" ht="15.75" customHeight="1">
      <c r="J274" s="172"/>
    </row>
    <row r="275" ht="15.75" customHeight="1">
      <c r="J275" s="172"/>
    </row>
    <row r="276" ht="15.75" customHeight="1">
      <c r="J276" s="172"/>
    </row>
    <row r="277" ht="15.75" customHeight="1">
      <c r="J277" s="172"/>
    </row>
    <row r="278" ht="15.75" customHeight="1">
      <c r="J278" s="172"/>
    </row>
    <row r="279" ht="15.75" customHeight="1">
      <c r="J279" s="172"/>
    </row>
    <row r="280" ht="15.75" customHeight="1">
      <c r="J280" s="172"/>
    </row>
    <row r="281" ht="15.75" customHeight="1">
      <c r="J281" s="172"/>
    </row>
    <row r="282" ht="15.75" customHeight="1">
      <c r="J282" s="172"/>
    </row>
    <row r="283" ht="15.75" customHeight="1">
      <c r="J283" s="172"/>
    </row>
    <row r="284" ht="15.75" customHeight="1">
      <c r="J284" s="172"/>
    </row>
    <row r="285" ht="15.75" customHeight="1">
      <c r="J285" s="172"/>
    </row>
    <row r="286" ht="15.75" customHeight="1">
      <c r="J286" s="172"/>
    </row>
    <row r="287" ht="15.75" customHeight="1">
      <c r="J287" s="172"/>
    </row>
    <row r="288" ht="15.75" customHeight="1">
      <c r="J288" s="172"/>
    </row>
    <row r="289" ht="15.75" customHeight="1">
      <c r="J289" s="172"/>
    </row>
    <row r="290" ht="15.75" customHeight="1">
      <c r="J290" s="172"/>
    </row>
    <row r="291" ht="15.75" customHeight="1">
      <c r="J291" s="172"/>
    </row>
    <row r="292" ht="15.75" customHeight="1">
      <c r="J292" s="172"/>
    </row>
    <row r="293" ht="15.75" customHeight="1">
      <c r="J293" s="172"/>
    </row>
    <row r="294" ht="15.75" customHeight="1">
      <c r="J294" s="172"/>
    </row>
    <row r="295" ht="15.75" customHeight="1">
      <c r="J295" s="172"/>
    </row>
    <row r="296" ht="15.75" customHeight="1">
      <c r="J296" s="172"/>
    </row>
    <row r="297" ht="15.75" customHeight="1">
      <c r="J297" s="172"/>
    </row>
    <row r="298" ht="15.75" customHeight="1">
      <c r="J298" s="172"/>
    </row>
    <row r="299" ht="15.75" customHeight="1">
      <c r="J299" s="172"/>
    </row>
    <row r="300" ht="15.75" customHeight="1">
      <c r="J300" s="172"/>
    </row>
    <row r="301" ht="15.75" customHeight="1">
      <c r="J301" s="172"/>
    </row>
    <row r="302" ht="15.75" customHeight="1">
      <c r="J302" s="172"/>
    </row>
    <row r="303" ht="15.75" customHeight="1">
      <c r="J303" s="172"/>
    </row>
    <row r="304" ht="15.75" customHeight="1">
      <c r="J304" s="172"/>
    </row>
    <row r="305" ht="15.75" customHeight="1">
      <c r="J305" s="172"/>
    </row>
    <row r="306" ht="15.75" customHeight="1">
      <c r="J306" s="172"/>
    </row>
    <row r="307" ht="15.75" customHeight="1">
      <c r="J307" s="172"/>
    </row>
    <row r="308" ht="15.75" customHeight="1">
      <c r="J308" s="172"/>
    </row>
    <row r="309" ht="15.75" customHeight="1">
      <c r="J309" s="172"/>
    </row>
    <row r="310" ht="15.75" customHeight="1">
      <c r="J310" s="172"/>
    </row>
    <row r="311" ht="15.75" customHeight="1">
      <c r="J311" s="172"/>
    </row>
    <row r="312" ht="15.75" customHeight="1">
      <c r="J312" s="172"/>
    </row>
    <row r="313" ht="15.75" customHeight="1">
      <c r="J313" s="172"/>
    </row>
    <row r="314" ht="15.75" customHeight="1">
      <c r="J314" s="172"/>
    </row>
    <row r="315" ht="15.75" customHeight="1">
      <c r="J315" s="172"/>
    </row>
    <row r="316" ht="15.75" customHeight="1">
      <c r="J316" s="172"/>
    </row>
    <row r="317" ht="15.75" customHeight="1">
      <c r="J317" s="172"/>
    </row>
    <row r="318" ht="15.75" customHeight="1">
      <c r="J318" s="172"/>
    </row>
    <row r="319" ht="15.75" customHeight="1">
      <c r="J319" s="172"/>
    </row>
    <row r="320" ht="15.75" customHeight="1">
      <c r="J320" s="172"/>
    </row>
    <row r="321" ht="15.75" customHeight="1">
      <c r="J321" s="172"/>
    </row>
    <row r="322" ht="15.75" customHeight="1">
      <c r="J322" s="172"/>
    </row>
    <row r="323" ht="15.75" customHeight="1">
      <c r="J323" s="172"/>
    </row>
    <row r="324" ht="15.75" customHeight="1">
      <c r="J324" s="172"/>
    </row>
    <row r="325" ht="15.75" customHeight="1">
      <c r="J325" s="172"/>
    </row>
    <row r="326" ht="15.75" customHeight="1">
      <c r="J326" s="172"/>
    </row>
    <row r="327" ht="15.75" customHeight="1">
      <c r="J327" s="172"/>
    </row>
    <row r="328" ht="15.75" customHeight="1">
      <c r="J328" s="172"/>
    </row>
    <row r="329" ht="15.75" customHeight="1">
      <c r="J329" s="172"/>
    </row>
    <row r="330" ht="15.75" customHeight="1">
      <c r="J330" s="172"/>
    </row>
    <row r="331" ht="15.75" customHeight="1">
      <c r="J331" s="172"/>
    </row>
    <row r="332" ht="15.75" customHeight="1">
      <c r="J332" s="172"/>
    </row>
    <row r="333" ht="15.75" customHeight="1">
      <c r="J333" s="172"/>
    </row>
    <row r="334" ht="15.75" customHeight="1">
      <c r="J334" s="172"/>
    </row>
    <row r="335" ht="15.75" customHeight="1">
      <c r="J335" s="172"/>
    </row>
    <row r="336" ht="15.75" customHeight="1">
      <c r="J336" s="172"/>
    </row>
    <row r="337" ht="15.75" customHeight="1">
      <c r="J337" s="172"/>
    </row>
    <row r="338" ht="15.75" customHeight="1">
      <c r="J338" s="172"/>
    </row>
    <row r="339" ht="15.75" customHeight="1">
      <c r="J339" s="172"/>
    </row>
    <row r="340" ht="15.75" customHeight="1">
      <c r="J340" s="172"/>
    </row>
    <row r="341" ht="15.75" customHeight="1">
      <c r="J341" s="172"/>
    </row>
    <row r="342" ht="15.75" customHeight="1">
      <c r="J342" s="172"/>
    </row>
    <row r="343" ht="15.75" customHeight="1">
      <c r="J343" s="172"/>
    </row>
    <row r="344" ht="15.75" customHeight="1">
      <c r="J344" s="172"/>
    </row>
    <row r="345" ht="15.75" customHeight="1">
      <c r="J345" s="172"/>
    </row>
    <row r="346" ht="15.75" customHeight="1">
      <c r="J346" s="172"/>
    </row>
    <row r="347" ht="15.75" customHeight="1">
      <c r="J347" s="172"/>
    </row>
    <row r="348" ht="15.75" customHeight="1">
      <c r="J348" s="172"/>
    </row>
    <row r="349" ht="15.75" customHeight="1">
      <c r="J349" s="172"/>
    </row>
    <row r="350" ht="15.75" customHeight="1">
      <c r="J350" s="172"/>
    </row>
    <row r="351" ht="15.75" customHeight="1">
      <c r="J351" s="172"/>
    </row>
    <row r="352" ht="15.75" customHeight="1">
      <c r="J352" s="172"/>
    </row>
    <row r="353" ht="15.75" customHeight="1">
      <c r="J353" s="172"/>
    </row>
    <row r="354" ht="15.75" customHeight="1">
      <c r="J354" s="172"/>
    </row>
    <row r="355" ht="15.75" customHeight="1">
      <c r="J355" s="172"/>
    </row>
    <row r="356" ht="15.75" customHeight="1">
      <c r="J356" s="172"/>
    </row>
    <row r="357" ht="15.75" customHeight="1">
      <c r="J357" s="172"/>
    </row>
    <row r="358" ht="15.75" customHeight="1">
      <c r="J358" s="172"/>
    </row>
    <row r="359" ht="15.75" customHeight="1">
      <c r="J359" s="172"/>
    </row>
    <row r="360" ht="15.75" customHeight="1">
      <c r="J360" s="172"/>
    </row>
    <row r="361" ht="15.75" customHeight="1">
      <c r="J361" s="172"/>
    </row>
    <row r="362" ht="15.75" customHeight="1">
      <c r="J362" s="172"/>
    </row>
    <row r="363" ht="15.75" customHeight="1">
      <c r="J363" s="172"/>
    </row>
    <row r="364" ht="15.75" customHeight="1">
      <c r="J364" s="172"/>
    </row>
    <row r="365" ht="15.75" customHeight="1">
      <c r="J365" s="172"/>
    </row>
    <row r="366" ht="15.75" customHeight="1">
      <c r="J366" s="172"/>
    </row>
    <row r="367" ht="15.75" customHeight="1">
      <c r="J367" s="172"/>
    </row>
    <row r="368" ht="15.75" customHeight="1">
      <c r="J368" s="172"/>
    </row>
    <row r="369" ht="15.75" customHeight="1">
      <c r="H369" s="172"/>
      <c r="J369" s="172"/>
    </row>
    <row r="370" ht="15.75" customHeight="1">
      <c r="H370" s="172"/>
      <c r="J370" s="172"/>
    </row>
    <row r="371" ht="15.75" customHeight="1">
      <c r="H371" s="172"/>
      <c r="J371" s="172"/>
    </row>
    <row r="372" ht="15.75" customHeight="1">
      <c r="H372" s="172"/>
      <c r="J372" s="172"/>
    </row>
    <row r="373" ht="15.75" customHeight="1">
      <c r="H373" s="172"/>
      <c r="J373" s="172"/>
    </row>
    <row r="374" ht="15.75" customHeight="1">
      <c r="H374" s="172"/>
      <c r="J374" s="172"/>
    </row>
    <row r="375" ht="15.75" customHeight="1">
      <c r="H375" s="172"/>
      <c r="J375" s="172"/>
    </row>
    <row r="376" ht="15.75" customHeight="1">
      <c r="H376" s="172"/>
      <c r="J376" s="172"/>
    </row>
    <row r="377" ht="15.75" customHeight="1">
      <c r="H377" s="172"/>
      <c r="J377" s="172"/>
    </row>
    <row r="378" ht="15.75" customHeight="1">
      <c r="H378" s="172"/>
      <c r="J378" s="172"/>
    </row>
    <row r="379" ht="15.75" customHeight="1">
      <c r="H379" s="172"/>
      <c r="J379" s="172"/>
    </row>
    <row r="380" ht="15.75" customHeight="1">
      <c r="H380" s="172"/>
      <c r="J380" s="172"/>
    </row>
    <row r="381" ht="15.75" customHeight="1">
      <c r="H381" s="172"/>
      <c r="J381" s="172"/>
    </row>
    <row r="382" ht="15.75" customHeight="1">
      <c r="H382" s="172"/>
      <c r="J382" s="172"/>
    </row>
    <row r="383" ht="15.75" customHeight="1">
      <c r="H383" s="172"/>
      <c r="J383" s="172"/>
    </row>
    <row r="384" ht="15.75" customHeight="1">
      <c r="H384" s="172"/>
      <c r="J384" s="172"/>
    </row>
    <row r="385" ht="15.75" customHeight="1">
      <c r="H385" s="172"/>
      <c r="J385" s="172"/>
    </row>
    <row r="386" ht="15.75" customHeight="1">
      <c r="H386" s="172"/>
      <c r="J386" s="172"/>
    </row>
    <row r="387" ht="15.75" customHeight="1">
      <c r="H387" s="172"/>
      <c r="J387" s="172"/>
    </row>
    <row r="388" ht="15.75" customHeight="1">
      <c r="H388" s="172"/>
      <c r="J388" s="172"/>
    </row>
    <row r="389" ht="15.75" customHeight="1">
      <c r="H389" s="172"/>
      <c r="J389" s="172"/>
    </row>
    <row r="390" ht="15.75" customHeight="1">
      <c r="H390" s="172"/>
      <c r="J390" s="172"/>
    </row>
    <row r="391" ht="15.75" customHeight="1">
      <c r="H391" s="172"/>
      <c r="J391" s="172"/>
    </row>
    <row r="392" ht="15.75" customHeight="1">
      <c r="H392" s="172"/>
      <c r="J392" s="172"/>
    </row>
    <row r="393" ht="15.75" customHeight="1">
      <c r="H393" s="172"/>
      <c r="J393" s="172"/>
    </row>
    <row r="394" ht="15.75" customHeight="1">
      <c r="H394" s="172"/>
      <c r="J394" s="172"/>
    </row>
    <row r="395" ht="15.75" customHeight="1">
      <c r="H395" s="172"/>
      <c r="J395" s="172"/>
    </row>
    <row r="396" ht="15.75" customHeight="1">
      <c r="H396" s="172"/>
      <c r="J396" s="172"/>
    </row>
    <row r="397" ht="15.75" customHeight="1">
      <c r="H397" s="172"/>
      <c r="J397" s="172"/>
    </row>
    <row r="398" ht="15.75" customHeight="1">
      <c r="H398" s="172"/>
      <c r="J398" s="172"/>
    </row>
    <row r="399" ht="15.75" customHeight="1">
      <c r="H399" s="172"/>
      <c r="J399" s="172"/>
    </row>
    <row r="400" ht="15.75" customHeight="1">
      <c r="H400" s="172"/>
      <c r="J400" s="172"/>
    </row>
    <row r="401" ht="15.75" customHeight="1">
      <c r="H401" s="172"/>
      <c r="J401" s="172"/>
    </row>
    <row r="402" ht="15.75" customHeight="1">
      <c r="H402" s="172"/>
      <c r="J402" s="172"/>
    </row>
    <row r="403" ht="15.75" customHeight="1">
      <c r="H403" s="172"/>
      <c r="J403" s="172"/>
    </row>
    <row r="404" ht="15.75" customHeight="1">
      <c r="H404" s="172"/>
      <c r="J404" s="172"/>
    </row>
    <row r="405" ht="15.75" customHeight="1">
      <c r="H405" s="172"/>
      <c r="J405" s="172"/>
    </row>
    <row r="406" ht="15.75" customHeight="1">
      <c r="H406" s="172"/>
      <c r="J406" s="172"/>
    </row>
    <row r="407" ht="15.75" customHeight="1">
      <c r="H407" s="172"/>
      <c r="J407" s="172"/>
    </row>
    <row r="408" ht="15.75" customHeight="1">
      <c r="H408" s="172"/>
      <c r="J408" s="172"/>
    </row>
    <row r="409" ht="15.75" customHeight="1">
      <c r="H409" s="172"/>
      <c r="J409" s="172"/>
    </row>
    <row r="410" ht="15.75" customHeight="1">
      <c r="H410" s="172"/>
      <c r="J410" s="172"/>
    </row>
    <row r="411" ht="15.75" customHeight="1">
      <c r="H411" s="172"/>
      <c r="J411" s="172"/>
    </row>
    <row r="412" ht="15.75" customHeight="1">
      <c r="H412" s="172"/>
      <c r="J412" s="172"/>
    </row>
    <row r="413" ht="15.75" customHeight="1">
      <c r="H413" s="172"/>
      <c r="J413" s="172"/>
    </row>
    <row r="414" ht="15.75" customHeight="1">
      <c r="H414" s="172"/>
      <c r="J414" s="172"/>
    </row>
    <row r="415" ht="15.75" customHeight="1">
      <c r="H415" s="172"/>
      <c r="J415" s="172"/>
    </row>
    <row r="416" ht="15.75" customHeight="1">
      <c r="H416" s="172"/>
      <c r="J416" s="172"/>
    </row>
    <row r="417" ht="15.75" customHeight="1">
      <c r="H417" s="172"/>
      <c r="J417" s="172"/>
    </row>
    <row r="418" ht="15.75" customHeight="1">
      <c r="H418" s="172"/>
      <c r="J418" s="172"/>
    </row>
    <row r="419" ht="15.75" customHeight="1">
      <c r="H419" s="172"/>
      <c r="J419" s="172"/>
    </row>
    <row r="420" ht="15.75" customHeight="1">
      <c r="H420" s="172"/>
      <c r="J420" s="172"/>
    </row>
    <row r="421" ht="15.75" customHeight="1">
      <c r="H421" s="172"/>
      <c r="J421" s="172"/>
    </row>
    <row r="422" ht="15.75" customHeight="1">
      <c r="H422" s="172"/>
      <c r="J422" s="172"/>
    </row>
    <row r="423" ht="15.75" customHeight="1">
      <c r="H423" s="172"/>
      <c r="J423" s="172"/>
    </row>
    <row r="424" ht="15.75" customHeight="1">
      <c r="H424" s="172"/>
      <c r="J424" s="172"/>
    </row>
    <row r="425" ht="15.75" customHeight="1">
      <c r="H425" s="172"/>
      <c r="J425" s="172"/>
    </row>
    <row r="426" ht="15.75" customHeight="1">
      <c r="H426" s="172"/>
      <c r="J426" s="172"/>
    </row>
    <row r="427" ht="15.75" customHeight="1">
      <c r="H427" s="172"/>
      <c r="J427" s="172"/>
    </row>
    <row r="428" ht="15.75" customHeight="1">
      <c r="H428" s="172"/>
      <c r="J428" s="172"/>
    </row>
    <row r="429" ht="15.75" customHeight="1">
      <c r="H429" s="172"/>
      <c r="J429" s="172"/>
    </row>
    <row r="430" ht="15.75" customHeight="1">
      <c r="H430" s="172"/>
      <c r="J430" s="172"/>
    </row>
    <row r="431" ht="15.75" customHeight="1">
      <c r="H431" s="172"/>
      <c r="J431" s="172"/>
    </row>
    <row r="432" ht="15.75" customHeight="1">
      <c r="H432" s="172"/>
      <c r="J432" s="172"/>
    </row>
    <row r="433" ht="15.75" customHeight="1">
      <c r="H433" s="172"/>
      <c r="J433" s="172"/>
    </row>
    <row r="434" ht="15.75" customHeight="1">
      <c r="H434" s="172"/>
      <c r="J434" s="172"/>
    </row>
    <row r="435" ht="15.75" customHeight="1">
      <c r="H435" s="172"/>
      <c r="J435" s="172"/>
    </row>
    <row r="436" ht="15.75" customHeight="1">
      <c r="H436" s="172"/>
      <c r="J436" s="172"/>
    </row>
    <row r="437" ht="15.75" customHeight="1">
      <c r="H437" s="172"/>
      <c r="J437" s="172"/>
    </row>
    <row r="438" ht="15.75" customHeight="1">
      <c r="H438" s="172"/>
      <c r="J438" s="172"/>
    </row>
    <row r="439" ht="15.75" customHeight="1">
      <c r="H439" s="172"/>
      <c r="J439" s="172"/>
    </row>
    <row r="440" ht="15.75" customHeight="1">
      <c r="H440" s="172"/>
      <c r="J440" s="172"/>
    </row>
    <row r="441" ht="15.75" customHeight="1">
      <c r="H441" s="172"/>
      <c r="J441" s="172"/>
    </row>
    <row r="442" ht="15.75" customHeight="1">
      <c r="H442" s="172"/>
      <c r="J442" s="172"/>
    </row>
    <row r="443" ht="15.75" customHeight="1">
      <c r="H443" s="172"/>
      <c r="J443" s="172"/>
    </row>
    <row r="444" ht="15.75" customHeight="1">
      <c r="H444" s="172"/>
      <c r="J444" s="172"/>
    </row>
    <row r="445" ht="15.75" customHeight="1">
      <c r="H445" s="172"/>
      <c r="J445" s="172"/>
    </row>
    <row r="446" ht="15.75" customHeight="1">
      <c r="H446" s="172"/>
      <c r="J446" s="172"/>
    </row>
    <row r="447" ht="15.75" customHeight="1">
      <c r="H447" s="172"/>
      <c r="J447" s="172"/>
    </row>
    <row r="448" ht="15.75" customHeight="1">
      <c r="H448" s="172"/>
      <c r="J448" s="172"/>
    </row>
    <row r="449" ht="15.75" customHeight="1">
      <c r="H449" s="172"/>
      <c r="J449" s="172"/>
    </row>
    <row r="450" ht="15.75" customHeight="1">
      <c r="H450" s="172"/>
      <c r="J450" s="172"/>
    </row>
    <row r="451" ht="15.75" customHeight="1">
      <c r="H451" s="172"/>
      <c r="J451" s="172"/>
    </row>
    <row r="452" ht="15.75" customHeight="1">
      <c r="H452" s="172"/>
      <c r="J452" s="172"/>
    </row>
    <row r="453" ht="15.75" customHeight="1">
      <c r="H453" s="172"/>
      <c r="J453" s="172"/>
    </row>
    <row r="454" ht="15.75" customHeight="1">
      <c r="H454" s="172"/>
      <c r="J454" s="172"/>
    </row>
    <row r="455" ht="15.75" customHeight="1">
      <c r="H455" s="172"/>
      <c r="J455" s="172"/>
    </row>
    <row r="456" ht="15.75" customHeight="1">
      <c r="H456" s="172"/>
      <c r="J456" s="172"/>
    </row>
    <row r="457" ht="15.75" customHeight="1">
      <c r="H457" s="172"/>
      <c r="J457" s="172"/>
    </row>
    <row r="458" ht="15.75" customHeight="1">
      <c r="H458" s="172"/>
      <c r="J458" s="172"/>
    </row>
    <row r="459" ht="15.75" customHeight="1">
      <c r="H459" s="172"/>
      <c r="J459" s="172"/>
    </row>
    <row r="460" ht="15.75" customHeight="1">
      <c r="H460" s="172"/>
      <c r="J460" s="172"/>
    </row>
    <row r="461" ht="15.75" customHeight="1">
      <c r="H461" s="172"/>
      <c r="J461" s="172"/>
    </row>
    <row r="462" ht="15.75" customHeight="1">
      <c r="H462" s="172"/>
      <c r="J462" s="172"/>
    </row>
    <row r="463" ht="15.75" customHeight="1">
      <c r="H463" s="172"/>
      <c r="J463" s="172"/>
    </row>
    <row r="464" ht="15.75" customHeight="1">
      <c r="H464" s="172"/>
      <c r="J464" s="172"/>
    </row>
    <row r="465" ht="15.75" customHeight="1">
      <c r="H465" s="172"/>
      <c r="J465" s="172"/>
    </row>
    <row r="466" ht="15.75" customHeight="1">
      <c r="H466" s="172"/>
      <c r="J466" s="172"/>
    </row>
    <row r="467" ht="15.75" customHeight="1">
      <c r="H467" s="172"/>
      <c r="J467" s="172"/>
    </row>
    <row r="468" ht="15.75" customHeight="1">
      <c r="H468" s="172"/>
      <c r="J468" s="172"/>
    </row>
    <row r="469" ht="15.75" customHeight="1">
      <c r="H469" s="172"/>
      <c r="J469" s="172"/>
    </row>
    <row r="470" ht="15.75" customHeight="1">
      <c r="H470" s="172"/>
      <c r="J470" s="172"/>
    </row>
    <row r="471" ht="15.75" customHeight="1">
      <c r="H471" s="172"/>
      <c r="J471" s="172"/>
    </row>
    <row r="472" ht="15.75" customHeight="1">
      <c r="H472" s="172"/>
      <c r="J472" s="172"/>
    </row>
    <row r="473" ht="15.75" customHeight="1">
      <c r="H473" s="172"/>
      <c r="J473" s="172"/>
    </row>
    <row r="474" ht="15.75" customHeight="1">
      <c r="H474" s="172"/>
      <c r="J474" s="172"/>
    </row>
    <row r="475" ht="15.75" customHeight="1">
      <c r="H475" s="172"/>
      <c r="J475" s="172"/>
    </row>
    <row r="476" ht="15.75" customHeight="1">
      <c r="H476" s="172"/>
      <c r="J476" s="172"/>
    </row>
    <row r="477" ht="15.75" customHeight="1">
      <c r="H477" s="172"/>
      <c r="J477" s="172"/>
    </row>
    <row r="478" ht="15.75" customHeight="1">
      <c r="H478" s="172"/>
      <c r="J478" s="172"/>
    </row>
    <row r="479" ht="15.75" customHeight="1">
      <c r="H479" s="172"/>
      <c r="J479" s="172"/>
    </row>
    <row r="480" ht="15.75" customHeight="1">
      <c r="H480" s="172"/>
      <c r="J480" s="172"/>
    </row>
    <row r="481" ht="15.75" customHeight="1">
      <c r="H481" s="172"/>
      <c r="J481" s="172"/>
    </row>
    <row r="482" ht="15.75" customHeight="1">
      <c r="H482" s="172"/>
      <c r="J482" s="172"/>
    </row>
    <row r="483" ht="15.75" customHeight="1">
      <c r="H483" s="172"/>
      <c r="J483" s="172"/>
    </row>
    <row r="484" ht="15.75" customHeight="1">
      <c r="H484" s="172"/>
      <c r="J484" s="172"/>
    </row>
    <row r="485" ht="15.75" customHeight="1">
      <c r="H485" s="172"/>
      <c r="J485" s="172"/>
    </row>
    <row r="486" ht="15.75" customHeight="1">
      <c r="H486" s="172"/>
      <c r="J486" s="172"/>
    </row>
    <row r="487" ht="15.75" customHeight="1">
      <c r="H487" s="172"/>
      <c r="J487" s="172"/>
    </row>
    <row r="488" ht="15.75" customHeight="1">
      <c r="H488" s="172"/>
      <c r="J488" s="172"/>
    </row>
    <row r="489" ht="15.75" customHeight="1">
      <c r="H489" s="172"/>
      <c r="J489" s="172"/>
    </row>
    <row r="490" ht="15.75" customHeight="1">
      <c r="H490" s="172"/>
      <c r="J490" s="172"/>
    </row>
    <row r="491" ht="15.75" customHeight="1">
      <c r="H491" s="172"/>
      <c r="J491" s="172"/>
    </row>
    <row r="492" ht="15.75" customHeight="1">
      <c r="H492" s="172"/>
      <c r="J492" s="172"/>
    </row>
    <row r="493" ht="15.75" customHeight="1">
      <c r="H493" s="172"/>
      <c r="J493" s="172"/>
    </row>
    <row r="494" ht="15.75" customHeight="1">
      <c r="H494" s="172"/>
      <c r="J494" s="172"/>
    </row>
    <row r="495" ht="15.75" customHeight="1">
      <c r="H495" s="172"/>
      <c r="J495" s="172"/>
    </row>
    <row r="496" ht="15.75" customHeight="1">
      <c r="H496" s="172"/>
      <c r="J496" s="172"/>
    </row>
    <row r="497" ht="15.75" customHeight="1">
      <c r="H497" s="172"/>
      <c r="J497" s="172"/>
    </row>
    <row r="498" ht="15.75" customHeight="1">
      <c r="H498" s="172"/>
      <c r="J498" s="172"/>
    </row>
    <row r="499" ht="15.75" customHeight="1">
      <c r="H499" s="172"/>
      <c r="J499" s="172"/>
    </row>
    <row r="500" ht="15.75" customHeight="1">
      <c r="H500" s="172"/>
      <c r="J500" s="172"/>
    </row>
    <row r="501" ht="15.75" customHeight="1">
      <c r="H501" s="172"/>
      <c r="J501" s="172"/>
    </row>
    <row r="502" ht="15.75" customHeight="1">
      <c r="H502" s="172"/>
      <c r="J502" s="172"/>
    </row>
    <row r="503" ht="15.75" customHeight="1">
      <c r="H503" s="172"/>
      <c r="J503" s="172"/>
    </row>
    <row r="504" ht="15.75" customHeight="1">
      <c r="H504" s="172"/>
      <c r="J504" s="172"/>
    </row>
    <row r="505" ht="15.75" customHeight="1">
      <c r="H505" s="172"/>
      <c r="J505" s="172"/>
    </row>
    <row r="506" ht="15.75" customHeight="1">
      <c r="H506" s="172"/>
      <c r="J506" s="172"/>
    </row>
    <row r="507" ht="15.75" customHeight="1">
      <c r="H507" s="172"/>
      <c r="J507" s="172"/>
    </row>
    <row r="508" ht="15.75" customHeight="1">
      <c r="H508" s="172"/>
      <c r="J508" s="172"/>
    </row>
    <row r="509" ht="15.75" customHeight="1">
      <c r="H509" s="172"/>
      <c r="J509" s="172"/>
    </row>
    <row r="510" ht="15.75" customHeight="1">
      <c r="H510" s="172"/>
      <c r="J510" s="172"/>
    </row>
    <row r="511" ht="15.75" customHeight="1">
      <c r="H511" s="172"/>
      <c r="J511" s="172"/>
    </row>
    <row r="512" ht="15.75" customHeight="1">
      <c r="H512" s="172"/>
      <c r="J512" s="172"/>
    </row>
    <row r="513" ht="15.75" customHeight="1">
      <c r="H513" s="172"/>
      <c r="J513" s="172"/>
    </row>
    <row r="514" ht="15.75" customHeight="1">
      <c r="H514" s="172"/>
      <c r="J514" s="172"/>
    </row>
    <row r="515" ht="15.75" customHeight="1">
      <c r="H515" s="172"/>
      <c r="J515" s="172"/>
    </row>
    <row r="516" ht="15.75" customHeight="1">
      <c r="H516" s="172"/>
      <c r="J516" s="172"/>
    </row>
    <row r="517" ht="15.75" customHeight="1">
      <c r="H517" s="172"/>
      <c r="J517" s="172"/>
    </row>
    <row r="518" ht="15.75" customHeight="1">
      <c r="H518" s="172"/>
      <c r="J518" s="172"/>
    </row>
    <row r="519" ht="15.75" customHeight="1">
      <c r="H519" s="172"/>
      <c r="J519" s="172"/>
    </row>
    <row r="520" ht="15.75" customHeight="1">
      <c r="H520" s="172"/>
      <c r="J520" s="172"/>
    </row>
    <row r="521" ht="15.75" customHeight="1">
      <c r="H521" s="172"/>
      <c r="J521" s="172"/>
    </row>
    <row r="522" ht="15.75" customHeight="1">
      <c r="H522" s="172"/>
      <c r="J522" s="172"/>
    </row>
    <row r="523" ht="15.75" customHeight="1">
      <c r="H523" s="172"/>
      <c r="J523" s="172"/>
    </row>
    <row r="524" ht="15.75" customHeight="1">
      <c r="H524" s="172"/>
      <c r="J524" s="172"/>
    </row>
    <row r="525" ht="15.75" customHeight="1">
      <c r="H525" s="172"/>
      <c r="J525" s="172"/>
    </row>
    <row r="526" ht="15.75" customHeight="1">
      <c r="H526" s="172"/>
      <c r="J526" s="172"/>
    </row>
    <row r="527" ht="15.75" customHeight="1">
      <c r="H527" s="172"/>
      <c r="J527" s="172"/>
    </row>
    <row r="528" ht="15.75" customHeight="1">
      <c r="H528" s="172"/>
      <c r="J528" s="172"/>
    </row>
    <row r="529" ht="15.75" customHeight="1">
      <c r="H529" s="172"/>
      <c r="J529" s="172"/>
    </row>
    <row r="530" ht="15.75" customHeight="1">
      <c r="H530" s="172"/>
      <c r="J530" s="172"/>
    </row>
    <row r="531" ht="15.75" customHeight="1">
      <c r="H531" s="172"/>
      <c r="J531" s="172"/>
    </row>
    <row r="532" ht="15.75" customHeight="1">
      <c r="H532" s="172"/>
      <c r="J532" s="172"/>
    </row>
    <row r="533" ht="15.75" customHeight="1">
      <c r="H533" s="172"/>
      <c r="J533" s="172"/>
    </row>
    <row r="534" ht="15.75" customHeight="1">
      <c r="H534" s="172"/>
      <c r="J534" s="172"/>
    </row>
    <row r="535" ht="15.75" customHeight="1">
      <c r="H535" s="172"/>
      <c r="J535" s="172"/>
    </row>
    <row r="536" ht="15.75" customHeight="1">
      <c r="H536" s="172"/>
      <c r="J536" s="172"/>
    </row>
    <row r="537" ht="15.75" customHeight="1">
      <c r="H537" s="172"/>
      <c r="J537" s="172"/>
    </row>
    <row r="538" ht="15.75" customHeight="1">
      <c r="H538" s="172"/>
      <c r="J538" s="172"/>
    </row>
    <row r="539" ht="15.75" customHeight="1">
      <c r="H539" s="172"/>
      <c r="J539" s="172"/>
    </row>
    <row r="540" ht="15.75" customHeight="1">
      <c r="H540" s="172"/>
      <c r="J540" s="172"/>
    </row>
    <row r="541" ht="15.75" customHeight="1">
      <c r="H541" s="172"/>
      <c r="J541" s="172"/>
    </row>
    <row r="542" ht="15.75" customHeight="1">
      <c r="H542" s="172"/>
      <c r="J542" s="172"/>
    </row>
    <row r="543" ht="15.75" customHeight="1">
      <c r="H543" s="172"/>
      <c r="J543" s="172"/>
    </row>
    <row r="544" ht="15.75" customHeight="1">
      <c r="H544" s="172"/>
      <c r="J544" s="172"/>
    </row>
    <row r="545" ht="15.75" customHeight="1">
      <c r="H545" s="172"/>
      <c r="J545" s="172"/>
    </row>
    <row r="546" ht="15.75" customHeight="1">
      <c r="H546" s="172"/>
      <c r="J546" s="172"/>
    </row>
    <row r="547" ht="15.75" customHeight="1">
      <c r="H547" s="172"/>
      <c r="J547" s="172"/>
    </row>
    <row r="548" ht="15.75" customHeight="1">
      <c r="H548" s="172"/>
      <c r="J548" s="172"/>
    </row>
    <row r="549" ht="15.75" customHeight="1">
      <c r="H549" s="172"/>
      <c r="J549" s="172"/>
    </row>
    <row r="550" ht="15.75" customHeight="1">
      <c r="H550" s="172"/>
      <c r="J550" s="172"/>
    </row>
    <row r="551" ht="15.75" customHeight="1">
      <c r="H551" s="172"/>
      <c r="J551" s="172"/>
    </row>
    <row r="552" ht="15.75" customHeight="1">
      <c r="H552" s="172"/>
      <c r="J552" s="172"/>
    </row>
    <row r="553" ht="15.75" customHeight="1">
      <c r="H553" s="172"/>
      <c r="J553" s="172"/>
    </row>
    <row r="554" ht="15.75" customHeight="1">
      <c r="H554" s="172"/>
      <c r="J554" s="172"/>
    </row>
    <row r="555" ht="15.75" customHeight="1">
      <c r="H555" s="172"/>
      <c r="J555" s="172"/>
    </row>
    <row r="556" ht="15.75" customHeight="1">
      <c r="H556" s="172"/>
      <c r="J556" s="172"/>
    </row>
    <row r="557" ht="15.75" customHeight="1">
      <c r="H557" s="172"/>
      <c r="J557" s="172"/>
    </row>
    <row r="558" ht="15.75" customHeight="1">
      <c r="H558" s="172"/>
      <c r="J558" s="172"/>
    </row>
    <row r="559" ht="15.75" customHeight="1">
      <c r="H559" s="172"/>
      <c r="J559" s="172"/>
    </row>
    <row r="560" ht="15.75" customHeight="1">
      <c r="H560" s="172"/>
      <c r="J560" s="172"/>
    </row>
    <row r="561" ht="15.75" customHeight="1">
      <c r="H561" s="172"/>
      <c r="J561" s="172"/>
    </row>
    <row r="562" ht="15.75" customHeight="1">
      <c r="H562" s="172"/>
      <c r="J562" s="172"/>
    </row>
    <row r="563" ht="15.75" customHeight="1">
      <c r="H563" s="172"/>
      <c r="J563" s="172"/>
    </row>
    <row r="564" ht="15.75" customHeight="1">
      <c r="H564" s="172"/>
      <c r="J564" s="172"/>
    </row>
    <row r="565" ht="15.75" customHeight="1">
      <c r="H565" s="172"/>
      <c r="J565" s="172"/>
    </row>
    <row r="566" ht="15.75" customHeight="1">
      <c r="H566" s="172"/>
      <c r="J566" s="172"/>
    </row>
    <row r="567" ht="15.75" customHeight="1">
      <c r="H567" s="172"/>
      <c r="J567" s="172"/>
    </row>
    <row r="568" ht="15.75" customHeight="1">
      <c r="H568" s="172"/>
      <c r="J568" s="172"/>
    </row>
    <row r="569" ht="15.75" customHeight="1">
      <c r="H569" s="172"/>
      <c r="J569" s="172"/>
    </row>
    <row r="570" ht="15.75" customHeight="1">
      <c r="H570" s="172"/>
      <c r="J570" s="172"/>
    </row>
    <row r="571" ht="15.75" customHeight="1">
      <c r="H571" s="172"/>
      <c r="J571" s="172"/>
    </row>
    <row r="572" ht="15.75" customHeight="1">
      <c r="H572" s="172"/>
      <c r="J572" s="172"/>
    </row>
    <row r="573" ht="15.75" customHeight="1">
      <c r="H573" s="172"/>
      <c r="J573" s="172"/>
    </row>
    <row r="574" ht="15.75" customHeight="1">
      <c r="H574" s="172"/>
      <c r="J574" s="172"/>
    </row>
    <row r="575" ht="15.75" customHeight="1">
      <c r="H575" s="172"/>
      <c r="J575" s="172"/>
    </row>
    <row r="576" ht="15.75" customHeight="1">
      <c r="H576" s="172"/>
      <c r="J576" s="172"/>
    </row>
    <row r="577" ht="15.75" customHeight="1">
      <c r="H577" s="172"/>
      <c r="J577" s="172"/>
    </row>
    <row r="578" ht="15.75" customHeight="1">
      <c r="H578" s="172"/>
      <c r="J578" s="172"/>
    </row>
    <row r="579" ht="15.75" customHeight="1">
      <c r="H579" s="172"/>
      <c r="J579" s="172"/>
    </row>
    <row r="580" ht="15.75" customHeight="1">
      <c r="H580" s="172"/>
      <c r="J580" s="172"/>
    </row>
    <row r="581" ht="15.75" customHeight="1">
      <c r="H581" s="172"/>
      <c r="J581" s="172"/>
    </row>
    <row r="582" ht="15.75" customHeight="1">
      <c r="H582" s="172"/>
      <c r="J582" s="172"/>
    </row>
    <row r="583" ht="15.75" customHeight="1">
      <c r="H583" s="172"/>
      <c r="J583" s="172"/>
    </row>
    <row r="584" ht="15.75" customHeight="1">
      <c r="H584" s="172"/>
      <c r="J584" s="172"/>
    </row>
    <row r="585" ht="15.75" customHeight="1">
      <c r="H585" s="172"/>
      <c r="J585" s="172"/>
    </row>
    <row r="586" ht="15.75" customHeight="1">
      <c r="H586" s="172"/>
      <c r="J586" s="172"/>
    </row>
    <row r="587" ht="15.75" customHeight="1">
      <c r="H587" s="172"/>
      <c r="J587" s="172"/>
    </row>
    <row r="588" ht="15.75" customHeight="1">
      <c r="H588" s="172"/>
      <c r="J588" s="172"/>
    </row>
    <row r="589" ht="15.75" customHeight="1">
      <c r="H589" s="172"/>
      <c r="J589" s="172"/>
    </row>
    <row r="590" ht="15.75" customHeight="1">
      <c r="H590" s="172"/>
      <c r="J590" s="172"/>
    </row>
    <row r="591" ht="15.75" customHeight="1">
      <c r="H591" s="172"/>
      <c r="J591" s="172"/>
    </row>
    <row r="592" ht="15.75" customHeight="1">
      <c r="H592" s="172"/>
      <c r="J592" s="172"/>
    </row>
    <row r="593" ht="15.75" customHeight="1">
      <c r="H593" s="172"/>
      <c r="J593" s="172"/>
    </row>
    <row r="594" ht="15.75" customHeight="1">
      <c r="H594" s="172"/>
      <c r="J594" s="172"/>
    </row>
    <row r="595" ht="15.75" customHeight="1">
      <c r="H595" s="172"/>
      <c r="J595" s="172"/>
    </row>
    <row r="596" ht="15.75" customHeight="1">
      <c r="H596" s="172"/>
      <c r="J596" s="172"/>
    </row>
    <row r="597" ht="15.75" customHeight="1">
      <c r="H597" s="172"/>
      <c r="J597" s="172"/>
    </row>
    <row r="598" ht="15.75" customHeight="1">
      <c r="H598" s="172"/>
      <c r="J598" s="172"/>
    </row>
    <row r="599" ht="15.75" customHeight="1">
      <c r="H599" s="172"/>
      <c r="J599" s="172"/>
    </row>
    <row r="600" ht="15.75" customHeight="1">
      <c r="H600" s="172"/>
      <c r="J600" s="172"/>
    </row>
    <row r="601" ht="15.75" customHeight="1">
      <c r="H601" s="172"/>
      <c r="J601" s="172"/>
    </row>
    <row r="602" ht="15.75" customHeight="1">
      <c r="H602" s="172"/>
      <c r="J602" s="172"/>
    </row>
    <row r="603" ht="15.75" customHeight="1">
      <c r="H603" s="172"/>
      <c r="J603" s="172"/>
    </row>
    <row r="604" ht="15.75" customHeight="1">
      <c r="H604" s="172"/>
      <c r="J604" s="172"/>
    </row>
    <row r="605" ht="15.75" customHeight="1">
      <c r="H605" s="172"/>
      <c r="J605" s="172"/>
    </row>
    <row r="606" ht="15.75" customHeight="1">
      <c r="H606" s="172"/>
      <c r="J606" s="172"/>
    </row>
    <row r="607" ht="15.75" customHeight="1">
      <c r="H607" s="172"/>
      <c r="J607" s="172"/>
    </row>
    <row r="608" ht="15.75" customHeight="1">
      <c r="H608" s="172"/>
      <c r="J608" s="172"/>
    </row>
    <row r="609" ht="15.75" customHeight="1">
      <c r="H609" s="172"/>
      <c r="J609" s="172"/>
    </row>
    <row r="610" ht="15.75" customHeight="1">
      <c r="H610" s="172"/>
      <c r="J610" s="172"/>
    </row>
    <row r="611" ht="15.75" customHeight="1">
      <c r="H611" s="172"/>
      <c r="J611" s="172"/>
    </row>
    <row r="612" ht="15.75" customHeight="1">
      <c r="H612" s="172"/>
      <c r="J612" s="172"/>
    </row>
    <row r="613" ht="15.75" customHeight="1">
      <c r="H613" s="172"/>
      <c r="J613" s="172"/>
    </row>
    <row r="614" ht="15.75" customHeight="1">
      <c r="H614" s="172"/>
      <c r="J614" s="172"/>
    </row>
    <row r="615" ht="15.75" customHeight="1">
      <c r="H615" s="172"/>
      <c r="J615" s="172"/>
    </row>
    <row r="616" ht="15.75" customHeight="1">
      <c r="H616" s="172"/>
      <c r="J616" s="172"/>
    </row>
    <row r="617" ht="15.75" customHeight="1">
      <c r="H617" s="172"/>
      <c r="J617" s="172"/>
    </row>
    <row r="618" ht="15.75" customHeight="1">
      <c r="H618" s="172"/>
      <c r="J618" s="172"/>
    </row>
    <row r="619" ht="15.75" customHeight="1">
      <c r="H619" s="172"/>
      <c r="J619" s="172"/>
    </row>
    <row r="620" ht="15.75" customHeight="1">
      <c r="H620" s="172"/>
      <c r="J620" s="172"/>
    </row>
    <row r="621" ht="15.75" customHeight="1">
      <c r="H621" s="172"/>
      <c r="J621" s="172"/>
    </row>
    <row r="622" ht="15.75" customHeight="1">
      <c r="H622" s="172"/>
      <c r="J622" s="172"/>
    </row>
    <row r="623" ht="15.75" customHeight="1">
      <c r="H623" s="172"/>
      <c r="J623" s="172"/>
    </row>
    <row r="624" ht="15.75" customHeight="1">
      <c r="H624" s="172"/>
      <c r="J624" s="172"/>
    </row>
    <row r="625" ht="15.75" customHeight="1">
      <c r="H625" s="172"/>
      <c r="J625" s="172"/>
    </row>
    <row r="626" ht="15.75" customHeight="1">
      <c r="H626" s="172"/>
      <c r="J626" s="172"/>
    </row>
    <row r="627" ht="15.75" customHeight="1">
      <c r="H627" s="172"/>
      <c r="J627" s="172"/>
    </row>
    <row r="628" ht="15.75" customHeight="1">
      <c r="H628" s="172"/>
      <c r="J628" s="172"/>
    </row>
    <row r="629" ht="15.75" customHeight="1">
      <c r="H629" s="172"/>
      <c r="J629" s="172"/>
    </row>
    <row r="630" ht="15.75" customHeight="1">
      <c r="H630" s="172"/>
      <c r="J630" s="172"/>
    </row>
    <row r="631" ht="15.75" customHeight="1">
      <c r="H631" s="172"/>
      <c r="J631" s="172"/>
    </row>
    <row r="632" ht="15.75" customHeight="1">
      <c r="H632" s="172"/>
      <c r="J632" s="172"/>
    </row>
    <row r="633" ht="15.75" customHeight="1">
      <c r="H633" s="172"/>
      <c r="J633" s="172"/>
    </row>
    <row r="634" ht="15.75" customHeight="1">
      <c r="H634" s="172"/>
      <c r="J634" s="172"/>
    </row>
    <row r="635" ht="15.75" customHeight="1">
      <c r="H635" s="172"/>
      <c r="J635" s="172"/>
    </row>
    <row r="636" ht="15.75" customHeight="1">
      <c r="H636" s="172"/>
      <c r="J636" s="172"/>
    </row>
    <row r="637" ht="15.75" customHeight="1">
      <c r="H637" s="172"/>
      <c r="J637" s="172"/>
    </row>
    <row r="638" ht="15.75" customHeight="1">
      <c r="H638" s="172"/>
      <c r="J638" s="172"/>
    </row>
    <row r="639" ht="15.75" customHeight="1">
      <c r="H639" s="172"/>
      <c r="J639" s="172"/>
    </row>
    <row r="640" ht="15.75" customHeight="1">
      <c r="H640" s="172"/>
      <c r="J640" s="172"/>
    </row>
    <row r="641" ht="15.75" customHeight="1">
      <c r="H641" s="172"/>
      <c r="J641" s="172"/>
    </row>
    <row r="642" ht="15.75" customHeight="1">
      <c r="H642" s="172"/>
      <c r="J642" s="172"/>
    </row>
    <row r="643" ht="15.75" customHeight="1">
      <c r="H643" s="172"/>
      <c r="J643" s="172"/>
    </row>
    <row r="644" ht="15.75" customHeight="1">
      <c r="H644" s="172"/>
      <c r="J644" s="172"/>
    </row>
    <row r="645" ht="15.75" customHeight="1">
      <c r="H645" s="172"/>
      <c r="J645" s="172"/>
    </row>
    <row r="646" ht="15.75" customHeight="1">
      <c r="H646" s="172"/>
      <c r="J646" s="172"/>
    </row>
    <row r="647" ht="15.75" customHeight="1">
      <c r="H647" s="172"/>
      <c r="J647" s="172"/>
    </row>
    <row r="648" ht="15.75" customHeight="1">
      <c r="H648" s="172"/>
      <c r="J648" s="172"/>
    </row>
    <row r="649" ht="15.75" customHeight="1">
      <c r="H649" s="172"/>
      <c r="J649" s="172"/>
    </row>
    <row r="650" ht="15.75" customHeight="1">
      <c r="H650" s="172"/>
      <c r="J650" s="172"/>
    </row>
    <row r="651" ht="15.75" customHeight="1">
      <c r="H651" s="172"/>
      <c r="J651" s="172"/>
    </row>
    <row r="652" ht="15.75" customHeight="1">
      <c r="H652" s="172"/>
      <c r="J652" s="172"/>
    </row>
    <row r="653" ht="15.75" customHeight="1">
      <c r="H653" s="172"/>
      <c r="J653" s="172"/>
    </row>
    <row r="654" ht="15.75" customHeight="1">
      <c r="H654" s="172"/>
      <c r="J654" s="172"/>
    </row>
    <row r="655" ht="15.75" customHeight="1">
      <c r="H655" s="172"/>
      <c r="J655" s="172"/>
    </row>
    <row r="656" ht="15.75" customHeight="1">
      <c r="H656" s="172"/>
      <c r="J656" s="172"/>
    </row>
    <row r="657" ht="15.75" customHeight="1">
      <c r="H657" s="172"/>
      <c r="J657" s="172"/>
    </row>
    <row r="658" ht="15.75" customHeight="1">
      <c r="H658" s="172"/>
      <c r="J658" s="172"/>
    </row>
    <row r="659" ht="15.75" customHeight="1">
      <c r="H659" s="172"/>
      <c r="J659" s="172"/>
    </row>
    <row r="660" ht="15.75" customHeight="1">
      <c r="H660" s="172"/>
      <c r="J660" s="172"/>
    </row>
    <row r="661" ht="15.75" customHeight="1">
      <c r="H661" s="172"/>
      <c r="J661" s="172"/>
    </row>
    <row r="662" ht="15.75" customHeight="1">
      <c r="H662" s="172"/>
      <c r="J662" s="172"/>
    </row>
    <row r="663" ht="15.75" customHeight="1">
      <c r="H663" s="172"/>
      <c r="J663" s="172"/>
    </row>
    <row r="664" ht="15.75" customHeight="1">
      <c r="H664" s="172"/>
      <c r="J664" s="172"/>
    </row>
    <row r="665" ht="15.75" customHeight="1">
      <c r="H665" s="172"/>
      <c r="J665" s="172"/>
    </row>
    <row r="666" ht="15.75" customHeight="1">
      <c r="H666" s="172"/>
      <c r="J666" s="172"/>
    </row>
    <row r="667" ht="15.75" customHeight="1">
      <c r="H667" s="172"/>
      <c r="J667" s="172"/>
    </row>
    <row r="668" ht="15.75" customHeight="1">
      <c r="H668" s="172"/>
      <c r="J668" s="172"/>
    </row>
    <row r="669" ht="15.75" customHeight="1">
      <c r="H669" s="172"/>
      <c r="J669" s="172"/>
    </row>
    <row r="670" ht="15.75" customHeight="1">
      <c r="H670" s="172"/>
      <c r="J670" s="172"/>
    </row>
    <row r="671" ht="15.75" customHeight="1">
      <c r="H671" s="172"/>
      <c r="J671" s="172"/>
    </row>
    <row r="672" ht="15.75" customHeight="1">
      <c r="H672" s="172"/>
      <c r="J672" s="172"/>
    </row>
    <row r="673" ht="15.75" customHeight="1">
      <c r="H673" s="172"/>
      <c r="J673" s="172"/>
    </row>
    <row r="674" ht="15.75" customHeight="1">
      <c r="H674" s="172"/>
      <c r="J674" s="172"/>
    </row>
    <row r="675" ht="15.75" customHeight="1">
      <c r="H675" s="172"/>
      <c r="J675" s="172"/>
    </row>
    <row r="676" ht="15.75" customHeight="1">
      <c r="H676" s="172"/>
      <c r="J676" s="172"/>
    </row>
    <row r="677" ht="15.75" customHeight="1">
      <c r="H677" s="172"/>
      <c r="J677" s="172"/>
    </row>
    <row r="678" ht="15.75" customHeight="1">
      <c r="H678" s="172"/>
      <c r="J678" s="172"/>
    </row>
    <row r="679" ht="15.75" customHeight="1">
      <c r="H679" s="172"/>
      <c r="J679" s="172"/>
    </row>
    <row r="680" ht="15.75" customHeight="1">
      <c r="H680" s="172"/>
      <c r="J680" s="172"/>
    </row>
    <row r="681" ht="15.75" customHeight="1">
      <c r="H681" s="172"/>
      <c r="J681" s="172"/>
    </row>
    <row r="682" ht="15.75" customHeight="1">
      <c r="H682" s="172"/>
      <c r="J682" s="172"/>
    </row>
    <row r="683" ht="15.75" customHeight="1">
      <c r="H683" s="172"/>
      <c r="J683" s="172"/>
    </row>
    <row r="684" ht="15.75" customHeight="1">
      <c r="H684" s="172"/>
      <c r="J684" s="172"/>
    </row>
    <row r="685" ht="15.75" customHeight="1">
      <c r="H685" s="172"/>
      <c r="J685" s="172"/>
    </row>
    <row r="686" ht="15.75" customHeight="1">
      <c r="H686" s="172"/>
      <c r="J686" s="172"/>
    </row>
    <row r="687" ht="15.75" customHeight="1">
      <c r="H687" s="172"/>
      <c r="J687" s="172"/>
    </row>
    <row r="688" ht="15.75" customHeight="1">
      <c r="H688" s="172"/>
      <c r="J688" s="172"/>
    </row>
    <row r="689" ht="15.75" customHeight="1">
      <c r="H689" s="172"/>
      <c r="J689" s="172"/>
    </row>
    <row r="690" ht="15.75" customHeight="1">
      <c r="H690" s="172"/>
      <c r="J690" s="172"/>
    </row>
    <row r="691" ht="15.75" customHeight="1">
      <c r="H691" s="172"/>
      <c r="J691" s="172"/>
    </row>
    <row r="692" ht="15.75" customHeight="1">
      <c r="H692" s="172"/>
      <c r="J692" s="172"/>
    </row>
    <row r="693" ht="15.75" customHeight="1">
      <c r="H693" s="172"/>
      <c r="J693" s="172"/>
    </row>
    <row r="694" ht="15.75" customHeight="1">
      <c r="H694" s="172"/>
      <c r="J694" s="172"/>
    </row>
    <row r="695" ht="15.75" customHeight="1">
      <c r="H695" s="172"/>
      <c r="J695" s="172"/>
    </row>
    <row r="696" ht="15.75" customHeight="1">
      <c r="H696" s="172"/>
      <c r="J696" s="172"/>
    </row>
    <row r="697" ht="15.75" customHeight="1">
      <c r="H697" s="172"/>
      <c r="J697" s="172"/>
    </row>
    <row r="698" ht="15.75" customHeight="1">
      <c r="H698" s="172"/>
      <c r="J698" s="172"/>
    </row>
    <row r="699" ht="15.75" customHeight="1">
      <c r="H699" s="172"/>
      <c r="J699" s="172"/>
    </row>
    <row r="700" ht="15.75" customHeight="1">
      <c r="H700" s="172"/>
      <c r="J700" s="172"/>
    </row>
    <row r="701" ht="15.75" customHeight="1">
      <c r="H701" s="172"/>
      <c r="J701" s="172"/>
    </row>
    <row r="702" ht="15.75" customHeight="1">
      <c r="H702" s="172"/>
      <c r="J702" s="172"/>
    </row>
    <row r="703" ht="15.75" customHeight="1">
      <c r="H703" s="172"/>
      <c r="J703" s="172"/>
    </row>
    <row r="704" ht="15.75" customHeight="1">
      <c r="H704" s="172"/>
      <c r="J704" s="172"/>
    </row>
    <row r="705" ht="15.75" customHeight="1">
      <c r="H705" s="172"/>
      <c r="J705" s="172"/>
    </row>
    <row r="706" ht="15.75" customHeight="1">
      <c r="H706" s="172"/>
      <c r="J706" s="172"/>
    </row>
    <row r="707" ht="15.75" customHeight="1">
      <c r="H707" s="172"/>
      <c r="J707" s="172"/>
    </row>
    <row r="708" ht="15.75" customHeight="1">
      <c r="H708" s="172"/>
      <c r="J708" s="172"/>
    </row>
    <row r="709" ht="15.75" customHeight="1">
      <c r="H709" s="172"/>
      <c r="J709" s="172"/>
    </row>
    <row r="710" ht="15.75" customHeight="1">
      <c r="H710" s="172"/>
      <c r="J710" s="172"/>
    </row>
    <row r="711" ht="15.75" customHeight="1">
      <c r="H711" s="172"/>
      <c r="J711" s="172"/>
    </row>
    <row r="712" ht="15.75" customHeight="1">
      <c r="H712" s="172"/>
      <c r="J712" s="172"/>
    </row>
    <row r="713" ht="15.75" customHeight="1">
      <c r="H713" s="172"/>
      <c r="J713" s="172"/>
    </row>
    <row r="714" ht="15.75" customHeight="1">
      <c r="H714" s="172"/>
      <c r="J714" s="172"/>
    </row>
    <row r="715" ht="15.75" customHeight="1">
      <c r="H715" s="172"/>
      <c r="J715" s="172"/>
    </row>
    <row r="716" ht="15.75" customHeight="1">
      <c r="H716" s="172"/>
      <c r="J716" s="172"/>
    </row>
    <row r="717" ht="15.75" customHeight="1">
      <c r="H717" s="172"/>
      <c r="J717" s="172"/>
    </row>
    <row r="718" ht="15.75" customHeight="1">
      <c r="H718" s="172"/>
      <c r="J718" s="172"/>
    </row>
    <row r="719" ht="15.75" customHeight="1">
      <c r="H719" s="172"/>
      <c r="J719" s="172"/>
    </row>
    <row r="720" ht="15.75" customHeight="1">
      <c r="H720" s="172"/>
      <c r="J720" s="172"/>
    </row>
    <row r="721" ht="15.75" customHeight="1">
      <c r="H721" s="172"/>
      <c r="J721" s="172"/>
    </row>
    <row r="722" ht="15.75" customHeight="1">
      <c r="H722" s="172"/>
      <c r="J722" s="172"/>
    </row>
    <row r="723" ht="15.75" customHeight="1">
      <c r="H723" s="172"/>
      <c r="J723" s="172"/>
    </row>
    <row r="724" ht="15.75" customHeight="1">
      <c r="H724" s="172"/>
      <c r="J724" s="172"/>
    </row>
    <row r="725" ht="15.75" customHeight="1">
      <c r="H725" s="172"/>
      <c r="J725" s="172"/>
    </row>
    <row r="726" ht="15.75" customHeight="1">
      <c r="H726" s="172"/>
      <c r="J726" s="172"/>
    </row>
    <row r="727" ht="15.75" customHeight="1">
      <c r="H727" s="172"/>
      <c r="J727" s="172"/>
    </row>
    <row r="728" ht="15.75" customHeight="1">
      <c r="H728" s="172"/>
      <c r="J728" s="172"/>
    </row>
    <row r="729" ht="15.75" customHeight="1">
      <c r="H729" s="172"/>
      <c r="J729" s="172"/>
    </row>
    <row r="730" ht="15.75" customHeight="1">
      <c r="H730" s="172"/>
      <c r="J730" s="172"/>
    </row>
    <row r="731" ht="15.75" customHeight="1">
      <c r="H731" s="172"/>
      <c r="J731" s="172"/>
    </row>
    <row r="732" ht="15.75" customHeight="1">
      <c r="H732" s="172"/>
      <c r="J732" s="172"/>
    </row>
    <row r="733" ht="15.75" customHeight="1">
      <c r="H733" s="172"/>
      <c r="J733" s="172"/>
    </row>
    <row r="734" ht="15.75" customHeight="1">
      <c r="H734" s="172"/>
      <c r="J734" s="172"/>
    </row>
    <row r="735" ht="15.75" customHeight="1">
      <c r="H735" s="172"/>
      <c r="J735" s="172"/>
    </row>
    <row r="736" ht="15.75" customHeight="1">
      <c r="H736" s="172"/>
      <c r="J736" s="172"/>
    </row>
    <row r="737" ht="15.75" customHeight="1">
      <c r="H737" s="172"/>
      <c r="J737" s="172"/>
    </row>
    <row r="738" ht="15.75" customHeight="1">
      <c r="H738" s="172"/>
      <c r="J738" s="172"/>
    </row>
    <row r="739" ht="15.75" customHeight="1">
      <c r="H739" s="172"/>
      <c r="J739" s="172"/>
    </row>
    <row r="740" ht="15.75" customHeight="1">
      <c r="H740" s="172"/>
      <c r="J740" s="172"/>
    </row>
    <row r="741" ht="15.75" customHeight="1">
      <c r="H741" s="172"/>
      <c r="J741" s="172"/>
    </row>
    <row r="742" ht="15.75" customHeight="1">
      <c r="H742" s="172"/>
      <c r="J742" s="172"/>
    </row>
    <row r="743" ht="15.75" customHeight="1">
      <c r="H743" s="172"/>
      <c r="J743" s="172"/>
    </row>
    <row r="744" ht="15.75" customHeight="1">
      <c r="H744" s="172"/>
      <c r="J744" s="172"/>
    </row>
    <row r="745" ht="15.75" customHeight="1">
      <c r="H745" s="172"/>
      <c r="J745" s="172"/>
    </row>
    <row r="746" ht="15.75" customHeight="1">
      <c r="H746" s="172"/>
      <c r="J746" s="172"/>
    </row>
    <row r="747" ht="15.75" customHeight="1">
      <c r="H747" s="172"/>
      <c r="J747" s="172"/>
    </row>
    <row r="748" ht="15.75" customHeight="1">
      <c r="H748" s="172"/>
      <c r="J748" s="172"/>
    </row>
    <row r="749" ht="15.75" customHeight="1">
      <c r="H749" s="172"/>
      <c r="J749" s="172"/>
    </row>
    <row r="750" ht="15.75" customHeight="1">
      <c r="H750" s="172"/>
      <c r="J750" s="172"/>
    </row>
    <row r="751" ht="15.75" customHeight="1">
      <c r="H751" s="172"/>
      <c r="J751" s="172"/>
    </row>
    <row r="752" ht="15.75" customHeight="1">
      <c r="H752" s="172"/>
      <c r="J752" s="172"/>
    </row>
    <row r="753" ht="15.75" customHeight="1">
      <c r="H753" s="172"/>
      <c r="J753" s="172"/>
    </row>
    <row r="754" ht="15.75" customHeight="1">
      <c r="H754" s="172"/>
      <c r="J754" s="172"/>
    </row>
    <row r="755" ht="15.75" customHeight="1">
      <c r="H755" s="172"/>
      <c r="J755" s="172"/>
    </row>
    <row r="756" ht="15.75" customHeight="1">
      <c r="H756" s="172"/>
      <c r="J756" s="172"/>
    </row>
    <row r="757" ht="15.75" customHeight="1">
      <c r="H757" s="172"/>
      <c r="J757" s="172"/>
    </row>
    <row r="758" ht="15.75" customHeight="1">
      <c r="H758" s="172"/>
      <c r="J758" s="172"/>
    </row>
    <row r="759" ht="15.75" customHeight="1">
      <c r="H759" s="172"/>
      <c r="J759" s="172"/>
    </row>
    <row r="760" ht="15.75" customHeight="1">
      <c r="H760" s="172"/>
      <c r="J760" s="172"/>
    </row>
    <row r="761" ht="15.75" customHeight="1">
      <c r="H761" s="172"/>
      <c r="J761" s="172"/>
    </row>
    <row r="762" ht="15.75" customHeight="1">
      <c r="H762" s="172"/>
      <c r="J762" s="172"/>
    </row>
    <row r="763" ht="15.75" customHeight="1">
      <c r="H763" s="172"/>
      <c r="J763" s="172"/>
    </row>
    <row r="764" ht="15.75" customHeight="1">
      <c r="H764" s="172"/>
      <c r="J764" s="172"/>
    </row>
    <row r="765" ht="15.75" customHeight="1">
      <c r="H765" s="172"/>
      <c r="J765" s="172"/>
    </row>
    <row r="766" ht="15.75" customHeight="1">
      <c r="H766" s="172"/>
      <c r="J766" s="172"/>
    </row>
    <row r="767" ht="15.75" customHeight="1">
      <c r="H767" s="172"/>
      <c r="J767" s="172"/>
    </row>
    <row r="768" ht="15.75" customHeight="1">
      <c r="H768" s="172"/>
      <c r="J768" s="172"/>
    </row>
    <row r="769" ht="15.75" customHeight="1">
      <c r="H769" s="172"/>
      <c r="J769" s="172"/>
    </row>
    <row r="770" ht="15.75" customHeight="1">
      <c r="H770" s="172"/>
      <c r="J770" s="172"/>
    </row>
    <row r="771" ht="15.75" customHeight="1">
      <c r="H771" s="172"/>
      <c r="J771" s="172"/>
    </row>
    <row r="772" ht="15.75" customHeight="1">
      <c r="H772" s="172"/>
      <c r="J772" s="172"/>
    </row>
    <row r="773" ht="15.75" customHeight="1">
      <c r="H773" s="172"/>
      <c r="J773" s="172"/>
    </row>
    <row r="774" ht="15.75" customHeight="1">
      <c r="H774" s="172"/>
      <c r="J774" s="172"/>
    </row>
    <row r="775" ht="15.75" customHeight="1">
      <c r="H775" s="172"/>
      <c r="J775" s="172"/>
    </row>
    <row r="776" ht="15.75" customHeight="1">
      <c r="H776" s="172"/>
      <c r="J776" s="172"/>
    </row>
    <row r="777" ht="15.75" customHeight="1">
      <c r="H777" s="172"/>
      <c r="J777" s="172"/>
    </row>
    <row r="778" ht="15.75" customHeight="1">
      <c r="H778" s="172"/>
      <c r="J778" s="172"/>
    </row>
    <row r="779" ht="15.75" customHeight="1">
      <c r="H779" s="172"/>
      <c r="J779" s="172"/>
    </row>
    <row r="780" ht="15.75" customHeight="1">
      <c r="H780" s="172"/>
      <c r="J780" s="172"/>
    </row>
    <row r="781" ht="15.75" customHeight="1">
      <c r="H781" s="172"/>
      <c r="J781" s="172"/>
    </row>
    <row r="782" ht="15.75" customHeight="1">
      <c r="H782" s="172"/>
      <c r="J782" s="172"/>
    </row>
    <row r="783" ht="15.75" customHeight="1">
      <c r="H783" s="172"/>
      <c r="J783" s="172"/>
    </row>
    <row r="784" ht="15.75" customHeight="1">
      <c r="H784" s="172"/>
      <c r="J784" s="172"/>
    </row>
    <row r="785" ht="15.75" customHeight="1">
      <c r="H785" s="172"/>
      <c r="J785" s="172"/>
    </row>
    <row r="786" ht="15.75" customHeight="1">
      <c r="H786" s="172"/>
      <c r="J786" s="172"/>
    </row>
    <row r="787" ht="15.75" customHeight="1">
      <c r="H787" s="172"/>
      <c r="J787" s="172"/>
    </row>
    <row r="788" ht="15.75" customHeight="1">
      <c r="H788" s="172"/>
      <c r="J788" s="172"/>
    </row>
    <row r="789" ht="15.75" customHeight="1">
      <c r="H789" s="172"/>
      <c r="J789" s="172"/>
    </row>
    <row r="790" ht="15.75" customHeight="1">
      <c r="H790" s="172"/>
      <c r="J790" s="172"/>
    </row>
    <row r="791" ht="15.75" customHeight="1">
      <c r="H791" s="172"/>
      <c r="J791" s="172"/>
    </row>
    <row r="792" ht="15.75" customHeight="1">
      <c r="H792" s="172"/>
      <c r="J792" s="172"/>
    </row>
    <row r="793" ht="15.75" customHeight="1">
      <c r="H793" s="172"/>
      <c r="J793" s="172"/>
    </row>
    <row r="794" ht="15.75" customHeight="1">
      <c r="H794" s="172"/>
      <c r="J794" s="172"/>
    </row>
    <row r="795" ht="15.75" customHeight="1">
      <c r="H795" s="172"/>
      <c r="J795" s="172"/>
    </row>
    <row r="796" ht="15.75" customHeight="1">
      <c r="H796" s="172"/>
      <c r="J796" s="172"/>
    </row>
    <row r="797" ht="15.75" customHeight="1">
      <c r="H797" s="172"/>
      <c r="J797" s="172"/>
    </row>
    <row r="798" ht="15.75" customHeight="1">
      <c r="H798" s="172"/>
      <c r="J798" s="172"/>
    </row>
    <row r="799" ht="15.75" customHeight="1">
      <c r="H799" s="172"/>
      <c r="J799" s="172"/>
    </row>
    <row r="800" ht="15.75" customHeight="1">
      <c r="H800" s="172"/>
      <c r="J800" s="172"/>
    </row>
    <row r="801" ht="15.75" customHeight="1">
      <c r="H801" s="172"/>
      <c r="J801" s="172"/>
    </row>
    <row r="802" ht="15.75" customHeight="1">
      <c r="H802" s="172"/>
      <c r="J802" s="172"/>
    </row>
    <row r="803" ht="15.75" customHeight="1">
      <c r="H803" s="172"/>
      <c r="J803" s="172"/>
    </row>
    <row r="804" ht="15.75" customHeight="1">
      <c r="H804" s="172"/>
      <c r="J804" s="172"/>
    </row>
    <row r="805" ht="15.75" customHeight="1">
      <c r="H805" s="172"/>
      <c r="J805" s="172"/>
    </row>
    <row r="806" ht="15.75" customHeight="1">
      <c r="H806" s="172"/>
      <c r="J806" s="172"/>
    </row>
    <row r="807" ht="15.75" customHeight="1">
      <c r="H807" s="172"/>
      <c r="J807" s="172"/>
    </row>
    <row r="808" ht="15.75" customHeight="1">
      <c r="H808" s="172"/>
      <c r="J808" s="172"/>
    </row>
    <row r="809" ht="15.75" customHeight="1">
      <c r="H809" s="172"/>
      <c r="J809" s="172"/>
    </row>
    <row r="810" ht="15.75" customHeight="1">
      <c r="H810" s="172"/>
      <c r="J810" s="172"/>
    </row>
    <row r="811" ht="15.75" customHeight="1">
      <c r="H811" s="172"/>
      <c r="J811" s="172"/>
    </row>
    <row r="812" ht="15.75" customHeight="1">
      <c r="H812" s="172"/>
      <c r="J812" s="172"/>
    </row>
    <row r="813" ht="15.75" customHeight="1">
      <c r="H813" s="172"/>
      <c r="J813" s="172"/>
    </row>
    <row r="814" ht="15.75" customHeight="1">
      <c r="H814" s="172"/>
      <c r="J814" s="172"/>
    </row>
    <row r="815" ht="15.75" customHeight="1">
      <c r="H815" s="172"/>
      <c r="J815" s="172"/>
    </row>
    <row r="816" ht="15.75" customHeight="1">
      <c r="H816" s="172"/>
      <c r="J816" s="172"/>
    </row>
    <row r="817" ht="15.75" customHeight="1">
      <c r="H817" s="172"/>
      <c r="J817" s="172"/>
    </row>
    <row r="818" ht="15.75" customHeight="1">
      <c r="H818" s="172"/>
      <c r="J818" s="172"/>
    </row>
    <row r="819" ht="15.75" customHeight="1">
      <c r="H819" s="172"/>
      <c r="J819" s="172"/>
    </row>
    <row r="820" ht="15.75" customHeight="1">
      <c r="H820" s="172"/>
      <c r="J820" s="172"/>
    </row>
    <row r="821" ht="15.75" customHeight="1">
      <c r="H821" s="172"/>
      <c r="J821" s="172"/>
    </row>
    <row r="822" ht="15.75" customHeight="1">
      <c r="H822" s="172"/>
      <c r="J822" s="172"/>
    </row>
    <row r="823" ht="15.75" customHeight="1">
      <c r="H823" s="172"/>
      <c r="J823" s="172"/>
    </row>
    <row r="824" ht="15.75" customHeight="1">
      <c r="H824" s="172"/>
      <c r="J824" s="172"/>
    </row>
    <row r="825" ht="15.75" customHeight="1">
      <c r="H825" s="172"/>
      <c r="J825" s="172"/>
    </row>
    <row r="826" ht="15.75" customHeight="1">
      <c r="H826" s="172"/>
      <c r="J826" s="172"/>
    </row>
    <row r="827" ht="15.75" customHeight="1">
      <c r="H827" s="172"/>
      <c r="J827" s="172"/>
    </row>
    <row r="828" ht="15.75" customHeight="1">
      <c r="H828" s="172"/>
      <c r="J828" s="172"/>
    </row>
    <row r="829" ht="15.75" customHeight="1">
      <c r="H829" s="172"/>
      <c r="J829" s="172"/>
    </row>
    <row r="830" ht="15.75" customHeight="1">
      <c r="H830" s="172"/>
      <c r="J830" s="172"/>
    </row>
    <row r="831" ht="15.75" customHeight="1">
      <c r="H831" s="172"/>
      <c r="J831" s="172"/>
    </row>
    <row r="832" ht="15.75" customHeight="1">
      <c r="H832" s="172"/>
      <c r="J832" s="172"/>
    </row>
    <row r="833" ht="15.75" customHeight="1">
      <c r="H833" s="172"/>
      <c r="J833" s="172"/>
    </row>
    <row r="834" ht="15.75" customHeight="1">
      <c r="H834" s="172"/>
      <c r="J834" s="172"/>
    </row>
    <row r="835" ht="15.75" customHeight="1">
      <c r="H835" s="172"/>
      <c r="J835" s="172"/>
    </row>
    <row r="836" ht="15.75" customHeight="1">
      <c r="H836" s="172"/>
      <c r="J836" s="172"/>
    </row>
    <row r="837" ht="15.75" customHeight="1">
      <c r="H837" s="172"/>
      <c r="J837" s="172"/>
    </row>
    <row r="838" ht="15.75" customHeight="1">
      <c r="H838" s="172"/>
      <c r="J838" s="172"/>
    </row>
    <row r="839" ht="15.75" customHeight="1">
      <c r="H839" s="172"/>
      <c r="J839" s="172"/>
    </row>
    <row r="840" ht="15.75" customHeight="1">
      <c r="H840" s="172"/>
      <c r="J840" s="172"/>
    </row>
    <row r="841" ht="15.75" customHeight="1">
      <c r="H841" s="172"/>
      <c r="J841" s="172"/>
    </row>
    <row r="842" ht="15.75" customHeight="1">
      <c r="H842" s="172"/>
      <c r="J842" s="172"/>
    </row>
    <row r="843" ht="15.75" customHeight="1">
      <c r="H843" s="172"/>
      <c r="J843" s="172"/>
    </row>
    <row r="844" ht="15.75" customHeight="1">
      <c r="H844" s="172"/>
      <c r="J844" s="172"/>
    </row>
    <row r="845" ht="15.75" customHeight="1">
      <c r="H845" s="172"/>
      <c r="J845" s="172"/>
    </row>
    <row r="846" ht="15.75" customHeight="1">
      <c r="H846" s="172"/>
      <c r="J846" s="172"/>
    </row>
    <row r="847" ht="15.75" customHeight="1">
      <c r="H847" s="172"/>
      <c r="J847" s="172"/>
    </row>
    <row r="848" ht="15.75" customHeight="1">
      <c r="H848" s="172"/>
      <c r="J848" s="172"/>
    </row>
    <row r="849" ht="15.75" customHeight="1">
      <c r="H849" s="172"/>
      <c r="J849" s="172"/>
    </row>
    <row r="850" ht="15.75" customHeight="1">
      <c r="H850" s="172"/>
      <c r="J850" s="172"/>
    </row>
    <row r="851" ht="15.75" customHeight="1">
      <c r="H851" s="172"/>
      <c r="J851" s="172"/>
    </row>
    <row r="852" ht="15.75" customHeight="1">
      <c r="H852" s="172"/>
      <c r="J852" s="172"/>
    </row>
    <row r="853" ht="15.75" customHeight="1">
      <c r="H853" s="172"/>
      <c r="J853" s="172"/>
    </row>
    <row r="854" ht="15.75" customHeight="1">
      <c r="H854" s="172"/>
      <c r="J854" s="172"/>
    </row>
    <row r="855" ht="15.75" customHeight="1">
      <c r="H855" s="172"/>
      <c r="J855" s="172"/>
    </row>
    <row r="856" ht="15.75" customHeight="1">
      <c r="H856" s="172"/>
      <c r="J856" s="172"/>
    </row>
    <row r="857" ht="15.75" customHeight="1">
      <c r="H857" s="172"/>
      <c r="J857" s="172"/>
    </row>
    <row r="858" ht="15.75" customHeight="1">
      <c r="H858" s="172"/>
      <c r="J858" s="172"/>
    </row>
    <row r="859" ht="15.75" customHeight="1">
      <c r="H859" s="172"/>
      <c r="J859" s="172"/>
    </row>
    <row r="860" ht="15.75" customHeight="1">
      <c r="H860" s="172"/>
      <c r="J860" s="172"/>
    </row>
    <row r="861" ht="15.75" customHeight="1">
      <c r="H861" s="172"/>
      <c r="J861" s="172"/>
    </row>
    <row r="862" ht="15.75" customHeight="1">
      <c r="H862" s="172"/>
      <c r="J862" s="172"/>
    </row>
    <row r="863" ht="15.75" customHeight="1">
      <c r="H863" s="172"/>
      <c r="J863" s="172"/>
    </row>
    <row r="864" ht="15.75" customHeight="1">
      <c r="H864" s="172"/>
      <c r="J864" s="172"/>
    </row>
    <row r="865" ht="15.75" customHeight="1">
      <c r="H865" s="172"/>
      <c r="J865" s="172"/>
    </row>
    <row r="866" ht="15.75" customHeight="1">
      <c r="H866" s="172"/>
      <c r="J866" s="172"/>
    </row>
    <row r="867" ht="15.75" customHeight="1">
      <c r="H867" s="172"/>
      <c r="J867" s="172"/>
    </row>
    <row r="868" ht="15.75" customHeight="1">
      <c r="H868" s="172"/>
      <c r="J868" s="172"/>
    </row>
    <row r="869" ht="15.75" customHeight="1">
      <c r="H869" s="172"/>
      <c r="J869" s="172"/>
    </row>
    <row r="870" ht="15.75" customHeight="1">
      <c r="H870" s="172"/>
      <c r="J870" s="172"/>
    </row>
    <row r="871" ht="15.75" customHeight="1">
      <c r="H871" s="172"/>
      <c r="J871" s="172"/>
    </row>
    <row r="872" ht="15.75" customHeight="1">
      <c r="H872" s="172"/>
      <c r="J872" s="172"/>
    </row>
    <row r="873" ht="15.75" customHeight="1">
      <c r="H873" s="172"/>
      <c r="J873" s="172"/>
    </row>
    <row r="874" ht="15.75" customHeight="1">
      <c r="H874" s="172"/>
      <c r="J874" s="172"/>
    </row>
    <row r="875" ht="15.75" customHeight="1">
      <c r="H875" s="172"/>
      <c r="J875" s="172"/>
    </row>
    <row r="876" ht="15.75" customHeight="1">
      <c r="H876" s="172"/>
      <c r="J876" s="172"/>
    </row>
    <row r="877" ht="15.75" customHeight="1">
      <c r="H877" s="172"/>
      <c r="J877" s="172"/>
    </row>
    <row r="878" ht="15.75" customHeight="1">
      <c r="H878" s="172"/>
      <c r="J878" s="172"/>
    </row>
    <row r="879" ht="15.75" customHeight="1">
      <c r="H879" s="172"/>
      <c r="J879" s="172"/>
    </row>
    <row r="880" ht="15.75" customHeight="1">
      <c r="H880" s="172"/>
      <c r="J880" s="172"/>
    </row>
    <row r="881" ht="15.75" customHeight="1">
      <c r="H881" s="172"/>
      <c r="J881" s="172"/>
    </row>
    <row r="882" ht="15.75" customHeight="1">
      <c r="H882" s="172"/>
      <c r="J882" s="172"/>
    </row>
    <row r="883" ht="15.75" customHeight="1">
      <c r="H883" s="172"/>
      <c r="J883" s="172"/>
    </row>
    <row r="884" ht="15.75" customHeight="1">
      <c r="H884" s="172"/>
      <c r="J884" s="172"/>
    </row>
    <row r="885" ht="15.75" customHeight="1">
      <c r="H885" s="172"/>
      <c r="J885" s="172"/>
    </row>
    <row r="886" ht="15.75" customHeight="1">
      <c r="H886" s="172"/>
      <c r="J886" s="172"/>
    </row>
    <row r="887" ht="15.75" customHeight="1">
      <c r="H887" s="172"/>
      <c r="J887" s="172"/>
    </row>
    <row r="888" ht="15.75" customHeight="1">
      <c r="H888" s="172"/>
      <c r="J888" s="172"/>
    </row>
    <row r="889" ht="15.75" customHeight="1">
      <c r="H889" s="172"/>
      <c r="J889" s="172"/>
    </row>
    <row r="890" ht="15.75" customHeight="1">
      <c r="H890" s="172"/>
      <c r="J890" s="172"/>
    </row>
    <row r="891" ht="15.75" customHeight="1">
      <c r="H891" s="172"/>
      <c r="J891" s="172"/>
    </row>
    <row r="892" ht="15.75" customHeight="1">
      <c r="H892" s="172"/>
      <c r="J892" s="172"/>
    </row>
    <row r="893" ht="15.75" customHeight="1">
      <c r="H893" s="172"/>
      <c r="J893" s="172"/>
    </row>
    <row r="894" ht="15.75" customHeight="1">
      <c r="H894" s="172"/>
      <c r="J894" s="172"/>
    </row>
    <row r="895" ht="15.75" customHeight="1">
      <c r="H895" s="172"/>
      <c r="J895" s="172"/>
    </row>
    <row r="896" ht="15.75" customHeight="1">
      <c r="H896" s="172"/>
      <c r="J896" s="172"/>
    </row>
    <row r="897" ht="15.75" customHeight="1">
      <c r="H897" s="172"/>
      <c r="J897" s="172"/>
    </row>
    <row r="898" ht="15.75" customHeight="1">
      <c r="H898" s="172"/>
      <c r="J898" s="172"/>
    </row>
    <row r="899" ht="15.75" customHeight="1">
      <c r="H899" s="172"/>
      <c r="J899" s="172"/>
    </row>
    <row r="900" ht="15.75" customHeight="1">
      <c r="H900" s="172"/>
      <c r="J900" s="172"/>
    </row>
    <row r="901" ht="15.75" customHeight="1">
      <c r="H901" s="172"/>
      <c r="J901" s="172"/>
    </row>
    <row r="902" ht="15.75" customHeight="1">
      <c r="H902" s="172"/>
      <c r="J902" s="172"/>
    </row>
    <row r="903" ht="15.75" customHeight="1">
      <c r="H903" s="172"/>
      <c r="J903" s="172"/>
    </row>
    <row r="904" ht="15.75" customHeight="1">
      <c r="H904" s="172"/>
      <c r="J904" s="172"/>
    </row>
    <row r="905" ht="15.75" customHeight="1">
      <c r="H905" s="172"/>
      <c r="J905" s="172"/>
    </row>
    <row r="906" ht="15.75" customHeight="1">
      <c r="H906" s="172"/>
      <c r="J906" s="172"/>
    </row>
    <row r="907" ht="15.75" customHeight="1">
      <c r="H907" s="172"/>
      <c r="J907" s="172"/>
    </row>
    <row r="908" ht="15.75" customHeight="1">
      <c r="H908" s="172"/>
      <c r="J908" s="172"/>
    </row>
    <row r="909" ht="15.75" customHeight="1">
      <c r="H909" s="172"/>
      <c r="J909" s="172"/>
    </row>
    <row r="910" ht="15.75" customHeight="1">
      <c r="H910" s="172"/>
      <c r="J910" s="172"/>
    </row>
    <row r="911" ht="15.75" customHeight="1">
      <c r="H911" s="172"/>
      <c r="J911" s="172"/>
    </row>
    <row r="912" ht="15.75" customHeight="1">
      <c r="H912" s="172"/>
      <c r="J912" s="172"/>
    </row>
    <row r="913" ht="15.75" customHeight="1">
      <c r="H913" s="172"/>
      <c r="J913" s="172"/>
    </row>
    <row r="914" ht="15.75" customHeight="1">
      <c r="H914" s="172"/>
      <c r="J914" s="172"/>
    </row>
    <row r="915" ht="15.75" customHeight="1">
      <c r="H915" s="172"/>
      <c r="J915" s="172"/>
    </row>
    <row r="916" ht="15.75" customHeight="1">
      <c r="H916" s="172"/>
      <c r="J916" s="172"/>
    </row>
    <row r="917" ht="15.75" customHeight="1">
      <c r="H917" s="172"/>
      <c r="J917" s="172"/>
    </row>
    <row r="918" ht="15.75" customHeight="1">
      <c r="H918" s="172"/>
      <c r="J918" s="172"/>
    </row>
    <row r="919" ht="15.75" customHeight="1">
      <c r="H919" s="172"/>
      <c r="J919" s="172"/>
    </row>
    <row r="920" ht="15.75" customHeight="1">
      <c r="H920" s="172"/>
      <c r="J920" s="172"/>
    </row>
    <row r="921" ht="15.75" customHeight="1">
      <c r="H921" s="172"/>
      <c r="J921" s="172"/>
    </row>
    <row r="922" ht="15.75" customHeight="1">
      <c r="H922" s="172"/>
      <c r="J922" s="172"/>
    </row>
    <row r="923" ht="15.75" customHeight="1">
      <c r="H923" s="172"/>
      <c r="J923" s="172"/>
    </row>
    <row r="924" ht="15.75" customHeight="1">
      <c r="H924" s="172"/>
      <c r="J924" s="172"/>
    </row>
    <row r="925" ht="15.75" customHeight="1">
      <c r="H925" s="172"/>
      <c r="J925" s="172"/>
    </row>
    <row r="926" ht="15.75" customHeight="1">
      <c r="H926" s="172"/>
      <c r="J926" s="172"/>
    </row>
    <row r="927" ht="15.75" customHeight="1">
      <c r="H927" s="172"/>
      <c r="J927" s="172"/>
    </row>
    <row r="928" ht="15.75" customHeight="1">
      <c r="H928" s="172"/>
      <c r="J928" s="172"/>
    </row>
    <row r="929" ht="15.75" customHeight="1">
      <c r="H929" s="172"/>
      <c r="J929" s="172"/>
    </row>
    <row r="930" ht="15.75" customHeight="1">
      <c r="H930" s="172"/>
      <c r="J930" s="172"/>
    </row>
    <row r="931" ht="15.75" customHeight="1">
      <c r="H931" s="172"/>
      <c r="J931" s="172"/>
    </row>
    <row r="932" ht="15.75" customHeight="1">
      <c r="H932" s="172"/>
      <c r="J932" s="172"/>
    </row>
    <row r="933" ht="15.75" customHeight="1">
      <c r="H933" s="172"/>
      <c r="J933" s="172"/>
    </row>
    <row r="934" ht="15.75" customHeight="1">
      <c r="H934" s="172"/>
      <c r="J934" s="172"/>
    </row>
    <row r="935" ht="15.75" customHeight="1">
      <c r="H935" s="172"/>
      <c r="J935" s="172"/>
    </row>
    <row r="936" ht="15.75" customHeight="1">
      <c r="H936" s="172"/>
      <c r="J936" s="172"/>
    </row>
    <row r="937" ht="15.75" customHeight="1">
      <c r="H937" s="172"/>
      <c r="J937" s="172"/>
    </row>
    <row r="938" ht="15.75" customHeight="1">
      <c r="H938" s="172"/>
      <c r="J938" s="172"/>
    </row>
    <row r="939" ht="15.75" customHeight="1">
      <c r="H939" s="172"/>
      <c r="J939" s="172"/>
    </row>
    <row r="940" ht="15.75" customHeight="1">
      <c r="H940" s="172"/>
      <c r="J940" s="172"/>
    </row>
    <row r="941" ht="15.75" customHeight="1">
      <c r="H941" s="172"/>
      <c r="J941" s="172"/>
    </row>
    <row r="942" ht="15.75" customHeight="1">
      <c r="H942" s="172"/>
      <c r="J942" s="172"/>
    </row>
    <row r="943" ht="15.75" customHeight="1">
      <c r="H943" s="172"/>
      <c r="J943" s="172"/>
    </row>
    <row r="944" ht="15.75" customHeight="1">
      <c r="H944" s="172"/>
      <c r="J944" s="172"/>
    </row>
    <row r="945" ht="15.75" customHeight="1">
      <c r="H945" s="172"/>
      <c r="J945" s="172"/>
    </row>
    <row r="946" ht="15.75" customHeight="1">
      <c r="H946" s="172"/>
      <c r="J946" s="172"/>
    </row>
    <row r="947" ht="15.75" customHeight="1">
      <c r="H947" s="172"/>
      <c r="J947" s="172"/>
    </row>
    <row r="948" ht="15.75" customHeight="1">
      <c r="H948" s="172"/>
      <c r="J948" s="172"/>
    </row>
    <row r="949" ht="15.75" customHeight="1">
      <c r="H949" s="172"/>
      <c r="J949" s="172"/>
    </row>
    <row r="950" ht="15.75" customHeight="1">
      <c r="H950" s="172"/>
      <c r="J950" s="172"/>
    </row>
    <row r="951" ht="15.75" customHeight="1">
      <c r="H951" s="172"/>
      <c r="J951" s="172"/>
    </row>
    <row r="952" ht="15.75" customHeight="1">
      <c r="H952" s="172"/>
      <c r="J952" s="172"/>
    </row>
    <row r="953" ht="15.75" customHeight="1">
      <c r="H953" s="172"/>
      <c r="J953" s="172"/>
    </row>
    <row r="954" ht="15.75" customHeight="1">
      <c r="H954" s="172"/>
      <c r="J954" s="172"/>
    </row>
    <row r="955" ht="15.75" customHeight="1">
      <c r="H955" s="172"/>
      <c r="J955" s="172"/>
    </row>
    <row r="956" ht="15.75" customHeight="1">
      <c r="H956" s="172"/>
      <c r="J956" s="172"/>
    </row>
    <row r="957" ht="15.75" customHeight="1">
      <c r="H957" s="172"/>
      <c r="J957" s="172"/>
    </row>
    <row r="958" ht="15.75" customHeight="1">
      <c r="H958" s="172"/>
      <c r="J958" s="172"/>
    </row>
    <row r="959" ht="15.75" customHeight="1">
      <c r="H959" s="172"/>
      <c r="J959" s="172"/>
    </row>
    <row r="960" ht="15.75" customHeight="1">
      <c r="H960" s="172"/>
      <c r="J960" s="172"/>
    </row>
    <row r="961" ht="15.75" customHeight="1">
      <c r="H961" s="172"/>
      <c r="J961" s="172"/>
    </row>
    <row r="962" ht="15.75" customHeight="1">
      <c r="H962" s="172"/>
      <c r="J962" s="172"/>
    </row>
    <row r="963" ht="15.75" customHeight="1">
      <c r="H963" s="172"/>
      <c r="J963" s="172"/>
    </row>
    <row r="964" ht="15.75" customHeight="1">
      <c r="H964" s="172"/>
      <c r="J964" s="172"/>
    </row>
    <row r="965" ht="15.75" customHeight="1">
      <c r="H965" s="172"/>
      <c r="J965" s="172"/>
    </row>
    <row r="966" ht="15.75" customHeight="1">
      <c r="H966" s="172"/>
      <c r="J966" s="172"/>
    </row>
    <row r="967" ht="15.75" customHeight="1">
      <c r="H967" s="172"/>
      <c r="J967" s="172"/>
    </row>
    <row r="968" ht="15.75" customHeight="1">
      <c r="H968" s="172"/>
      <c r="J968" s="172"/>
    </row>
    <row r="969" ht="15.75" customHeight="1">
      <c r="H969" s="172"/>
      <c r="J969" s="172"/>
    </row>
    <row r="970" ht="15.75" customHeight="1">
      <c r="H970" s="172"/>
      <c r="J970" s="172"/>
    </row>
    <row r="971" ht="15.75" customHeight="1">
      <c r="H971" s="172"/>
      <c r="J971" s="172"/>
    </row>
    <row r="972" ht="15.75" customHeight="1">
      <c r="H972" s="172"/>
      <c r="J972" s="172"/>
    </row>
    <row r="973" ht="15.75" customHeight="1">
      <c r="H973" s="172"/>
      <c r="J973" s="172"/>
    </row>
    <row r="974" ht="15.75" customHeight="1">
      <c r="H974" s="172"/>
      <c r="J974" s="172"/>
    </row>
    <row r="975" ht="15.75" customHeight="1">
      <c r="H975" s="172"/>
      <c r="J975" s="172"/>
    </row>
    <row r="976" ht="15.75" customHeight="1">
      <c r="H976" s="172"/>
      <c r="J976" s="172"/>
    </row>
    <row r="977" ht="15.75" customHeight="1">
      <c r="H977" s="172"/>
      <c r="J977" s="172"/>
    </row>
    <row r="978" ht="15.75" customHeight="1">
      <c r="H978" s="172"/>
      <c r="J978" s="172"/>
    </row>
    <row r="979" ht="15.75" customHeight="1">
      <c r="H979" s="172"/>
      <c r="J979" s="172"/>
    </row>
    <row r="980" ht="15.75" customHeight="1">
      <c r="H980" s="172"/>
      <c r="J980" s="172"/>
    </row>
    <row r="981" ht="15.75" customHeight="1">
      <c r="H981" s="172"/>
      <c r="J981" s="172"/>
    </row>
    <row r="982" ht="15.75" customHeight="1">
      <c r="H982" s="172"/>
      <c r="J982" s="172"/>
    </row>
    <row r="983" ht="15.75" customHeight="1">
      <c r="H983" s="172"/>
      <c r="J983" s="172"/>
    </row>
    <row r="984" ht="15.75" customHeight="1">
      <c r="H984" s="172"/>
      <c r="J984" s="172"/>
    </row>
    <row r="985" ht="15.75" customHeight="1">
      <c r="H985" s="172"/>
      <c r="J985" s="172"/>
    </row>
    <row r="986" ht="15.75" customHeight="1">
      <c r="H986" s="172"/>
      <c r="J986" s="172"/>
    </row>
    <row r="987" ht="15.75" customHeight="1">
      <c r="H987" s="172"/>
      <c r="J987" s="172"/>
    </row>
    <row r="988" ht="15.75" customHeight="1">
      <c r="H988" s="172"/>
      <c r="J988" s="172"/>
    </row>
    <row r="989" ht="15.75" customHeight="1">
      <c r="H989" s="172"/>
      <c r="J989" s="172"/>
    </row>
    <row r="990" ht="15.75" customHeight="1">
      <c r="H990" s="172"/>
      <c r="J990" s="172"/>
    </row>
    <row r="991" ht="15.75" customHeight="1">
      <c r="H991" s="172"/>
      <c r="J991" s="172"/>
    </row>
    <row r="992" ht="15.75" customHeight="1">
      <c r="H992" s="172"/>
      <c r="J992" s="172"/>
    </row>
    <row r="993" ht="15.75" customHeight="1">
      <c r="H993" s="172"/>
      <c r="J993" s="172"/>
    </row>
    <row r="994" ht="15.75" customHeight="1">
      <c r="H994" s="172"/>
      <c r="J994" s="172"/>
    </row>
    <row r="995" ht="15.75" customHeight="1">
      <c r="H995" s="172"/>
      <c r="J995" s="172"/>
    </row>
    <row r="996" ht="15.75" customHeight="1">
      <c r="H996" s="172"/>
      <c r="J996" s="172"/>
    </row>
    <row r="997" ht="15.75" customHeight="1">
      <c r="H997" s="172"/>
      <c r="J997" s="172"/>
    </row>
    <row r="998" ht="15.75" customHeight="1">
      <c r="H998" s="172"/>
      <c r="J998" s="172"/>
    </row>
    <row r="999" ht="15.75" customHeight="1">
      <c r="H999" s="172"/>
      <c r="J999" s="172"/>
    </row>
    <row r="1000" ht="15.75" customHeight="1">
      <c r="H1000" s="172"/>
      <c r="J1000" s="172"/>
    </row>
    <row r="1001" ht="15.75" customHeight="1">
      <c r="H1001" s="172"/>
      <c r="J1001" s="172"/>
    </row>
    <row r="1002" ht="15.75" customHeight="1">
      <c r="H1002" s="172"/>
      <c r="J1002" s="172"/>
    </row>
    <row r="1003" ht="15.75" customHeight="1">
      <c r="H1003" s="172"/>
      <c r="J1003" s="172"/>
    </row>
    <row r="1004" ht="15.75" customHeight="1">
      <c r="H1004" s="172"/>
      <c r="J1004" s="172"/>
    </row>
    <row r="1005" ht="15.75" customHeight="1">
      <c r="H1005" s="172"/>
      <c r="J1005" s="172"/>
    </row>
    <row r="1006" ht="15.75" customHeight="1">
      <c r="H1006" s="172"/>
      <c r="J1006" s="172"/>
    </row>
    <row r="1007" ht="15.75" customHeight="1">
      <c r="H1007" s="172"/>
      <c r="J1007" s="172"/>
    </row>
    <row r="1008" ht="15.75" customHeight="1">
      <c r="H1008" s="172"/>
      <c r="J1008" s="172"/>
    </row>
    <row r="1009" ht="15.75" customHeight="1">
      <c r="H1009" s="172"/>
      <c r="J1009" s="172"/>
    </row>
    <row r="1010" ht="15.75" customHeight="1">
      <c r="H1010" s="172"/>
      <c r="J1010" s="172"/>
    </row>
    <row r="1011" ht="15.75" customHeight="1">
      <c r="H1011" s="172"/>
      <c r="J1011" s="172"/>
    </row>
    <row r="1012" ht="15.75" customHeight="1">
      <c r="H1012" s="172"/>
      <c r="J1012" s="172"/>
    </row>
    <row r="1013" ht="15.75" customHeight="1">
      <c r="H1013" s="172"/>
      <c r="J1013" s="172"/>
    </row>
    <row r="1014" ht="15.75" customHeight="1">
      <c r="H1014" s="172"/>
      <c r="J1014" s="172"/>
    </row>
    <row r="1015" ht="15.75" customHeight="1">
      <c r="H1015" s="172"/>
      <c r="J1015" s="172"/>
    </row>
    <row r="1016" ht="15.75" customHeight="1">
      <c r="H1016" s="172"/>
      <c r="J1016" s="172"/>
    </row>
    <row r="1017" ht="15.75" customHeight="1">
      <c r="H1017" s="172"/>
      <c r="J1017" s="172"/>
    </row>
    <row r="1018" ht="15.75" customHeight="1">
      <c r="H1018" s="172"/>
      <c r="J1018" s="172"/>
    </row>
    <row r="1019" ht="15.75" customHeight="1">
      <c r="H1019" s="172"/>
      <c r="J1019" s="172"/>
    </row>
    <row r="1020" ht="15.75" customHeight="1">
      <c r="H1020" s="172"/>
      <c r="J1020" s="172"/>
    </row>
    <row r="1021" ht="15.75" customHeight="1">
      <c r="H1021" s="172"/>
      <c r="J1021" s="172"/>
    </row>
    <row r="1022" ht="15.75" customHeight="1">
      <c r="H1022" s="172"/>
      <c r="J1022" s="172"/>
    </row>
    <row r="1023" ht="15.75" customHeight="1">
      <c r="H1023" s="172"/>
      <c r="J1023" s="172"/>
    </row>
    <row r="1024" ht="15.75" customHeight="1">
      <c r="H1024" s="172"/>
      <c r="J1024" s="172"/>
    </row>
    <row r="1025" ht="15.75" customHeight="1">
      <c r="H1025" s="172"/>
      <c r="J1025" s="172"/>
    </row>
    <row r="1026" ht="15.75" customHeight="1">
      <c r="H1026" s="172"/>
      <c r="J1026" s="172"/>
    </row>
    <row r="1027" ht="15.75" customHeight="1">
      <c r="H1027" s="172"/>
      <c r="J1027" s="172"/>
    </row>
    <row r="1028" ht="15.75" customHeight="1">
      <c r="H1028" s="172"/>
      <c r="J1028" s="172"/>
    </row>
    <row r="1029" ht="15.75" customHeight="1">
      <c r="H1029" s="172"/>
      <c r="J1029" s="172"/>
    </row>
    <row r="1030" ht="15.75" customHeight="1">
      <c r="H1030" s="172"/>
      <c r="J1030" s="172"/>
    </row>
    <row r="1031" ht="15.75" customHeight="1">
      <c r="H1031" s="172"/>
      <c r="J1031" s="172"/>
    </row>
    <row r="1032" ht="15.75" customHeight="1">
      <c r="H1032" s="172"/>
      <c r="J1032" s="172"/>
    </row>
    <row r="1033" ht="15.75" customHeight="1">
      <c r="H1033" s="172"/>
      <c r="J1033" s="172"/>
    </row>
    <row r="1034" ht="15.75" customHeight="1">
      <c r="H1034" s="172"/>
      <c r="J1034" s="172"/>
    </row>
    <row r="1035" ht="15.75" customHeight="1">
      <c r="H1035" s="172"/>
      <c r="J1035" s="172"/>
    </row>
    <row r="1036" ht="15.75" customHeight="1">
      <c r="H1036" s="172"/>
      <c r="J1036" s="172"/>
    </row>
    <row r="1037" ht="15.75" customHeight="1">
      <c r="H1037" s="172"/>
      <c r="J1037" s="172"/>
    </row>
    <row r="1038" ht="15.75" customHeight="1">
      <c r="H1038" s="172"/>
      <c r="J1038" s="172"/>
    </row>
    <row r="1039" ht="15.75" customHeight="1">
      <c r="H1039" s="172"/>
      <c r="J1039" s="172"/>
    </row>
    <row r="1040" ht="15.75" customHeight="1">
      <c r="H1040" s="172"/>
      <c r="J1040" s="172"/>
    </row>
    <row r="1041" ht="15.75" customHeight="1">
      <c r="H1041" s="172"/>
      <c r="J1041" s="172"/>
    </row>
    <row r="1042" ht="15.75" customHeight="1">
      <c r="H1042" s="172"/>
      <c r="J1042" s="172"/>
    </row>
    <row r="1043" ht="15.75" customHeight="1">
      <c r="H1043" s="172"/>
      <c r="J1043" s="172"/>
    </row>
  </sheetData>
  <autoFilter ref="$A$3:$AG$64"/>
  <mergeCells count="1">
    <mergeCell ref="A1:AC2"/>
  </mergeCells>
  <conditionalFormatting sqref="F69:F84 E85:E98 H97:J100">
    <cfRule type="containsText" dxfId="14" priority="1" operator="containsText" text="RUIM">
      <formula>NOT(ISERROR(SEARCH(("RUIM"),(F69))))</formula>
    </cfRule>
  </conditionalFormatting>
  <conditionalFormatting sqref="F69:F84 E85:E98 H97:J100">
    <cfRule type="containsText" dxfId="15" priority="2" operator="containsText" text="BOM">
      <formula>NOT(ISERROR(SEARCH(("BOM"),(F69))))</formula>
    </cfRule>
  </conditionalFormatting>
  <conditionalFormatting sqref="AE3:AE63 AF97:AG100">
    <cfRule type="containsText" dxfId="16" priority="3" operator="containsText" text="ENCERRADO">
      <formula>NOT(ISERROR(SEARCH(("ENCERRADO"),(AE3))))</formula>
    </cfRule>
  </conditionalFormatting>
  <conditionalFormatting sqref="Y3:Y63 AA97:AA100">
    <cfRule type="containsText" dxfId="16" priority="4" operator="containsText" text="SIM">
      <formula>NOT(ISERROR(SEARCH(("SIM"),(Y3))))</formula>
    </cfRule>
  </conditionalFormatting>
  <conditionalFormatting sqref="AE3:AE63 AF97:AG100">
    <cfRule type="containsText" dxfId="6" priority="5" operator="containsText" text="ABERTO">
      <formula>NOT(ISERROR(SEARCH(("ABERTO"),(AE3))))</formula>
    </cfRule>
  </conditionalFormatting>
  <conditionalFormatting sqref="Y3:Y63 AA97:AA100">
    <cfRule type="containsText" dxfId="6" priority="6" operator="containsText" text="NÃO">
      <formula>NOT(ISERROR(SEARCH(("NÃO"),(Y3))))</formula>
    </cfRule>
  </conditionalFormatting>
  <conditionalFormatting sqref="I4:J18 I20:J21 I24:J24 I26:J26 I28:J38 I40:J40 I44:J63 I70:J70">
    <cfRule type="notContainsBlanks" dxfId="23" priority="7">
      <formula>LEN(TRIM(I4))&gt;0</formula>
    </cfRule>
  </conditionalFormatting>
  <conditionalFormatting sqref="G70:G83">
    <cfRule type="cellIs" dxfId="24" priority="8" operator="greaterThan">
      <formula>"100%"</formula>
    </cfRule>
  </conditionalFormatting>
  <conditionalFormatting sqref="G70:G83">
    <cfRule type="cellIs" dxfId="25" priority="9" operator="between">
      <formula>"50%"</formula>
      <formula>"99%"</formula>
    </cfRule>
  </conditionalFormatting>
  <conditionalFormatting sqref="G70:G83">
    <cfRule type="cellIs" dxfId="26" priority="10" operator="between">
      <formula>"0%"</formula>
      <formula>"30%"</formula>
    </cfRule>
  </conditionalFormatting>
  <conditionalFormatting sqref="G70:G83">
    <cfRule type="cellIs" dxfId="27" priority="11" operator="between">
      <formula>"31%"</formula>
      <formula>"49%"</formula>
    </cfRule>
  </conditionalFormatting>
  <dataValidations>
    <dataValidation type="list" allowBlank="1" showErrorMessage="1" sqref="H3:H12 H15:H28 H30:H33 H35:H44 H46:H48 H50 H53:H63 H369:H1043">
      <formula1>"CYA RUBBER,STEELMAST,VITALE,MAQPERF,SATAKE,RUDAN AGRO,SOLFERTI,UNIFORT,ISCA TEC,COOPAVEL,RIBERSID,KFSTEEL,TROPICAL SEED,TOPAGRO,3 TENTOS,NEWSURGICAL,MAXCROP,GGD METALS,QUISVI,FG AGRO,CRONOS,CLIENTE,MARISPAN,NEWSURGICAL,PRISMA "</formula1>
    </dataValidation>
    <dataValidation type="list" allowBlank="1" showErrorMessage="1" sqref="H13:H14 H29 H34 H45 H49 H51:H52">
      <formula1>"CYA RUBBER,STEELMAST (FOB),VITALE,MAQPERF,SATAKE,RUDAN AGRO,SOLFERTI,UNIFORT,ISCA TEC,COOPAVEL,RIBERSID,KFSTEEL,TROPICAL SEED,TOPAGRO,3 TENTOS,NEWSURGICAL,MAXCROP,GGD METALS,QUISVI,FG AGRO,CRONOS,CLIENTE,MARISPAN,NEWSURGICAL"</formula1>
    </dataValidation>
    <dataValidation type="list" allowBlank="1" showErrorMessage="1" sqref="I13:I14 I29 I34 I45 I49 I51:I52">
      <formula1>"ORDEM SOLICITADA,CONTRATADO,ANDAMENTO,CARREGADO,SALDO,FINALIZADO,CERTO,SEM VEICULO,CTE ANDAMENTO,PAGAMENTO"</formula1>
    </dataValidation>
    <dataValidation type="list" allowBlank="1" showErrorMessage="1" sqref="I4:I12 I15:I28 I30:I33 I35:I44 I46:I48 I50 I53:I63">
      <formula1>"ORDEM SOLICITADA,CONTRATADO,ANDAMENTO,CARREGANDO,SALDO,FINALIZADO,CERTO,SEM VEICULO,CTE ANDAMENTO"</formula1>
    </dataValidation>
    <dataValidation type="list" allowBlank="1" showErrorMessage="1" sqref="J4:J63 J168:J1043">
      <formula1>"NAO,SIM"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28.57"/>
    <col customWidth="1" min="4" max="4" width="23.57"/>
    <col customWidth="1" min="5" max="5" width="17.71"/>
    <col customWidth="1" min="6" max="6" width="25.14"/>
    <col customWidth="1" min="7" max="7" width="15.71"/>
    <col customWidth="1" min="8" max="8" width="20.29"/>
    <col customWidth="1" min="9" max="10" width="28.43"/>
    <col customWidth="1" min="11" max="11" width="24.14"/>
    <col customWidth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2.43"/>
    <col customWidth="1" hidden="1" min="19" max="19" width="12.43"/>
    <col customWidth="1" min="20" max="20" width="12.43"/>
    <col customWidth="1" hidden="1" min="21" max="23" width="12.43"/>
    <col customWidth="1" hidden="1" min="24" max="24" width="12.71"/>
    <col customWidth="1" min="25" max="25" width="11.29"/>
    <col customWidth="1" hidden="1" min="26" max="26" width="20.57"/>
    <col customWidth="1" hidden="1" min="27" max="27" width="16.71"/>
    <col customWidth="1" min="28" max="28" width="11.86"/>
    <col customWidth="1" min="29" max="29" width="14.71"/>
    <col customWidth="1" min="30" max="30" width="16.57"/>
    <col customWidth="1" min="31" max="31" width="14.71"/>
    <col customWidth="1" min="32" max="32" width="13.57"/>
    <col customWidth="1" hidden="1" min="33" max="33" width="9.86"/>
    <col customWidth="1" hidden="1" min="34" max="34" width="9.57"/>
    <col customWidth="1" hidden="1" min="35" max="35" width="12.29"/>
    <col customWidth="1" hidden="1" min="36" max="36" width="11.14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5" t="s">
        <v>63</v>
      </c>
      <c r="Q3" s="54" t="s">
        <v>63</v>
      </c>
      <c r="R3" s="53" t="s">
        <v>64</v>
      </c>
      <c r="S3" s="53" t="s">
        <v>64</v>
      </c>
      <c r="T3" s="53" t="s">
        <v>65</v>
      </c>
      <c r="U3" s="53" t="s">
        <v>66</v>
      </c>
      <c r="V3" s="53" t="s">
        <v>67</v>
      </c>
      <c r="W3" s="53" t="s">
        <v>67</v>
      </c>
      <c r="X3" s="53" t="s">
        <v>68</v>
      </c>
      <c r="Y3" s="53" t="s">
        <v>69</v>
      </c>
      <c r="Z3" s="53" t="s">
        <v>70</v>
      </c>
      <c r="AA3" s="53" t="s">
        <v>71</v>
      </c>
      <c r="AB3" s="53" t="s">
        <v>72</v>
      </c>
      <c r="AC3" s="53" t="s">
        <v>73</v>
      </c>
      <c r="AD3" s="53" t="s">
        <v>74</v>
      </c>
      <c r="AE3" s="53" t="s">
        <v>75</v>
      </c>
      <c r="AF3" s="53" t="s">
        <v>76</v>
      </c>
      <c r="AG3" s="54" t="s">
        <v>77</v>
      </c>
      <c r="AH3" s="54" t="s">
        <v>78</v>
      </c>
      <c r="AI3" s="55" t="s">
        <v>79</v>
      </c>
      <c r="AJ3" s="55" t="s">
        <v>80</v>
      </c>
    </row>
    <row r="4" ht="18.0" hidden="1" customHeight="1">
      <c r="A4" s="81">
        <v>45931.0</v>
      </c>
      <c r="B4" s="58">
        <v>23285.0</v>
      </c>
      <c r="C4" s="320">
        <v>17051.0</v>
      </c>
      <c r="D4" s="82" t="s">
        <v>715</v>
      </c>
      <c r="E4" s="57" t="s">
        <v>91</v>
      </c>
      <c r="F4" s="82" t="s">
        <v>122</v>
      </c>
      <c r="G4" s="57" t="s">
        <v>91</v>
      </c>
      <c r="H4" s="59" t="s">
        <v>85</v>
      </c>
      <c r="I4" s="60" t="s">
        <v>86</v>
      </c>
      <c r="J4" s="60" t="s">
        <v>87</v>
      </c>
      <c r="K4" s="59" t="s">
        <v>1752</v>
      </c>
      <c r="L4" s="59" t="s">
        <v>1753</v>
      </c>
      <c r="M4" s="62">
        <v>760.0</v>
      </c>
      <c r="N4" s="62">
        <v>1350.0</v>
      </c>
      <c r="O4" s="60">
        <v>69000.0</v>
      </c>
      <c r="P4" s="63">
        <v>3.0E-4</v>
      </c>
      <c r="Q4" s="64">
        <f t="shared" ref="Q4:Q74" si="1">O4*P4</f>
        <v>20.7</v>
      </c>
      <c r="R4" s="65">
        <v>0.12</v>
      </c>
      <c r="S4" s="62">
        <f t="shared" ref="S4:S74" si="2">R4*N4</f>
        <v>162</v>
      </c>
      <c r="T4" s="65">
        <v>0.0</v>
      </c>
      <c r="U4" s="62">
        <f t="shared" ref="U4:U74" si="3">T4*N4</f>
        <v>0</v>
      </c>
      <c r="V4" s="66">
        <v>0.065</v>
      </c>
      <c r="W4" s="67">
        <f t="shared" ref="W4:W74" si="4">N4*V4</f>
        <v>87.75</v>
      </c>
      <c r="X4" s="68">
        <f t="shared" ref="X4:X74" si="5">Y4*0.00133</f>
        <v>0.01995</v>
      </c>
      <c r="Y4" s="57">
        <v>15.0</v>
      </c>
      <c r="Z4" s="66">
        <f t="shared" ref="Z4:Z74" si="6">R4+T4+V4+X4</f>
        <v>0.20495</v>
      </c>
      <c r="AA4" s="69">
        <f t="shared" ref="AA4:AA74" si="7">N4*Z4+AJ4</f>
        <v>288.1575</v>
      </c>
      <c r="AB4" s="65">
        <v>0.1</v>
      </c>
      <c r="AC4" s="69">
        <f t="shared" ref="AC4:AC49" si="8">(N4-M4)*AB4</f>
        <v>59</v>
      </c>
      <c r="AD4" s="70">
        <f t="shared" ref="AD4:AD74" si="9">17.5</f>
        <v>17.5</v>
      </c>
      <c r="AE4" s="69">
        <f t="shared" ref="AE4:AE74" si="10">N4-M4-Q4-AA4-AC4-AD4</f>
        <v>204.6425</v>
      </c>
      <c r="AF4" s="66">
        <f t="shared" ref="AF4:AF74" si="11">AE4/N4</f>
        <v>0.151587037</v>
      </c>
      <c r="AG4" s="71">
        <f t="shared" ref="AG4:AG74" si="12">N4-AA4-AH4</f>
        <v>1034.91</v>
      </c>
      <c r="AH4" s="71">
        <f t="shared" ref="AH4:AH74" si="13">X4*N4</f>
        <v>26.9325</v>
      </c>
      <c r="AI4" s="72">
        <v>0.0085</v>
      </c>
      <c r="AJ4" s="73">
        <f t="shared" ref="AJ4:AJ74" si="14">AI4*N4</f>
        <v>11.475</v>
      </c>
    </row>
    <row r="5" ht="18.0" hidden="1" customHeight="1">
      <c r="A5" s="81">
        <v>45931.0</v>
      </c>
      <c r="B5" s="58" t="s">
        <v>1754</v>
      </c>
      <c r="C5" s="320">
        <v>17046.0</v>
      </c>
      <c r="D5" s="82" t="s">
        <v>90</v>
      </c>
      <c r="E5" s="57" t="s">
        <v>91</v>
      </c>
      <c r="F5" s="57" t="s">
        <v>1755</v>
      </c>
      <c r="G5" s="57" t="s">
        <v>91</v>
      </c>
      <c r="H5" s="59" t="s">
        <v>85</v>
      </c>
      <c r="I5" s="60" t="s">
        <v>86</v>
      </c>
      <c r="J5" s="60" t="s">
        <v>87</v>
      </c>
      <c r="K5" s="59" t="s">
        <v>373</v>
      </c>
      <c r="L5" s="59" t="s">
        <v>1089</v>
      </c>
      <c r="M5" s="62">
        <v>710.0</v>
      </c>
      <c r="N5" s="62">
        <v>1250.0</v>
      </c>
      <c r="O5" s="60">
        <v>50000.0</v>
      </c>
      <c r="P5" s="68">
        <v>3.0E-4</v>
      </c>
      <c r="Q5" s="69">
        <f t="shared" si="1"/>
        <v>15</v>
      </c>
      <c r="R5" s="65">
        <v>0.12</v>
      </c>
      <c r="S5" s="62">
        <f t="shared" si="2"/>
        <v>150</v>
      </c>
      <c r="T5" s="65">
        <v>0.0</v>
      </c>
      <c r="U5" s="62">
        <f t="shared" si="3"/>
        <v>0</v>
      </c>
      <c r="V5" s="66">
        <v>0.065</v>
      </c>
      <c r="W5" s="67">
        <f t="shared" si="4"/>
        <v>81.25</v>
      </c>
      <c r="X5" s="68">
        <f t="shared" si="5"/>
        <v>0.01995</v>
      </c>
      <c r="Y5" s="57">
        <v>15.0</v>
      </c>
      <c r="Z5" s="66">
        <f t="shared" si="6"/>
        <v>0.20495</v>
      </c>
      <c r="AA5" s="69">
        <f t="shared" si="7"/>
        <v>266.8125</v>
      </c>
      <c r="AB5" s="65">
        <v>0.09</v>
      </c>
      <c r="AC5" s="69">
        <f t="shared" si="8"/>
        <v>48.6</v>
      </c>
      <c r="AD5" s="70">
        <f t="shared" si="9"/>
        <v>17.5</v>
      </c>
      <c r="AE5" s="69">
        <f t="shared" si="10"/>
        <v>192.0875</v>
      </c>
      <c r="AF5" s="66">
        <f t="shared" si="11"/>
        <v>0.15367</v>
      </c>
      <c r="AG5" s="71">
        <f t="shared" si="12"/>
        <v>958.25</v>
      </c>
      <c r="AH5" s="71">
        <f t="shared" si="13"/>
        <v>24.9375</v>
      </c>
      <c r="AI5" s="72">
        <v>0.0085</v>
      </c>
      <c r="AJ5" s="73">
        <f t="shared" si="14"/>
        <v>10.625</v>
      </c>
    </row>
    <row r="6" ht="18.0" hidden="1" customHeight="1">
      <c r="A6" s="81">
        <v>45931.0</v>
      </c>
      <c r="B6" s="58">
        <v>23336.0</v>
      </c>
      <c r="C6" s="58">
        <v>17089.0</v>
      </c>
      <c r="D6" s="82" t="s">
        <v>715</v>
      </c>
      <c r="E6" s="57" t="s">
        <v>91</v>
      </c>
      <c r="F6" s="82" t="s">
        <v>224</v>
      </c>
      <c r="G6" s="57" t="s">
        <v>91</v>
      </c>
      <c r="H6" s="59" t="s">
        <v>85</v>
      </c>
      <c r="I6" s="60" t="s">
        <v>86</v>
      </c>
      <c r="J6" s="60" t="s">
        <v>87</v>
      </c>
      <c r="K6" s="59" t="s">
        <v>1756</v>
      </c>
      <c r="L6" s="324" t="s">
        <v>1757</v>
      </c>
      <c r="M6" s="62">
        <v>760.0</v>
      </c>
      <c r="N6" s="62">
        <v>1350.0</v>
      </c>
      <c r="O6" s="228">
        <v>34650.0</v>
      </c>
      <c r="P6" s="63">
        <v>3.0E-4</v>
      </c>
      <c r="Q6" s="64">
        <f t="shared" si="1"/>
        <v>10.395</v>
      </c>
      <c r="R6" s="65">
        <v>0.12</v>
      </c>
      <c r="S6" s="62">
        <f t="shared" si="2"/>
        <v>162</v>
      </c>
      <c r="T6" s="65">
        <v>0.0</v>
      </c>
      <c r="U6" s="62">
        <f t="shared" si="3"/>
        <v>0</v>
      </c>
      <c r="V6" s="66">
        <v>0.065</v>
      </c>
      <c r="W6" s="67">
        <f t="shared" si="4"/>
        <v>87.75</v>
      </c>
      <c r="X6" s="68">
        <f t="shared" si="5"/>
        <v>0.01995</v>
      </c>
      <c r="Y6" s="57">
        <v>15.0</v>
      </c>
      <c r="Z6" s="66">
        <f t="shared" si="6"/>
        <v>0.20495</v>
      </c>
      <c r="AA6" s="69">
        <f t="shared" si="7"/>
        <v>288.1575</v>
      </c>
      <c r="AB6" s="65">
        <v>0.12</v>
      </c>
      <c r="AC6" s="69">
        <f t="shared" si="8"/>
        <v>70.8</v>
      </c>
      <c r="AD6" s="70">
        <f t="shared" si="9"/>
        <v>17.5</v>
      </c>
      <c r="AE6" s="69">
        <f t="shared" si="10"/>
        <v>203.1475</v>
      </c>
      <c r="AF6" s="66">
        <f t="shared" si="11"/>
        <v>0.1504796296</v>
      </c>
      <c r="AG6" s="71">
        <f t="shared" si="12"/>
        <v>1034.91</v>
      </c>
      <c r="AH6" s="71">
        <f t="shared" si="13"/>
        <v>26.9325</v>
      </c>
      <c r="AI6" s="72">
        <v>0.0085</v>
      </c>
      <c r="AJ6" s="73">
        <f t="shared" si="14"/>
        <v>11.475</v>
      </c>
    </row>
    <row r="7" ht="18.0" hidden="1" customHeight="1">
      <c r="A7" s="81">
        <v>45931.0</v>
      </c>
      <c r="B7" s="58" t="s">
        <v>1758</v>
      </c>
      <c r="C7" s="58" t="s">
        <v>1759</v>
      </c>
      <c r="D7" s="82" t="s">
        <v>112</v>
      </c>
      <c r="E7" s="57" t="s">
        <v>113</v>
      </c>
      <c r="F7" s="82" t="s">
        <v>659</v>
      </c>
      <c r="G7" s="57" t="s">
        <v>108</v>
      </c>
      <c r="H7" s="59" t="s">
        <v>109</v>
      </c>
      <c r="I7" s="60" t="s">
        <v>86</v>
      </c>
      <c r="J7" s="60" t="s">
        <v>87</v>
      </c>
      <c r="K7" s="59" t="s">
        <v>1760</v>
      </c>
      <c r="L7" s="59" t="s">
        <v>1761</v>
      </c>
      <c r="M7" s="62">
        <v>10140.0</v>
      </c>
      <c r="N7" s="67">
        <v>15900.0</v>
      </c>
      <c r="O7" s="60">
        <v>100000.0</v>
      </c>
      <c r="P7" s="63">
        <v>3.0E-4</v>
      </c>
      <c r="Q7" s="64">
        <f t="shared" si="1"/>
        <v>30</v>
      </c>
      <c r="R7" s="65">
        <v>0.03</v>
      </c>
      <c r="S7" s="62">
        <f t="shared" si="2"/>
        <v>477</v>
      </c>
      <c r="T7" s="65">
        <v>0.035</v>
      </c>
      <c r="U7" s="62">
        <f t="shared" si="3"/>
        <v>556.5</v>
      </c>
      <c r="V7" s="66">
        <v>0.065</v>
      </c>
      <c r="W7" s="67">
        <f t="shared" si="4"/>
        <v>1033.5</v>
      </c>
      <c r="X7" s="68">
        <f t="shared" si="5"/>
        <v>0.01995</v>
      </c>
      <c r="Y7" s="57">
        <v>15.0</v>
      </c>
      <c r="Z7" s="66">
        <f t="shared" si="6"/>
        <v>0.14995</v>
      </c>
      <c r="AA7" s="69">
        <f t="shared" si="7"/>
        <v>2519.355</v>
      </c>
      <c r="AB7" s="65">
        <v>0.1</v>
      </c>
      <c r="AC7" s="69">
        <f t="shared" si="8"/>
        <v>576</v>
      </c>
      <c r="AD7" s="70">
        <f t="shared" si="9"/>
        <v>17.5</v>
      </c>
      <c r="AE7" s="69">
        <f t="shared" si="10"/>
        <v>2617.145</v>
      </c>
      <c r="AF7" s="66">
        <f t="shared" si="11"/>
        <v>0.1646003145</v>
      </c>
      <c r="AG7" s="71">
        <f t="shared" si="12"/>
        <v>13063.44</v>
      </c>
      <c r="AH7" s="71">
        <f t="shared" si="13"/>
        <v>317.205</v>
      </c>
      <c r="AI7" s="72">
        <v>0.0085</v>
      </c>
      <c r="AJ7" s="73">
        <f t="shared" si="14"/>
        <v>135.15</v>
      </c>
    </row>
    <row r="8" ht="18.0" customHeight="1">
      <c r="A8" s="81">
        <v>45931.0</v>
      </c>
      <c r="B8" s="58">
        <v>23314.0</v>
      </c>
      <c r="C8" s="58">
        <v>17078.0</v>
      </c>
      <c r="D8" s="82" t="s">
        <v>127</v>
      </c>
      <c r="E8" s="57" t="s">
        <v>83</v>
      </c>
      <c r="F8" s="82" t="s">
        <v>82</v>
      </c>
      <c r="G8" s="59" t="s">
        <v>83</v>
      </c>
      <c r="H8" s="59" t="s">
        <v>128</v>
      </c>
      <c r="I8" s="60" t="s">
        <v>86</v>
      </c>
      <c r="J8" s="60" t="s">
        <v>87</v>
      </c>
      <c r="K8" s="59" t="s">
        <v>533</v>
      </c>
      <c r="L8" s="59" t="s">
        <v>1762</v>
      </c>
      <c r="M8" s="62">
        <v>1035.0</v>
      </c>
      <c r="N8" s="67">
        <v>2250.0</v>
      </c>
      <c r="O8" s="60">
        <v>80000.0</v>
      </c>
      <c r="P8" s="63">
        <v>3.0E-4</v>
      </c>
      <c r="Q8" s="64">
        <f t="shared" si="1"/>
        <v>24</v>
      </c>
      <c r="R8" s="65">
        <v>0.0</v>
      </c>
      <c r="S8" s="62">
        <f t="shared" si="2"/>
        <v>0</v>
      </c>
      <c r="T8" s="65">
        <v>0.0</v>
      </c>
      <c r="U8" s="62">
        <f t="shared" si="3"/>
        <v>0</v>
      </c>
      <c r="V8" s="66">
        <v>0.065</v>
      </c>
      <c r="W8" s="67">
        <f t="shared" si="4"/>
        <v>146.25</v>
      </c>
      <c r="X8" s="68">
        <f t="shared" si="5"/>
        <v>0.01995</v>
      </c>
      <c r="Y8" s="57">
        <v>15.0</v>
      </c>
      <c r="Z8" s="66">
        <f t="shared" si="6"/>
        <v>0.08495</v>
      </c>
      <c r="AA8" s="69">
        <f t="shared" si="7"/>
        <v>210.2625</v>
      </c>
      <c r="AB8" s="65">
        <v>0.13</v>
      </c>
      <c r="AC8" s="69">
        <f t="shared" si="8"/>
        <v>157.95</v>
      </c>
      <c r="AD8" s="70">
        <f t="shared" si="9"/>
        <v>17.5</v>
      </c>
      <c r="AE8" s="69">
        <f t="shared" si="10"/>
        <v>805.2875</v>
      </c>
      <c r="AF8" s="66">
        <f t="shared" si="11"/>
        <v>0.3579055556</v>
      </c>
      <c r="AG8" s="71">
        <f t="shared" si="12"/>
        <v>1994.85</v>
      </c>
      <c r="AH8" s="71">
        <f t="shared" si="13"/>
        <v>44.8875</v>
      </c>
      <c r="AI8" s="72">
        <v>0.0085</v>
      </c>
      <c r="AJ8" s="73">
        <f t="shared" si="14"/>
        <v>19.125</v>
      </c>
    </row>
    <row r="9" ht="18.0" hidden="1" customHeight="1">
      <c r="A9" s="81">
        <v>45932.0</v>
      </c>
      <c r="B9" s="57" t="s">
        <v>1763</v>
      </c>
      <c r="C9" s="57">
        <v>17132.0</v>
      </c>
      <c r="D9" s="82" t="s">
        <v>715</v>
      </c>
      <c r="E9" s="57" t="s">
        <v>91</v>
      </c>
      <c r="F9" s="82" t="s">
        <v>122</v>
      </c>
      <c r="G9" s="57" t="s">
        <v>91</v>
      </c>
      <c r="H9" s="59" t="s">
        <v>85</v>
      </c>
      <c r="I9" s="75" t="s">
        <v>86</v>
      </c>
      <c r="J9" s="75" t="s">
        <v>87</v>
      </c>
      <c r="K9" s="57" t="s">
        <v>1764</v>
      </c>
      <c r="L9" s="57" t="s">
        <v>1071</v>
      </c>
      <c r="M9" s="463">
        <v>760.0</v>
      </c>
      <c r="N9" s="463">
        <v>1350.0</v>
      </c>
      <c r="O9" s="75">
        <v>40000.0</v>
      </c>
      <c r="P9" s="63">
        <v>3.0E-4</v>
      </c>
      <c r="Q9" s="64">
        <f t="shared" si="1"/>
        <v>12</v>
      </c>
      <c r="R9" s="65">
        <v>0.12</v>
      </c>
      <c r="S9" s="62">
        <f t="shared" si="2"/>
        <v>162</v>
      </c>
      <c r="T9" s="65">
        <v>0.0</v>
      </c>
      <c r="U9" s="62">
        <f t="shared" si="3"/>
        <v>0</v>
      </c>
      <c r="V9" s="66">
        <v>0.065</v>
      </c>
      <c r="W9" s="67">
        <f t="shared" si="4"/>
        <v>87.75</v>
      </c>
      <c r="X9" s="68">
        <f t="shared" si="5"/>
        <v>0.01995</v>
      </c>
      <c r="Y9" s="57">
        <v>15.0</v>
      </c>
      <c r="Z9" s="66">
        <f t="shared" si="6"/>
        <v>0.20495</v>
      </c>
      <c r="AA9" s="69">
        <f t="shared" si="7"/>
        <v>288.1575</v>
      </c>
      <c r="AB9" s="65">
        <v>0.11</v>
      </c>
      <c r="AC9" s="69">
        <f t="shared" si="8"/>
        <v>64.9</v>
      </c>
      <c r="AD9" s="70">
        <f t="shared" si="9"/>
        <v>17.5</v>
      </c>
      <c r="AE9" s="69">
        <f t="shared" si="10"/>
        <v>207.4425</v>
      </c>
      <c r="AF9" s="66">
        <f t="shared" si="11"/>
        <v>0.1536611111</v>
      </c>
      <c r="AG9" s="71">
        <f t="shared" si="12"/>
        <v>1034.91</v>
      </c>
      <c r="AH9" s="71">
        <f t="shared" si="13"/>
        <v>26.9325</v>
      </c>
      <c r="AI9" s="72">
        <v>0.0085</v>
      </c>
      <c r="AJ9" s="73">
        <f t="shared" si="14"/>
        <v>11.475</v>
      </c>
    </row>
    <row r="10" ht="18.0" hidden="1" customHeight="1">
      <c r="A10" s="81">
        <v>45932.0</v>
      </c>
      <c r="B10" s="320">
        <v>23437.0</v>
      </c>
      <c r="C10" s="320">
        <v>17164.0</v>
      </c>
      <c r="D10" s="82" t="s">
        <v>715</v>
      </c>
      <c r="E10" s="57" t="s">
        <v>91</v>
      </c>
      <c r="F10" s="57" t="s">
        <v>90</v>
      </c>
      <c r="G10" s="57" t="s">
        <v>91</v>
      </c>
      <c r="H10" s="59" t="s">
        <v>85</v>
      </c>
      <c r="I10" s="75" t="s">
        <v>86</v>
      </c>
      <c r="J10" s="75" t="s">
        <v>87</v>
      </c>
      <c r="K10" s="57" t="s">
        <v>1765</v>
      </c>
      <c r="L10" s="57" t="s">
        <v>1766</v>
      </c>
      <c r="M10" s="463">
        <v>1060.0</v>
      </c>
      <c r="N10" s="463">
        <v>1900.0</v>
      </c>
      <c r="O10" s="75">
        <v>100000.0</v>
      </c>
      <c r="P10" s="63">
        <v>3.0E-4</v>
      </c>
      <c r="Q10" s="64">
        <f t="shared" si="1"/>
        <v>30</v>
      </c>
      <c r="R10" s="65">
        <v>0.12</v>
      </c>
      <c r="S10" s="62">
        <f t="shared" si="2"/>
        <v>228</v>
      </c>
      <c r="T10" s="65">
        <v>0.0</v>
      </c>
      <c r="U10" s="62">
        <f t="shared" si="3"/>
        <v>0</v>
      </c>
      <c r="V10" s="66">
        <v>0.065</v>
      </c>
      <c r="W10" s="67">
        <f t="shared" si="4"/>
        <v>123.5</v>
      </c>
      <c r="X10" s="68">
        <f t="shared" si="5"/>
        <v>0.01995</v>
      </c>
      <c r="Y10" s="57">
        <v>15.0</v>
      </c>
      <c r="Z10" s="66">
        <f t="shared" si="6"/>
        <v>0.20495</v>
      </c>
      <c r="AA10" s="69">
        <f t="shared" si="7"/>
        <v>405.555</v>
      </c>
      <c r="AB10" s="65">
        <v>0.12</v>
      </c>
      <c r="AC10" s="69">
        <f t="shared" si="8"/>
        <v>100.8</v>
      </c>
      <c r="AD10" s="70">
        <f t="shared" si="9"/>
        <v>17.5</v>
      </c>
      <c r="AE10" s="69">
        <f t="shared" si="10"/>
        <v>286.145</v>
      </c>
      <c r="AF10" s="66">
        <f t="shared" si="11"/>
        <v>0.1506026316</v>
      </c>
      <c r="AG10" s="71">
        <f t="shared" si="12"/>
        <v>1456.54</v>
      </c>
      <c r="AH10" s="71">
        <f t="shared" si="13"/>
        <v>37.905</v>
      </c>
      <c r="AI10" s="72">
        <v>0.0085</v>
      </c>
      <c r="AJ10" s="73">
        <f t="shared" si="14"/>
        <v>16.15</v>
      </c>
    </row>
    <row r="11" ht="15.75" hidden="1" customHeight="1">
      <c r="A11" s="81">
        <v>45933.0</v>
      </c>
      <c r="B11" s="58">
        <v>2354.0</v>
      </c>
      <c r="C11" s="325">
        <v>17245.0</v>
      </c>
      <c r="D11" s="59" t="s">
        <v>90</v>
      </c>
      <c r="E11" s="59" t="s">
        <v>91</v>
      </c>
      <c r="F11" s="57" t="s">
        <v>148</v>
      </c>
      <c r="G11" s="57" t="s">
        <v>125</v>
      </c>
      <c r="H11" s="57" t="s">
        <v>85</v>
      </c>
      <c r="I11" s="60" t="s">
        <v>86</v>
      </c>
      <c r="J11" s="60" t="s">
        <v>87</v>
      </c>
      <c r="K11" s="57" t="s">
        <v>1767</v>
      </c>
      <c r="L11" s="57" t="s">
        <v>1031</v>
      </c>
      <c r="M11" s="75">
        <v>2400.0</v>
      </c>
      <c r="N11" s="75">
        <v>4200.0</v>
      </c>
      <c r="O11" s="75">
        <v>50000.0</v>
      </c>
      <c r="P11" s="63">
        <v>3.0E-4</v>
      </c>
      <c r="Q11" s="64">
        <f t="shared" si="1"/>
        <v>15</v>
      </c>
      <c r="R11" s="65">
        <v>0.12</v>
      </c>
      <c r="S11" s="62">
        <f t="shared" si="2"/>
        <v>504</v>
      </c>
      <c r="T11" s="65">
        <v>0.0</v>
      </c>
      <c r="U11" s="62">
        <f t="shared" si="3"/>
        <v>0</v>
      </c>
      <c r="V11" s="66">
        <v>0.065</v>
      </c>
      <c r="W11" s="67">
        <f t="shared" si="4"/>
        <v>273</v>
      </c>
      <c r="X11" s="68">
        <f t="shared" si="5"/>
        <v>0.01995</v>
      </c>
      <c r="Y11" s="57">
        <v>15.0</v>
      </c>
      <c r="Z11" s="66">
        <f t="shared" si="6"/>
        <v>0.20495</v>
      </c>
      <c r="AA11" s="69">
        <f t="shared" si="7"/>
        <v>896.49</v>
      </c>
      <c r="AB11" s="65">
        <v>0.13</v>
      </c>
      <c r="AC11" s="69">
        <f t="shared" si="8"/>
        <v>234</v>
      </c>
      <c r="AD11" s="70">
        <f t="shared" si="9"/>
        <v>17.5</v>
      </c>
      <c r="AE11" s="69">
        <f t="shared" si="10"/>
        <v>637.01</v>
      </c>
      <c r="AF11" s="66">
        <f t="shared" si="11"/>
        <v>0.1516690476</v>
      </c>
      <c r="AG11" s="71">
        <f t="shared" si="12"/>
        <v>3219.72</v>
      </c>
      <c r="AH11" s="71">
        <f t="shared" si="13"/>
        <v>83.79</v>
      </c>
      <c r="AI11" s="72">
        <v>0.0085</v>
      </c>
      <c r="AJ11" s="73">
        <f t="shared" si="14"/>
        <v>35.7</v>
      </c>
    </row>
    <row r="12" ht="18.0" hidden="1" customHeight="1">
      <c r="A12" s="81">
        <v>45933.0</v>
      </c>
      <c r="B12" s="58" t="s">
        <v>1768</v>
      </c>
      <c r="C12" s="58">
        <v>17242.0</v>
      </c>
      <c r="D12" s="59" t="s">
        <v>105</v>
      </c>
      <c r="E12" s="59" t="s">
        <v>106</v>
      </c>
      <c r="F12" s="59" t="s">
        <v>112</v>
      </c>
      <c r="G12" s="59" t="s">
        <v>113</v>
      </c>
      <c r="H12" s="59" t="s">
        <v>109</v>
      </c>
      <c r="I12" s="60" t="s">
        <v>86</v>
      </c>
      <c r="J12" s="60" t="s">
        <v>87</v>
      </c>
      <c r="K12" s="59" t="s">
        <v>1769</v>
      </c>
      <c r="L12" s="59" t="s">
        <v>1770</v>
      </c>
      <c r="M12" s="60">
        <v>5760.0</v>
      </c>
      <c r="N12" s="60">
        <v>8900.0</v>
      </c>
      <c r="O12" s="60">
        <v>100000.0</v>
      </c>
      <c r="P12" s="63">
        <v>3.0E-4</v>
      </c>
      <c r="Q12" s="64">
        <f t="shared" si="1"/>
        <v>30</v>
      </c>
      <c r="R12" s="65">
        <v>0.03</v>
      </c>
      <c r="S12" s="62">
        <f t="shared" si="2"/>
        <v>267</v>
      </c>
      <c r="T12" s="65">
        <v>0.035</v>
      </c>
      <c r="U12" s="62">
        <f t="shared" si="3"/>
        <v>311.5</v>
      </c>
      <c r="V12" s="66">
        <v>0.065</v>
      </c>
      <c r="W12" s="67">
        <f t="shared" si="4"/>
        <v>578.5</v>
      </c>
      <c r="X12" s="68">
        <f t="shared" si="5"/>
        <v>0.01995</v>
      </c>
      <c r="Y12" s="57">
        <v>15.0</v>
      </c>
      <c r="Z12" s="66">
        <f t="shared" si="6"/>
        <v>0.14995</v>
      </c>
      <c r="AA12" s="69">
        <f t="shared" si="7"/>
        <v>1410.205</v>
      </c>
      <c r="AB12" s="65">
        <v>0.1</v>
      </c>
      <c r="AC12" s="69">
        <f t="shared" si="8"/>
        <v>314</v>
      </c>
      <c r="AD12" s="70">
        <f t="shared" si="9"/>
        <v>17.5</v>
      </c>
      <c r="AE12" s="69">
        <f t="shared" si="10"/>
        <v>1368.295</v>
      </c>
      <c r="AF12" s="66">
        <f t="shared" si="11"/>
        <v>0.1537410112</v>
      </c>
      <c r="AG12" s="71">
        <f t="shared" si="12"/>
        <v>7312.24</v>
      </c>
      <c r="AH12" s="71">
        <f t="shared" si="13"/>
        <v>177.555</v>
      </c>
      <c r="AI12" s="72">
        <v>0.0085</v>
      </c>
      <c r="AJ12" s="73">
        <f t="shared" si="14"/>
        <v>75.65</v>
      </c>
    </row>
    <row r="13" ht="18.0" hidden="1" customHeight="1">
      <c r="A13" s="81">
        <v>45934.0</v>
      </c>
      <c r="B13" s="58" t="s">
        <v>1771</v>
      </c>
      <c r="C13" s="325" t="s">
        <v>1772</v>
      </c>
      <c r="D13" s="82" t="s">
        <v>112</v>
      </c>
      <c r="E13" s="57" t="s">
        <v>113</v>
      </c>
      <c r="F13" s="82" t="s">
        <v>659</v>
      </c>
      <c r="G13" s="57" t="s">
        <v>108</v>
      </c>
      <c r="H13" s="59" t="s">
        <v>109</v>
      </c>
      <c r="I13" s="60" t="s">
        <v>86</v>
      </c>
      <c r="J13" s="60" t="s">
        <v>87</v>
      </c>
      <c r="K13" s="59" t="s">
        <v>594</v>
      </c>
      <c r="L13" s="59" t="s">
        <v>1773</v>
      </c>
      <c r="M13" s="62">
        <v>8860.0</v>
      </c>
      <c r="N13" s="62">
        <v>13850.0</v>
      </c>
      <c r="O13" s="60">
        <v>100000.0</v>
      </c>
      <c r="P13" s="63">
        <v>3.0E-4</v>
      </c>
      <c r="Q13" s="64">
        <f t="shared" si="1"/>
        <v>30</v>
      </c>
      <c r="R13" s="65">
        <v>0.03</v>
      </c>
      <c r="S13" s="62">
        <f t="shared" si="2"/>
        <v>415.5</v>
      </c>
      <c r="T13" s="65">
        <v>0.035</v>
      </c>
      <c r="U13" s="62">
        <f t="shared" si="3"/>
        <v>484.75</v>
      </c>
      <c r="V13" s="66">
        <v>0.065</v>
      </c>
      <c r="W13" s="67">
        <f t="shared" si="4"/>
        <v>900.25</v>
      </c>
      <c r="X13" s="68">
        <f t="shared" si="5"/>
        <v>0.01995</v>
      </c>
      <c r="Y13" s="57">
        <v>15.0</v>
      </c>
      <c r="Z13" s="66">
        <f t="shared" si="6"/>
        <v>0.14995</v>
      </c>
      <c r="AA13" s="69">
        <f t="shared" si="7"/>
        <v>2194.5325</v>
      </c>
      <c r="AB13" s="65">
        <v>0.1</v>
      </c>
      <c r="AC13" s="69">
        <f t="shared" si="8"/>
        <v>499</v>
      </c>
      <c r="AD13" s="70">
        <f t="shared" si="9"/>
        <v>17.5</v>
      </c>
      <c r="AE13" s="69">
        <f t="shared" si="10"/>
        <v>2248.9675</v>
      </c>
      <c r="AF13" s="66">
        <f t="shared" si="11"/>
        <v>0.1623803249</v>
      </c>
      <c r="AG13" s="71">
        <f t="shared" si="12"/>
        <v>11379.16</v>
      </c>
      <c r="AH13" s="71">
        <f t="shared" si="13"/>
        <v>276.3075</v>
      </c>
      <c r="AI13" s="72">
        <v>0.0085</v>
      </c>
      <c r="AJ13" s="73">
        <f t="shared" si="14"/>
        <v>117.725</v>
      </c>
    </row>
    <row r="14" ht="18.0" hidden="1" customHeight="1">
      <c r="A14" s="81">
        <v>45934.0</v>
      </c>
      <c r="B14" s="58" t="s">
        <v>1774</v>
      </c>
      <c r="C14" s="334" t="s">
        <v>1775</v>
      </c>
      <c r="D14" s="82" t="s">
        <v>112</v>
      </c>
      <c r="E14" s="57" t="s">
        <v>113</v>
      </c>
      <c r="F14" s="59" t="s">
        <v>118</v>
      </c>
      <c r="G14" s="83" t="s">
        <v>119</v>
      </c>
      <c r="H14" s="59" t="s">
        <v>109</v>
      </c>
      <c r="I14" s="60" t="s">
        <v>86</v>
      </c>
      <c r="J14" s="60" t="s">
        <v>87</v>
      </c>
      <c r="K14" s="59" t="s">
        <v>1776</v>
      </c>
      <c r="L14" s="57" t="s">
        <v>1777</v>
      </c>
      <c r="M14" s="84">
        <v>5260.0</v>
      </c>
      <c r="N14" s="84">
        <v>8300.0</v>
      </c>
      <c r="O14" s="84">
        <v>80000.0</v>
      </c>
      <c r="P14" s="63">
        <v>3.0E-4</v>
      </c>
      <c r="Q14" s="64">
        <f t="shared" si="1"/>
        <v>24</v>
      </c>
      <c r="R14" s="65">
        <v>0.03</v>
      </c>
      <c r="S14" s="62">
        <f t="shared" si="2"/>
        <v>249</v>
      </c>
      <c r="T14" s="65">
        <v>0.035</v>
      </c>
      <c r="U14" s="62">
        <f t="shared" si="3"/>
        <v>290.5</v>
      </c>
      <c r="V14" s="66">
        <v>0.065</v>
      </c>
      <c r="W14" s="67">
        <f t="shared" si="4"/>
        <v>539.5</v>
      </c>
      <c r="X14" s="68">
        <f t="shared" si="5"/>
        <v>0.01995</v>
      </c>
      <c r="Y14" s="57">
        <v>15.0</v>
      </c>
      <c r="Z14" s="66">
        <f t="shared" si="6"/>
        <v>0.14995</v>
      </c>
      <c r="AA14" s="69">
        <f t="shared" si="7"/>
        <v>1315.135</v>
      </c>
      <c r="AB14" s="65">
        <v>0.1</v>
      </c>
      <c r="AC14" s="69">
        <f t="shared" si="8"/>
        <v>304</v>
      </c>
      <c r="AD14" s="70">
        <f t="shared" si="9"/>
        <v>17.5</v>
      </c>
      <c r="AE14" s="69">
        <f t="shared" si="10"/>
        <v>1379.365</v>
      </c>
      <c r="AF14" s="66">
        <f t="shared" si="11"/>
        <v>0.1661885542</v>
      </c>
      <c r="AG14" s="71">
        <f t="shared" si="12"/>
        <v>6819.28</v>
      </c>
      <c r="AH14" s="71">
        <f t="shared" si="13"/>
        <v>165.585</v>
      </c>
      <c r="AI14" s="72">
        <v>0.0085</v>
      </c>
      <c r="AJ14" s="73">
        <f t="shared" si="14"/>
        <v>70.55</v>
      </c>
    </row>
    <row r="15" ht="18.0" hidden="1" customHeight="1">
      <c r="A15" s="81">
        <v>45936.0</v>
      </c>
      <c r="B15" s="320">
        <v>23613.0</v>
      </c>
      <c r="C15" s="320">
        <v>17280.0</v>
      </c>
      <c r="D15" s="59" t="s">
        <v>90</v>
      </c>
      <c r="E15" s="59" t="s">
        <v>91</v>
      </c>
      <c r="F15" s="59" t="s">
        <v>103</v>
      </c>
      <c r="G15" s="59" t="s">
        <v>91</v>
      </c>
      <c r="H15" s="59" t="s">
        <v>85</v>
      </c>
      <c r="I15" s="60" t="s">
        <v>86</v>
      </c>
      <c r="J15" s="60" t="s">
        <v>87</v>
      </c>
      <c r="K15" s="59" t="s">
        <v>692</v>
      </c>
      <c r="L15" s="324" t="s">
        <v>1778</v>
      </c>
      <c r="M15" s="60">
        <v>960.0</v>
      </c>
      <c r="N15" s="60">
        <v>1750.0</v>
      </c>
      <c r="O15" s="228">
        <v>66600.0</v>
      </c>
      <c r="P15" s="63">
        <v>3.0E-4</v>
      </c>
      <c r="Q15" s="64">
        <f t="shared" si="1"/>
        <v>19.98</v>
      </c>
      <c r="R15" s="65">
        <v>0.12</v>
      </c>
      <c r="S15" s="62">
        <f t="shared" si="2"/>
        <v>210</v>
      </c>
      <c r="T15" s="65">
        <v>0.0</v>
      </c>
      <c r="U15" s="62">
        <f t="shared" si="3"/>
        <v>0</v>
      </c>
      <c r="V15" s="66">
        <v>0.065</v>
      </c>
      <c r="W15" s="67">
        <f t="shared" si="4"/>
        <v>113.75</v>
      </c>
      <c r="X15" s="68">
        <f t="shared" si="5"/>
        <v>0.01995</v>
      </c>
      <c r="Y15" s="57">
        <v>15.0</v>
      </c>
      <c r="Z15" s="66">
        <f t="shared" si="6"/>
        <v>0.20495</v>
      </c>
      <c r="AA15" s="69">
        <f t="shared" si="7"/>
        <v>373.5375</v>
      </c>
      <c r="AB15" s="65">
        <v>0.13</v>
      </c>
      <c r="AC15" s="69">
        <f t="shared" si="8"/>
        <v>102.7</v>
      </c>
      <c r="AD15" s="70">
        <f t="shared" si="9"/>
        <v>17.5</v>
      </c>
      <c r="AE15" s="69">
        <f t="shared" si="10"/>
        <v>276.2825</v>
      </c>
      <c r="AF15" s="66">
        <f t="shared" si="11"/>
        <v>0.1578757143</v>
      </c>
      <c r="AG15" s="71">
        <f t="shared" si="12"/>
        <v>1341.55</v>
      </c>
      <c r="AH15" s="71">
        <f t="shared" si="13"/>
        <v>34.9125</v>
      </c>
      <c r="AI15" s="72">
        <v>0.0085</v>
      </c>
      <c r="AJ15" s="73">
        <f t="shared" si="14"/>
        <v>14.875</v>
      </c>
    </row>
    <row r="16" ht="16.5" hidden="1" customHeight="1">
      <c r="A16" s="81">
        <v>45936.0</v>
      </c>
      <c r="B16" s="58">
        <v>23612.0</v>
      </c>
      <c r="C16" s="325">
        <v>17279.0</v>
      </c>
      <c r="D16" s="59" t="s">
        <v>90</v>
      </c>
      <c r="E16" s="59" t="s">
        <v>91</v>
      </c>
      <c r="F16" s="57" t="s">
        <v>101</v>
      </c>
      <c r="G16" s="57" t="s">
        <v>91</v>
      </c>
      <c r="H16" s="57" t="s">
        <v>85</v>
      </c>
      <c r="I16" s="60" t="s">
        <v>86</v>
      </c>
      <c r="J16" s="60" t="s">
        <v>87</v>
      </c>
      <c r="K16" s="57" t="s">
        <v>1779</v>
      </c>
      <c r="L16" s="57" t="s">
        <v>1780</v>
      </c>
      <c r="M16" s="75">
        <v>1177.1</v>
      </c>
      <c r="N16" s="75">
        <v>2095.0</v>
      </c>
      <c r="O16" s="75">
        <v>100000.0</v>
      </c>
      <c r="P16" s="63">
        <v>3.0E-4</v>
      </c>
      <c r="Q16" s="64">
        <f t="shared" si="1"/>
        <v>30</v>
      </c>
      <c r="R16" s="65">
        <v>0.12</v>
      </c>
      <c r="S16" s="62">
        <f t="shared" si="2"/>
        <v>251.4</v>
      </c>
      <c r="T16" s="65">
        <v>0.0</v>
      </c>
      <c r="U16" s="62">
        <f t="shared" si="3"/>
        <v>0</v>
      </c>
      <c r="V16" s="66">
        <v>0.065</v>
      </c>
      <c r="W16" s="67">
        <f t="shared" si="4"/>
        <v>136.175</v>
      </c>
      <c r="X16" s="68">
        <f t="shared" si="5"/>
        <v>0.01995</v>
      </c>
      <c r="Y16" s="57">
        <v>15.0</v>
      </c>
      <c r="Z16" s="66">
        <f t="shared" si="6"/>
        <v>0.20495</v>
      </c>
      <c r="AA16" s="69">
        <f t="shared" si="7"/>
        <v>447.17775</v>
      </c>
      <c r="AB16" s="65">
        <v>0.11</v>
      </c>
      <c r="AC16" s="69">
        <f t="shared" si="8"/>
        <v>100.969</v>
      </c>
      <c r="AD16" s="70">
        <f t="shared" si="9"/>
        <v>17.5</v>
      </c>
      <c r="AE16" s="69">
        <f t="shared" si="10"/>
        <v>322.25325</v>
      </c>
      <c r="AF16" s="66">
        <f t="shared" si="11"/>
        <v>0.1538201671</v>
      </c>
      <c r="AG16" s="71">
        <f t="shared" si="12"/>
        <v>1606.027</v>
      </c>
      <c r="AH16" s="71">
        <f t="shared" si="13"/>
        <v>41.79525</v>
      </c>
      <c r="AI16" s="72">
        <v>0.0085</v>
      </c>
      <c r="AJ16" s="73">
        <f t="shared" si="14"/>
        <v>17.8075</v>
      </c>
    </row>
    <row r="17" ht="18.0" hidden="1" customHeight="1">
      <c r="A17" s="81">
        <v>45937.0</v>
      </c>
      <c r="B17" s="58">
        <v>23731.0</v>
      </c>
      <c r="C17" s="58">
        <v>17351.0</v>
      </c>
      <c r="D17" s="59" t="s">
        <v>90</v>
      </c>
      <c r="E17" s="59" t="s">
        <v>91</v>
      </c>
      <c r="F17" s="59" t="s">
        <v>152</v>
      </c>
      <c r="G17" s="59" t="s">
        <v>91</v>
      </c>
      <c r="H17" s="59" t="s">
        <v>85</v>
      </c>
      <c r="I17" s="60" t="s">
        <v>86</v>
      </c>
      <c r="J17" s="60" t="s">
        <v>87</v>
      </c>
      <c r="K17" s="59" t="s">
        <v>303</v>
      </c>
      <c r="L17" s="59" t="s">
        <v>1068</v>
      </c>
      <c r="M17" s="60">
        <v>610.0</v>
      </c>
      <c r="N17" s="60">
        <v>1100.0</v>
      </c>
      <c r="O17" s="60">
        <v>20000.0</v>
      </c>
      <c r="P17" s="63">
        <v>3.0E-4</v>
      </c>
      <c r="Q17" s="64">
        <f t="shared" si="1"/>
        <v>6</v>
      </c>
      <c r="R17" s="65">
        <v>0.12</v>
      </c>
      <c r="S17" s="62">
        <f t="shared" si="2"/>
        <v>132</v>
      </c>
      <c r="T17" s="65">
        <v>0.0</v>
      </c>
      <c r="U17" s="62">
        <f t="shared" si="3"/>
        <v>0</v>
      </c>
      <c r="V17" s="66">
        <v>0.065</v>
      </c>
      <c r="W17" s="67">
        <f t="shared" si="4"/>
        <v>71.5</v>
      </c>
      <c r="X17" s="68">
        <f t="shared" si="5"/>
        <v>0.01995</v>
      </c>
      <c r="Y17" s="57">
        <v>15.0</v>
      </c>
      <c r="Z17" s="66">
        <f t="shared" si="6"/>
        <v>0.20495</v>
      </c>
      <c r="AA17" s="69">
        <f t="shared" si="7"/>
        <v>234.795</v>
      </c>
      <c r="AB17" s="65">
        <v>0.13</v>
      </c>
      <c r="AC17" s="69">
        <f t="shared" si="8"/>
        <v>63.7</v>
      </c>
      <c r="AD17" s="70">
        <f t="shared" si="9"/>
        <v>17.5</v>
      </c>
      <c r="AE17" s="69">
        <f t="shared" si="10"/>
        <v>168.005</v>
      </c>
      <c r="AF17" s="66">
        <f t="shared" si="11"/>
        <v>0.1527318182</v>
      </c>
      <c r="AG17" s="71">
        <f t="shared" si="12"/>
        <v>843.26</v>
      </c>
      <c r="AH17" s="71">
        <f t="shared" si="13"/>
        <v>21.945</v>
      </c>
      <c r="AI17" s="72">
        <v>0.0085</v>
      </c>
      <c r="AJ17" s="73">
        <f t="shared" si="14"/>
        <v>9.35</v>
      </c>
    </row>
    <row r="18" ht="18.0" customHeight="1">
      <c r="A18" s="81">
        <v>45937.0</v>
      </c>
      <c r="B18" s="58">
        <v>23725.0</v>
      </c>
      <c r="C18" s="58">
        <v>17349.0</v>
      </c>
      <c r="D18" s="59" t="s">
        <v>127</v>
      </c>
      <c r="E18" s="59" t="s">
        <v>83</v>
      </c>
      <c r="F18" s="57" t="s">
        <v>82</v>
      </c>
      <c r="G18" s="57" t="s">
        <v>83</v>
      </c>
      <c r="H18" s="57" t="s">
        <v>128</v>
      </c>
      <c r="I18" s="60" t="s">
        <v>86</v>
      </c>
      <c r="J18" s="60" t="s">
        <v>87</v>
      </c>
      <c r="K18" s="57" t="s">
        <v>533</v>
      </c>
      <c r="L18" s="57" t="s">
        <v>1781</v>
      </c>
      <c r="M18" s="75">
        <f>1207.71+60</f>
        <v>1267.71</v>
      </c>
      <c r="N18" s="75">
        <v>2200.0</v>
      </c>
      <c r="O18" s="75">
        <v>50000.0</v>
      </c>
      <c r="P18" s="68">
        <v>3.0E-4</v>
      </c>
      <c r="Q18" s="69">
        <f t="shared" si="1"/>
        <v>15</v>
      </c>
      <c r="R18" s="65">
        <v>0.0</v>
      </c>
      <c r="S18" s="62">
        <f t="shared" si="2"/>
        <v>0</v>
      </c>
      <c r="T18" s="65">
        <v>0.0</v>
      </c>
      <c r="U18" s="62">
        <f t="shared" si="3"/>
        <v>0</v>
      </c>
      <c r="V18" s="66">
        <v>0.065</v>
      </c>
      <c r="W18" s="67">
        <f t="shared" si="4"/>
        <v>143</v>
      </c>
      <c r="X18" s="68">
        <f t="shared" si="5"/>
        <v>0.01995</v>
      </c>
      <c r="Y18" s="57">
        <v>15.0</v>
      </c>
      <c r="Z18" s="66">
        <f t="shared" si="6"/>
        <v>0.08495</v>
      </c>
      <c r="AA18" s="69">
        <f t="shared" si="7"/>
        <v>205.59</v>
      </c>
      <c r="AB18" s="65">
        <v>0.13</v>
      </c>
      <c r="AC18" s="69">
        <f t="shared" si="8"/>
        <v>121.1977</v>
      </c>
      <c r="AD18" s="70">
        <f t="shared" si="9"/>
        <v>17.5</v>
      </c>
      <c r="AE18" s="69">
        <f t="shared" si="10"/>
        <v>573.0023</v>
      </c>
      <c r="AF18" s="66">
        <f t="shared" si="11"/>
        <v>0.2604555909</v>
      </c>
      <c r="AG18" s="71">
        <f t="shared" si="12"/>
        <v>1950.52</v>
      </c>
      <c r="AH18" s="71">
        <f t="shared" si="13"/>
        <v>43.89</v>
      </c>
      <c r="AI18" s="77">
        <v>0.0085</v>
      </c>
      <c r="AJ18" s="78">
        <f t="shared" si="14"/>
        <v>18.7</v>
      </c>
    </row>
    <row r="19" ht="17.25" hidden="1" customHeight="1">
      <c r="A19" s="81">
        <v>45937.0</v>
      </c>
      <c r="B19" s="58" t="s">
        <v>1782</v>
      </c>
      <c r="C19" s="58">
        <v>17353.0</v>
      </c>
      <c r="D19" s="59" t="s">
        <v>118</v>
      </c>
      <c r="E19" s="59" t="s">
        <v>119</v>
      </c>
      <c r="F19" s="59" t="s">
        <v>138</v>
      </c>
      <c r="G19" s="59" t="s">
        <v>139</v>
      </c>
      <c r="H19" s="59" t="s">
        <v>109</v>
      </c>
      <c r="I19" s="60" t="s">
        <v>86</v>
      </c>
      <c r="J19" s="60" t="s">
        <v>87</v>
      </c>
      <c r="K19" s="59" t="s">
        <v>1783</v>
      </c>
      <c r="L19" s="59" t="s">
        <v>1784</v>
      </c>
      <c r="M19" s="60">
        <v>3360.0</v>
      </c>
      <c r="N19" s="60">
        <v>5900.0</v>
      </c>
      <c r="O19" s="60">
        <v>40000.0</v>
      </c>
      <c r="P19" s="63">
        <v>3.0E-4</v>
      </c>
      <c r="Q19" s="64">
        <f t="shared" si="1"/>
        <v>12</v>
      </c>
      <c r="R19" s="65">
        <v>0.03</v>
      </c>
      <c r="S19" s="62">
        <f t="shared" si="2"/>
        <v>177</v>
      </c>
      <c r="T19" s="65">
        <v>0.035</v>
      </c>
      <c r="U19" s="62">
        <f t="shared" si="3"/>
        <v>206.5</v>
      </c>
      <c r="V19" s="66">
        <v>0.065</v>
      </c>
      <c r="W19" s="67">
        <f t="shared" si="4"/>
        <v>383.5</v>
      </c>
      <c r="X19" s="68">
        <f t="shared" si="5"/>
        <v>0.01995</v>
      </c>
      <c r="Y19" s="57">
        <v>15.0</v>
      </c>
      <c r="Z19" s="66">
        <f t="shared" si="6"/>
        <v>0.14995</v>
      </c>
      <c r="AA19" s="69">
        <f t="shared" si="7"/>
        <v>934.855</v>
      </c>
      <c r="AB19" s="65">
        <v>0.1</v>
      </c>
      <c r="AC19" s="69">
        <f t="shared" si="8"/>
        <v>254</v>
      </c>
      <c r="AD19" s="70">
        <f t="shared" si="9"/>
        <v>17.5</v>
      </c>
      <c r="AE19" s="69">
        <f t="shared" si="10"/>
        <v>1321.645</v>
      </c>
      <c r="AF19" s="66">
        <f t="shared" si="11"/>
        <v>0.2240076271</v>
      </c>
      <c r="AG19" s="71">
        <f t="shared" si="12"/>
        <v>4847.44</v>
      </c>
      <c r="AH19" s="71">
        <f t="shared" si="13"/>
        <v>117.705</v>
      </c>
      <c r="AI19" s="72">
        <v>0.0085</v>
      </c>
      <c r="AJ19" s="73">
        <f t="shared" si="14"/>
        <v>50.15</v>
      </c>
    </row>
    <row r="20" ht="18.0" hidden="1" customHeight="1">
      <c r="A20" s="81">
        <v>45938.0</v>
      </c>
      <c r="B20" s="79" t="s">
        <v>1785</v>
      </c>
      <c r="C20" s="79" t="s">
        <v>1786</v>
      </c>
      <c r="D20" s="82" t="s">
        <v>112</v>
      </c>
      <c r="E20" s="57" t="s">
        <v>113</v>
      </c>
      <c r="F20" s="82" t="s">
        <v>659</v>
      </c>
      <c r="G20" s="57" t="s">
        <v>108</v>
      </c>
      <c r="H20" s="59" t="s">
        <v>109</v>
      </c>
      <c r="I20" s="60" t="s">
        <v>86</v>
      </c>
      <c r="J20" s="60" t="s">
        <v>87</v>
      </c>
      <c r="K20" s="59" t="s">
        <v>1787</v>
      </c>
      <c r="L20" s="59" t="s">
        <v>1788</v>
      </c>
      <c r="M20" s="62">
        <v>9060.0</v>
      </c>
      <c r="N20" s="62">
        <v>13980.0</v>
      </c>
      <c r="O20" s="60">
        <v>100000.0</v>
      </c>
      <c r="P20" s="63">
        <v>3.0E-4</v>
      </c>
      <c r="Q20" s="64">
        <f t="shared" si="1"/>
        <v>30</v>
      </c>
      <c r="R20" s="65">
        <v>0.03</v>
      </c>
      <c r="S20" s="62">
        <f t="shared" si="2"/>
        <v>419.4</v>
      </c>
      <c r="T20" s="65">
        <v>0.035</v>
      </c>
      <c r="U20" s="62">
        <f t="shared" si="3"/>
        <v>489.3</v>
      </c>
      <c r="V20" s="66">
        <v>0.065</v>
      </c>
      <c r="W20" s="67">
        <f t="shared" si="4"/>
        <v>908.7</v>
      </c>
      <c r="X20" s="68">
        <f t="shared" si="5"/>
        <v>0.01995</v>
      </c>
      <c r="Y20" s="57">
        <v>15.0</v>
      </c>
      <c r="Z20" s="66">
        <f t="shared" si="6"/>
        <v>0.14995</v>
      </c>
      <c r="AA20" s="69">
        <f t="shared" si="7"/>
        <v>2215.131</v>
      </c>
      <c r="AB20" s="65">
        <v>0.1</v>
      </c>
      <c r="AC20" s="69">
        <f t="shared" si="8"/>
        <v>492</v>
      </c>
      <c r="AD20" s="70">
        <f t="shared" si="9"/>
        <v>17.5</v>
      </c>
      <c r="AE20" s="69">
        <f t="shared" si="10"/>
        <v>2165.369</v>
      </c>
      <c r="AF20" s="66">
        <f t="shared" si="11"/>
        <v>0.1548904864</v>
      </c>
      <c r="AG20" s="71">
        <f t="shared" si="12"/>
        <v>11485.968</v>
      </c>
      <c r="AH20" s="71">
        <f t="shared" si="13"/>
        <v>278.901</v>
      </c>
      <c r="AI20" s="72">
        <v>0.0085</v>
      </c>
      <c r="AJ20" s="73">
        <f t="shared" si="14"/>
        <v>118.83</v>
      </c>
    </row>
    <row r="21" ht="18.0" hidden="1" customHeight="1">
      <c r="A21" s="81">
        <v>45938.0</v>
      </c>
      <c r="B21" s="58" t="s">
        <v>1789</v>
      </c>
      <c r="C21" s="58" t="s">
        <v>1790</v>
      </c>
      <c r="D21" s="82" t="s">
        <v>112</v>
      </c>
      <c r="E21" s="57" t="s">
        <v>113</v>
      </c>
      <c r="F21" s="59" t="s">
        <v>118</v>
      </c>
      <c r="G21" s="83" t="s">
        <v>119</v>
      </c>
      <c r="H21" s="59" t="s">
        <v>109</v>
      </c>
      <c r="I21" s="60" t="s">
        <v>86</v>
      </c>
      <c r="J21" s="60" t="s">
        <v>87</v>
      </c>
      <c r="K21" s="59" t="s">
        <v>910</v>
      </c>
      <c r="L21" s="57" t="s">
        <v>911</v>
      </c>
      <c r="M21" s="84">
        <v>4860.0</v>
      </c>
      <c r="N21" s="84">
        <v>7900.0</v>
      </c>
      <c r="O21" s="84">
        <v>100000.0</v>
      </c>
      <c r="P21" s="63">
        <v>3.0E-4</v>
      </c>
      <c r="Q21" s="64">
        <f t="shared" si="1"/>
        <v>30</v>
      </c>
      <c r="R21" s="65">
        <v>0.03</v>
      </c>
      <c r="S21" s="62">
        <f t="shared" si="2"/>
        <v>237</v>
      </c>
      <c r="T21" s="65">
        <v>0.035</v>
      </c>
      <c r="U21" s="62">
        <f t="shared" si="3"/>
        <v>276.5</v>
      </c>
      <c r="V21" s="66">
        <v>0.065</v>
      </c>
      <c r="W21" s="67">
        <f t="shared" si="4"/>
        <v>513.5</v>
      </c>
      <c r="X21" s="68">
        <f t="shared" si="5"/>
        <v>0.01995</v>
      </c>
      <c r="Y21" s="57">
        <v>15.0</v>
      </c>
      <c r="Z21" s="66">
        <f t="shared" si="6"/>
        <v>0.14995</v>
      </c>
      <c r="AA21" s="69">
        <f t="shared" si="7"/>
        <v>1251.755</v>
      </c>
      <c r="AB21" s="65">
        <v>0.1</v>
      </c>
      <c r="AC21" s="69">
        <f t="shared" si="8"/>
        <v>304</v>
      </c>
      <c r="AD21" s="70">
        <f t="shared" si="9"/>
        <v>17.5</v>
      </c>
      <c r="AE21" s="69">
        <f t="shared" si="10"/>
        <v>1436.745</v>
      </c>
      <c r="AF21" s="66">
        <f t="shared" si="11"/>
        <v>0.1818664557</v>
      </c>
      <c r="AG21" s="71">
        <f t="shared" si="12"/>
        <v>6490.64</v>
      </c>
      <c r="AH21" s="71">
        <f t="shared" si="13"/>
        <v>157.605</v>
      </c>
      <c r="AI21" s="72">
        <v>0.0085</v>
      </c>
      <c r="AJ21" s="73">
        <f t="shared" si="14"/>
        <v>67.15</v>
      </c>
    </row>
    <row r="22" ht="18.0" hidden="1" customHeight="1">
      <c r="A22" s="81">
        <v>45938.0</v>
      </c>
      <c r="B22" s="58">
        <v>23902.0</v>
      </c>
      <c r="C22" s="58">
        <v>17432.0</v>
      </c>
      <c r="D22" s="57" t="s">
        <v>90</v>
      </c>
      <c r="E22" s="57" t="s">
        <v>91</v>
      </c>
      <c r="F22" s="59" t="s">
        <v>426</v>
      </c>
      <c r="G22" s="83" t="s">
        <v>91</v>
      </c>
      <c r="H22" s="59" t="s">
        <v>85</v>
      </c>
      <c r="I22" s="60" t="s">
        <v>86</v>
      </c>
      <c r="J22" s="60" t="s">
        <v>87</v>
      </c>
      <c r="K22" s="59" t="s">
        <v>1791</v>
      </c>
      <c r="L22" s="57" t="s">
        <v>1792</v>
      </c>
      <c r="M22" s="84">
        <v>1000.0</v>
      </c>
      <c r="N22" s="84">
        <v>700.0</v>
      </c>
      <c r="O22" s="84">
        <v>7000.0</v>
      </c>
      <c r="P22" s="63">
        <v>3.0E-4</v>
      </c>
      <c r="Q22" s="64">
        <f t="shared" si="1"/>
        <v>2.1</v>
      </c>
      <c r="R22" s="65">
        <v>0.12</v>
      </c>
      <c r="S22" s="62">
        <f t="shared" si="2"/>
        <v>84</v>
      </c>
      <c r="T22" s="65">
        <v>0.0</v>
      </c>
      <c r="U22" s="62">
        <f t="shared" si="3"/>
        <v>0</v>
      </c>
      <c r="V22" s="66">
        <v>0.065</v>
      </c>
      <c r="W22" s="67">
        <f t="shared" si="4"/>
        <v>45.5</v>
      </c>
      <c r="X22" s="68">
        <f t="shared" si="5"/>
        <v>0.01995</v>
      </c>
      <c r="Y22" s="57">
        <v>15.0</v>
      </c>
      <c r="Z22" s="66">
        <f t="shared" si="6"/>
        <v>0.20495</v>
      </c>
      <c r="AA22" s="69">
        <f t="shared" si="7"/>
        <v>149.415</v>
      </c>
      <c r="AB22" s="65">
        <v>0.0</v>
      </c>
      <c r="AC22" s="69">
        <f t="shared" si="8"/>
        <v>0</v>
      </c>
      <c r="AD22" s="70">
        <f t="shared" si="9"/>
        <v>17.5</v>
      </c>
      <c r="AE22" s="69">
        <f t="shared" si="10"/>
        <v>-469.015</v>
      </c>
      <c r="AF22" s="66">
        <f t="shared" si="11"/>
        <v>-0.6700214286</v>
      </c>
      <c r="AG22" s="71">
        <f t="shared" si="12"/>
        <v>536.62</v>
      </c>
      <c r="AH22" s="71">
        <f t="shared" si="13"/>
        <v>13.965</v>
      </c>
      <c r="AI22" s="72">
        <v>0.0085</v>
      </c>
      <c r="AJ22" s="73">
        <f t="shared" si="14"/>
        <v>5.95</v>
      </c>
    </row>
    <row r="23" ht="18.0" hidden="1" customHeight="1">
      <c r="A23" s="81">
        <v>45939.0</v>
      </c>
      <c r="B23" s="336">
        <v>23973.0</v>
      </c>
      <c r="C23" s="58">
        <v>17483.0</v>
      </c>
      <c r="D23" s="59" t="s">
        <v>90</v>
      </c>
      <c r="E23" s="59" t="s">
        <v>91</v>
      </c>
      <c r="F23" s="59" t="s">
        <v>206</v>
      </c>
      <c r="G23" s="59" t="s">
        <v>91</v>
      </c>
      <c r="H23" s="59" t="s">
        <v>85</v>
      </c>
      <c r="I23" s="60" t="s">
        <v>86</v>
      </c>
      <c r="J23" s="60" t="s">
        <v>87</v>
      </c>
      <c r="K23" s="59" t="s">
        <v>1793</v>
      </c>
      <c r="L23" s="324" t="s">
        <v>817</v>
      </c>
      <c r="M23" s="60">
        <v>860.0</v>
      </c>
      <c r="N23" s="60">
        <v>1530.0</v>
      </c>
      <c r="O23" s="228">
        <v>50000.0</v>
      </c>
      <c r="P23" s="63">
        <v>3.0E-4</v>
      </c>
      <c r="Q23" s="64">
        <f t="shared" si="1"/>
        <v>15</v>
      </c>
      <c r="R23" s="65">
        <v>0.12</v>
      </c>
      <c r="S23" s="62">
        <f t="shared" si="2"/>
        <v>183.6</v>
      </c>
      <c r="T23" s="65">
        <v>0.0</v>
      </c>
      <c r="U23" s="62">
        <f t="shared" si="3"/>
        <v>0</v>
      </c>
      <c r="V23" s="66">
        <v>0.065</v>
      </c>
      <c r="W23" s="67">
        <f t="shared" si="4"/>
        <v>99.45</v>
      </c>
      <c r="X23" s="68">
        <f t="shared" si="5"/>
        <v>0.01995</v>
      </c>
      <c r="Y23" s="57">
        <v>15.0</v>
      </c>
      <c r="Z23" s="66">
        <f t="shared" si="6"/>
        <v>0.20495</v>
      </c>
      <c r="AA23" s="69">
        <f t="shared" si="7"/>
        <v>326.5785</v>
      </c>
      <c r="AB23" s="65">
        <v>0.12</v>
      </c>
      <c r="AC23" s="69">
        <f t="shared" si="8"/>
        <v>80.4</v>
      </c>
      <c r="AD23" s="70">
        <f t="shared" si="9"/>
        <v>17.5</v>
      </c>
      <c r="AE23" s="69">
        <f t="shared" si="10"/>
        <v>230.5215</v>
      </c>
      <c r="AF23" s="66">
        <f t="shared" si="11"/>
        <v>0.1506676471</v>
      </c>
      <c r="AG23" s="71">
        <f t="shared" si="12"/>
        <v>1172.898</v>
      </c>
      <c r="AH23" s="71">
        <f t="shared" si="13"/>
        <v>30.5235</v>
      </c>
      <c r="AI23" s="72">
        <v>0.0085</v>
      </c>
      <c r="AJ23" s="73">
        <f t="shared" si="14"/>
        <v>13.005</v>
      </c>
    </row>
    <row r="24" ht="18.0" hidden="1" customHeight="1">
      <c r="A24" s="81">
        <v>45939.0</v>
      </c>
      <c r="B24" s="58">
        <v>23937.0</v>
      </c>
      <c r="C24" s="58">
        <v>17461.0</v>
      </c>
      <c r="D24" s="59" t="s">
        <v>90</v>
      </c>
      <c r="E24" s="59" t="s">
        <v>91</v>
      </c>
      <c r="F24" s="57" t="s">
        <v>224</v>
      </c>
      <c r="G24" s="57" t="s">
        <v>91</v>
      </c>
      <c r="H24" s="57" t="s">
        <v>85</v>
      </c>
      <c r="I24" s="60" t="s">
        <v>86</v>
      </c>
      <c r="J24" s="60" t="s">
        <v>87</v>
      </c>
      <c r="K24" s="57" t="s">
        <v>437</v>
      </c>
      <c r="L24" s="57" t="s">
        <v>1794</v>
      </c>
      <c r="M24" s="75">
        <v>760.0</v>
      </c>
      <c r="N24" s="75">
        <v>1350.0</v>
      </c>
      <c r="O24" s="75">
        <v>50000.0</v>
      </c>
      <c r="P24" s="63">
        <v>3.0E-4</v>
      </c>
      <c r="Q24" s="64">
        <f t="shared" si="1"/>
        <v>15</v>
      </c>
      <c r="R24" s="65">
        <v>0.12</v>
      </c>
      <c r="S24" s="62">
        <f t="shared" si="2"/>
        <v>162</v>
      </c>
      <c r="T24" s="65">
        <v>0.0</v>
      </c>
      <c r="U24" s="62">
        <f t="shared" si="3"/>
        <v>0</v>
      </c>
      <c r="V24" s="66">
        <v>0.065</v>
      </c>
      <c r="W24" s="67">
        <f t="shared" si="4"/>
        <v>87.75</v>
      </c>
      <c r="X24" s="68">
        <f t="shared" si="5"/>
        <v>0.01995</v>
      </c>
      <c r="Y24" s="57">
        <v>15.0</v>
      </c>
      <c r="Z24" s="66">
        <f t="shared" si="6"/>
        <v>0.20495</v>
      </c>
      <c r="AA24" s="69">
        <f t="shared" si="7"/>
        <v>288.1575</v>
      </c>
      <c r="AB24" s="65">
        <v>0.11</v>
      </c>
      <c r="AC24" s="69">
        <f t="shared" si="8"/>
        <v>64.9</v>
      </c>
      <c r="AD24" s="70">
        <f t="shared" si="9"/>
        <v>17.5</v>
      </c>
      <c r="AE24" s="69">
        <f t="shared" si="10"/>
        <v>204.4425</v>
      </c>
      <c r="AF24" s="66">
        <f t="shared" si="11"/>
        <v>0.1514388889</v>
      </c>
      <c r="AG24" s="71">
        <f t="shared" si="12"/>
        <v>1034.91</v>
      </c>
      <c r="AH24" s="71">
        <f t="shared" si="13"/>
        <v>26.9325</v>
      </c>
      <c r="AI24" s="72">
        <v>0.0085</v>
      </c>
      <c r="AJ24" s="73">
        <f t="shared" si="14"/>
        <v>11.475</v>
      </c>
    </row>
    <row r="25" ht="18.0" hidden="1" customHeight="1">
      <c r="A25" s="81">
        <v>45940.0</v>
      </c>
      <c r="B25" s="58" t="s">
        <v>1795</v>
      </c>
      <c r="C25" s="58">
        <v>17537.0</v>
      </c>
      <c r="D25" s="59" t="s">
        <v>118</v>
      </c>
      <c r="E25" s="59" t="s">
        <v>119</v>
      </c>
      <c r="F25" s="59" t="s">
        <v>138</v>
      </c>
      <c r="G25" s="59" t="s">
        <v>139</v>
      </c>
      <c r="H25" s="59" t="s">
        <v>109</v>
      </c>
      <c r="I25" s="60" t="s">
        <v>86</v>
      </c>
      <c r="J25" s="60" t="s">
        <v>87</v>
      </c>
      <c r="K25" s="59" t="s">
        <v>1796</v>
      </c>
      <c r="L25" s="59" t="s">
        <v>1797</v>
      </c>
      <c r="M25" s="60">
        <f>3173.08+60</f>
        <v>3233.08</v>
      </c>
      <c r="N25" s="60">
        <v>5500.0</v>
      </c>
      <c r="O25" s="60">
        <v>80000.0</v>
      </c>
      <c r="P25" s="63">
        <v>3.0E-4</v>
      </c>
      <c r="Q25" s="64">
        <f t="shared" si="1"/>
        <v>24</v>
      </c>
      <c r="R25" s="65">
        <v>0.03</v>
      </c>
      <c r="S25" s="62">
        <f t="shared" si="2"/>
        <v>165</v>
      </c>
      <c r="T25" s="65">
        <v>0.035</v>
      </c>
      <c r="U25" s="62">
        <f t="shared" si="3"/>
        <v>192.5</v>
      </c>
      <c r="V25" s="66">
        <v>0.065</v>
      </c>
      <c r="W25" s="67">
        <f t="shared" si="4"/>
        <v>357.5</v>
      </c>
      <c r="X25" s="68">
        <f t="shared" si="5"/>
        <v>0.01995</v>
      </c>
      <c r="Y25" s="57">
        <v>15.0</v>
      </c>
      <c r="Z25" s="66">
        <f t="shared" si="6"/>
        <v>0.14995</v>
      </c>
      <c r="AA25" s="69">
        <f t="shared" si="7"/>
        <v>871.475</v>
      </c>
      <c r="AB25" s="65">
        <v>0.1</v>
      </c>
      <c r="AC25" s="69">
        <f t="shared" si="8"/>
        <v>226.692</v>
      </c>
      <c r="AD25" s="70">
        <f t="shared" si="9"/>
        <v>17.5</v>
      </c>
      <c r="AE25" s="69">
        <f t="shared" si="10"/>
        <v>1127.253</v>
      </c>
      <c r="AF25" s="66">
        <f t="shared" si="11"/>
        <v>0.2049550909</v>
      </c>
      <c r="AG25" s="71">
        <f t="shared" si="12"/>
        <v>4518.8</v>
      </c>
      <c r="AH25" s="71">
        <f t="shared" si="13"/>
        <v>109.725</v>
      </c>
      <c r="AI25" s="72">
        <v>0.0085</v>
      </c>
      <c r="AJ25" s="73">
        <f t="shared" si="14"/>
        <v>46.75</v>
      </c>
    </row>
    <row r="26" ht="18.0" customHeight="1">
      <c r="A26" s="464">
        <v>45940.0</v>
      </c>
      <c r="B26" s="58">
        <v>24089.0</v>
      </c>
      <c r="C26" s="58">
        <v>17560.0</v>
      </c>
      <c r="D26" s="59" t="s">
        <v>127</v>
      </c>
      <c r="E26" s="59" t="s">
        <v>83</v>
      </c>
      <c r="F26" s="59" t="s">
        <v>82</v>
      </c>
      <c r="G26" s="59" t="s">
        <v>83</v>
      </c>
      <c r="H26" s="59" t="s">
        <v>128</v>
      </c>
      <c r="I26" s="60" t="s">
        <v>86</v>
      </c>
      <c r="J26" s="60" t="s">
        <v>87</v>
      </c>
      <c r="K26" s="59" t="s">
        <v>1798</v>
      </c>
      <c r="L26" s="59" t="s">
        <v>1799</v>
      </c>
      <c r="M26" s="60">
        <v>960.0</v>
      </c>
      <c r="N26" s="60">
        <v>1800.0</v>
      </c>
      <c r="O26" s="228">
        <v>50000.0</v>
      </c>
      <c r="P26" s="63">
        <v>3.0E-4</v>
      </c>
      <c r="Q26" s="64">
        <f t="shared" si="1"/>
        <v>15</v>
      </c>
      <c r="R26" s="65">
        <v>0.12</v>
      </c>
      <c r="S26" s="62">
        <f t="shared" si="2"/>
        <v>216</v>
      </c>
      <c r="T26" s="65">
        <v>0.0</v>
      </c>
      <c r="U26" s="62">
        <f t="shared" si="3"/>
        <v>0</v>
      </c>
      <c r="V26" s="66">
        <v>0.065</v>
      </c>
      <c r="W26" s="67">
        <f t="shared" si="4"/>
        <v>117</v>
      </c>
      <c r="X26" s="68">
        <f t="shared" si="5"/>
        <v>0.01995</v>
      </c>
      <c r="Y26" s="57">
        <v>15.0</v>
      </c>
      <c r="Z26" s="66">
        <f t="shared" si="6"/>
        <v>0.20495</v>
      </c>
      <c r="AA26" s="69">
        <f t="shared" si="7"/>
        <v>384.21</v>
      </c>
      <c r="AB26" s="65">
        <v>0.13</v>
      </c>
      <c r="AC26" s="69">
        <f t="shared" si="8"/>
        <v>109.2</v>
      </c>
      <c r="AD26" s="70">
        <f t="shared" si="9"/>
        <v>17.5</v>
      </c>
      <c r="AE26" s="69">
        <f t="shared" si="10"/>
        <v>314.09</v>
      </c>
      <c r="AF26" s="66">
        <f t="shared" si="11"/>
        <v>0.1744944444</v>
      </c>
      <c r="AG26" s="71">
        <f t="shared" si="12"/>
        <v>1379.88</v>
      </c>
      <c r="AH26" s="71">
        <f t="shared" si="13"/>
        <v>35.91</v>
      </c>
      <c r="AI26" s="72">
        <v>0.0085</v>
      </c>
      <c r="AJ26" s="73">
        <f t="shared" si="14"/>
        <v>15.3</v>
      </c>
    </row>
    <row r="27" ht="18.0" hidden="1" customHeight="1">
      <c r="A27" s="81">
        <v>45941.0</v>
      </c>
      <c r="B27" s="58" t="s">
        <v>1800</v>
      </c>
      <c r="C27" s="58" t="s">
        <v>1801</v>
      </c>
      <c r="D27" s="82" t="s">
        <v>112</v>
      </c>
      <c r="E27" s="57" t="s">
        <v>113</v>
      </c>
      <c r="F27" s="59" t="s">
        <v>118</v>
      </c>
      <c r="G27" s="83" t="s">
        <v>119</v>
      </c>
      <c r="H27" s="59" t="s">
        <v>109</v>
      </c>
      <c r="I27" s="60" t="s">
        <v>86</v>
      </c>
      <c r="J27" s="60" t="s">
        <v>87</v>
      </c>
      <c r="K27" s="59" t="s">
        <v>160</v>
      </c>
      <c r="L27" s="57" t="s">
        <v>1802</v>
      </c>
      <c r="M27" s="84">
        <v>4560.0</v>
      </c>
      <c r="N27" s="84">
        <v>7900.0</v>
      </c>
      <c r="O27" s="84">
        <v>80000.0</v>
      </c>
      <c r="P27" s="63">
        <v>3.0E-4</v>
      </c>
      <c r="Q27" s="64">
        <f t="shared" si="1"/>
        <v>24</v>
      </c>
      <c r="R27" s="65">
        <v>0.03</v>
      </c>
      <c r="S27" s="62">
        <f t="shared" si="2"/>
        <v>237</v>
      </c>
      <c r="T27" s="65">
        <v>0.035</v>
      </c>
      <c r="U27" s="62">
        <f t="shared" si="3"/>
        <v>276.5</v>
      </c>
      <c r="V27" s="66">
        <v>0.065</v>
      </c>
      <c r="W27" s="67">
        <f t="shared" si="4"/>
        <v>513.5</v>
      </c>
      <c r="X27" s="68">
        <f t="shared" si="5"/>
        <v>0.01995</v>
      </c>
      <c r="Y27" s="57">
        <v>15.0</v>
      </c>
      <c r="Z27" s="66">
        <f t="shared" si="6"/>
        <v>0.14995</v>
      </c>
      <c r="AA27" s="69">
        <f t="shared" si="7"/>
        <v>1251.755</v>
      </c>
      <c r="AB27" s="65">
        <v>0.1</v>
      </c>
      <c r="AC27" s="69">
        <f t="shared" si="8"/>
        <v>334</v>
      </c>
      <c r="AD27" s="70">
        <f t="shared" si="9"/>
        <v>17.5</v>
      </c>
      <c r="AE27" s="69">
        <f t="shared" si="10"/>
        <v>1712.745</v>
      </c>
      <c r="AF27" s="66">
        <f t="shared" si="11"/>
        <v>0.2168031646</v>
      </c>
      <c r="AG27" s="71">
        <f t="shared" si="12"/>
        <v>6490.64</v>
      </c>
      <c r="AH27" s="71">
        <f t="shared" si="13"/>
        <v>157.605</v>
      </c>
      <c r="AI27" s="72">
        <v>0.0085</v>
      </c>
      <c r="AJ27" s="73">
        <f t="shared" si="14"/>
        <v>67.15</v>
      </c>
    </row>
    <row r="28" ht="18.0" hidden="1" customHeight="1">
      <c r="A28" s="81">
        <v>45942.0</v>
      </c>
      <c r="B28" s="79" t="s">
        <v>1803</v>
      </c>
      <c r="C28" s="79" t="s">
        <v>1804</v>
      </c>
      <c r="D28" s="82" t="s">
        <v>112</v>
      </c>
      <c r="E28" s="57" t="s">
        <v>113</v>
      </c>
      <c r="F28" s="82" t="s">
        <v>659</v>
      </c>
      <c r="G28" s="57" t="s">
        <v>108</v>
      </c>
      <c r="H28" s="59" t="s">
        <v>109</v>
      </c>
      <c r="I28" s="60" t="s">
        <v>86</v>
      </c>
      <c r="J28" s="60" t="s">
        <v>87</v>
      </c>
      <c r="K28" s="59" t="s">
        <v>1787</v>
      </c>
      <c r="L28" s="59" t="s">
        <v>1788</v>
      </c>
      <c r="M28" s="62">
        <v>9060.0</v>
      </c>
      <c r="N28" s="62">
        <v>14500.0</v>
      </c>
      <c r="O28" s="60">
        <v>80000.0</v>
      </c>
      <c r="P28" s="63">
        <v>3.0E-4</v>
      </c>
      <c r="Q28" s="64">
        <f t="shared" si="1"/>
        <v>24</v>
      </c>
      <c r="R28" s="65">
        <v>0.03</v>
      </c>
      <c r="S28" s="62">
        <f t="shared" si="2"/>
        <v>435</v>
      </c>
      <c r="T28" s="65">
        <v>0.035</v>
      </c>
      <c r="U28" s="62">
        <f t="shared" si="3"/>
        <v>507.5</v>
      </c>
      <c r="V28" s="66">
        <v>0.065</v>
      </c>
      <c r="W28" s="67">
        <f t="shared" si="4"/>
        <v>942.5</v>
      </c>
      <c r="X28" s="68">
        <f t="shared" si="5"/>
        <v>0.01995</v>
      </c>
      <c r="Y28" s="57">
        <v>15.0</v>
      </c>
      <c r="Z28" s="66">
        <f t="shared" si="6"/>
        <v>0.14995</v>
      </c>
      <c r="AA28" s="69">
        <f t="shared" si="7"/>
        <v>2297.525</v>
      </c>
      <c r="AB28" s="65">
        <v>0.1</v>
      </c>
      <c r="AC28" s="69">
        <f t="shared" si="8"/>
        <v>544</v>
      </c>
      <c r="AD28" s="70">
        <f t="shared" si="9"/>
        <v>17.5</v>
      </c>
      <c r="AE28" s="69">
        <f t="shared" si="10"/>
        <v>2556.975</v>
      </c>
      <c r="AF28" s="66">
        <f t="shared" si="11"/>
        <v>0.1763431034</v>
      </c>
      <c r="AG28" s="71">
        <f t="shared" si="12"/>
        <v>11913.2</v>
      </c>
      <c r="AH28" s="71">
        <f t="shared" si="13"/>
        <v>289.275</v>
      </c>
      <c r="AI28" s="72">
        <v>0.0085</v>
      </c>
      <c r="AJ28" s="73">
        <f t="shared" si="14"/>
        <v>123.25</v>
      </c>
    </row>
    <row r="29" ht="18.0" hidden="1" customHeight="1">
      <c r="A29" s="81">
        <v>45943.0</v>
      </c>
      <c r="B29" s="58" t="s">
        <v>1805</v>
      </c>
      <c r="C29" s="58">
        <v>17580.0</v>
      </c>
      <c r="D29" s="59" t="s">
        <v>939</v>
      </c>
      <c r="E29" s="59" t="s">
        <v>91</v>
      </c>
      <c r="F29" s="59" t="s">
        <v>90</v>
      </c>
      <c r="G29" s="59" t="s">
        <v>91</v>
      </c>
      <c r="H29" s="59" t="s">
        <v>85</v>
      </c>
      <c r="I29" s="60" t="s">
        <v>86</v>
      </c>
      <c r="J29" s="60" t="s">
        <v>87</v>
      </c>
      <c r="K29" s="59" t="s">
        <v>1806</v>
      </c>
      <c r="L29" s="59" t="s">
        <v>1807</v>
      </c>
      <c r="M29" s="60">
        <v>1660.0</v>
      </c>
      <c r="N29" s="60">
        <v>3200.0</v>
      </c>
      <c r="O29" s="60">
        <v>80000.0</v>
      </c>
      <c r="P29" s="63">
        <v>3.0E-4</v>
      </c>
      <c r="Q29" s="64">
        <f t="shared" si="1"/>
        <v>24</v>
      </c>
      <c r="R29" s="65">
        <v>0.12</v>
      </c>
      <c r="S29" s="62">
        <f t="shared" si="2"/>
        <v>384</v>
      </c>
      <c r="T29" s="65">
        <v>0.0</v>
      </c>
      <c r="U29" s="62">
        <f t="shared" si="3"/>
        <v>0</v>
      </c>
      <c r="V29" s="66">
        <v>0.065</v>
      </c>
      <c r="W29" s="67">
        <f t="shared" si="4"/>
        <v>208</v>
      </c>
      <c r="X29" s="68">
        <f t="shared" si="5"/>
        <v>0.01995</v>
      </c>
      <c r="Y29" s="57">
        <v>15.0</v>
      </c>
      <c r="Z29" s="66">
        <f t="shared" si="6"/>
        <v>0.20495</v>
      </c>
      <c r="AA29" s="69">
        <f t="shared" si="7"/>
        <v>683.04</v>
      </c>
      <c r="AB29" s="65">
        <v>0.13</v>
      </c>
      <c r="AC29" s="69">
        <f t="shared" si="8"/>
        <v>200.2</v>
      </c>
      <c r="AD29" s="70">
        <f t="shared" si="9"/>
        <v>17.5</v>
      </c>
      <c r="AE29" s="69">
        <f t="shared" si="10"/>
        <v>615.26</v>
      </c>
      <c r="AF29" s="66">
        <f t="shared" si="11"/>
        <v>0.19226875</v>
      </c>
      <c r="AG29" s="71">
        <f t="shared" si="12"/>
        <v>2453.12</v>
      </c>
      <c r="AH29" s="71">
        <f t="shared" si="13"/>
        <v>63.84</v>
      </c>
      <c r="AI29" s="72">
        <v>0.0085</v>
      </c>
      <c r="AJ29" s="73">
        <f t="shared" si="14"/>
        <v>27.2</v>
      </c>
    </row>
    <row r="30" ht="18.0" hidden="1" customHeight="1">
      <c r="A30" s="81">
        <v>45943.0</v>
      </c>
      <c r="B30" s="58" t="s">
        <v>1808</v>
      </c>
      <c r="C30" s="58">
        <v>17618.0</v>
      </c>
      <c r="D30" s="59" t="s">
        <v>90</v>
      </c>
      <c r="E30" s="59" t="s">
        <v>91</v>
      </c>
      <c r="F30" s="59" t="s">
        <v>101</v>
      </c>
      <c r="G30" s="59" t="s">
        <v>91</v>
      </c>
      <c r="H30" s="59" t="s">
        <v>85</v>
      </c>
      <c r="I30" s="60" t="s">
        <v>86</v>
      </c>
      <c r="J30" s="60" t="s">
        <v>87</v>
      </c>
      <c r="K30" s="59" t="s">
        <v>1809</v>
      </c>
      <c r="L30" s="59" t="s">
        <v>1810</v>
      </c>
      <c r="M30" s="60">
        <v>1310.0</v>
      </c>
      <c r="N30" s="60">
        <v>2280.0</v>
      </c>
      <c r="O30" s="337">
        <v>10000.0</v>
      </c>
      <c r="P30" s="63">
        <v>3.0E-4</v>
      </c>
      <c r="Q30" s="64">
        <f t="shared" si="1"/>
        <v>3</v>
      </c>
      <c r="R30" s="65">
        <v>0.12</v>
      </c>
      <c r="S30" s="62">
        <f t="shared" si="2"/>
        <v>273.6</v>
      </c>
      <c r="T30" s="65">
        <v>0.0</v>
      </c>
      <c r="U30" s="62">
        <f t="shared" si="3"/>
        <v>0</v>
      </c>
      <c r="V30" s="66">
        <v>0.065</v>
      </c>
      <c r="W30" s="67">
        <f t="shared" si="4"/>
        <v>148.2</v>
      </c>
      <c r="X30" s="68">
        <f t="shared" si="5"/>
        <v>0.01995</v>
      </c>
      <c r="Y30" s="57">
        <v>15.0</v>
      </c>
      <c r="Z30" s="66">
        <f t="shared" si="6"/>
        <v>0.20495</v>
      </c>
      <c r="AA30" s="69">
        <f t="shared" si="7"/>
        <v>486.666</v>
      </c>
      <c r="AB30" s="65">
        <v>0.12</v>
      </c>
      <c r="AC30" s="69">
        <f t="shared" si="8"/>
        <v>116.4</v>
      </c>
      <c r="AD30" s="70">
        <f t="shared" si="9"/>
        <v>17.5</v>
      </c>
      <c r="AE30" s="69">
        <f t="shared" si="10"/>
        <v>346.434</v>
      </c>
      <c r="AF30" s="66">
        <f t="shared" si="11"/>
        <v>0.1519447368</v>
      </c>
      <c r="AG30" s="71">
        <f t="shared" si="12"/>
        <v>1747.848</v>
      </c>
      <c r="AH30" s="71">
        <f t="shared" si="13"/>
        <v>45.486</v>
      </c>
      <c r="AI30" s="72">
        <v>0.0085</v>
      </c>
      <c r="AJ30" s="73">
        <f t="shared" si="14"/>
        <v>19.38</v>
      </c>
    </row>
    <row r="31" ht="18.0" hidden="1" customHeight="1">
      <c r="A31" s="81">
        <v>45944.0</v>
      </c>
      <c r="B31" s="58" t="s">
        <v>1811</v>
      </c>
      <c r="C31" s="58" t="s">
        <v>1812</v>
      </c>
      <c r="D31" s="57" t="s">
        <v>124</v>
      </c>
      <c r="E31" s="57" t="s">
        <v>125</v>
      </c>
      <c r="F31" s="59" t="s">
        <v>105</v>
      </c>
      <c r="G31" s="83" t="s">
        <v>106</v>
      </c>
      <c r="H31" s="59" t="s">
        <v>109</v>
      </c>
      <c r="I31" s="60" t="s">
        <v>86</v>
      </c>
      <c r="J31" s="60" t="s">
        <v>87</v>
      </c>
      <c r="K31" s="59" t="s">
        <v>1813</v>
      </c>
      <c r="L31" s="57" t="s">
        <v>1814</v>
      </c>
      <c r="M31" s="84">
        <v>8560.0</v>
      </c>
      <c r="N31" s="84">
        <v>13900.0</v>
      </c>
      <c r="O31" s="84">
        <v>450000.0</v>
      </c>
      <c r="P31" s="68">
        <v>3.0E-4</v>
      </c>
      <c r="Q31" s="69">
        <f t="shared" si="1"/>
        <v>135</v>
      </c>
      <c r="R31" s="65">
        <v>0.03</v>
      </c>
      <c r="S31" s="62">
        <f t="shared" si="2"/>
        <v>417</v>
      </c>
      <c r="T31" s="65">
        <v>0.035</v>
      </c>
      <c r="U31" s="62">
        <f t="shared" si="3"/>
        <v>486.5</v>
      </c>
      <c r="V31" s="66">
        <v>0.065</v>
      </c>
      <c r="W31" s="67">
        <f t="shared" si="4"/>
        <v>903.5</v>
      </c>
      <c r="X31" s="68">
        <f t="shared" si="5"/>
        <v>0.01995</v>
      </c>
      <c r="Y31" s="57">
        <v>15.0</v>
      </c>
      <c r="Z31" s="66">
        <f t="shared" si="6"/>
        <v>0.14995</v>
      </c>
      <c r="AA31" s="69">
        <f t="shared" si="7"/>
        <v>2202.455</v>
      </c>
      <c r="AB31" s="65">
        <v>0.1</v>
      </c>
      <c r="AC31" s="69">
        <f t="shared" si="8"/>
        <v>534</v>
      </c>
      <c r="AD31" s="70">
        <f t="shared" si="9"/>
        <v>17.5</v>
      </c>
      <c r="AE31" s="69">
        <f t="shared" si="10"/>
        <v>2451.045</v>
      </c>
      <c r="AF31" s="66">
        <f t="shared" si="11"/>
        <v>0.1763341727</v>
      </c>
      <c r="AG31" s="71">
        <f t="shared" si="12"/>
        <v>11420.24</v>
      </c>
      <c r="AH31" s="71">
        <f t="shared" si="13"/>
        <v>277.305</v>
      </c>
      <c r="AI31" s="77">
        <v>0.0085</v>
      </c>
      <c r="AJ31" s="78">
        <f t="shared" si="14"/>
        <v>118.15</v>
      </c>
    </row>
    <row r="32" ht="18.0" hidden="1" customHeight="1">
      <c r="A32" s="81">
        <v>45944.0</v>
      </c>
      <c r="B32" s="58" t="s">
        <v>1815</v>
      </c>
      <c r="C32" s="58" t="s">
        <v>1816</v>
      </c>
      <c r="D32" s="59" t="s">
        <v>112</v>
      </c>
      <c r="E32" s="59" t="s">
        <v>113</v>
      </c>
      <c r="F32" s="59" t="s">
        <v>118</v>
      </c>
      <c r="G32" s="59" t="s">
        <v>119</v>
      </c>
      <c r="H32" s="59" t="s">
        <v>109</v>
      </c>
      <c r="I32" s="60" t="s">
        <v>86</v>
      </c>
      <c r="J32" s="60" t="s">
        <v>87</v>
      </c>
      <c r="K32" s="59" t="s">
        <v>1817</v>
      </c>
      <c r="L32" s="59" t="s">
        <v>1818</v>
      </c>
      <c r="M32" s="60">
        <v>4360.0</v>
      </c>
      <c r="N32" s="60">
        <v>7900.0</v>
      </c>
      <c r="O32" s="60">
        <v>80000.0</v>
      </c>
      <c r="P32" s="68">
        <v>3.0E-4</v>
      </c>
      <c r="Q32" s="69">
        <f t="shared" si="1"/>
        <v>24</v>
      </c>
      <c r="R32" s="65">
        <v>0.03</v>
      </c>
      <c r="S32" s="62">
        <f t="shared" si="2"/>
        <v>237</v>
      </c>
      <c r="T32" s="65">
        <v>0.035</v>
      </c>
      <c r="U32" s="62">
        <f t="shared" si="3"/>
        <v>276.5</v>
      </c>
      <c r="V32" s="66">
        <v>0.065</v>
      </c>
      <c r="W32" s="67">
        <f t="shared" si="4"/>
        <v>513.5</v>
      </c>
      <c r="X32" s="68">
        <f t="shared" si="5"/>
        <v>0.01995</v>
      </c>
      <c r="Y32" s="57">
        <v>15.0</v>
      </c>
      <c r="Z32" s="66">
        <f t="shared" si="6"/>
        <v>0.14995</v>
      </c>
      <c r="AA32" s="69">
        <f t="shared" si="7"/>
        <v>1251.755</v>
      </c>
      <c r="AB32" s="65">
        <v>0.1</v>
      </c>
      <c r="AC32" s="69">
        <f t="shared" si="8"/>
        <v>354</v>
      </c>
      <c r="AD32" s="70">
        <f t="shared" si="9"/>
        <v>17.5</v>
      </c>
      <c r="AE32" s="69">
        <f t="shared" si="10"/>
        <v>1892.745</v>
      </c>
      <c r="AF32" s="66">
        <f t="shared" si="11"/>
        <v>0.2395879747</v>
      </c>
      <c r="AG32" s="71">
        <f t="shared" si="12"/>
        <v>6490.64</v>
      </c>
      <c r="AH32" s="71">
        <f t="shared" si="13"/>
        <v>157.605</v>
      </c>
      <c r="AI32" s="77">
        <v>0.0085</v>
      </c>
      <c r="AJ32" s="78">
        <f t="shared" si="14"/>
        <v>67.15</v>
      </c>
    </row>
    <row r="33" ht="18.0" hidden="1" customHeight="1">
      <c r="A33" s="81">
        <v>45944.0</v>
      </c>
      <c r="B33" s="58">
        <v>24201.0</v>
      </c>
      <c r="C33" s="58">
        <v>17621.0</v>
      </c>
      <c r="D33" s="57" t="s">
        <v>715</v>
      </c>
      <c r="E33" s="57" t="s">
        <v>91</v>
      </c>
      <c r="F33" s="59" t="s">
        <v>103</v>
      </c>
      <c r="G33" s="83" t="s">
        <v>91</v>
      </c>
      <c r="H33" s="59" t="s">
        <v>85</v>
      </c>
      <c r="I33" s="60" t="s">
        <v>86</v>
      </c>
      <c r="J33" s="60" t="s">
        <v>87</v>
      </c>
      <c r="K33" s="59" t="s">
        <v>166</v>
      </c>
      <c r="L33" s="59" t="s">
        <v>817</v>
      </c>
      <c r="M33" s="84">
        <v>860.0</v>
      </c>
      <c r="N33" s="84">
        <v>1550.0</v>
      </c>
      <c r="O33" s="84">
        <v>50000.0</v>
      </c>
      <c r="P33" s="68">
        <v>3.0E-4</v>
      </c>
      <c r="Q33" s="69">
        <f t="shared" si="1"/>
        <v>15</v>
      </c>
      <c r="R33" s="65">
        <v>0.12</v>
      </c>
      <c r="S33" s="62">
        <f t="shared" si="2"/>
        <v>186</v>
      </c>
      <c r="T33" s="65">
        <v>0.0</v>
      </c>
      <c r="U33" s="62">
        <f t="shared" si="3"/>
        <v>0</v>
      </c>
      <c r="V33" s="66">
        <v>0.065</v>
      </c>
      <c r="W33" s="67">
        <f t="shared" si="4"/>
        <v>100.75</v>
      </c>
      <c r="X33" s="68">
        <f t="shared" si="5"/>
        <v>0.01995</v>
      </c>
      <c r="Y33" s="57">
        <v>15.0</v>
      </c>
      <c r="Z33" s="66">
        <f t="shared" si="6"/>
        <v>0.20495</v>
      </c>
      <c r="AA33" s="69">
        <f t="shared" si="7"/>
        <v>330.8475</v>
      </c>
      <c r="AB33" s="65">
        <v>0.13</v>
      </c>
      <c r="AC33" s="69">
        <f t="shared" si="8"/>
        <v>89.7</v>
      </c>
      <c r="AD33" s="70">
        <f t="shared" si="9"/>
        <v>17.5</v>
      </c>
      <c r="AE33" s="69">
        <f t="shared" si="10"/>
        <v>236.9525</v>
      </c>
      <c r="AF33" s="66">
        <f t="shared" si="11"/>
        <v>0.1528725806</v>
      </c>
      <c r="AG33" s="71">
        <f t="shared" si="12"/>
        <v>1188.23</v>
      </c>
      <c r="AH33" s="71">
        <f t="shared" si="13"/>
        <v>30.9225</v>
      </c>
      <c r="AI33" s="77">
        <v>0.0085</v>
      </c>
      <c r="AJ33" s="78">
        <f t="shared" si="14"/>
        <v>13.175</v>
      </c>
    </row>
    <row r="34" ht="18.0" hidden="1" customHeight="1">
      <c r="A34" s="81">
        <v>45944.0</v>
      </c>
      <c r="B34" s="58" t="s">
        <v>1819</v>
      </c>
      <c r="C34" s="58">
        <v>17655.0</v>
      </c>
      <c r="D34" s="57" t="s">
        <v>118</v>
      </c>
      <c r="E34" s="57" t="s">
        <v>119</v>
      </c>
      <c r="F34" s="59" t="s">
        <v>138</v>
      </c>
      <c r="G34" s="83" t="s">
        <v>139</v>
      </c>
      <c r="H34" s="59" t="s">
        <v>109</v>
      </c>
      <c r="I34" s="60" t="s">
        <v>86</v>
      </c>
      <c r="J34" s="60" t="s">
        <v>87</v>
      </c>
      <c r="K34" s="59" t="s">
        <v>1820</v>
      </c>
      <c r="L34" s="59" t="s">
        <v>1821</v>
      </c>
      <c r="M34" s="84">
        <v>2560.0</v>
      </c>
      <c r="N34" s="84">
        <v>4800.0</v>
      </c>
      <c r="O34" s="84">
        <v>40000.0</v>
      </c>
      <c r="P34" s="68">
        <v>3.0E-4</v>
      </c>
      <c r="Q34" s="69">
        <f t="shared" si="1"/>
        <v>12</v>
      </c>
      <c r="R34" s="65">
        <v>0.03</v>
      </c>
      <c r="S34" s="62">
        <f t="shared" si="2"/>
        <v>144</v>
      </c>
      <c r="T34" s="65">
        <v>0.035</v>
      </c>
      <c r="U34" s="62">
        <f t="shared" si="3"/>
        <v>168</v>
      </c>
      <c r="V34" s="66">
        <v>0.065</v>
      </c>
      <c r="W34" s="67">
        <f t="shared" si="4"/>
        <v>312</v>
      </c>
      <c r="X34" s="68">
        <f t="shared" si="5"/>
        <v>0.01995</v>
      </c>
      <c r="Y34" s="57">
        <v>15.0</v>
      </c>
      <c r="Z34" s="66">
        <f t="shared" si="6"/>
        <v>0.14995</v>
      </c>
      <c r="AA34" s="69">
        <f t="shared" si="7"/>
        <v>760.56</v>
      </c>
      <c r="AB34" s="65">
        <v>0.1</v>
      </c>
      <c r="AC34" s="69">
        <f t="shared" si="8"/>
        <v>224</v>
      </c>
      <c r="AD34" s="70">
        <f t="shared" si="9"/>
        <v>17.5</v>
      </c>
      <c r="AE34" s="69">
        <f t="shared" si="10"/>
        <v>1225.94</v>
      </c>
      <c r="AF34" s="66">
        <f t="shared" si="11"/>
        <v>0.2554041667</v>
      </c>
      <c r="AG34" s="71">
        <f t="shared" si="12"/>
        <v>3943.68</v>
      </c>
      <c r="AH34" s="71">
        <f t="shared" si="13"/>
        <v>95.76</v>
      </c>
      <c r="AI34" s="77">
        <v>0.0085</v>
      </c>
      <c r="AJ34" s="78">
        <f t="shared" si="14"/>
        <v>40.8</v>
      </c>
    </row>
    <row r="35" ht="18.0" hidden="1" customHeight="1">
      <c r="A35" s="81">
        <v>45944.0</v>
      </c>
      <c r="B35" s="58">
        <v>24233.0</v>
      </c>
      <c r="C35" s="58">
        <v>17640.0</v>
      </c>
      <c r="D35" s="59" t="s">
        <v>82</v>
      </c>
      <c r="E35" s="59" t="s">
        <v>83</v>
      </c>
      <c r="F35" s="59" t="s">
        <v>84</v>
      </c>
      <c r="G35" s="59" t="s">
        <v>83</v>
      </c>
      <c r="H35" s="59" t="s">
        <v>85</v>
      </c>
      <c r="I35" s="60" t="s">
        <v>86</v>
      </c>
      <c r="J35" s="60" t="s">
        <v>87</v>
      </c>
      <c r="K35" s="59" t="s">
        <v>195</v>
      </c>
      <c r="L35" s="59" t="s">
        <v>1822</v>
      </c>
      <c r="M35" s="60">
        <v>1060.0</v>
      </c>
      <c r="N35" s="60">
        <v>1630.0</v>
      </c>
      <c r="O35" s="228">
        <v>50000.0</v>
      </c>
      <c r="P35" s="68">
        <v>3.0E-4</v>
      </c>
      <c r="Q35" s="69">
        <f t="shared" si="1"/>
        <v>15</v>
      </c>
      <c r="R35" s="65">
        <v>0.0</v>
      </c>
      <c r="S35" s="62">
        <f t="shared" si="2"/>
        <v>0</v>
      </c>
      <c r="T35" s="65">
        <v>0.035</v>
      </c>
      <c r="U35" s="62">
        <f t="shared" si="3"/>
        <v>57.05</v>
      </c>
      <c r="V35" s="66">
        <v>0.065</v>
      </c>
      <c r="W35" s="67">
        <f t="shared" si="4"/>
        <v>105.95</v>
      </c>
      <c r="X35" s="68">
        <f t="shared" si="5"/>
        <v>0.01995</v>
      </c>
      <c r="Y35" s="57">
        <v>15.0</v>
      </c>
      <c r="Z35" s="66">
        <f t="shared" si="6"/>
        <v>0.11995</v>
      </c>
      <c r="AA35" s="69">
        <f t="shared" si="7"/>
        <v>209.3735</v>
      </c>
      <c r="AB35" s="65">
        <v>0.13</v>
      </c>
      <c r="AC35" s="69">
        <f t="shared" si="8"/>
        <v>74.1</v>
      </c>
      <c r="AD35" s="70">
        <f t="shared" si="9"/>
        <v>17.5</v>
      </c>
      <c r="AE35" s="69">
        <f t="shared" si="10"/>
        <v>254.0265</v>
      </c>
      <c r="AF35" s="66">
        <f t="shared" si="11"/>
        <v>0.1558444785</v>
      </c>
      <c r="AG35" s="71">
        <f t="shared" si="12"/>
        <v>1388.108</v>
      </c>
      <c r="AH35" s="71">
        <f t="shared" si="13"/>
        <v>32.5185</v>
      </c>
      <c r="AI35" s="77">
        <v>0.0085</v>
      </c>
      <c r="AJ35" s="78">
        <f t="shared" si="14"/>
        <v>13.855</v>
      </c>
    </row>
    <row r="36" ht="18.0" hidden="1" customHeight="1">
      <c r="A36" s="81">
        <v>45944.0</v>
      </c>
      <c r="B36" s="58">
        <v>24263.0</v>
      </c>
      <c r="C36" s="58">
        <v>17658.0</v>
      </c>
      <c r="D36" s="59" t="s">
        <v>90</v>
      </c>
      <c r="E36" s="59" t="s">
        <v>91</v>
      </c>
      <c r="F36" s="59" t="s">
        <v>222</v>
      </c>
      <c r="G36" s="59" t="s">
        <v>91</v>
      </c>
      <c r="H36" s="59" t="s">
        <v>85</v>
      </c>
      <c r="I36" s="60" t="s">
        <v>86</v>
      </c>
      <c r="J36" s="60" t="s">
        <v>87</v>
      </c>
      <c r="K36" s="59" t="s">
        <v>1823</v>
      </c>
      <c r="L36" s="59" t="s">
        <v>1824</v>
      </c>
      <c r="M36" s="60">
        <v>500.0</v>
      </c>
      <c r="N36" s="60">
        <v>670.0</v>
      </c>
      <c r="O36" s="228">
        <v>20000.0</v>
      </c>
      <c r="P36" s="68">
        <v>3.0E-4</v>
      </c>
      <c r="Q36" s="69">
        <f t="shared" si="1"/>
        <v>6</v>
      </c>
      <c r="R36" s="65">
        <v>0.12</v>
      </c>
      <c r="S36" s="62">
        <f t="shared" si="2"/>
        <v>80.4</v>
      </c>
      <c r="T36" s="65">
        <v>0.0</v>
      </c>
      <c r="U36" s="62">
        <f t="shared" si="3"/>
        <v>0</v>
      </c>
      <c r="V36" s="66">
        <v>0.065</v>
      </c>
      <c r="W36" s="67">
        <f t="shared" si="4"/>
        <v>43.55</v>
      </c>
      <c r="X36" s="68">
        <f t="shared" si="5"/>
        <v>0.01995</v>
      </c>
      <c r="Y36" s="57">
        <v>15.0</v>
      </c>
      <c r="Z36" s="66">
        <f t="shared" si="6"/>
        <v>0.20495</v>
      </c>
      <c r="AA36" s="69">
        <f t="shared" si="7"/>
        <v>143.0115</v>
      </c>
      <c r="AB36" s="65">
        <v>0.0</v>
      </c>
      <c r="AC36" s="69">
        <f t="shared" si="8"/>
        <v>0</v>
      </c>
      <c r="AD36" s="70">
        <f t="shared" si="9"/>
        <v>17.5</v>
      </c>
      <c r="AE36" s="69">
        <f t="shared" si="10"/>
        <v>3.4885</v>
      </c>
      <c r="AF36" s="66">
        <f t="shared" si="11"/>
        <v>0.005206716418</v>
      </c>
      <c r="AG36" s="71">
        <f t="shared" si="12"/>
        <v>513.622</v>
      </c>
      <c r="AH36" s="71">
        <f t="shared" si="13"/>
        <v>13.3665</v>
      </c>
      <c r="AI36" s="77">
        <v>0.0085</v>
      </c>
      <c r="AJ36" s="78">
        <f t="shared" si="14"/>
        <v>5.695</v>
      </c>
    </row>
    <row r="37" ht="18.0" hidden="1" customHeight="1">
      <c r="A37" s="81">
        <v>45945.0</v>
      </c>
      <c r="B37" s="336">
        <v>24329.0</v>
      </c>
      <c r="C37" s="58">
        <v>17710.0</v>
      </c>
      <c r="D37" s="59" t="s">
        <v>90</v>
      </c>
      <c r="E37" s="59" t="s">
        <v>91</v>
      </c>
      <c r="F37" s="59" t="s">
        <v>478</v>
      </c>
      <c r="G37" s="59" t="s">
        <v>91</v>
      </c>
      <c r="H37" s="57" t="s">
        <v>85</v>
      </c>
      <c r="I37" s="75" t="s">
        <v>86</v>
      </c>
      <c r="J37" s="75" t="s">
        <v>87</v>
      </c>
      <c r="K37" s="59" t="s">
        <v>1825</v>
      </c>
      <c r="L37" s="59" t="s">
        <v>1826</v>
      </c>
      <c r="M37" s="416">
        <v>3360.0</v>
      </c>
      <c r="N37" s="60">
        <v>5980.0</v>
      </c>
      <c r="O37" s="60">
        <v>100000.0</v>
      </c>
      <c r="P37" s="63">
        <v>3.0E-4</v>
      </c>
      <c r="Q37" s="64">
        <f t="shared" si="1"/>
        <v>30</v>
      </c>
      <c r="R37" s="65">
        <v>0.12</v>
      </c>
      <c r="S37" s="62">
        <f t="shared" si="2"/>
        <v>717.6</v>
      </c>
      <c r="T37" s="65">
        <v>0.0</v>
      </c>
      <c r="U37" s="62">
        <f t="shared" si="3"/>
        <v>0</v>
      </c>
      <c r="V37" s="66">
        <v>0.065</v>
      </c>
      <c r="W37" s="67">
        <f t="shared" si="4"/>
        <v>388.7</v>
      </c>
      <c r="X37" s="68">
        <f t="shared" si="5"/>
        <v>0.01995</v>
      </c>
      <c r="Y37" s="57">
        <v>15.0</v>
      </c>
      <c r="Z37" s="66">
        <f t="shared" si="6"/>
        <v>0.20495</v>
      </c>
      <c r="AA37" s="69">
        <f t="shared" si="7"/>
        <v>1276.431</v>
      </c>
      <c r="AB37" s="65">
        <v>0.13</v>
      </c>
      <c r="AC37" s="69">
        <f t="shared" si="8"/>
        <v>340.6</v>
      </c>
      <c r="AD37" s="70">
        <f t="shared" si="9"/>
        <v>17.5</v>
      </c>
      <c r="AE37" s="69">
        <f t="shared" si="10"/>
        <v>955.469</v>
      </c>
      <c r="AF37" s="66">
        <f t="shared" si="11"/>
        <v>0.1597774247</v>
      </c>
      <c r="AG37" s="71">
        <f t="shared" si="12"/>
        <v>4584.268</v>
      </c>
      <c r="AH37" s="71">
        <f t="shared" si="13"/>
        <v>119.301</v>
      </c>
      <c r="AI37" s="72">
        <v>0.0085</v>
      </c>
      <c r="AJ37" s="73">
        <f t="shared" si="14"/>
        <v>50.83</v>
      </c>
    </row>
    <row r="38" ht="16.5" hidden="1" customHeight="1">
      <c r="A38" s="81">
        <v>45946.0</v>
      </c>
      <c r="B38" s="79">
        <v>24375.0</v>
      </c>
      <c r="C38" s="59">
        <v>17735.0</v>
      </c>
      <c r="D38" s="59" t="s">
        <v>90</v>
      </c>
      <c r="E38" s="59" t="s">
        <v>91</v>
      </c>
      <c r="F38" s="59" t="s">
        <v>222</v>
      </c>
      <c r="G38" s="59" t="s">
        <v>91</v>
      </c>
      <c r="H38" s="59" t="s">
        <v>85</v>
      </c>
      <c r="I38" s="60" t="s">
        <v>86</v>
      </c>
      <c r="J38" s="60" t="s">
        <v>87</v>
      </c>
      <c r="K38" s="59" t="s">
        <v>1827</v>
      </c>
      <c r="L38" s="59" t="s">
        <v>1828</v>
      </c>
      <c r="M38" s="60">
        <v>670.0</v>
      </c>
      <c r="N38" s="99">
        <v>660.0</v>
      </c>
      <c r="O38" s="100">
        <v>20000.0</v>
      </c>
      <c r="P38" s="63">
        <v>3.0E-4</v>
      </c>
      <c r="Q38" s="64">
        <f t="shared" si="1"/>
        <v>6</v>
      </c>
      <c r="R38" s="65">
        <v>0.12</v>
      </c>
      <c r="S38" s="62">
        <f t="shared" si="2"/>
        <v>79.2</v>
      </c>
      <c r="T38" s="65">
        <v>0.0</v>
      </c>
      <c r="U38" s="62">
        <f t="shared" si="3"/>
        <v>0</v>
      </c>
      <c r="V38" s="66">
        <v>0.065</v>
      </c>
      <c r="W38" s="67">
        <f t="shared" si="4"/>
        <v>42.9</v>
      </c>
      <c r="X38" s="68">
        <f t="shared" si="5"/>
        <v>0.01995</v>
      </c>
      <c r="Y38" s="57">
        <v>15.0</v>
      </c>
      <c r="Z38" s="66">
        <f t="shared" si="6"/>
        <v>0.20495</v>
      </c>
      <c r="AA38" s="69">
        <f t="shared" si="7"/>
        <v>140.877</v>
      </c>
      <c r="AB38" s="65">
        <v>0.0</v>
      </c>
      <c r="AC38" s="69">
        <f t="shared" si="8"/>
        <v>0</v>
      </c>
      <c r="AD38" s="70">
        <f t="shared" si="9"/>
        <v>17.5</v>
      </c>
      <c r="AE38" s="69">
        <f t="shared" si="10"/>
        <v>-174.377</v>
      </c>
      <c r="AF38" s="66">
        <f t="shared" si="11"/>
        <v>-0.2642075758</v>
      </c>
      <c r="AG38" s="71">
        <f t="shared" si="12"/>
        <v>505.956</v>
      </c>
      <c r="AH38" s="71">
        <f t="shared" si="13"/>
        <v>13.167</v>
      </c>
      <c r="AI38" s="72">
        <v>0.0085</v>
      </c>
      <c r="AJ38" s="73">
        <f t="shared" si="14"/>
        <v>5.61</v>
      </c>
    </row>
    <row r="39" ht="18.0" hidden="1" customHeight="1">
      <c r="A39" s="81">
        <v>45946.0</v>
      </c>
      <c r="B39" s="79" t="s">
        <v>1829</v>
      </c>
      <c r="C39" s="58" t="s">
        <v>1830</v>
      </c>
      <c r="D39" s="82" t="s">
        <v>112</v>
      </c>
      <c r="E39" s="57" t="s">
        <v>113</v>
      </c>
      <c r="F39" s="59" t="s">
        <v>118</v>
      </c>
      <c r="G39" s="83" t="s">
        <v>119</v>
      </c>
      <c r="H39" s="59" t="s">
        <v>109</v>
      </c>
      <c r="I39" s="60" t="s">
        <v>86</v>
      </c>
      <c r="J39" s="60" t="s">
        <v>87</v>
      </c>
      <c r="K39" s="59" t="s">
        <v>1004</v>
      </c>
      <c r="L39" s="57" t="s">
        <v>740</v>
      </c>
      <c r="M39" s="84">
        <v>4560.0</v>
      </c>
      <c r="N39" s="84">
        <v>7900.0</v>
      </c>
      <c r="O39" s="84">
        <v>80000.0</v>
      </c>
      <c r="P39" s="63">
        <v>3.0E-4</v>
      </c>
      <c r="Q39" s="64">
        <f t="shared" si="1"/>
        <v>24</v>
      </c>
      <c r="R39" s="65">
        <v>0.03</v>
      </c>
      <c r="S39" s="62">
        <f t="shared" si="2"/>
        <v>237</v>
      </c>
      <c r="T39" s="65">
        <v>0.035</v>
      </c>
      <c r="U39" s="62">
        <f t="shared" si="3"/>
        <v>276.5</v>
      </c>
      <c r="V39" s="66">
        <v>0.065</v>
      </c>
      <c r="W39" s="67">
        <f t="shared" si="4"/>
        <v>513.5</v>
      </c>
      <c r="X39" s="68">
        <f t="shared" si="5"/>
        <v>0.01995</v>
      </c>
      <c r="Y39" s="57">
        <v>15.0</v>
      </c>
      <c r="Z39" s="66">
        <f t="shared" si="6"/>
        <v>0.14995</v>
      </c>
      <c r="AA39" s="69">
        <f t="shared" si="7"/>
        <v>1251.755</v>
      </c>
      <c r="AB39" s="65">
        <v>0.1</v>
      </c>
      <c r="AC39" s="69">
        <f t="shared" si="8"/>
        <v>334</v>
      </c>
      <c r="AD39" s="70">
        <f t="shared" si="9"/>
        <v>17.5</v>
      </c>
      <c r="AE39" s="69">
        <f t="shared" si="10"/>
        <v>1712.745</v>
      </c>
      <c r="AF39" s="66">
        <f t="shared" si="11"/>
        <v>0.2168031646</v>
      </c>
      <c r="AG39" s="71">
        <f t="shared" si="12"/>
        <v>6490.64</v>
      </c>
      <c r="AH39" s="71">
        <f t="shared" si="13"/>
        <v>157.605</v>
      </c>
      <c r="AI39" s="72">
        <v>0.0085</v>
      </c>
      <c r="AJ39" s="73">
        <f t="shared" si="14"/>
        <v>67.15</v>
      </c>
    </row>
    <row r="40" ht="18.0" hidden="1" customHeight="1">
      <c r="A40" s="81">
        <v>45946.0</v>
      </c>
      <c r="B40" s="79" t="s">
        <v>1831</v>
      </c>
      <c r="C40" s="59">
        <v>17753.0</v>
      </c>
      <c r="D40" s="82" t="s">
        <v>112</v>
      </c>
      <c r="E40" s="57" t="s">
        <v>113</v>
      </c>
      <c r="F40" s="82" t="s">
        <v>659</v>
      </c>
      <c r="G40" s="57" t="s">
        <v>108</v>
      </c>
      <c r="H40" s="59" t="s">
        <v>109</v>
      </c>
      <c r="I40" s="60" t="s">
        <v>86</v>
      </c>
      <c r="J40" s="60" t="s">
        <v>87</v>
      </c>
      <c r="K40" s="59" t="s">
        <v>442</v>
      </c>
      <c r="L40" s="59" t="s">
        <v>992</v>
      </c>
      <c r="M40" s="62">
        <v>9060.0</v>
      </c>
      <c r="N40" s="62">
        <v>13900.0</v>
      </c>
      <c r="O40" s="60">
        <v>80000.0</v>
      </c>
      <c r="P40" s="63">
        <v>3.0E-4</v>
      </c>
      <c r="Q40" s="64">
        <f t="shared" si="1"/>
        <v>24</v>
      </c>
      <c r="R40" s="65">
        <v>0.03</v>
      </c>
      <c r="S40" s="62">
        <f t="shared" si="2"/>
        <v>417</v>
      </c>
      <c r="T40" s="65">
        <v>0.035</v>
      </c>
      <c r="U40" s="62">
        <f t="shared" si="3"/>
        <v>486.5</v>
      </c>
      <c r="V40" s="66">
        <v>0.065</v>
      </c>
      <c r="W40" s="67">
        <f t="shared" si="4"/>
        <v>903.5</v>
      </c>
      <c r="X40" s="68">
        <f t="shared" si="5"/>
        <v>0.01995</v>
      </c>
      <c r="Y40" s="57">
        <v>15.0</v>
      </c>
      <c r="Z40" s="66">
        <f t="shared" si="6"/>
        <v>0.14995</v>
      </c>
      <c r="AA40" s="69">
        <f t="shared" si="7"/>
        <v>2202.455</v>
      </c>
      <c r="AB40" s="65">
        <v>0.1</v>
      </c>
      <c r="AC40" s="69">
        <f t="shared" si="8"/>
        <v>484</v>
      </c>
      <c r="AD40" s="70">
        <f t="shared" si="9"/>
        <v>17.5</v>
      </c>
      <c r="AE40" s="69">
        <f t="shared" si="10"/>
        <v>2112.045</v>
      </c>
      <c r="AF40" s="66">
        <f t="shared" si="11"/>
        <v>0.1519456835</v>
      </c>
      <c r="AG40" s="71">
        <f t="shared" si="12"/>
        <v>11420.24</v>
      </c>
      <c r="AH40" s="71">
        <f t="shared" si="13"/>
        <v>277.305</v>
      </c>
      <c r="AI40" s="72">
        <v>0.0085</v>
      </c>
      <c r="AJ40" s="73">
        <f t="shared" si="14"/>
        <v>118.15</v>
      </c>
    </row>
    <row r="41" ht="18.0" hidden="1" customHeight="1">
      <c r="A41" s="81">
        <v>45946.0</v>
      </c>
      <c r="B41" s="79">
        <v>24415.0</v>
      </c>
      <c r="C41" s="59">
        <v>17762.0</v>
      </c>
      <c r="D41" s="59" t="s">
        <v>90</v>
      </c>
      <c r="E41" s="59" t="s">
        <v>91</v>
      </c>
      <c r="F41" s="59" t="s">
        <v>224</v>
      </c>
      <c r="G41" s="59" t="s">
        <v>91</v>
      </c>
      <c r="H41" s="59" t="s">
        <v>85</v>
      </c>
      <c r="I41" s="60" t="s">
        <v>86</v>
      </c>
      <c r="J41" s="60" t="s">
        <v>87</v>
      </c>
      <c r="K41" s="59" t="s">
        <v>437</v>
      </c>
      <c r="L41" s="59" t="s">
        <v>1794</v>
      </c>
      <c r="M41" s="60">
        <v>760.0</v>
      </c>
      <c r="N41" s="60">
        <v>1350.0</v>
      </c>
      <c r="O41" s="337">
        <v>50000.0</v>
      </c>
      <c r="P41" s="63">
        <v>3.0E-4</v>
      </c>
      <c r="Q41" s="64">
        <f t="shared" si="1"/>
        <v>15</v>
      </c>
      <c r="R41" s="65">
        <v>0.12</v>
      </c>
      <c r="S41" s="62">
        <f t="shared" si="2"/>
        <v>162</v>
      </c>
      <c r="T41" s="65">
        <v>0.0</v>
      </c>
      <c r="U41" s="62">
        <f t="shared" si="3"/>
        <v>0</v>
      </c>
      <c r="V41" s="66">
        <v>0.065</v>
      </c>
      <c r="W41" s="67">
        <f t="shared" si="4"/>
        <v>87.75</v>
      </c>
      <c r="X41" s="68">
        <f t="shared" si="5"/>
        <v>0.01995</v>
      </c>
      <c r="Y41" s="57">
        <v>15.0</v>
      </c>
      <c r="Z41" s="66">
        <f t="shared" si="6"/>
        <v>0.20495</v>
      </c>
      <c r="AA41" s="69">
        <f t="shared" si="7"/>
        <v>288.1575</v>
      </c>
      <c r="AB41" s="65">
        <v>0.11</v>
      </c>
      <c r="AC41" s="69">
        <f t="shared" si="8"/>
        <v>64.9</v>
      </c>
      <c r="AD41" s="70">
        <f t="shared" si="9"/>
        <v>17.5</v>
      </c>
      <c r="AE41" s="69">
        <f t="shared" si="10"/>
        <v>204.4425</v>
      </c>
      <c r="AF41" s="66">
        <f t="shared" si="11"/>
        <v>0.1514388889</v>
      </c>
      <c r="AG41" s="71">
        <f t="shared" si="12"/>
        <v>1034.91</v>
      </c>
      <c r="AH41" s="71">
        <f t="shared" si="13"/>
        <v>26.9325</v>
      </c>
      <c r="AI41" s="72">
        <v>0.0085</v>
      </c>
      <c r="AJ41" s="73">
        <f t="shared" si="14"/>
        <v>11.475</v>
      </c>
    </row>
    <row r="42" ht="18.0" customHeight="1">
      <c r="A42" s="81">
        <v>45946.0</v>
      </c>
      <c r="B42" s="79">
        <v>24410.0</v>
      </c>
      <c r="C42" s="59">
        <v>17759.0</v>
      </c>
      <c r="D42" s="59" t="s">
        <v>127</v>
      </c>
      <c r="E42" s="59" t="s">
        <v>83</v>
      </c>
      <c r="F42" s="59" t="s">
        <v>82</v>
      </c>
      <c r="G42" s="59" t="s">
        <v>83</v>
      </c>
      <c r="H42" s="59" t="s">
        <v>128</v>
      </c>
      <c r="I42" s="60" t="s">
        <v>86</v>
      </c>
      <c r="J42" s="60" t="s">
        <v>87</v>
      </c>
      <c r="K42" s="59" t="s">
        <v>1832</v>
      </c>
      <c r="L42" s="59" t="s">
        <v>1833</v>
      </c>
      <c r="M42" s="60">
        <v>990.11</v>
      </c>
      <c r="N42" s="99">
        <v>1980.0</v>
      </c>
      <c r="O42" s="100">
        <v>50000.0</v>
      </c>
      <c r="P42" s="63">
        <v>3.0E-4</v>
      </c>
      <c r="Q42" s="64">
        <f t="shared" si="1"/>
        <v>15</v>
      </c>
      <c r="R42" s="65">
        <v>0.0</v>
      </c>
      <c r="S42" s="62">
        <f t="shared" si="2"/>
        <v>0</v>
      </c>
      <c r="T42" s="65">
        <v>0.0</v>
      </c>
      <c r="U42" s="62">
        <f t="shared" si="3"/>
        <v>0</v>
      </c>
      <c r="V42" s="66">
        <v>0.065</v>
      </c>
      <c r="W42" s="67">
        <f t="shared" si="4"/>
        <v>128.7</v>
      </c>
      <c r="X42" s="68">
        <f t="shared" si="5"/>
        <v>0.01995</v>
      </c>
      <c r="Y42" s="57">
        <v>15.0</v>
      </c>
      <c r="Z42" s="66">
        <f t="shared" si="6"/>
        <v>0.08495</v>
      </c>
      <c r="AA42" s="69">
        <f t="shared" si="7"/>
        <v>185.031</v>
      </c>
      <c r="AB42" s="65">
        <v>0.13</v>
      </c>
      <c r="AC42" s="69">
        <f t="shared" si="8"/>
        <v>128.6857</v>
      </c>
      <c r="AD42" s="70">
        <f t="shared" si="9"/>
        <v>17.5</v>
      </c>
      <c r="AE42" s="69">
        <f t="shared" si="10"/>
        <v>643.6733</v>
      </c>
      <c r="AF42" s="66">
        <f t="shared" si="11"/>
        <v>0.3250875253</v>
      </c>
      <c r="AG42" s="71">
        <f t="shared" si="12"/>
        <v>1755.468</v>
      </c>
      <c r="AH42" s="71">
        <f t="shared" si="13"/>
        <v>39.501</v>
      </c>
      <c r="AI42" s="72">
        <v>0.0085</v>
      </c>
      <c r="AJ42" s="73">
        <f t="shared" si="14"/>
        <v>16.83</v>
      </c>
    </row>
    <row r="43" ht="18.0" hidden="1" customHeight="1">
      <c r="A43" s="81">
        <v>45947.0</v>
      </c>
      <c r="B43" s="58" t="s">
        <v>1834</v>
      </c>
      <c r="C43" s="58" t="s">
        <v>1835</v>
      </c>
      <c r="D43" s="57" t="s">
        <v>124</v>
      </c>
      <c r="E43" s="57" t="s">
        <v>125</v>
      </c>
      <c r="F43" s="59" t="s">
        <v>105</v>
      </c>
      <c r="G43" s="83" t="s">
        <v>106</v>
      </c>
      <c r="H43" s="59" t="s">
        <v>109</v>
      </c>
      <c r="I43" s="60" t="s">
        <v>86</v>
      </c>
      <c r="J43" s="60" t="s">
        <v>87</v>
      </c>
      <c r="K43" s="59" t="s">
        <v>1836</v>
      </c>
      <c r="L43" s="57" t="s">
        <v>1837</v>
      </c>
      <c r="M43" s="84">
        <v>9060.0</v>
      </c>
      <c r="N43" s="84">
        <v>13900.0</v>
      </c>
      <c r="O43" s="84">
        <v>450000.0</v>
      </c>
      <c r="P43" s="63">
        <v>3.0E-4</v>
      </c>
      <c r="Q43" s="64">
        <f t="shared" si="1"/>
        <v>135</v>
      </c>
      <c r="R43" s="65">
        <v>0.03</v>
      </c>
      <c r="S43" s="62">
        <f t="shared" si="2"/>
        <v>417</v>
      </c>
      <c r="T43" s="65">
        <v>0.035</v>
      </c>
      <c r="U43" s="62">
        <f t="shared" si="3"/>
        <v>486.5</v>
      </c>
      <c r="V43" s="66">
        <v>0.065</v>
      </c>
      <c r="W43" s="67">
        <f t="shared" si="4"/>
        <v>903.5</v>
      </c>
      <c r="X43" s="68">
        <f t="shared" si="5"/>
        <v>0.01995</v>
      </c>
      <c r="Y43" s="57">
        <v>15.0</v>
      </c>
      <c r="Z43" s="66">
        <f t="shared" si="6"/>
        <v>0.14995</v>
      </c>
      <c r="AA43" s="69">
        <f t="shared" si="7"/>
        <v>2202.455</v>
      </c>
      <c r="AB43" s="65">
        <v>0.08</v>
      </c>
      <c r="AC43" s="69">
        <f t="shared" si="8"/>
        <v>387.2</v>
      </c>
      <c r="AD43" s="70">
        <f t="shared" si="9"/>
        <v>17.5</v>
      </c>
      <c r="AE43" s="69">
        <f t="shared" si="10"/>
        <v>2097.845</v>
      </c>
      <c r="AF43" s="66">
        <f t="shared" si="11"/>
        <v>0.1509241007</v>
      </c>
      <c r="AG43" s="71">
        <f t="shared" si="12"/>
        <v>11420.24</v>
      </c>
      <c r="AH43" s="71">
        <f t="shared" si="13"/>
        <v>277.305</v>
      </c>
      <c r="AI43" s="72">
        <v>0.0085</v>
      </c>
      <c r="AJ43" s="73">
        <f t="shared" si="14"/>
        <v>118.15</v>
      </c>
    </row>
    <row r="44" ht="18.0" hidden="1" customHeight="1">
      <c r="A44" s="81">
        <v>45947.0</v>
      </c>
      <c r="B44" s="79" t="s">
        <v>1838</v>
      </c>
      <c r="C44" s="58">
        <v>17808.0</v>
      </c>
      <c r="D44" s="59" t="s">
        <v>118</v>
      </c>
      <c r="E44" s="59" t="s">
        <v>119</v>
      </c>
      <c r="F44" s="59" t="s">
        <v>138</v>
      </c>
      <c r="G44" s="59" t="s">
        <v>139</v>
      </c>
      <c r="H44" s="59" t="s">
        <v>109</v>
      </c>
      <c r="I44" s="60" t="s">
        <v>86</v>
      </c>
      <c r="J44" s="60" t="s">
        <v>87</v>
      </c>
      <c r="K44" s="59" t="s">
        <v>655</v>
      </c>
      <c r="L44" s="59" t="s">
        <v>656</v>
      </c>
      <c r="M44" s="60">
        <v>3310.0</v>
      </c>
      <c r="N44" s="99">
        <v>6000.0</v>
      </c>
      <c r="O44" s="100">
        <v>30000.0</v>
      </c>
      <c r="P44" s="63">
        <v>3.0E-4</v>
      </c>
      <c r="Q44" s="64">
        <f t="shared" si="1"/>
        <v>9</v>
      </c>
      <c r="R44" s="65">
        <v>0.03</v>
      </c>
      <c r="S44" s="62">
        <f t="shared" si="2"/>
        <v>180</v>
      </c>
      <c r="T44" s="65">
        <v>0.035</v>
      </c>
      <c r="U44" s="62">
        <f t="shared" si="3"/>
        <v>210</v>
      </c>
      <c r="V44" s="66">
        <v>0.065</v>
      </c>
      <c r="W44" s="67">
        <f t="shared" si="4"/>
        <v>390</v>
      </c>
      <c r="X44" s="68">
        <f t="shared" si="5"/>
        <v>0.01995</v>
      </c>
      <c r="Y44" s="57">
        <v>15.0</v>
      </c>
      <c r="Z44" s="66">
        <f t="shared" si="6"/>
        <v>0.14995</v>
      </c>
      <c r="AA44" s="69">
        <f t="shared" si="7"/>
        <v>950.7</v>
      </c>
      <c r="AB44" s="65">
        <v>0.1</v>
      </c>
      <c r="AC44" s="69">
        <f t="shared" si="8"/>
        <v>269</v>
      </c>
      <c r="AD44" s="70">
        <f t="shared" si="9"/>
        <v>17.5</v>
      </c>
      <c r="AE44" s="69">
        <f t="shared" si="10"/>
        <v>1443.8</v>
      </c>
      <c r="AF44" s="66">
        <f t="shared" si="11"/>
        <v>0.2406333333</v>
      </c>
      <c r="AG44" s="71">
        <f t="shared" si="12"/>
        <v>4929.6</v>
      </c>
      <c r="AH44" s="71">
        <f t="shared" si="13"/>
        <v>119.7</v>
      </c>
      <c r="AI44" s="72">
        <v>0.0085</v>
      </c>
      <c r="AJ44" s="73">
        <f t="shared" si="14"/>
        <v>51</v>
      </c>
    </row>
    <row r="45" ht="18.0" hidden="1" customHeight="1">
      <c r="A45" s="81">
        <v>45948.0</v>
      </c>
      <c r="B45" s="79" t="s">
        <v>1839</v>
      </c>
      <c r="C45" s="58" t="s">
        <v>1840</v>
      </c>
      <c r="D45" s="59" t="s">
        <v>112</v>
      </c>
      <c r="E45" s="59" t="s">
        <v>113</v>
      </c>
      <c r="F45" s="59" t="s">
        <v>118</v>
      </c>
      <c r="G45" s="59" t="s">
        <v>119</v>
      </c>
      <c r="H45" s="59" t="s">
        <v>109</v>
      </c>
      <c r="I45" s="60" t="s">
        <v>86</v>
      </c>
      <c r="J45" s="60" t="s">
        <v>87</v>
      </c>
      <c r="K45" s="59" t="s">
        <v>1841</v>
      </c>
      <c r="L45" s="59" t="s">
        <v>1788</v>
      </c>
      <c r="M45" s="60">
        <v>4560.0</v>
      </c>
      <c r="N45" s="99">
        <v>7900.0</v>
      </c>
      <c r="O45" s="100">
        <v>100000.0</v>
      </c>
      <c r="P45" s="63">
        <v>3.0E-4</v>
      </c>
      <c r="Q45" s="64">
        <f t="shared" si="1"/>
        <v>30</v>
      </c>
      <c r="R45" s="65">
        <v>0.03</v>
      </c>
      <c r="S45" s="62">
        <f t="shared" si="2"/>
        <v>237</v>
      </c>
      <c r="T45" s="65">
        <v>0.035</v>
      </c>
      <c r="U45" s="62">
        <f t="shared" si="3"/>
        <v>276.5</v>
      </c>
      <c r="V45" s="66">
        <v>0.065</v>
      </c>
      <c r="W45" s="67">
        <f t="shared" si="4"/>
        <v>513.5</v>
      </c>
      <c r="X45" s="68">
        <f t="shared" si="5"/>
        <v>0.01995</v>
      </c>
      <c r="Y45" s="57">
        <v>15.0</v>
      </c>
      <c r="Z45" s="66">
        <f t="shared" si="6"/>
        <v>0.14995</v>
      </c>
      <c r="AA45" s="69">
        <f t="shared" si="7"/>
        <v>1251.755</v>
      </c>
      <c r="AB45" s="65">
        <v>0.1</v>
      </c>
      <c r="AC45" s="69">
        <f t="shared" si="8"/>
        <v>334</v>
      </c>
      <c r="AD45" s="70">
        <f t="shared" si="9"/>
        <v>17.5</v>
      </c>
      <c r="AE45" s="69">
        <f t="shared" si="10"/>
        <v>1706.745</v>
      </c>
      <c r="AF45" s="66">
        <f t="shared" si="11"/>
        <v>0.2160436709</v>
      </c>
      <c r="AG45" s="71">
        <f t="shared" si="12"/>
        <v>6490.64</v>
      </c>
      <c r="AH45" s="71">
        <f t="shared" si="13"/>
        <v>157.605</v>
      </c>
      <c r="AI45" s="72">
        <v>0.0085</v>
      </c>
      <c r="AJ45" s="73">
        <f t="shared" si="14"/>
        <v>67.15</v>
      </c>
    </row>
    <row r="46" ht="18.0" hidden="1" customHeight="1">
      <c r="A46" s="81">
        <v>45948.0</v>
      </c>
      <c r="B46" s="79" t="s">
        <v>1842</v>
      </c>
      <c r="C46" s="58" t="s">
        <v>1843</v>
      </c>
      <c r="D46" s="59" t="s">
        <v>112</v>
      </c>
      <c r="E46" s="59" t="s">
        <v>113</v>
      </c>
      <c r="F46" s="59" t="s">
        <v>659</v>
      </c>
      <c r="G46" s="59" t="s">
        <v>108</v>
      </c>
      <c r="H46" s="59" t="s">
        <v>109</v>
      </c>
      <c r="I46" s="60" t="s">
        <v>86</v>
      </c>
      <c r="J46" s="60" t="s">
        <v>87</v>
      </c>
      <c r="K46" s="59" t="s">
        <v>1020</v>
      </c>
      <c r="L46" s="59" t="s">
        <v>1844</v>
      </c>
      <c r="M46" s="60">
        <v>8660.0</v>
      </c>
      <c r="N46" s="99">
        <v>13500.0</v>
      </c>
      <c r="O46" s="100">
        <v>100000.0</v>
      </c>
      <c r="P46" s="63">
        <v>3.0E-4</v>
      </c>
      <c r="Q46" s="64">
        <f t="shared" si="1"/>
        <v>30</v>
      </c>
      <c r="R46" s="65">
        <v>0.03</v>
      </c>
      <c r="S46" s="62">
        <f t="shared" si="2"/>
        <v>405</v>
      </c>
      <c r="T46" s="65">
        <v>0.035</v>
      </c>
      <c r="U46" s="62">
        <f t="shared" si="3"/>
        <v>472.5</v>
      </c>
      <c r="V46" s="66">
        <v>0.065</v>
      </c>
      <c r="W46" s="67">
        <f t="shared" si="4"/>
        <v>877.5</v>
      </c>
      <c r="X46" s="68">
        <f t="shared" si="5"/>
        <v>0.01995</v>
      </c>
      <c r="Y46" s="57">
        <v>15.0</v>
      </c>
      <c r="Z46" s="66">
        <f t="shared" si="6"/>
        <v>0.14995</v>
      </c>
      <c r="AA46" s="69">
        <f t="shared" si="7"/>
        <v>2139.075</v>
      </c>
      <c r="AB46" s="65">
        <v>0.1</v>
      </c>
      <c r="AC46" s="69">
        <f t="shared" si="8"/>
        <v>484</v>
      </c>
      <c r="AD46" s="70">
        <f t="shared" si="9"/>
        <v>17.5</v>
      </c>
      <c r="AE46" s="69">
        <f t="shared" si="10"/>
        <v>2169.425</v>
      </c>
      <c r="AF46" s="66">
        <f t="shared" si="11"/>
        <v>0.1606981481</v>
      </c>
      <c r="AG46" s="71">
        <f t="shared" si="12"/>
        <v>11091.6</v>
      </c>
      <c r="AH46" s="71">
        <f t="shared" si="13"/>
        <v>269.325</v>
      </c>
      <c r="AI46" s="72">
        <v>0.0085</v>
      </c>
      <c r="AJ46" s="73">
        <f t="shared" si="14"/>
        <v>114.75</v>
      </c>
    </row>
    <row r="47" ht="18.0" hidden="1" customHeight="1">
      <c r="A47" s="102">
        <v>45950.0</v>
      </c>
      <c r="B47" s="79">
        <v>24592.0</v>
      </c>
      <c r="C47" s="79">
        <v>17855.0</v>
      </c>
      <c r="D47" s="80" t="s">
        <v>82</v>
      </c>
      <c r="E47" s="80" t="s">
        <v>83</v>
      </c>
      <c r="F47" s="80" t="s">
        <v>84</v>
      </c>
      <c r="G47" s="80" t="s">
        <v>83</v>
      </c>
      <c r="H47" s="59" t="s">
        <v>85</v>
      </c>
      <c r="I47" s="60" t="s">
        <v>86</v>
      </c>
      <c r="J47" s="60" t="s">
        <v>87</v>
      </c>
      <c r="K47" s="59" t="s">
        <v>195</v>
      </c>
      <c r="L47" s="59" t="s">
        <v>818</v>
      </c>
      <c r="M47" s="99">
        <v>1060.0</v>
      </c>
      <c r="N47" s="99">
        <v>1633.0</v>
      </c>
      <c r="O47" s="100">
        <v>50000.0</v>
      </c>
      <c r="P47" s="63">
        <v>3.0E-4</v>
      </c>
      <c r="Q47" s="64">
        <f t="shared" si="1"/>
        <v>15</v>
      </c>
      <c r="R47" s="65">
        <v>0.0</v>
      </c>
      <c r="S47" s="62">
        <f t="shared" si="2"/>
        <v>0</v>
      </c>
      <c r="T47" s="65">
        <v>0.0</v>
      </c>
      <c r="U47" s="62">
        <f t="shared" si="3"/>
        <v>0</v>
      </c>
      <c r="V47" s="66">
        <v>0.065</v>
      </c>
      <c r="W47" s="67">
        <f t="shared" si="4"/>
        <v>106.145</v>
      </c>
      <c r="X47" s="68">
        <f t="shared" si="5"/>
        <v>0.01995</v>
      </c>
      <c r="Y47" s="57">
        <v>15.0</v>
      </c>
      <c r="Z47" s="66">
        <f t="shared" si="6"/>
        <v>0.08495</v>
      </c>
      <c r="AA47" s="69">
        <f t="shared" si="7"/>
        <v>152.60385</v>
      </c>
      <c r="AB47" s="65">
        <v>0.13</v>
      </c>
      <c r="AC47" s="69">
        <f t="shared" si="8"/>
        <v>74.49</v>
      </c>
      <c r="AD47" s="70">
        <f t="shared" si="9"/>
        <v>17.5</v>
      </c>
      <c r="AE47" s="69">
        <f t="shared" si="10"/>
        <v>313.40615</v>
      </c>
      <c r="AF47" s="66">
        <f t="shared" si="11"/>
        <v>0.1919204838</v>
      </c>
      <c r="AG47" s="71">
        <f t="shared" si="12"/>
        <v>1447.8178</v>
      </c>
      <c r="AH47" s="71">
        <f t="shared" si="13"/>
        <v>32.57835</v>
      </c>
      <c r="AI47" s="72">
        <v>0.0085</v>
      </c>
      <c r="AJ47" s="73">
        <f t="shared" si="14"/>
        <v>13.8805</v>
      </c>
    </row>
    <row r="48" ht="18.0" hidden="1" customHeight="1">
      <c r="A48" s="102">
        <v>45950.0</v>
      </c>
      <c r="B48" s="79">
        <v>24589.0</v>
      </c>
      <c r="C48" s="79">
        <v>17865.0</v>
      </c>
      <c r="D48" s="80" t="s">
        <v>90</v>
      </c>
      <c r="E48" s="80" t="s">
        <v>91</v>
      </c>
      <c r="F48" s="80" t="s">
        <v>101</v>
      </c>
      <c r="G48" s="80" t="s">
        <v>91</v>
      </c>
      <c r="H48" s="59" t="s">
        <v>85</v>
      </c>
      <c r="I48" s="99" t="s">
        <v>86</v>
      </c>
      <c r="J48" s="99" t="s">
        <v>87</v>
      </c>
      <c r="K48" s="80" t="s">
        <v>760</v>
      </c>
      <c r="L48" s="80" t="s">
        <v>761</v>
      </c>
      <c r="M48" s="99">
        <v>1200.0</v>
      </c>
      <c r="N48" s="99">
        <v>2095.0</v>
      </c>
      <c r="O48" s="100">
        <v>80000.0</v>
      </c>
      <c r="P48" s="63">
        <v>3.0E-4</v>
      </c>
      <c r="Q48" s="64">
        <f t="shared" si="1"/>
        <v>24</v>
      </c>
      <c r="R48" s="65">
        <v>0.12</v>
      </c>
      <c r="S48" s="62">
        <f t="shared" si="2"/>
        <v>251.4</v>
      </c>
      <c r="T48" s="65">
        <v>0.0</v>
      </c>
      <c r="U48" s="62">
        <f t="shared" si="3"/>
        <v>0</v>
      </c>
      <c r="V48" s="66">
        <v>0.065</v>
      </c>
      <c r="W48" s="67">
        <f t="shared" si="4"/>
        <v>136.175</v>
      </c>
      <c r="X48" s="68">
        <f t="shared" si="5"/>
        <v>0.01995</v>
      </c>
      <c r="Y48" s="57">
        <v>15.0</v>
      </c>
      <c r="Z48" s="66">
        <f t="shared" si="6"/>
        <v>0.20495</v>
      </c>
      <c r="AA48" s="69">
        <f t="shared" si="7"/>
        <v>447.17775</v>
      </c>
      <c r="AB48" s="65">
        <v>0.1</v>
      </c>
      <c r="AC48" s="69">
        <f t="shared" si="8"/>
        <v>89.5</v>
      </c>
      <c r="AD48" s="70">
        <f t="shared" si="9"/>
        <v>17.5</v>
      </c>
      <c r="AE48" s="69">
        <f t="shared" si="10"/>
        <v>316.82225</v>
      </c>
      <c r="AF48" s="66">
        <f t="shared" si="11"/>
        <v>0.1512278043</v>
      </c>
      <c r="AG48" s="71">
        <f t="shared" si="12"/>
        <v>1606.027</v>
      </c>
      <c r="AH48" s="71">
        <f t="shared" si="13"/>
        <v>41.79525</v>
      </c>
      <c r="AI48" s="72">
        <v>0.0085</v>
      </c>
      <c r="AJ48" s="73">
        <f t="shared" si="14"/>
        <v>17.8075</v>
      </c>
    </row>
    <row r="49" ht="18.0" hidden="1" customHeight="1">
      <c r="A49" s="102">
        <v>45950.0</v>
      </c>
      <c r="B49" s="79" t="s">
        <v>1845</v>
      </c>
      <c r="C49" s="79">
        <v>17864.0</v>
      </c>
      <c r="D49" s="59" t="s">
        <v>118</v>
      </c>
      <c r="E49" s="59" t="s">
        <v>119</v>
      </c>
      <c r="F49" s="59" t="s">
        <v>138</v>
      </c>
      <c r="G49" s="59" t="s">
        <v>139</v>
      </c>
      <c r="H49" s="59" t="s">
        <v>109</v>
      </c>
      <c r="I49" s="60" t="s">
        <v>86</v>
      </c>
      <c r="J49" s="60" t="s">
        <v>87</v>
      </c>
      <c r="K49" s="59" t="s">
        <v>1846</v>
      </c>
      <c r="L49" s="59" t="s">
        <v>1847</v>
      </c>
      <c r="M49" s="60">
        <v>2360.0</v>
      </c>
      <c r="N49" s="99">
        <v>3800.0</v>
      </c>
      <c r="O49" s="100">
        <v>30000.0</v>
      </c>
      <c r="P49" s="63">
        <v>3.0E-4</v>
      </c>
      <c r="Q49" s="64">
        <f t="shared" si="1"/>
        <v>9</v>
      </c>
      <c r="R49" s="65">
        <v>0.03</v>
      </c>
      <c r="S49" s="62">
        <f t="shared" si="2"/>
        <v>114</v>
      </c>
      <c r="T49" s="65">
        <v>0.035</v>
      </c>
      <c r="U49" s="62">
        <f t="shared" si="3"/>
        <v>133</v>
      </c>
      <c r="V49" s="66">
        <v>0.065</v>
      </c>
      <c r="W49" s="67">
        <f t="shared" si="4"/>
        <v>247</v>
      </c>
      <c r="X49" s="68">
        <f t="shared" si="5"/>
        <v>0.01995</v>
      </c>
      <c r="Y49" s="57">
        <v>15.0</v>
      </c>
      <c r="Z49" s="66">
        <f t="shared" si="6"/>
        <v>0.14995</v>
      </c>
      <c r="AA49" s="69">
        <f t="shared" si="7"/>
        <v>602.11</v>
      </c>
      <c r="AB49" s="65">
        <v>0.1</v>
      </c>
      <c r="AC49" s="69">
        <f t="shared" si="8"/>
        <v>144</v>
      </c>
      <c r="AD49" s="70">
        <f t="shared" si="9"/>
        <v>17.5</v>
      </c>
      <c r="AE49" s="69">
        <f t="shared" si="10"/>
        <v>667.39</v>
      </c>
      <c r="AF49" s="66">
        <f t="shared" si="11"/>
        <v>0.1756289474</v>
      </c>
      <c r="AG49" s="71">
        <f t="shared" si="12"/>
        <v>3122.08</v>
      </c>
      <c r="AH49" s="71">
        <f t="shared" si="13"/>
        <v>75.81</v>
      </c>
      <c r="AI49" s="72">
        <v>0.0085</v>
      </c>
      <c r="AJ49" s="73">
        <f t="shared" si="14"/>
        <v>32.3</v>
      </c>
    </row>
    <row r="50" ht="18.0" hidden="1" customHeight="1">
      <c r="A50" s="102">
        <v>45951.0</v>
      </c>
      <c r="B50" s="79">
        <v>24680.0</v>
      </c>
      <c r="C50" s="79">
        <v>17901.0</v>
      </c>
      <c r="D50" s="80" t="s">
        <v>124</v>
      </c>
      <c r="E50" s="80" t="s">
        <v>125</v>
      </c>
      <c r="F50" s="80" t="s">
        <v>105</v>
      </c>
      <c r="G50" s="80" t="s">
        <v>106</v>
      </c>
      <c r="H50" s="59" t="s">
        <v>109</v>
      </c>
      <c r="I50" s="99" t="s">
        <v>86</v>
      </c>
      <c r="J50" s="99" t="s">
        <v>87</v>
      </c>
      <c r="K50" s="80" t="s">
        <v>390</v>
      </c>
      <c r="L50" s="80" t="s">
        <v>1848</v>
      </c>
      <c r="M50" s="99">
        <v>9460.0</v>
      </c>
      <c r="N50" s="99">
        <v>11800.0</v>
      </c>
      <c r="O50" s="100">
        <v>150000.0</v>
      </c>
      <c r="P50" s="63">
        <v>3.0E-4</v>
      </c>
      <c r="Q50" s="64">
        <f t="shared" si="1"/>
        <v>45</v>
      </c>
      <c r="R50" s="65">
        <v>0.03</v>
      </c>
      <c r="S50" s="62">
        <f t="shared" si="2"/>
        <v>354</v>
      </c>
      <c r="T50" s="65">
        <v>0.035</v>
      </c>
      <c r="U50" s="62">
        <f t="shared" si="3"/>
        <v>413</v>
      </c>
      <c r="V50" s="66">
        <v>0.065</v>
      </c>
      <c r="W50" s="67">
        <f t="shared" si="4"/>
        <v>767</v>
      </c>
      <c r="X50" s="68">
        <f t="shared" si="5"/>
        <v>0.01995</v>
      </c>
      <c r="Y50" s="57">
        <v>15.0</v>
      </c>
      <c r="Z50" s="66">
        <f t="shared" si="6"/>
        <v>0.14995</v>
      </c>
      <c r="AA50" s="69">
        <f t="shared" si="7"/>
        <v>1869.71</v>
      </c>
      <c r="AB50" s="65">
        <v>0.0</v>
      </c>
      <c r="AC50" s="76">
        <v>250.0</v>
      </c>
      <c r="AD50" s="70">
        <f t="shared" si="9"/>
        <v>17.5</v>
      </c>
      <c r="AE50" s="69">
        <f t="shared" si="10"/>
        <v>157.79</v>
      </c>
      <c r="AF50" s="66">
        <f t="shared" si="11"/>
        <v>0.0133720339</v>
      </c>
      <c r="AG50" s="71">
        <f t="shared" si="12"/>
        <v>9694.88</v>
      </c>
      <c r="AH50" s="71">
        <f t="shared" si="13"/>
        <v>235.41</v>
      </c>
      <c r="AI50" s="72">
        <v>0.0085</v>
      </c>
      <c r="AJ50" s="73">
        <f t="shared" si="14"/>
        <v>100.3</v>
      </c>
    </row>
    <row r="51" ht="18.0" hidden="1" customHeight="1">
      <c r="A51" s="102">
        <v>45951.0</v>
      </c>
      <c r="B51" s="79" t="s">
        <v>1849</v>
      </c>
      <c r="C51" s="79" t="s">
        <v>1850</v>
      </c>
      <c r="D51" s="80" t="s">
        <v>90</v>
      </c>
      <c r="E51" s="80" t="s">
        <v>91</v>
      </c>
      <c r="F51" s="80" t="s">
        <v>222</v>
      </c>
      <c r="G51" s="80" t="s">
        <v>91</v>
      </c>
      <c r="H51" s="59" t="s">
        <v>85</v>
      </c>
      <c r="I51" s="99" t="s">
        <v>86</v>
      </c>
      <c r="J51" s="99" t="s">
        <v>87</v>
      </c>
      <c r="K51" s="80" t="s">
        <v>267</v>
      </c>
      <c r="L51" s="80" t="s">
        <v>1851</v>
      </c>
      <c r="M51" s="99">
        <v>730.0</v>
      </c>
      <c r="N51" s="99">
        <v>1340.0</v>
      </c>
      <c r="O51" s="100">
        <v>50000.0</v>
      </c>
      <c r="P51" s="63">
        <v>3.0E-4</v>
      </c>
      <c r="Q51" s="64">
        <f t="shared" si="1"/>
        <v>15</v>
      </c>
      <c r="R51" s="65">
        <v>0.12</v>
      </c>
      <c r="S51" s="62">
        <f t="shared" si="2"/>
        <v>160.8</v>
      </c>
      <c r="T51" s="65">
        <v>0.0</v>
      </c>
      <c r="U51" s="62">
        <f t="shared" si="3"/>
        <v>0</v>
      </c>
      <c r="V51" s="66">
        <v>0.065</v>
      </c>
      <c r="W51" s="67">
        <f t="shared" si="4"/>
        <v>87.1</v>
      </c>
      <c r="X51" s="68">
        <f t="shared" si="5"/>
        <v>0.01995</v>
      </c>
      <c r="Y51" s="57">
        <v>15.0</v>
      </c>
      <c r="Z51" s="66">
        <f t="shared" si="6"/>
        <v>0.20495</v>
      </c>
      <c r="AA51" s="69">
        <f t="shared" si="7"/>
        <v>286.023</v>
      </c>
      <c r="AB51" s="65">
        <v>0.13</v>
      </c>
      <c r="AC51" s="69">
        <f t="shared" ref="AC51:AC58" si="15">(N51-M51)*AB51</f>
        <v>79.3</v>
      </c>
      <c r="AD51" s="70">
        <f t="shared" si="9"/>
        <v>17.5</v>
      </c>
      <c r="AE51" s="69">
        <f t="shared" si="10"/>
        <v>212.177</v>
      </c>
      <c r="AF51" s="66">
        <f t="shared" si="11"/>
        <v>0.1583410448</v>
      </c>
      <c r="AG51" s="71">
        <f t="shared" si="12"/>
        <v>1027.244</v>
      </c>
      <c r="AH51" s="71">
        <f t="shared" si="13"/>
        <v>26.733</v>
      </c>
      <c r="AI51" s="72">
        <v>0.0085</v>
      </c>
      <c r="AJ51" s="73">
        <f t="shared" si="14"/>
        <v>11.39</v>
      </c>
    </row>
    <row r="52" ht="18.0" hidden="1" customHeight="1">
      <c r="A52" s="102">
        <v>45953.0</v>
      </c>
      <c r="B52" s="79">
        <v>24790.0</v>
      </c>
      <c r="C52" s="79">
        <v>17957.0</v>
      </c>
      <c r="D52" s="80" t="s">
        <v>90</v>
      </c>
      <c r="E52" s="80" t="s">
        <v>91</v>
      </c>
      <c r="F52" s="80" t="s">
        <v>103</v>
      </c>
      <c r="G52" s="80" t="s">
        <v>91</v>
      </c>
      <c r="H52" s="59" t="s">
        <v>85</v>
      </c>
      <c r="I52" s="99" t="s">
        <v>86</v>
      </c>
      <c r="J52" s="99" t="s">
        <v>87</v>
      </c>
      <c r="K52" s="80" t="s">
        <v>1852</v>
      </c>
      <c r="L52" s="80" t="s">
        <v>1853</v>
      </c>
      <c r="M52" s="99">
        <v>810.0</v>
      </c>
      <c r="N52" s="99">
        <v>1380.0</v>
      </c>
      <c r="O52" s="100">
        <v>30000.0</v>
      </c>
      <c r="P52" s="63">
        <v>3.0E-4</v>
      </c>
      <c r="Q52" s="64">
        <f t="shared" si="1"/>
        <v>9</v>
      </c>
      <c r="R52" s="65">
        <v>0.12</v>
      </c>
      <c r="S52" s="62">
        <f t="shared" si="2"/>
        <v>165.6</v>
      </c>
      <c r="T52" s="65">
        <v>0.0</v>
      </c>
      <c r="U52" s="62">
        <f t="shared" si="3"/>
        <v>0</v>
      </c>
      <c r="V52" s="66">
        <v>0.065</v>
      </c>
      <c r="W52" s="67">
        <f t="shared" si="4"/>
        <v>89.7</v>
      </c>
      <c r="X52" s="68">
        <f t="shared" si="5"/>
        <v>0.01995</v>
      </c>
      <c r="Y52" s="57">
        <v>15.0</v>
      </c>
      <c r="Z52" s="66">
        <f t="shared" si="6"/>
        <v>0.20495</v>
      </c>
      <c r="AA52" s="69">
        <f t="shared" si="7"/>
        <v>294.561</v>
      </c>
      <c r="AB52" s="65">
        <v>0.07</v>
      </c>
      <c r="AC52" s="69">
        <f t="shared" si="15"/>
        <v>39.9</v>
      </c>
      <c r="AD52" s="70">
        <f t="shared" si="9"/>
        <v>17.5</v>
      </c>
      <c r="AE52" s="69">
        <f t="shared" si="10"/>
        <v>209.039</v>
      </c>
      <c r="AF52" s="66">
        <f t="shared" si="11"/>
        <v>0.1514775362</v>
      </c>
      <c r="AG52" s="71">
        <f t="shared" si="12"/>
        <v>1057.908</v>
      </c>
      <c r="AH52" s="71">
        <f t="shared" si="13"/>
        <v>27.531</v>
      </c>
      <c r="AI52" s="72">
        <v>0.0085</v>
      </c>
      <c r="AJ52" s="73">
        <f t="shared" si="14"/>
        <v>11.73</v>
      </c>
    </row>
    <row r="53" ht="18.0" hidden="1" customHeight="1">
      <c r="A53" s="102">
        <v>45953.0</v>
      </c>
      <c r="B53" s="79" t="s">
        <v>1854</v>
      </c>
      <c r="C53" s="79" t="s">
        <v>1855</v>
      </c>
      <c r="D53" s="59" t="s">
        <v>112</v>
      </c>
      <c r="E53" s="59" t="s">
        <v>113</v>
      </c>
      <c r="F53" s="59" t="s">
        <v>118</v>
      </c>
      <c r="G53" s="59" t="s">
        <v>119</v>
      </c>
      <c r="H53" s="59" t="s">
        <v>109</v>
      </c>
      <c r="I53" s="60" t="s">
        <v>86</v>
      </c>
      <c r="J53" s="60" t="s">
        <v>87</v>
      </c>
      <c r="K53" s="59" t="s">
        <v>540</v>
      </c>
      <c r="L53" s="59" t="s">
        <v>1856</v>
      </c>
      <c r="M53" s="60">
        <v>5060.0</v>
      </c>
      <c r="N53" s="99">
        <v>8500.0</v>
      </c>
      <c r="O53" s="100">
        <v>100000.0</v>
      </c>
      <c r="P53" s="63">
        <v>3.0E-4</v>
      </c>
      <c r="Q53" s="64">
        <f t="shared" si="1"/>
        <v>30</v>
      </c>
      <c r="R53" s="65">
        <v>0.03</v>
      </c>
      <c r="S53" s="62">
        <f t="shared" si="2"/>
        <v>255</v>
      </c>
      <c r="T53" s="65">
        <v>0.035</v>
      </c>
      <c r="U53" s="62">
        <f t="shared" si="3"/>
        <v>297.5</v>
      </c>
      <c r="V53" s="66">
        <v>0.065</v>
      </c>
      <c r="W53" s="67">
        <f t="shared" si="4"/>
        <v>552.5</v>
      </c>
      <c r="X53" s="68">
        <f t="shared" si="5"/>
        <v>0.01995</v>
      </c>
      <c r="Y53" s="57">
        <v>15.0</v>
      </c>
      <c r="Z53" s="66">
        <f t="shared" si="6"/>
        <v>0.14995</v>
      </c>
      <c r="AA53" s="69">
        <f t="shared" si="7"/>
        <v>1346.825</v>
      </c>
      <c r="AB53" s="65">
        <v>0.1</v>
      </c>
      <c r="AC53" s="69">
        <f t="shared" si="15"/>
        <v>344</v>
      </c>
      <c r="AD53" s="70">
        <f t="shared" si="9"/>
        <v>17.5</v>
      </c>
      <c r="AE53" s="69">
        <f t="shared" si="10"/>
        <v>1701.675</v>
      </c>
      <c r="AF53" s="66">
        <f t="shared" si="11"/>
        <v>0.2001970588</v>
      </c>
      <c r="AG53" s="71">
        <f t="shared" si="12"/>
        <v>6983.6</v>
      </c>
      <c r="AH53" s="71">
        <f t="shared" si="13"/>
        <v>169.575</v>
      </c>
      <c r="AI53" s="72">
        <v>0.0085</v>
      </c>
      <c r="AJ53" s="73">
        <f t="shared" si="14"/>
        <v>72.25</v>
      </c>
    </row>
    <row r="54" ht="18.0" hidden="1" customHeight="1">
      <c r="A54" s="102">
        <v>45953.0</v>
      </c>
      <c r="B54" s="79" t="s">
        <v>1857</v>
      </c>
      <c r="C54" s="79">
        <v>1798.0</v>
      </c>
      <c r="D54" s="59" t="s">
        <v>112</v>
      </c>
      <c r="E54" s="59" t="s">
        <v>113</v>
      </c>
      <c r="F54" s="59" t="s">
        <v>659</v>
      </c>
      <c r="G54" s="59" t="s">
        <v>108</v>
      </c>
      <c r="H54" s="59" t="s">
        <v>109</v>
      </c>
      <c r="I54" s="60" t="s">
        <v>86</v>
      </c>
      <c r="J54" s="60" t="s">
        <v>87</v>
      </c>
      <c r="K54" s="59" t="s">
        <v>1858</v>
      </c>
      <c r="L54" s="59" t="s">
        <v>1859</v>
      </c>
      <c r="M54" s="60">
        <v>8710.0</v>
      </c>
      <c r="N54" s="99">
        <v>13900.0</v>
      </c>
      <c r="O54" s="100">
        <v>100000.0</v>
      </c>
      <c r="P54" s="63">
        <v>3.0E-4</v>
      </c>
      <c r="Q54" s="64">
        <f t="shared" si="1"/>
        <v>30</v>
      </c>
      <c r="R54" s="65">
        <v>0.0</v>
      </c>
      <c r="S54" s="62">
        <f t="shared" si="2"/>
        <v>0</v>
      </c>
      <c r="T54" s="65">
        <v>0.0</v>
      </c>
      <c r="U54" s="62">
        <f t="shared" si="3"/>
        <v>0</v>
      </c>
      <c r="V54" s="66">
        <v>0.065</v>
      </c>
      <c r="W54" s="67">
        <f t="shared" si="4"/>
        <v>903.5</v>
      </c>
      <c r="X54" s="68">
        <f t="shared" si="5"/>
        <v>0.01995</v>
      </c>
      <c r="Y54" s="57">
        <v>15.0</v>
      </c>
      <c r="Z54" s="66">
        <f t="shared" si="6"/>
        <v>0.08495</v>
      </c>
      <c r="AA54" s="69">
        <f t="shared" si="7"/>
        <v>1298.955</v>
      </c>
      <c r="AB54" s="65">
        <v>0.1</v>
      </c>
      <c r="AC54" s="69">
        <f t="shared" si="15"/>
        <v>519</v>
      </c>
      <c r="AD54" s="70">
        <f t="shared" si="9"/>
        <v>17.5</v>
      </c>
      <c r="AE54" s="69">
        <f t="shared" si="10"/>
        <v>3324.545</v>
      </c>
      <c r="AF54" s="66">
        <f t="shared" si="11"/>
        <v>0.2391758993</v>
      </c>
      <c r="AG54" s="71">
        <f t="shared" si="12"/>
        <v>12323.74</v>
      </c>
      <c r="AH54" s="71">
        <f t="shared" si="13"/>
        <v>277.305</v>
      </c>
      <c r="AI54" s="72">
        <v>0.0085</v>
      </c>
      <c r="AJ54" s="73">
        <f t="shared" si="14"/>
        <v>118.15</v>
      </c>
    </row>
    <row r="55" ht="18.0" hidden="1" customHeight="1">
      <c r="A55" s="102">
        <v>45954.0</v>
      </c>
      <c r="B55" s="79">
        <v>24943.0</v>
      </c>
      <c r="C55" s="465">
        <v>18042.0</v>
      </c>
      <c r="D55" s="80" t="s">
        <v>124</v>
      </c>
      <c r="E55" s="80" t="s">
        <v>125</v>
      </c>
      <c r="F55" s="80" t="s">
        <v>105</v>
      </c>
      <c r="G55" s="80" t="s">
        <v>106</v>
      </c>
      <c r="H55" s="59" t="s">
        <v>109</v>
      </c>
      <c r="I55" s="99" t="s">
        <v>86</v>
      </c>
      <c r="J55" s="99" t="s">
        <v>87</v>
      </c>
      <c r="K55" s="80" t="s">
        <v>1860</v>
      </c>
      <c r="L55" s="80" t="s">
        <v>1861</v>
      </c>
      <c r="M55" s="99">
        <v>8560.0</v>
      </c>
      <c r="N55" s="99">
        <v>12900.0</v>
      </c>
      <c r="O55" s="100">
        <v>300000.0</v>
      </c>
      <c r="P55" s="63">
        <v>3.0E-4</v>
      </c>
      <c r="Q55" s="64">
        <f t="shared" si="1"/>
        <v>90</v>
      </c>
      <c r="R55" s="65">
        <v>0.03</v>
      </c>
      <c r="S55" s="62">
        <f t="shared" si="2"/>
        <v>387</v>
      </c>
      <c r="T55" s="65">
        <v>0.035</v>
      </c>
      <c r="U55" s="62">
        <f t="shared" si="3"/>
        <v>451.5</v>
      </c>
      <c r="V55" s="66">
        <v>0.065</v>
      </c>
      <c r="W55" s="67">
        <f t="shared" si="4"/>
        <v>838.5</v>
      </c>
      <c r="X55" s="68">
        <f t="shared" si="5"/>
        <v>0.01995</v>
      </c>
      <c r="Y55" s="57">
        <v>15.0</v>
      </c>
      <c r="Z55" s="66">
        <f t="shared" si="6"/>
        <v>0.14995</v>
      </c>
      <c r="AA55" s="69">
        <f t="shared" si="7"/>
        <v>2044.005</v>
      </c>
      <c r="AB55" s="65">
        <v>0.07</v>
      </c>
      <c r="AC55" s="69">
        <f t="shared" si="15"/>
        <v>303.8</v>
      </c>
      <c r="AD55" s="70">
        <f t="shared" si="9"/>
        <v>17.5</v>
      </c>
      <c r="AE55" s="69">
        <f t="shared" si="10"/>
        <v>1884.695</v>
      </c>
      <c r="AF55" s="66">
        <f t="shared" si="11"/>
        <v>0.1461003876</v>
      </c>
      <c r="AG55" s="71">
        <f t="shared" si="12"/>
        <v>10598.64</v>
      </c>
      <c r="AH55" s="71">
        <f t="shared" si="13"/>
        <v>257.355</v>
      </c>
      <c r="AI55" s="72">
        <v>0.0085</v>
      </c>
      <c r="AJ55" s="73">
        <f t="shared" si="14"/>
        <v>109.65</v>
      </c>
    </row>
    <row r="56" ht="18.0" hidden="1" customHeight="1">
      <c r="A56" s="102">
        <v>45954.0</v>
      </c>
      <c r="B56" s="79">
        <v>24947.0</v>
      </c>
      <c r="C56" s="79">
        <v>18044.0</v>
      </c>
      <c r="D56" s="80" t="s">
        <v>124</v>
      </c>
      <c r="E56" s="80" t="s">
        <v>125</v>
      </c>
      <c r="F56" s="80" t="s">
        <v>105</v>
      </c>
      <c r="G56" s="80" t="s">
        <v>106</v>
      </c>
      <c r="H56" s="59" t="s">
        <v>109</v>
      </c>
      <c r="I56" s="99" t="s">
        <v>86</v>
      </c>
      <c r="J56" s="99" t="s">
        <v>87</v>
      </c>
      <c r="K56" s="80" t="s">
        <v>692</v>
      </c>
      <c r="L56" s="80" t="s">
        <v>1862</v>
      </c>
      <c r="M56" s="99">
        <v>8560.0</v>
      </c>
      <c r="N56" s="99">
        <v>12900.0</v>
      </c>
      <c r="O56" s="100">
        <v>300000.0</v>
      </c>
      <c r="P56" s="63">
        <v>3.0E-4</v>
      </c>
      <c r="Q56" s="64">
        <f t="shared" si="1"/>
        <v>90</v>
      </c>
      <c r="R56" s="65">
        <v>0.03</v>
      </c>
      <c r="S56" s="62">
        <f t="shared" si="2"/>
        <v>387</v>
      </c>
      <c r="T56" s="65">
        <v>0.035</v>
      </c>
      <c r="U56" s="62">
        <f t="shared" si="3"/>
        <v>451.5</v>
      </c>
      <c r="V56" s="66">
        <v>0.065</v>
      </c>
      <c r="W56" s="67">
        <f t="shared" si="4"/>
        <v>838.5</v>
      </c>
      <c r="X56" s="68">
        <f t="shared" si="5"/>
        <v>0.01995</v>
      </c>
      <c r="Y56" s="57">
        <v>15.0</v>
      </c>
      <c r="Z56" s="66">
        <f t="shared" si="6"/>
        <v>0.14995</v>
      </c>
      <c r="AA56" s="69">
        <f t="shared" si="7"/>
        <v>2044.005</v>
      </c>
      <c r="AB56" s="65">
        <v>0.07</v>
      </c>
      <c r="AC56" s="69">
        <f t="shared" si="15"/>
        <v>303.8</v>
      </c>
      <c r="AD56" s="70">
        <f t="shared" si="9"/>
        <v>17.5</v>
      </c>
      <c r="AE56" s="69">
        <f t="shared" si="10"/>
        <v>1884.695</v>
      </c>
      <c r="AF56" s="66">
        <f t="shared" si="11"/>
        <v>0.1461003876</v>
      </c>
      <c r="AG56" s="71">
        <f t="shared" si="12"/>
        <v>10598.64</v>
      </c>
      <c r="AH56" s="71">
        <f t="shared" si="13"/>
        <v>257.355</v>
      </c>
      <c r="AI56" s="72">
        <v>0.0085</v>
      </c>
      <c r="AJ56" s="73">
        <f t="shared" si="14"/>
        <v>109.65</v>
      </c>
    </row>
    <row r="57" ht="18.0" hidden="1" customHeight="1">
      <c r="A57" s="102">
        <v>45954.0</v>
      </c>
      <c r="B57" s="79">
        <v>24934.0</v>
      </c>
      <c r="C57" s="79">
        <v>18032.0</v>
      </c>
      <c r="D57" s="80" t="s">
        <v>90</v>
      </c>
      <c r="E57" s="80" t="s">
        <v>91</v>
      </c>
      <c r="F57" s="80" t="s">
        <v>90</v>
      </c>
      <c r="G57" s="80" t="s">
        <v>91</v>
      </c>
      <c r="H57" s="59" t="s">
        <v>85</v>
      </c>
      <c r="I57" s="99" t="s">
        <v>86</v>
      </c>
      <c r="J57" s="99" t="s">
        <v>87</v>
      </c>
      <c r="K57" s="80" t="s">
        <v>437</v>
      </c>
      <c r="L57" s="80" t="s">
        <v>1863</v>
      </c>
      <c r="M57" s="99">
        <v>510.0</v>
      </c>
      <c r="N57" s="99">
        <v>980.0</v>
      </c>
      <c r="O57" s="100">
        <v>20000.0</v>
      </c>
      <c r="P57" s="63">
        <v>3.0E-4</v>
      </c>
      <c r="Q57" s="64">
        <f t="shared" si="1"/>
        <v>6</v>
      </c>
      <c r="R57" s="65">
        <v>0.12</v>
      </c>
      <c r="S57" s="62">
        <f t="shared" si="2"/>
        <v>117.6</v>
      </c>
      <c r="T57" s="65">
        <v>0.0</v>
      </c>
      <c r="U57" s="62">
        <f t="shared" si="3"/>
        <v>0</v>
      </c>
      <c r="V57" s="66">
        <v>0.065</v>
      </c>
      <c r="W57" s="67">
        <f t="shared" si="4"/>
        <v>63.7</v>
      </c>
      <c r="X57" s="68">
        <f t="shared" si="5"/>
        <v>0.01995</v>
      </c>
      <c r="Y57" s="57">
        <v>15.0</v>
      </c>
      <c r="Z57" s="66">
        <f t="shared" si="6"/>
        <v>0.20495</v>
      </c>
      <c r="AA57" s="69">
        <f t="shared" si="7"/>
        <v>209.181</v>
      </c>
      <c r="AB57" s="65">
        <v>0.13</v>
      </c>
      <c r="AC57" s="69">
        <f t="shared" si="15"/>
        <v>61.1</v>
      </c>
      <c r="AD57" s="70">
        <f t="shared" si="9"/>
        <v>17.5</v>
      </c>
      <c r="AE57" s="69">
        <f t="shared" si="10"/>
        <v>176.219</v>
      </c>
      <c r="AF57" s="66">
        <f t="shared" si="11"/>
        <v>0.1798153061</v>
      </c>
      <c r="AG57" s="71">
        <f t="shared" si="12"/>
        <v>751.268</v>
      </c>
      <c r="AH57" s="71">
        <f t="shared" si="13"/>
        <v>19.551</v>
      </c>
      <c r="AI57" s="72">
        <v>0.0085</v>
      </c>
      <c r="AJ57" s="73">
        <f t="shared" si="14"/>
        <v>8.33</v>
      </c>
    </row>
    <row r="58" ht="18.0" hidden="1" customHeight="1">
      <c r="A58" s="102">
        <v>45954.0</v>
      </c>
      <c r="B58" s="79">
        <v>24919.0</v>
      </c>
      <c r="C58" s="79">
        <v>18023.0</v>
      </c>
      <c r="D58" s="80" t="s">
        <v>90</v>
      </c>
      <c r="E58" s="80" t="s">
        <v>91</v>
      </c>
      <c r="F58" s="80" t="s">
        <v>222</v>
      </c>
      <c r="G58" s="80" t="s">
        <v>91</v>
      </c>
      <c r="H58" s="59" t="s">
        <v>85</v>
      </c>
      <c r="I58" s="99" t="s">
        <v>86</v>
      </c>
      <c r="J58" s="99" t="s">
        <v>87</v>
      </c>
      <c r="K58" s="80" t="s">
        <v>1864</v>
      </c>
      <c r="L58" s="80" t="s">
        <v>1865</v>
      </c>
      <c r="M58" s="99">
        <v>710.0</v>
      </c>
      <c r="N58" s="99">
        <v>1340.0</v>
      </c>
      <c r="O58" s="100">
        <v>50000.0</v>
      </c>
      <c r="P58" s="63">
        <v>3.0E-4</v>
      </c>
      <c r="Q58" s="64">
        <f t="shared" si="1"/>
        <v>15</v>
      </c>
      <c r="R58" s="65">
        <v>0.12</v>
      </c>
      <c r="S58" s="62">
        <f t="shared" si="2"/>
        <v>160.8</v>
      </c>
      <c r="T58" s="65">
        <v>0.0</v>
      </c>
      <c r="U58" s="62">
        <f t="shared" si="3"/>
        <v>0</v>
      </c>
      <c r="V58" s="66">
        <v>0.065</v>
      </c>
      <c r="W58" s="67">
        <f t="shared" si="4"/>
        <v>87.1</v>
      </c>
      <c r="X58" s="68">
        <f t="shared" si="5"/>
        <v>0.01995</v>
      </c>
      <c r="Y58" s="57">
        <v>15.0</v>
      </c>
      <c r="Z58" s="66">
        <f t="shared" si="6"/>
        <v>0.20495</v>
      </c>
      <c r="AA58" s="69">
        <f t="shared" si="7"/>
        <v>286.023</v>
      </c>
      <c r="AB58" s="65">
        <v>0.13</v>
      </c>
      <c r="AC58" s="69">
        <f t="shared" si="15"/>
        <v>81.9</v>
      </c>
      <c r="AD58" s="70">
        <f t="shared" si="9"/>
        <v>17.5</v>
      </c>
      <c r="AE58" s="69">
        <f t="shared" si="10"/>
        <v>229.577</v>
      </c>
      <c r="AF58" s="66">
        <f t="shared" si="11"/>
        <v>0.1713261194</v>
      </c>
      <c r="AG58" s="71">
        <f t="shared" si="12"/>
        <v>1027.244</v>
      </c>
      <c r="AH58" s="71">
        <f t="shared" si="13"/>
        <v>26.733</v>
      </c>
      <c r="AI58" s="72">
        <v>0.0085</v>
      </c>
      <c r="AJ58" s="73">
        <f t="shared" si="14"/>
        <v>11.39</v>
      </c>
    </row>
    <row r="59" ht="19.5" hidden="1" customHeight="1">
      <c r="A59" s="102">
        <v>45954.0</v>
      </c>
      <c r="B59" s="79">
        <v>24941.0</v>
      </c>
      <c r="C59" s="79">
        <v>18039.0</v>
      </c>
      <c r="D59" s="80" t="s">
        <v>148</v>
      </c>
      <c r="E59" s="80" t="s">
        <v>125</v>
      </c>
      <c r="F59" s="80" t="s">
        <v>1306</v>
      </c>
      <c r="G59" s="80" t="s">
        <v>83</v>
      </c>
      <c r="H59" s="59" t="s">
        <v>212</v>
      </c>
      <c r="I59" s="99" t="s">
        <v>86</v>
      </c>
      <c r="J59" s="99" t="s">
        <v>87</v>
      </c>
      <c r="K59" s="80" t="s">
        <v>1866</v>
      </c>
      <c r="L59" s="80" t="s">
        <v>1031</v>
      </c>
      <c r="M59" s="99">
        <v>3800.0</v>
      </c>
      <c r="N59" s="99">
        <v>3900.0</v>
      </c>
      <c r="O59" s="100">
        <v>150000.0</v>
      </c>
      <c r="P59" s="63">
        <v>3.0E-4</v>
      </c>
      <c r="Q59" s="64">
        <f t="shared" si="1"/>
        <v>45</v>
      </c>
      <c r="R59" s="65">
        <v>0.12</v>
      </c>
      <c r="S59" s="62">
        <f t="shared" si="2"/>
        <v>468</v>
      </c>
      <c r="T59" s="65">
        <v>0.0</v>
      </c>
      <c r="U59" s="62">
        <f t="shared" si="3"/>
        <v>0</v>
      </c>
      <c r="V59" s="66">
        <v>0.065</v>
      </c>
      <c r="W59" s="67">
        <f t="shared" si="4"/>
        <v>253.5</v>
      </c>
      <c r="X59" s="68">
        <f t="shared" si="5"/>
        <v>0.01995</v>
      </c>
      <c r="Y59" s="57">
        <v>15.0</v>
      </c>
      <c r="Z59" s="66">
        <f t="shared" si="6"/>
        <v>0.20495</v>
      </c>
      <c r="AA59" s="69">
        <f t="shared" si="7"/>
        <v>832.455</v>
      </c>
      <c r="AB59" s="65">
        <v>0.0</v>
      </c>
      <c r="AC59" s="76">
        <v>250.0</v>
      </c>
      <c r="AD59" s="70">
        <f t="shared" si="9"/>
        <v>17.5</v>
      </c>
      <c r="AE59" s="69">
        <f t="shared" si="10"/>
        <v>-1044.955</v>
      </c>
      <c r="AF59" s="66">
        <f t="shared" si="11"/>
        <v>-0.2679371795</v>
      </c>
      <c r="AG59" s="71">
        <f t="shared" si="12"/>
        <v>2989.74</v>
      </c>
      <c r="AH59" s="71">
        <f t="shared" si="13"/>
        <v>77.805</v>
      </c>
      <c r="AI59" s="72">
        <v>0.0085</v>
      </c>
      <c r="AJ59" s="73">
        <f t="shared" si="14"/>
        <v>33.15</v>
      </c>
    </row>
    <row r="60" ht="18.0" hidden="1" customHeight="1">
      <c r="A60" s="102">
        <v>45955.0</v>
      </c>
      <c r="B60" s="79" t="s">
        <v>1867</v>
      </c>
      <c r="C60" s="79" t="s">
        <v>1868</v>
      </c>
      <c r="D60" s="59" t="s">
        <v>112</v>
      </c>
      <c r="E60" s="59" t="s">
        <v>113</v>
      </c>
      <c r="F60" s="59" t="s">
        <v>118</v>
      </c>
      <c r="G60" s="59" t="s">
        <v>119</v>
      </c>
      <c r="H60" s="59" t="s">
        <v>109</v>
      </c>
      <c r="I60" s="60" t="s">
        <v>86</v>
      </c>
      <c r="J60" s="60" t="s">
        <v>87</v>
      </c>
      <c r="K60" s="59" t="s">
        <v>360</v>
      </c>
      <c r="L60" s="59" t="s">
        <v>1869</v>
      </c>
      <c r="M60" s="60">
        <v>5060.0</v>
      </c>
      <c r="N60" s="99">
        <v>8500.0</v>
      </c>
      <c r="O60" s="100">
        <v>100000.0</v>
      </c>
      <c r="P60" s="63">
        <v>3.0E-4</v>
      </c>
      <c r="Q60" s="64">
        <f t="shared" si="1"/>
        <v>30</v>
      </c>
      <c r="R60" s="65">
        <v>0.03</v>
      </c>
      <c r="S60" s="62">
        <f t="shared" si="2"/>
        <v>255</v>
      </c>
      <c r="T60" s="65">
        <v>0.035</v>
      </c>
      <c r="U60" s="62">
        <f t="shared" si="3"/>
        <v>297.5</v>
      </c>
      <c r="V60" s="66">
        <v>0.065</v>
      </c>
      <c r="W60" s="67">
        <f t="shared" si="4"/>
        <v>552.5</v>
      </c>
      <c r="X60" s="68">
        <f t="shared" si="5"/>
        <v>0.01995</v>
      </c>
      <c r="Y60" s="57">
        <v>15.0</v>
      </c>
      <c r="Z60" s="66">
        <f t="shared" si="6"/>
        <v>0.14995</v>
      </c>
      <c r="AA60" s="69">
        <f t="shared" si="7"/>
        <v>1346.825</v>
      </c>
      <c r="AB60" s="65">
        <v>0.1</v>
      </c>
      <c r="AC60" s="69">
        <f t="shared" ref="AC60:AC74" si="16">(N60-M60)*AB60</f>
        <v>344</v>
      </c>
      <c r="AD60" s="70">
        <f t="shared" si="9"/>
        <v>17.5</v>
      </c>
      <c r="AE60" s="69">
        <f t="shared" si="10"/>
        <v>1701.675</v>
      </c>
      <c r="AF60" s="66">
        <f t="shared" si="11"/>
        <v>0.2001970588</v>
      </c>
      <c r="AG60" s="71">
        <f t="shared" si="12"/>
        <v>6983.6</v>
      </c>
      <c r="AH60" s="71">
        <f t="shared" si="13"/>
        <v>169.575</v>
      </c>
      <c r="AI60" s="72">
        <v>0.0085</v>
      </c>
      <c r="AJ60" s="73">
        <f t="shared" si="14"/>
        <v>72.25</v>
      </c>
    </row>
    <row r="61" ht="18.75" hidden="1" customHeight="1">
      <c r="A61" s="102">
        <v>45955.0</v>
      </c>
      <c r="B61" s="79" t="s">
        <v>1870</v>
      </c>
      <c r="C61" s="79" t="s">
        <v>1871</v>
      </c>
      <c r="D61" s="59" t="s">
        <v>112</v>
      </c>
      <c r="E61" s="59" t="s">
        <v>113</v>
      </c>
      <c r="F61" s="59" t="s">
        <v>659</v>
      </c>
      <c r="G61" s="59" t="s">
        <v>108</v>
      </c>
      <c r="H61" s="59" t="s">
        <v>109</v>
      </c>
      <c r="I61" s="60" t="s">
        <v>86</v>
      </c>
      <c r="J61" s="60" t="s">
        <v>87</v>
      </c>
      <c r="K61" s="59" t="s">
        <v>136</v>
      </c>
      <c r="L61" s="59" t="s">
        <v>1872</v>
      </c>
      <c r="M61" s="60">
        <v>8710.0</v>
      </c>
      <c r="N61" s="99">
        <v>13500.0</v>
      </c>
      <c r="O61" s="100">
        <v>100000.0</v>
      </c>
      <c r="P61" s="63">
        <v>3.0E-4</v>
      </c>
      <c r="Q61" s="64">
        <f t="shared" si="1"/>
        <v>30</v>
      </c>
      <c r="R61" s="65">
        <v>0.03</v>
      </c>
      <c r="S61" s="62">
        <f t="shared" si="2"/>
        <v>405</v>
      </c>
      <c r="T61" s="65">
        <v>0.035</v>
      </c>
      <c r="U61" s="62">
        <f t="shared" si="3"/>
        <v>472.5</v>
      </c>
      <c r="V61" s="66">
        <v>0.065</v>
      </c>
      <c r="W61" s="67">
        <f t="shared" si="4"/>
        <v>877.5</v>
      </c>
      <c r="X61" s="68">
        <f t="shared" si="5"/>
        <v>0.01995</v>
      </c>
      <c r="Y61" s="57">
        <v>15.0</v>
      </c>
      <c r="Z61" s="66">
        <f t="shared" si="6"/>
        <v>0.14995</v>
      </c>
      <c r="AA61" s="69">
        <f t="shared" si="7"/>
        <v>2139.075</v>
      </c>
      <c r="AB61" s="65">
        <v>0.1</v>
      </c>
      <c r="AC61" s="69">
        <f t="shared" si="16"/>
        <v>479</v>
      </c>
      <c r="AD61" s="70">
        <f t="shared" si="9"/>
        <v>17.5</v>
      </c>
      <c r="AE61" s="69">
        <f t="shared" si="10"/>
        <v>2124.425</v>
      </c>
      <c r="AF61" s="66">
        <f t="shared" si="11"/>
        <v>0.1573648148</v>
      </c>
      <c r="AG61" s="71">
        <f t="shared" si="12"/>
        <v>11091.6</v>
      </c>
      <c r="AH61" s="71">
        <f t="shared" si="13"/>
        <v>269.325</v>
      </c>
      <c r="AI61" s="72">
        <v>0.0085</v>
      </c>
      <c r="AJ61" s="73">
        <f t="shared" si="14"/>
        <v>114.75</v>
      </c>
    </row>
    <row r="62" ht="18.0" hidden="1" customHeight="1">
      <c r="A62" s="102">
        <v>45957.0</v>
      </c>
      <c r="B62" s="79">
        <v>24971.0</v>
      </c>
      <c r="C62" s="79">
        <v>18060.0</v>
      </c>
      <c r="D62" s="59" t="s">
        <v>90</v>
      </c>
      <c r="E62" s="59" t="s">
        <v>91</v>
      </c>
      <c r="F62" s="59" t="s">
        <v>206</v>
      </c>
      <c r="G62" s="59" t="s">
        <v>91</v>
      </c>
      <c r="H62" s="59" t="s">
        <v>85</v>
      </c>
      <c r="I62" s="60" t="s">
        <v>86</v>
      </c>
      <c r="J62" s="60" t="s">
        <v>87</v>
      </c>
      <c r="K62" s="59" t="s">
        <v>1873</v>
      </c>
      <c r="L62" s="59" t="s">
        <v>1874</v>
      </c>
      <c r="M62" s="60">
        <v>910.0</v>
      </c>
      <c r="N62" s="99">
        <v>1880.0</v>
      </c>
      <c r="O62" s="100">
        <v>100000.0</v>
      </c>
      <c r="P62" s="63">
        <v>3.0E-4</v>
      </c>
      <c r="Q62" s="64">
        <f t="shared" si="1"/>
        <v>30</v>
      </c>
      <c r="R62" s="65">
        <v>0.12</v>
      </c>
      <c r="S62" s="62">
        <f t="shared" si="2"/>
        <v>225.6</v>
      </c>
      <c r="T62" s="65">
        <v>0.0</v>
      </c>
      <c r="U62" s="62">
        <f t="shared" si="3"/>
        <v>0</v>
      </c>
      <c r="V62" s="66">
        <v>0.065</v>
      </c>
      <c r="W62" s="67">
        <f t="shared" si="4"/>
        <v>122.2</v>
      </c>
      <c r="X62" s="68">
        <f t="shared" si="5"/>
        <v>0.01995</v>
      </c>
      <c r="Y62" s="57">
        <v>15.0</v>
      </c>
      <c r="Z62" s="66">
        <f t="shared" si="6"/>
        <v>0.20495</v>
      </c>
      <c r="AA62" s="69">
        <f t="shared" si="7"/>
        <v>401.286</v>
      </c>
      <c r="AB62" s="65">
        <v>0.13</v>
      </c>
      <c r="AC62" s="69">
        <f t="shared" si="16"/>
        <v>126.1</v>
      </c>
      <c r="AD62" s="70">
        <f t="shared" si="9"/>
        <v>17.5</v>
      </c>
      <c r="AE62" s="69">
        <f t="shared" si="10"/>
        <v>395.114</v>
      </c>
      <c r="AF62" s="66">
        <f t="shared" si="11"/>
        <v>0.2101670213</v>
      </c>
      <c r="AG62" s="71">
        <f t="shared" si="12"/>
        <v>1441.208</v>
      </c>
      <c r="AH62" s="71">
        <f t="shared" si="13"/>
        <v>37.506</v>
      </c>
      <c r="AI62" s="72">
        <v>0.0085</v>
      </c>
      <c r="AJ62" s="73">
        <f t="shared" si="14"/>
        <v>15.98</v>
      </c>
    </row>
    <row r="63" ht="18.0" hidden="1" customHeight="1">
      <c r="A63" s="102">
        <v>45957.0</v>
      </c>
      <c r="B63" s="79">
        <v>24982.0</v>
      </c>
      <c r="C63" s="79">
        <v>18069.0</v>
      </c>
      <c r="D63" s="80" t="s">
        <v>90</v>
      </c>
      <c r="E63" s="80" t="s">
        <v>91</v>
      </c>
      <c r="F63" s="80" t="s">
        <v>224</v>
      </c>
      <c r="G63" s="80" t="s">
        <v>91</v>
      </c>
      <c r="H63" s="59" t="s">
        <v>85</v>
      </c>
      <c r="I63" s="99" t="s">
        <v>86</v>
      </c>
      <c r="J63" s="99" t="s">
        <v>87</v>
      </c>
      <c r="K63" s="80" t="s">
        <v>1875</v>
      </c>
      <c r="L63" s="80" t="s">
        <v>1876</v>
      </c>
      <c r="M63" s="99">
        <v>680.0</v>
      </c>
      <c r="N63" s="99">
        <v>1350.0</v>
      </c>
      <c r="O63" s="100">
        <v>50000.0</v>
      </c>
      <c r="P63" s="63">
        <v>3.0E-4</v>
      </c>
      <c r="Q63" s="64">
        <f t="shared" si="1"/>
        <v>15</v>
      </c>
      <c r="R63" s="65">
        <v>0.12</v>
      </c>
      <c r="S63" s="62">
        <f t="shared" si="2"/>
        <v>162</v>
      </c>
      <c r="T63" s="65">
        <v>0.0</v>
      </c>
      <c r="U63" s="62">
        <f t="shared" si="3"/>
        <v>0</v>
      </c>
      <c r="V63" s="66">
        <v>0.065</v>
      </c>
      <c r="W63" s="67">
        <f t="shared" si="4"/>
        <v>87.75</v>
      </c>
      <c r="X63" s="68">
        <f t="shared" si="5"/>
        <v>0.01995</v>
      </c>
      <c r="Y63" s="57">
        <v>15.0</v>
      </c>
      <c r="Z63" s="66">
        <f t="shared" si="6"/>
        <v>0.20495</v>
      </c>
      <c r="AA63" s="69">
        <f t="shared" si="7"/>
        <v>288.1575</v>
      </c>
      <c r="AB63" s="65">
        <v>0.13</v>
      </c>
      <c r="AC63" s="69">
        <f t="shared" si="16"/>
        <v>87.1</v>
      </c>
      <c r="AD63" s="70">
        <f t="shared" si="9"/>
        <v>17.5</v>
      </c>
      <c r="AE63" s="69">
        <f t="shared" si="10"/>
        <v>262.2425</v>
      </c>
      <c r="AF63" s="66">
        <f t="shared" si="11"/>
        <v>0.1942537037</v>
      </c>
      <c r="AG63" s="71">
        <f t="shared" si="12"/>
        <v>1034.91</v>
      </c>
      <c r="AH63" s="71">
        <f t="shared" si="13"/>
        <v>26.9325</v>
      </c>
      <c r="AI63" s="72">
        <v>0.0085</v>
      </c>
      <c r="AJ63" s="73">
        <f t="shared" si="14"/>
        <v>11.475</v>
      </c>
    </row>
    <row r="64" ht="18.0" hidden="1" customHeight="1">
      <c r="A64" s="102">
        <v>45959.0</v>
      </c>
      <c r="B64" s="79" t="s">
        <v>1877</v>
      </c>
      <c r="C64" s="79">
        <v>18165.0</v>
      </c>
      <c r="D64" s="59" t="s">
        <v>118</v>
      </c>
      <c r="E64" s="59" t="s">
        <v>119</v>
      </c>
      <c r="F64" s="59" t="s">
        <v>138</v>
      </c>
      <c r="G64" s="59" t="s">
        <v>139</v>
      </c>
      <c r="H64" s="59" t="s">
        <v>109</v>
      </c>
      <c r="I64" s="60" t="s">
        <v>86</v>
      </c>
      <c r="J64" s="99" t="s">
        <v>87</v>
      </c>
      <c r="K64" s="59" t="s">
        <v>1783</v>
      </c>
      <c r="L64" s="59" t="s">
        <v>1878</v>
      </c>
      <c r="M64" s="60">
        <v>3660.0</v>
      </c>
      <c r="N64" s="99">
        <v>6200.0</v>
      </c>
      <c r="O64" s="100">
        <v>30000.0</v>
      </c>
      <c r="P64" s="63">
        <v>3.0E-4</v>
      </c>
      <c r="Q64" s="64">
        <f t="shared" si="1"/>
        <v>9</v>
      </c>
      <c r="R64" s="65">
        <v>0.03</v>
      </c>
      <c r="S64" s="62">
        <f t="shared" si="2"/>
        <v>186</v>
      </c>
      <c r="T64" s="65">
        <v>0.035</v>
      </c>
      <c r="U64" s="62">
        <f t="shared" si="3"/>
        <v>217</v>
      </c>
      <c r="V64" s="66">
        <v>0.065</v>
      </c>
      <c r="W64" s="67">
        <f t="shared" si="4"/>
        <v>403</v>
      </c>
      <c r="X64" s="68">
        <f t="shared" si="5"/>
        <v>0.01995</v>
      </c>
      <c r="Y64" s="57">
        <v>15.0</v>
      </c>
      <c r="Z64" s="66">
        <f t="shared" si="6"/>
        <v>0.14995</v>
      </c>
      <c r="AA64" s="69">
        <f t="shared" si="7"/>
        <v>982.39</v>
      </c>
      <c r="AB64" s="65">
        <v>0.1</v>
      </c>
      <c r="AC64" s="69">
        <f t="shared" si="16"/>
        <v>254</v>
      </c>
      <c r="AD64" s="70">
        <f t="shared" si="9"/>
        <v>17.5</v>
      </c>
      <c r="AE64" s="69">
        <f t="shared" si="10"/>
        <v>1277.11</v>
      </c>
      <c r="AF64" s="66">
        <f t="shared" si="11"/>
        <v>0.2059854839</v>
      </c>
      <c r="AG64" s="71">
        <f t="shared" si="12"/>
        <v>5093.92</v>
      </c>
      <c r="AH64" s="71">
        <f t="shared" si="13"/>
        <v>123.69</v>
      </c>
      <c r="AI64" s="72">
        <v>0.0085</v>
      </c>
      <c r="AJ64" s="73">
        <f t="shared" si="14"/>
        <v>52.7</v>
      </c>
    </row>
    <row r="65" ht="18.0" hidden="1" customHeight="1">
      <c r="A65" s="102">
        <v>45959.0</v>
      </c>
      <c r="B65" s="79" t="s">
        <v>1879</v>
      </c>
      <c r="C65" s="79" t="s">
        <v>1880</v>
      </c>
      <c r="D65" s="59" t="s">
        <v>112</v>
      </c>
      <c r="E65" s="59" t="s">
        <v>113</v>
      </c>
      <c r="F65" s="59" t="s">
        <v>118</v>
      </c>
      <c r="G65" s="59" t="s">
        <v>119</v>
      </c>
      <c r="H65" s="59" t="s">
        <v>109</v>
      </c>
      <c r="I65" s="60" t="s">
        <v>86</v>
      </c>
      <c r="J65" s="99" t="s">
        <v>87</v>
      </c>
      <c r="K65" s="59" t="s">
        <v>1881</v>
      </c>
      <c r="L65" s="59" t="s">
        <v>1882</v>
      </c>
      <c r="M65" s="60">
        <v>4360.0</v>
      </c>
      <c r="N65" s="99">
        <v>7900.0</v>
      </c>
      <c r="O65" s="100">
        <v>100000.0</v>
      </c>
      <c r="P65" s="63">
        <v>3.0E-4</v>
      </c>
      <c r="Q65" s="64">
        <f t="shared" si="1"/>
        <v>30</v>
      </c>
      <c r="R65" s="65">
        <v>0.03</v>
      </c>
      <c r="S65" s="62">
        <f t="shared" si="2"/>
        <v>237</v>
      </c>
      <c r="T65" s="65">
        <v>0.035</v>
      </c>
      <c r="U65" s="62">
        <f t="shared" si="3"/>
        <v>276.5</v>
      </c>
      <c r="V65" s="66">
        <v>0.065</v>
      </c>
      <c r="W65" s="67">
        <f t="shared" si="4"/>
        <v>513.5</v>
      </c>
      <c r="X65" s="68">
        <f t="shared" si="5"/>
        <v>0.01995</v>
      </c>
      <c r="Y65" s="57">
        <v>15.0</v>
      </c>
      <c r="Z65" s="66">
        <f t="shared" si="6"/>
        <v>0.14995</v>
      </c>
      <c r="AA65" s="69">
        <f t="shared" si="7"/>
        <v>1251.755</v>
      </c>
      <c r="AB65" s="65">
        <v>0.1</v>
      </c>
      <c r="AC65" s="69">
        <f t="shared" si="16"/>
        <v>354</v>
      </c>
      <c r="AD65" s="70">
        <f t="shared" si="9"/>
        <v>17.5</v>
      </c>
      <c r="AE65" s="69">
        <f t="shared" si="10"/>
        <v>1886.745</v>
      </c>
      <c r="AF65" s="66">
        <f t="shared" si="11"/>
        <v>0.238828481</v>
      </c>
      <c r="AG65" s="71">
        <f t="shared" si="12"/>
        <v>6490.64</v>
      </c>
      <c r="AH65" s="71">
        <f t="shared" si="13"/>
        <v>157.605</v>
      </c>
      <c r="AI65" s="72">
        <v>0.0085</v>
      </c>
      <c r="AJ65" s="73">
        <f t="shared" si="14"/>
        <v>67.15</v>
      </c>
    </row>
    <row r="66" ht="15.75" hidden="1" customHeight="1">
      <c r="A66" s="102">
        <v>45959.0</v>
      </c>
      <c r="B66" s="79" t="s">
        <v>1883</v>
      </c>
      <c r="C66" s="79" t="s">
        <v>1884</v>
      </c>
      <c r="D66" s="59" t="s">
        <v>112</v>
      </c>
      <c r="E66" s="59" t="s">
        <v>113</v>
      </c>
      <c r="F66" s="59" t="s">
        <v>659</v>
      </c>
      <c r="G66" s="59" t="s">
        <v>108</v>
      </c>
      <c r="H66" s="59" t="s">
        <v>109</v>
      </c>
      <c r="I66" s="60" t="s">
        <v>86</v>
      </c>
      <c r="J66" s="99" t="s">
        <v>87</v>
      </c>
      <c r="K66" s="59" t="s">
        <v>1885</v>
      </c>
      <c r="L66" s="59" t="s">
        <v>1886</v>
      </c>
      <c r="M66" s="60">
        <v>9060.0</v>
      </c>
      <c r="N66" s="99">
        <v>14400.0</v>
      </c>
      <c r="O66" s="100">
        <v>100000.0</v>
      </c>
      <c r="P66" s="63">
        <v>3.0E-4</v>
      </c>
      <c r="Q66" s="64">
        <f t="shared" si="1"/>
        <v>30</v>
      </c>
      <c r="R66" s="65">
        <v>0.03</v>
      </c>
      <c r="S66" s="62">
        <f t="shared" si="2"/>
        <v>432</v>
      </c>
      <c r="T66" s="65">
        <v>0.035</v>
      </c>
      <c r="U66" s="62">
        <f t="shared" si="3"/>
        <v>504</v>
      </c>
      <c r="V66" s="66">
        <v>0.065</v>
      </c>
      <c r="W66" s="67">
        <f t="shared" si="4"/>
        <v>936</v>
      </c>
      <c r="X66" s="68">
        <f t="shared" si="5"/>
        <v>0.01995</v>
      </c>
      <c r="Y66" s="57">
        <v>15.0</v>
      </c>
      <c r="Z66" s="66">
        <f t="shared" si="6"/>
        <v>0.14995</v>
      </c>
      <c r="AA66" s="69">
        <f t="shared" si="7"/>
        <v>2281.68</v>
      </c>
      <c r="AB66" s="65">
        <v>0.1</v>
      </c>
      <c r="AC66" s="69">
        <f t="shared" si="16"/>
        <v>534</v>
      </c>
      <c r="AD66" s="70">
        <f t="shared" si="9"/>
        <v>17.5</v>
      </c>
      <c r="AE66" s="69">
        <f t="shared" si="10"/>
        <v>2476.82</v>
      </c>
      <c r="AF66" s="66">
        <f t="shared" si="11"/>
        <v>0.1720013889</v>
      </c>
      <c r="AG66" s="71">
        <f t="shared" si="12"/>
        <v>11831.04</v>
      </c>
      <c r="AH66" s="71">
        <f t="shared" si="13"/>
        <v>287.28</v>
      </c>
      <c r="AI66" s="72">
        <v>0.0085</v>
      </c>
      <c r="AJ66" s="73">
        <f t="shared" si="14"/>
        <v>122.4</v>
      </c>
    </row>
    <row r="67" ht="18.0" hidden="1" customHeight="1">
      <c r="A67" s="102">
        <v>45960.0</v>
      </c>
      <c r="B67" s="79">
        <v>25324.0</v>
      </c>
      <c r="C67" s="79">
        <v>18240.0</v>
      </c>
      <c r="D67" s="80" t="s">
        <v>82</v>
      </c>
      <c r="E67" s="80" t="s">
        <v>83</v>
      </c>
      <c r="F67" s="80" t="s">
        <v>127</v>
      </c>
      <c r="G67" s="80" t="s">
        <v>83</v>
      </c>
      <c r="H67" s="59" t="s">
        <v>85</v>
      </c>
      <c r="I67" s="99" t="s">
        <v>86</v>
      </c>
      <c r="J67" s="99" t="s">
        <v>87</v>
      </c>
      <c r="K67" s="80" t="s">
        <v>1887</v>
      </c>
      <c r="L67" s="80" t="s">
        <v>1888</v>
      </c>
      <c r="M67" s="99">
        <v>1780.0</v>
      </c>
      <c r="N67" s="99">
        <v>2250.0</v>
      </c>
      <c r="O67" s="100">
        <v>100000.0</v>
      </c>
      <c r="P67" s="63">
        <v>3.0E-4</v>
      </c>
      <c r="Q67" s="64">
        <f t="shared" si="1"/>
        <v>30</v>
      </c>
      <c r="R67" s="65">
        <v>0.0</v>
      </c>
      <c r="S67" s="62">
        <f t="shared" si="2"/>
        <v>0</v>
      </c>
      <c r="T67" s="65">
        <v>0.0</v>
      </c>
      <c r="U67" s="62">
        <f t="shared" si="3"/>
        <v>0</v>
      </c>
      <c r="V67" s="66">
        <v>0.065</v>
      </c>
      <c r="W67" s="67">
        <f t="shared" si="4"/>
        <v>146.25</v>
      </c>
      <c r="X67" s="68">
        <f t="shared" si="5"/>
        <v>0.01995</v>
      </c>
      <c r="Y67" s="57">
        <v>15.0</v>
      </c>
      <c r="Z67" s="66">
        <f t="shared" si="6"/>
        <v>0.08495</v>
      </c>
      <c r="AA67" s="69">
        <f t="shared" si="7"/>
        <v>210.2625</v>
      </c>
      <c r="AB67" s="65">
        <v>0.02</v>
      </c>
      <c r="AC67" s="69">
        <f t="shared" si="16"/>
        <v>9.4</v>
      </c>
      <c r="AD67" s="70">
        <f t="shared" si="9"/>
        <v>17.5</v>
      </c>
      <c r="AE67" s="69">
        <f t="shared" si="10"/>
        <v>202.8375</v>
      </c>
      <c r="AF67" s="66">
        <f t="shared" si="11"/>
        <v>0.09015</v>
      </c>
      <c r="AG67" s="71">
        <f t="shared" si="12"/>
        <v>1994.85</v>
      </c>
      <c r="AH67" s="71">
        <f t="shared" si="13"/>
        <v>44.8875</v>
      </c>
      <c r="AI67" s="72">
        <v>0.0085</v>
      </c>
      <c r="AJ67" s="73">
        <f t="shared" si="14"/>
        <v>19.125</v>
      </c>
    </row>
    <row r="68" ht="18.0" hidden="1" customHeight="1">
      <c r="A68" s="102">
        <v>45960.0</v>
      </c>
      <c r="B68" s="79">
        <v>25270.0</v>
      </c>
      <c r="C68" s="79">
        <v>18211.0</v>
      </c>
      <c r="D68" s="80" t="s">
        <v>82</v>
      </c>
      <c r="E68" s="80" t="s">
        <v>83</v>
      </c>
      <c r="F68" s="80" t="s">
        <v>84</v>
      </c>
      <c r="G68" s="80" t="s">
        <v>83</v>
      </c>
      <c r="H68" s="59" t="s">
        <v>85</v>
      </c>
      <c r="I68" s="99" t="s">
        <v>86</v>
      </c>
      <c r="J68" s="99" t="s">
        <v>87</v>
      </c>
      <c r="K68" s="80" t="s">
        <v>1889</v>
      </c>
      <c r="L68" s="80" t="s">
        <v>1890</v>
      </c>
      <c r="M68" s="99">
        <v>1060.0</v>
      </c>
      <c r="N68" s="99">
        <v>1800.0</v>
      </c>
      <c r="O68" s="100">
        <v>100000.0</v>
      </c>
      <c r="P68" s="63">
        <v>3.0E-4</v>
      </c>
      <c r="Q68" s="64">
        <f t="shared" si="1"/>
        <v>30</v>
      </c>
      <c r="R68" s="65">
        <v>0.0</v>
      </c>
      <c r="S68" s="62">
        <f t="shared" si="2"/>
        <v>0</v>
      </c>
      <c r="T68" s="65">
        <v>0.035</v>
      </c>
      <c r="U68" s="62">
        <f t="shared" si="3"/>
        <v>63</v>
      </c>
      <c r="V68" s="66">
        <v>0.065</v>
      </c>
      <c r="W68" s="67">
        <f t="shared" si="4"/>
        <v>117</v>
      </c>
      <c r="X68" s="68">
        <f t="shared" si="5"/>
        <v>0.01995</v>
      </c>
      <c r="Y68" s="57">
        <v>15.0</v>
      </c>
      <c r="Z68" s="66">
        <f t="shared" si="6"/>
        <v>0.11995</v>
      </c>
      <c r="AA68" s="69">
        <f t="shared" si="7"/>
        <v>231.21</v>
      </c>
      <c r="AB68" s="65">
        <v>0.13</v>
      </c>
      <c r="AC68" s="69">
        <f t="shared" si="16"/>
        <v>96.2</v>
      </c>
      <c r="AD68" s="70">
        <f t="shared" si="9"/>
        <v>17.5</v>
      </c>
      <c r="AE68" s="69">
        <f t="shared" si="10"/>
        <v>365.09</v>
      </c>
      <c r="AF68" s="66">
        <f t="shared" si="11"/>
        <v>0.2028277778</v>
      </c>
      <c r="AG68" s="71">
        <f t="shared" si="12"/>
        <v>1532.88</v>
      </c>
      <c r="AH68" s="71">
        <f t="shared" si="13"/>
        <v>35.91</v>
      </c>
      <c r="AI68" s="72">
        <v>0.0085</v>
      </c>
      <c r="AJ68" s="73">
        <f t="shared" si="14"/>
        <v>15.3</v>
      </c>
    </row>
    <row r="69" ht="18.0" hidden="1" customHeight="1">
      <c r="A69" s="102">
        <v>45960.0</v>
      </c>
      <c r="B69" s="79">
        <v>25325.0</v>
      </c>
      <c r="C69" s="79">
        <v>18241.0</v>
      </c>
      <c r="D69" s="80" t="s">
        <v>90</v>
      </c>
      <c r="E69" s="80" t="s">
        <v>91</v>
      </c>
      <c r="F69" s="80" t="s">
        <v>103</v>
      </c>
      <c r="G69" s="80" t="s">
        <v>91</v>
      </c>
      <c r="H69" s="59" t="s">
        <v>85</v>
      </c>
      <c r="I69" s="99" t="s">
        <v>86</v>
      </c>
      <c r="J69" s="99" t="s">
        <v>87</v>
      </c>
      <c r="K69" s="80" t="s">
        <v>197</v>
      </c>
      <c r="L69" s="80" t="s">
        <v>1891</v>
      </c>
      <c r="M69" s="99">
        <v>760.0</v>
      </c>
      <c r="N69" s="99">
        <v>1250.0</v>
      </c>
      <c r="O69" s="100">
        <v>30000.0</v>
      </c>
      <c r="P69" s="63">
        <v>3.0E-4</v>
      </c>
      <c r="Q69" s="64">
        <f t="shared" si="1"/>
        <v>9</v>
      </c>
      <c r="R69" s="65">
        <v>0.12</v>
      </c>
      <c r="S69" s="62">
        <f t="shared" si="2"/>
        <v>150</v>
      </c>
      <c r="T69" s="65">
        <v>0.0</v>
      </c>
      <c r="U69" s="62">
        <f t="shared" si="3"/>
        <v>0</v>
      </c>
      <c r="V69" s="66">
        <v>0.065</v>
      </c>
      <c r="W69" s="67">
        <f t="shared" si="4"/>
        <v>81.25</v>
      </c>
      <c r="X69" s="68">
        <f t="shared" si="5"/>
        <v>0.01995</v>
      </c>
      <c r="Y69" s="57">
        <v>15.0</v>
      </c>
      <c r="Z69" s="66">
        <f t="shared" si="6"/>
        <v>0.20495</v>
      </c>
      <c r="AA69" s="69">
        <f t="shared" si="7"/>
        <v>266.8125</v>
      </c>
      <c r="AB69" s="65">
        <v>0.07</v>
      </c>
      <c r="AC69" s="69">
        <f t="shared" si="16"/>
        <v>34.3</v>
      </c>
      <c r="AD69" s="70">
        <f t="shared" si="9"/>
        <v>17.5</v>
      </c>
      <c r="AE69" s="69">
        <f t="shared" si="10"/>
        <v>162.3875</v>
      </c>
      <c r="AF69" s="66">
        <f t="shared" si="11"/>
        <v>0.12991</v>
      </c>
      <c r="AG69" s="71">
        <f t="shared" si="12"/>
        <v>958.25</v>
      </c>
      <c r="AH69" s="71">
        <f t="shared" si="13"/>
        <v>24.9375</v>
      </c>
      <c r="AI69" s="72">
        <v>0.0085</v>
      </c>
      <c r="AJ69" s="73">
        <f t="shared" si="14"/>
        <v>10.625</v>
      </c>
    </row>
    <row r="70" ht="18.0" hidden="1" customHeight="1">
      <c r="A70" s="102">
        <v>45961.0</v>
      </c>
      <c r="B70" s="79" t="s">
        <v>1892</v>
      </c>
      <c r="C70" s="79" t="s">
        <v>1893</v>
      </c>
      <c r="D70" s="80" t="s">
        <v>105</v>
      </c>
      <c r="E70" s="80" t="s">
        <v>106</v>
      </c>
      <c r="F70" s="80" t="s">
        <v>112</v>
      </c>
      <c r="G70" s="80" t="s">
        <v>113</v>
      </c>
      <c r="H70" s="59" t="s">
        <v>109</v>
      </c>
      <c r="I70" s="99" t="s">
        <v>86</v>
      </c>
      <c r="J70" s="99" t="s">
        <v>87</v>
      </c>
      <c r="K70" s="80" t="s">
        <v>1894</v>
      </c>
      <c r="L70" s="80" t="s">
        <v>1895</v>
      </c>
      <c r="M70" s="99">
        <v>7650.0</v>
      </c>
      <c r="N70" s="99">
        <v>12800.0</v>
      </c>
      <c r="O70" s="100">
        <v>100000.0</v>
      </c>
      <c r="P70" s="63">
        <v>3.0E-4</v>
      </c>
      <c r="Q70" s="64">
        <f t="shared" si="1"/>
        <v>30</v>
      </c>
      <c r="R70" s="65">
        <v>0.03</v>
      </c>
      <c r="S70" s="62">
        <f t="shared" si="2"/>
        <v>384</v>
      </c>
      <c r="T70" s="65">
        <v>0.035</v>
      </c>
      <c r="U70" s="62">
        <f t="shared" si="3"/>
        <v>448</v>
      </c>
      <c r="V70" s="66">
        <v>0.065</v>
      </c>
      <c r="W70" s="67">
        <f t="shared" si="4"/>
        <v>832</v>
      </c>
      <c r="X70" s="68">
        <f t="shared" si="5"/>
        <v>0.01995</v>
      </c>
      <c r="Y70" s="57">
        <v>15.0</v>
      </c>
      <c r="Z70" s="66">
        <f t="shared" si="6"/>
        <v>0.14995</v>
      </c>
      <c r="AA70" s="69">
        <f t="shared" si="7"/>
        <v>2028.16</v>
      </c>
      <c r="AB70" s="65">
        <v>0.1</v>
      </c>
      <c r="AC70" s="69">
        <f t="shared" si="16"/>
        <v>515</v>
      </c>
      <c r="AD70" s="70">
        <f t="shared" si="9"/>
        <v>17.5</v>
      </c>
      <c r="AE70" s="69">
        <f t="shared" si="10"/>
        <v>2559.34</v>
      </c>
      <c r="AF70" s="66">
        <f t="shared" si="11"/>
        <v>0.1999484375</v>
      </c>
      <c r="AG70" s="71">
        <f t="shared" si="12"/>
        <v>10516.48</v>
      </c>
      <c r="AH70" s="71">
        <f t="shared" si="13"/>
        <v>255.36</v>
      </c>
      <c r="AI70" s="72">
        <v>0.0085</v>
      </c>
      <c r="AJ70" s="73">
        <f t="shared" si="14"/>
        <v>108.8</v>
      </c>
    </row>
    <row r="71" ht="18.0" hidden="1" customHeight="1">
      <c r="A71" s="102">
        <v>45961.0</v>
      </c>
      <c r="B71" s="79">
        <v>25447.0</v>
      </c>
      <c r="C71" s="79">
        <v>18314.0</v>
      </c>
      <c r="D71" s="80" t="s">
        <v>105</v>
      </c>
      <c r="E71" s="80" t="s">
        <v>106</v>
      </c>
      <c r="F71" s="80" t="s">
        <v>173</v>
      </c>
      <c r="G71" s="80" t="s">
        <v>174</v>
      </c>
      <c r="H71" s="59" t="s">
        <v>109</v>
      </c>
      <c r="I71" s="99" t="s">
        <v>86</v>
      </c>
      <c r="J71" s="99" t="s">
        <v>87</v>
      </c>
      <c r="K71" s="80" t="s">
        <v>1277</v>
      </c>
      <c r="L71" s="80" t="s">
        <v>1896</v>
      </c>
      <c r="M71" s="99">
        <v>5500.0</v>
      </c>
      <c r="N71" s="99">
        <v>7000.0</v>
      </c>
      <c r="O71" s="100">
        <v>100000.0</v>
      </c>
      <c r="P71" s="63">
        <v>3.0E-4</v>
      </c>
      <c r="Q71" s="64">
        <f t="shared" si="1"/>
        <v>30</v>
      </c>
      <c r="R71" s="65">
        <v>0.03</v>
      </c>
      <c r="S71" s="62">
        <f t="shared" si="2"/>
        <v>210</v>
      </c>
      <c r="T71" s="65">
        <v>0.035</v>
      </c>
      <c r="U71" s="62">
        <f t="shared" si="3"/>
        <v>245</v>
      </c>
      <c r="V71" s="66">
        <v>0.065</v>
      </c>
      <c r="W71" s="67">
        <f t="shared" si="4"/>
        <v>455</v>
      </c>
      <c r="X71" s="68">
        <f t="shared" si="5"/>
        <v>0.01995</v>
      </c>
      <c r="Y71" s="57">
        <v>15.0</v>
      </c>
      <c r="Z71" s="66">
        <f t="shared" si="6"/>
        <v>0.14995</v>
      </c>
      <c r="AA71" s="69">
        <f t="shared" si="7"/>
        <v>1109.15</v>
      </c>
      <c r="AB71" s="65">
        <v>0.0</v>
      </c>
      <c r="AC71" s="69">
        <f t="shared" si="16"/>
        <v>0</v>
      </c>
      <c r="AD71" s="70">
        <f t="shared" si="9"/>
        <v>17.5</v>
      </c>
      <c r="AE71" s="69">
        <f t="shared" si="10"/>
        <v>343.35</v>
      </c>
      <c r="AF71" s="66">
        <f t="shared" si="11"/>
        <v>0.04905</v>
      </c>
      <c r="AG71" s="71">
        <f t="shared" si="12"/>
        <v>5751.2</v>
      </c>
      <c r="AH71" s="71">
        <f t="shared" si="13"/>
        <v>139.65</v>
      </c>
      <c r="AI71" s="72">
        <v>0.0085</v>
      </c>
      <c r="AJ71" s="73">
        <f t="shared" si="14"/>
        <v>59.5</v>
      </c>
    </row>
    <row r="72" ht="18.0" hidden="1" customHeight="1">
      <c r="A72" s="102">
        <v>45961.0</v>
      </c>
      <c r="B72" s="79">
        <v>25399.0</v>
      </c>
      <c r="C72" s="79">
        <v>25399.0</v>
      </c>
      <c r="D72" s="80" t="s">
        <v>90</v>
      </c>
      <c r="E72" s="80" t="s">
        <v>91</v>
      </c>
      <c r="F72" s="80" t="s">
        <v>222</v>
      </c>
      <c r="G72" s="80" t="s">
        <v>91</v>
      </c>
      <c r="H72" s="59" t="s">
        <v>85</v>
      </c>
      <c r="I72" s="99" t="s">
        <v>86</v>
      </c>
      <c r="J72" s="99" t="s">
        <v>87</v>
      </c>
      <c r="K72" s="80" t="s">
        <v>197</v>
      </c>
      <c r="L72" s="80" t="s">
        <v>1897</v>
      </c>
      <c r="M72" s="99">
        <v>710.0</v>
      </c>
      <c r="N72" s="99">
        <v>1340.0</v>
      </c>
      <c r="O72" s="100">
        <v>50000.0</v>
      </c>
      <c r="P72" s="63">
        <v>3.0E-4</v>
      </c>
      <c r="Q72" s="64">
        <f t="shared" si="1"/>
        <v>15</v>
      </c>
      <c r="R72" s="65">
        <v>0.12</v>
      </c>
      <c r="S72" s="62">
        <f t="shared" si="2"/>
        <v>160.8</v>
      </c>
      <c r="T72" s="65">
        <v>0.0</v>
      </c>
      <c r="U72" s="62">
        <f t="shared" si="3"/>
        <v>0</v>
      </c>
      <c r="V72" s="66">
        <v>0.065</v>
      </c>
      <c r="W72" s="67">
        <f t="shared" si="4"/>
        <v>87.1</v>
      </c>
      <c r="X72" s="68">
        <f t="shared" si="5"/>
        <v>0.01995</v>
      </c>
      <c r="Y72" s="57">
        <v>15.0</v>
      </c>
      <c r="Z72" s="66">
        <f t="shared" si="6"/>
        <v>0.20495</v>
      </c>
      <c r="AA72" s="69">
        <f t="shared" si="7"/>
        <v>286.023</v>
      </c>
      <c r="AB72" s="65">
        <v>0.13</v>
      </c>
      <c r="AC72" s="69">
        <f t="shared" si="16"/>
        <v>81.9</v>
      </c>
      <c r="AD72" s="70">
        <f t="shared" si="9"/>
        <v>17.5</v>
      </c>
      <c r="AE72" s="69">
        <f t="shared" si="10"/>
        <v>229.577</v>
      </c>
      <c r="AF72" s="66">
        <f t="shared" si="11"/>
        <v>0.1713261194</v>
      </c>
      <c r="AG72" s="71">
        <f t="shared" si="12"/>
        <v>1027.244</v>
      </c>
      <c r="AH72" s="71">
        <f t="shared" si="13"/>
        <v>26.733</v>
      </c>
      <c r="AI72" s="72">
        <v>0.0085</v>
      </c>
      <c r="AJ72" s="73">
        <f t="shared" si="14"/>
        <v>11.39</v>
      </c>
    </row>
    <row r="73" ht="18.0" hidden="1" customHeight="1">
      <c r="A73" s="102">
        <v>45961.0</v>
      </c>
      <c r="B73" s="79">
        <v>2545.0</v>
      </c>
      <c r="C73" s="79">
        <v>18318.0</v>
      </c>
      <c r="D73" s="80" t="s">
        <v>118</v>
      </c>
      <c r="E73" s="80" t="s">
        <v>119</v>
      </c>
      <c r="F73" s="80" t="s">
        <v>138</v>
      </c>
      <c r="G73" s="80" t="s">
        <v>139</v>
      </c>
      <c r="H73" s="59" t="s">
        <v>109</v>
      </c>
      <c r="I73" s="99" t="s">
        <v>86</v>
      </c>
      <c r="J73" s="99" t="s">
        <v>87</v>
      </c>
      <c r="K73" s="80" t="s">
        <v>1898</v>
      </c>
      <c r="L73" s="80" t="s">
        <v>1899</v>
      </c>
      <c r="M73" s="99">
        <v>3500.0</v>
      </c>
      <c r="N73" s="99">
        <v>6200.0</v>
      </c>
      <c r="O73" s="100">
        <v>50000.0</v>
      </c>
      <c r="P73" s="63">
        <v>3.0E-4</v>
      </c>
      <c r="Q73" s="64">
        <f t="shared" si="1"/>
        <v>15</v>
      </c>
      <c r="R73" s="65">
        <v>0.03</v>
      </c>
      <c r="S73" s="62">
        <f t="shared" si="2"/>
        <v>186</v>
      </c>
      <c r="T73" s="65">
        <v>0.035</v>
      </c>
      <c r="U73" s="62">
        <f t="shared" si="3"/>
        <v>217</v>
      </c>
      <c r="V73" s="66">
        <v>0.065</v>
      </c>
      <c r="W73" s="67">
        <f t="shared" si="4"/>
        <v>403</v>
      </c>
      <c r="X73" s="68">
        <f t="shared" si="5"/>
        <v>0.01995</v>
      </c>
      <c r="Y73" s="57">
        <v>15.0</v>
      </c>
      <c r="Z73" s="66">
        <f t="shared" si="6"/>
        <v>0.14995</v>
      </c>
      <c r="AA73" s="69">
        <f t="shared" si="7"/>
        <v>982.39</v>
      </c>
      <c r="AB73" s="65">
        <v>0.1</v>
      </c>
      <c r="AC73" s="69">
        <f t="shared" si="16"/>
        <v>270</v>
      </c>
      <c r="AD73" s="70">
        <f t="shared" si="9"/>
        <v>17.5</v>
      </c>
      <c r="AE73" s="69">
        <f t="shared" si="10"/>
        <v>1415.11</v>
      </c>
      <c r="AF73" s="66">
        <f t="shared" si="11"/>
        <v>0.2282435484</v>
      </c>
      <c r="AG73" s="71">
        <f t="shared" si="12"/>
        <v>5093.92</v>
      </c>
      <c r="AH73" s="71">
        <f t="shared" si="13"/>
        <v>123.69</v>
      </c>
      <c r="AI73" s="72">
        <v>0.0085</v>
      </c>
      <c r="AJ73" s="73">
        <f t="shared" si="14"/>
        <v>52.7</v>
      </c>
    </row>
    <row r="74" ht="18.0" hidden="1" customHeight="1">
      <c r="A74" s="102">
        <v>45961.0</v>
      </c>
      <c r="B74" s="79">
        <v>25403.0</v>
      </c>
      <c r="C74" s="79">
        <v>18285.0</v>
      </c>
      <c r="D74" s="80" t="s">
        <v>90</v>
      </c>
      <c r="E74" s="80" t="s">
        <v>91</v>
      </c>
      <c r="F74" s="80" t="s">
        <v>90</v>
      </c>
      <c r="G74" s="80" t="s">
        <v>91</v>
      </c>
      <c r="H74" s="59" t="s">
        <v>85</v>
      </c>
      <c r="I74" s="99" t="s">
        <v>86</v>
      </c>
      <c r="J74" s="99" t="s">
        <v>87</v>
      </c>
      <c r="K74" s="80" t="s">
        <v>1900</v>
      </c>
      <c r="L74" s="80" t="s">
        <v>1089</v>
      </c>
      <c r="M74" s="99">
        <v>560.0</v>
      </c>
      <c r="N74" s="99">
        <v>980.0</v>
      </c>
      <c r="O74" s="100">
        <v>20000.0</v>
      </c>
      <c r="P74" s="63">
        <v>3.0E-4</v>
      </c>
      <c r="Q74" s="64">
        <f t="shared" si="1"/>
        <v>6</v>
      </c>
      <c r="R74" s="65">
        <v>0.12</v>
      </c>
      <c r="S74" s="62">
        <f t="shared" si="2"/>
        <v>117.6</v>
      </c>
      <c r="T74" s="65">
        <v>0.0</v>
      </c>
      <c r="U74" s="62">
        <f t="shared" si="3"/>
        <v>0</v>
      </c>
      <c r="V74" s="66">
        <v>0.065</v>
      </c>
      <c r="W74" s="67">
        <f t="shared" si="4"/>
        <v>63.7</v>
      </c>
      <c r="X74" s="68">
        <f t="shared" si="5"/>
        <v>0.01995</v>
      </c>
      <c r="Y74" s="57">
        <v>15.0</v>
      </c>
      <c r="Z74" s="66">
        <f t="shared" si="6"/>
        <v>0.20495</v>
      </c>
      <c r="AA74" s="69">
        <f t="shared" si="7"/>
        <v>209.181</v>
      </c>
      <c r="AB74" s="65">
        <v>0.09</v>
      </c>
      <c r="AC74" s="69">
        <f t="shared" si="16"/>
        <v>37.8</v>
      </c>
      <c r="AD74" s="70">
        <f t="shared" si="9"/>
        <v>17.5</v>
      </c>
      <c r="AE74" s="69">
        <f t="shared" si="10"/>
        <v>149.519</v>
      </c>
      <c r="AF74" s="66">
        <f t="shared" si="11"/>
        <v>0.1525704082</v>
      </c>
      <c r="AG74" s="71">
        <f t="shared" si="12"/>
        <v>751.268</v>
      </c>
      <c r="AH74" s="71">
        <f t="shared" si="13"/>
        <v>19.551</v>
      </c>
      <c r="AI74" s="72">
        <v>0.0085</v>
      </c>
      <c r="AJ74" s="73">
        <f t="shared" si="14"/>
        <v>8.33</v>
      </c>
    </row>
    <row r="75" ht="18.0" hidden="1" customHeight="1">
      <c r="A75" s="103"/>
      <c r="B75" s="104"/>
      <c r="H75" s="105"/>
      <c r="I75" s="106"/>
      <c r="J75" s="106"/>
      <c r="M75" s="6"/>
      <c r="N75" s="6"/>
      <c r="R75" s="107"/>
      <c r="S75" s="107"/>
      <c r="T75" s="107"/>
      <c r="U75" s="107"/>
      <c r="V75" s="6"/>
      <c r="W75" s="6"/>
      <c r="X75" s="6"/>
      <c r="Y75" s="6"/>
      <c r="Z75" s="6"/>
      <c r="AA75" s="6"/>
      <c r="AB75" s="6"/>
      <c r="AC75" s="6"/>
      <c r="AD75" s="6"/>
      <c r="AE75" s="108">
        <f>SUM(AE3:AE62)</f>
        <v>56241.84275</v>
      </c>
      <c r="AF75" s="6"/>
    </row>
    <row r="76" ht="18.0" customHeight="1">
      <c r="A76" s="103"/>
      <c r="B76" s="104"/>
      <c r="H76" s="105"/>
      <c r="I76" s="106"/>
      <c r="J76" s="106"/>
      <c r="M76" s="6"/>
      <c r="N76" s="6"/>
      <c r="R76" s="107"/>
      <c r="S76" s="107"/>
      <c r="T76" s="107"/>
      <c r="U76" s="107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8.0" customHeight="1">
      <c r="A77" s="103"/>
      <c r="B77" s="104"/>
      <c r="H77" s="105"/>
      <c r="I77" s="106"/>
      <c r="J77" s="106"/>
      <c r="N77" s="109"/>
      <c r="R77" s="107"/>
      <c r="S77" s="107"/>
      <c r="T77" s="107"/>
      <c r="U77" s="107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8.0" customHeight="1">
      <c r="A78" s="103"/>
      <c r="B78" s="104"/>
      <c r="H78" s="105"/>
      <c r="I78" s="106"/>
      <c r="J78" s="106"/>
      <c r="N78" s="110"/>
      <c r="R78" s="107"/>
      <c r="S78" s="107"/>
      <c r="T78" s="107"/>
      <c r="U78" s="107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8.0" customHeight="1">
      <c r="B79" s="104"/>
      <c r="C79" s="364" t="s">
        <v>209</v>
      </c>
      <c r="D79" s="364" t="s">
        <v>1</v>
      </c>
      <c r="E79" s="364" t="s">
        <v>2</v>
      </c>
      <c r="F79" s="365" t="s">
        <v>13</v>
      </c>
      <c r="G79" s="366" t="s">
        <v>3</v>
      </c>
      <c r="H79" s="105"/>
      <c r="I79" s="106"/>
      <c r="J79" s="106"/>
      <c r="L79" s="115" t="str">
        <f>M6127</f>
        <v/>
      </c>
      <c r="N79" s="116"/>
      <c r="O79" s="115"/>
      <c r="R79" s="107"/>
      <c r="S79" s="107"/>
      <c r="T79" s="107"/>
      <c r="U79" s="107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8.0" customHeight="1">
      <c r="B80" s="104"/>
      <c r="C80" s="367" t="s">
        <v>109</v>
      </c>
      <c r="D80" s="368">
        <v>250000.0</v>
      </c>
      <c r="E80" s="369">
        <f t="shared" ref="E80:E86" si="17">SUMIF(H:H,C80,N:N)</f>
        <v>332630</v>
      </c>
      <c r="F80" s="369">
        <f t="shared" ref="F80:F86" si="18">SUMIF(H:H,C80,AC:AC)</f>
        <v>11866.492</v>
      </c>
      <c r="G80" s="11">
        <f t="shared" ref="G80:G86" si="19">E80/D80</f>
        <v>1.33052</v>
      </c>
      <c r="H80" s="105"/>
      <c r="I80" s="106"/>
      <c r="J80" s="106"/>
      <c r="L80" s="115"/>
      <c r="O80" s="115"/>
      <c r="R80" s="107"/>
      <c r="S80" s="107"/>
      <c r="T80" s="107"/>
      <c r="U80" s="10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8.0" customHeight="1">
      <c r="B81" s="122" t="s">
        <v>210</v>
      </c>
      <c r="C81" s="367" t="s">
        <v>316</v>
      </c>
      <c r="D81" s="368">
        <v>10000.0</v>
      </c>
      <c r="E81" s="369">
        <f t="shared" si="17"/>
        <v>0</v>
      </c>
      <c r="F81" s="369">
        <f t="shared" si="18"/>
        <v>0</v>
      </c>
      <c r="G81" s="11">
        <f t="shared" si="19"/>
        <v>0</v>
      </c>
      <c r="H81" s="105"/>
      <c r="I81" s="106"/>
      <c r="J81" s="106"/>
      <c r="L81" s="115"/>
      <c r="O81" s="115"/>
      <c r="R81" s="107"/>
      <c r="S81" s="107"/>
      <c r="T81" s="107"/>
      <c r="U81" s="107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8.0" customHeight="1">
      <c r="B82" s="104"/>
      <c r="C82" s="367" t="s">
        <v>262</v>
      </c>
      <c r="D82" s="368">
        <v>10000.0</v>
      </c>
      <c r="E82" s="369">
        <f t="shared" si="17"/>
        <v>0</v>
      </c>
      <c r="F82" s="369">
        <f t="shared" si="18"/>
        <v>0</v>
      </c>
      <c r="G82" s="11">
        <f t="shared" si="19"/>
        <v>0</v>
      </c>
      <c r="H82" s="105"/>
      <c r="I82" s="106"/>
      <c r="J82" s="106"/>
      <c r="O82" s="115"/>
      <c r="R82" s="107"/>
      <c r="S82" s="107"/>
      <c r="T82" s="107"/>
      <c r="U82" s="107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8.0" customHeight="1">
      <c r="B83" s="104"/>
      <c r="C83" s="367" t="s">
        <v>1901</v>
      </c>
      <c r="D83" s="368">
        <v>10000.0</v>
      </c>
      <c r="E83" s="369">
        <f t="shared" si="17"/>
        <v>0</v>
      </c>
      <c r="F83" s="369">
        <f t="shared" si="18"/>
        <v>0</v>
      </c>
      <c r="G83" s="11">
        <f t="shared" si="19"/>
        <v>0</v>
      </c>
      <c r="H83" s="105"/>
      <c r="I83" s="123"/>
      <c r="J83" s="123"/>
      <c r="O83" s="115"/>
      <c r="R83" s="107"/>
      <c r="S83" s="107"/>
      <c r="T83" s="107"/>
      <c r="U83" s="107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8.0" customHeight="1">
      <c r="B84" s="104"/>
      <c r="C84" s="367" t="s">
        <v>212</v>
      </c>
      <c r="D84" s="368">
        <v>15000.0</v>
      </c>
      <c r="E84" s="369">
        <f t="shared" si="17"/>
        <v>3900</v>
      </c>
      <c r="F84" s="369">
        <f t="shared" si="18"/>
        <v>250</v>
      </c>
      <c r="G84" s="11">
        <f t="shared" si="19"/>
        <v>0.26</v>
      </c>
      <c r="H84" s="105"/>
      <c r="I84" s="123"/>
      <c r="J84" s="123"/>
      <c r="O84" s="115"/>
      <c r="R84" s="107"/>
      <c r="S84" s="107"/>
      <c r="T84" s="107"/>
      <c r="U84" s="107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8.0" customHeight="1">
      <c r="B85" s="104"/>
      <c r="C85" s="367" t="s">
        <v>85</v>
      </c>
      <c r="D85" s="368">
        <v>70000.0</v>
      </c>
      <c r="E85" s="369">
        <f t="shared" si="17"/>
        <v>56863</v>
      </c>
      <c r="F85" s="369">
        <f t="shared" si="18"/>
        <v>2775.659</v>
      </c>
      <c r="G85" s="11">
        <f t="shared" si="19"/>
        <v>0.8123285714</v>
      </c>
      <c r="L85" s="128"/>
      <c r="O85" s="115"/>
      <c r="R85" s="107"/>
      <c r="S85" s="107"/>
      <c r="T85" s="107"/>
      <c r="U85" s="107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8.0" customHeight="1">
      <c r="B86" s="104"/>
      <c r="C86" s="367" t="s">
        <v>128</v>
      </c>
      <c r="D86" s="368">
        <v>10000.0</v>
      </c>
      <c r="E86" s="369">
        <f t="shared" si="17"/>
        <v>8230</v>
      </c>
      <c r="F86" s="369">
        <f t="shared" si="18"/>
        <v>517.0334</v>
      </c>
      <c r="G86" s="370">
        <f t="shared" si="19"/>
        <v>0.823</v>
      </c>
      <c r="R86" s="107"/>
      <c r="S86" s="107"/>
      <c r="T86" s="107"/>
      <c r="U86" s="107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8.0" customHeight="1">
      <c r="B87" s="104"/>
      <c r="C87" s="466" t="s">
        <v>805</v>
      </c>
      <c r="D87" s="467">
        <f t="shared" ref="D87:E87" si="20">SUM(D80:D86)</f>
        <v>375000</v>
      </c>
      <c r="E87" s="467">
        <f t="shared" si="20"/>
        <v>401623</v>
      </c>
      <c r="F87" s="468">
        <f>SUM(F76:F86)</f>
        <v>15409.1844</v>
      </c>
      <c r="G87" s="374"/>
      <c r="L87" s="134"/>
      <c r="R87" s="6"/>
      <c r="S87" s="6"/>
      <c r="T87" s="107"/>
      <c r="U87" s="107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8.0" customHeight="1">
      <c r="B88" s="104"/>
      <c r="C88" s="117"/>
      <c r="D88" s="135"/>
      <c r="E88" s="136"/>
      <c r="F88" s="136"/>
      <c r="G88" s="137"/>
      <c r="L88" s="138"/>
      <c r="R88" s="107"/>
      <c r="S88" s="107"/>
      <c r="T88" s="107"/>
      <c r="U88" s="107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8.0" customHeight="1">
      <c r="B89" s="104"/>
      <c r="C89" s="117"/>
      <c r="D89" s="135"/>
      <c r="E89" s="136"/>
      <c r="F89" s="136"/>
      <c r="G89" s="137"/>
      <c r="O89" s="139"/>
      <c r="R89" s="107"/>
      <c r="S89" s="107"/>
      <c r="T89" s="107"/>
      <c r="U89" s="107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8.0" customHeight="1">
      <c r="B90" s="104"/>
      <c r="C90" s="117"/>
      <c r="D90" s="135"/>
      <c r="E90" s="136"/>
      <c r="F90" s="136"/>
      <c r="G90" s="140"/>
      <c r="O90" s="110"/>
      <c r="R90" s="107"/>
      <c r="S90" s="107"/>
      <c r="T90" s="107"/>
      <c r="U90" s="107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8.0" customHeight="1">
      <c r="B91" s="104"/>
      <c r="C91" s="384" t="s">
        <v>218</v>
      </c>
      <c r="D91" s="384" t="s">
        <v>5</v>
      </c>
      <c r="F91" s="385" t="s">
        <v>214</v>
      </c>
      <c r="G91" s="386">
        <v>2.0</v>
      </c>
      <c r="R91" s="107"/>
      <c r="S91" s="107"/>
      <c r="T91" s="107"/>
      <c r="U91" s="107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8.0" customHeight="1">
      <c r="B92" s="104"/>
      <c r="C92" s="387">
        <f>SUM(M4:M193)</f>
        <v>250583</v>
      </c>
      <c r="D92" s="388">
        <f>SUM(N4:N62)</f>
        <v>338153</v>
      </c>
      <c r="F92" s="389" t="s">
        <v>215</v>
      </c>
      <c r="G92" s="390">
        <f>(G93-G95)/G91</f>
        <v>9188.5</v>
      </c>
      <c r="R92" s="107"/>
      <c r="S92" s="107"/>
      <c r="T92" s="107"/>
      <c r="U92" s="107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8.0" customHeight="1">
      <c r="A93" s="103"/>
      <c r="B93" s="104"/>
      <c r="C93" s="392" t="s">
        <v>219</v>
      </c>
      <c r="D93" s="392" t="s">
        <v>220</v>
      </c>
      <c r="F93" s="389" t="s">
        <v>1</v>
      </c>
      <c r="G93" s="391">
        <v>420000.0</v>
      </c>
      <c r="R93" s="107"/>
      <c r="S93" s="107"/>
      <c r="T93" s="107"/>
      <c r="U93" s="107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8.0" customHeight="1">
      <c r="A94" s="103"/>
      <c r="B94" s="104"/>
      <c r="C94" s="394">
        <f>AE75/D92</f>
        <v>0.1663206973</v>
      </c>
      <c r="D94" s="395">
        <f>D92*C94</f>
        <v>56241.84275</v>
      </c>
      <c r="F94" s="389" t="s">
        <v>216</v>
      </c>
      <c r="G94" s="469">
        <f>G95/G93</f>
        <v>0.9562452381</v>
      </c>
      <c r="L94" s="146"/>
      <c r="R94" s="107"/>
      <c r="S94" s="107"/>
      <c r="T94" s="107"/>
      <c r="U94" s="107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8.0" customHeight="1">
      <c r="A95" s="103"/>
      <c r="B95" s="104"/>
      <c r="F95" s="396" t="s">
        <v>217</v>
      </c>
      <c r="G95" s="397">
        <f>E87</f>
        <v>401623</v>
      </c>
      <c r="L95" s="148"/>
      <c r="R95" s="107"/>
      <c r="S95" s="107"/>
      <c r="T95" s="107"/>
      <c r="U95" s="107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8.0" customHeight="1">
      <c r="A96" s="103"/>
      <c r="B96" s="104"/>
      <c r="L96" s="148"/>
      <c r="R96" s="107"/>
      <c r="S96" s="107"/>
      <c r="T96" s="107"/>
      <c r="U96" s="107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8.0" customHeight="1">
      <c r="A97" s="103"/>
      <c r="B97" s="104"/>
      <c r="I97" s="4"/>
      <c r="J97" s="4"/>
      <c r="L97" s="148"/>
      <c r="R97" s="107"/>
      <c r="S97" s="107"/>
      <c r="T97" s="107"/>
      <c r="U97" s="107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8.0" customHeight="1">
      <c r="A98" s="103"/>
      <c r="B98" s="104"/>
      <c r="R98" s="107"/>
      <c r="S98" s="107"/>
      <c r="T98" s="107"/>
      <c r="U98" s="107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8.0" customHeight="1">
      <c r="A99" s="103"/>
      <c r="B99" s="104"/>
      <c r="R99" s="107"/>
      <c r="S99" s="107"/>
      <c r="T99" s="107"/>
      <c r="U99" s="107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8.0" customHeight="1">
      <c r="A100" s="103"/>
      <c r="B100" s="104"/>
      <c r="R100" s="107"/>
      <c r="S100" s="107"/>
      <c r="T100" s="107"/>
      <c r="U100" s="107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8.0" customHeight="1">
      <c r="A101" s="155"/>
      <c r="B101" s="104"/>
      <c r="R101" s="107"/>
      <c r="S101" s="107"/>
      <c r="T101" s="107"/>
      <c r="U101" s="107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8.0" customHeight="1">
      <c r="A102" s="103"/>
      <c r="B102" s="104"/>
      <c r="R102" s="107"/>
      <c r="S102" s="107"/>
      <c r="T102" s="107"/>
      <c r="U102" s="107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8.0" customHeight="1">
      <c r="A103" s="103"/>
      <c r="B103" s="104"/>
      <c r="R103" s="107"/>
      <c r="S103" s="107"/>
      <c r="T103" s="107"/>
      <c r="U103" s="107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8.0" customHeight="1">
      <c r="A104" s="103"/>
      <c r="B104" s="104"/>
      <c r="R104" s="107"/>
      <c r="S104" s="107"/>
      <c r="T104" s="107"/>
      <c r="U104" s="107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8.0" customHeight="1">
      <c r="A105" s="103"/>
      <c r="B105" s="104"/>
      <c r="K105" s="4" t="s">
        <v>210</v>
      </c>
      <c r="R105" s="107"/>
      <c r="S105" s="107"/>
      <c r="T105" s="107"/>
      <c r="U105" s="107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8.0" customHeight="1">
      <c r="A106" s="103"/>
      <c r="B106" s="104"/>
      <c r="R106" s="107"/>
      <c r="S106" s="107"/>
      <c r="T106" s="107"/>
      <c r="U106" s="107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8.0" customHeight="1">
      <c r="A107" s="103"/>
      <c r="B107" s="104"/>
      <c r="G107" s="146"/>
      <c r="H107" s="146"/>
      <c r="I107" s="146"/>
      <c r="J107" s="146"/>
      <c r="K107" s="146"/>
      <c r="P107" s="156"/>
      <c r="Q107" s="156"/>
      <c r="R107" s="157"/>
      <c r="S107" s="157"/>
      <c r="T107" s="158"/>
      <c r="U107" s="158"/>
      <c r="V107" s="159"/>
      <c r="W107" s="159"/>
      <c r="X107" s="160"/>
      <c r="Y107" s="160"/>
      <c r="Z107" s="161"/>
      <c r="AA107" s="162"/>
      <c r="AB107" s="161"/>
      <c r="AC107" s="159"/>
      <c r="AD107" s="160"/>
      <c r="AE107" s="159"/>
      <c r="AF107" s="163"/>
      <c r="AG107" s="164"/>
      <c r="AH107" s="165"/>
      <c r="AI107" s="165"/>
      <c r="AJ107" s="165"/>
    </row>
    <row r="108" ht="18.0" customHeight="1">
      <c r="A108" s="103"/>
      <c r="B108" s="104"/>
      <c r="G108" s="148"/>
      <c r="H108" s="148"/>
      <c r="I108" s="148"/>
      <c r="J108" s="148"/>
      <c r="K108" s="148"/>
      <c r="P108" s="166"/>
      <c r="Q108" s="167"/>
      <c r="R108" s="106"/>
      <c r="S108" s="106"/>
      <c r="T108" s="158"/>
      <c r="U108" s="158"/>
      <c r="V108" s="159"/>
      <c r="W108" s="159"/>
      <c r="X108" s="160"/>
      <c r="Y108" s="160"/>
      <c r="Z108" s="161"/>
      <c r="AA108" s="162"/>
      <c r="AB108" s="161"/>
      <c r="AC108" s="159"/>
      <c r="AD108" s="160"/>
      <c r="AE108" s="159"/>
      <c r="AF108" s="163"/>
      <c r="AG108" s="164"/>
      <c r="AH108" s="168"/>
      <c r="AI108" s="168"/>
      <c r="AJ108" s="168"/>
    </row>
    <row r="109" ht="18.0" customHeight="1">
      <c r="A109" s="103"/>
      <c r="B109" s="104"/>
      <c r="C109" s="169"/>
      <c r="D109" s="170"/>
      <c r="E109" s="170"/>
      <c r="F109" s="148"/>
      <c r="G109" s="148"/>
      <c r="H109" s="148"/>
      <c r="I109" s="148"/>
      <c r="J109" s="148"/>
      <c r="K109" s="148"/>
      <c r="P109" s="166"/>
      <c r="Q109" s="167"/>
      <c r="R109" s="106"/>
      <c r="S109" s="106"/>
      <c r="T109" s="158"/>
      <c r="U109" s="158"/>
      <c r="V109" s="159"/>
      <c r="W109" s="159"/>
      <c r="X109" s="160"/>
      <c r="Y109" s="161"/>
      <c r="Z109" s="161"/>
      <c r="AA109" s="162"/>
      <c r="AB109" s="161"/>
      <c r="AC109" s="159"/>
      <c r="AD109" s="160"/>
      <c r="AE109" s="159"/>
      <c r="AF109" s="163"/>
      <c r="AG109" s="164"/>
      <c r="AH109" s="165"/>
      <c r="AI109" s="165"/>
      <c r="AJ109" s="165"/>
    </row>
    <row r="110" ht="18.0" customHeight="1">
      <c r="A110" s="103"/>
      <c r="B110" s="104"/>
      <c r="C110" s="169"/>
      <c r="D110" s="170"/>
      <c r="E110" s="170"/>
      <c r="F110" s="148"/>
      <c r="G110" s="148"/>
      <c r="H110" s="148"/>
      <c r="I110" s="148"/>
      <c r="J110" s="148"/>
      <c r="K110" s="148"/>
      <c r="P110" s="166"/>
      <c r="Q110" s="167"/>
      <c r="R110" s="171"/>
      <c r="S110" s="171"/>
      <c r="T110" s="158"/>
      <c r="U110" s="158"/>
      <c r="V110" s="159"/>
      <c r="W110" s="159"/>
      <c r="X110" s="160"/>
      <c r="Y110" s="160"/>
      <c r="Z110" s="161"/>
      <c r="AA110" s="162"/>
      <c r="AB110" s="161"/>
      <c r="AC110" s="159"/>
      <c r="AD110" s="160"/>
      <c r="AE110" s="159"/>
      <c r="AF110" s="163"/>
      <c r="AG110" s="164"/>
      <c r="AH110" s="165"/>
      <c r="AI110" s="165"/>
      <c r="AJ110" s="165"/>
    </row>
    <row r="111" ht="18.0" customHeight="1">
      <c r="A111" s="103"/>
      <c r="B111" s="104"/>
      <c r="C111" s="6"/>
      <c r="R111" s="107"/>
      <c r="S111" s="107"/>
      <c r="T111" s="107"/>
      <c r="U111" s="107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8.0" customHeight="1">
      <c r="A112" s="103"/>
      <c r="B112" s="104"/>
      <c r="R112" s="107"/>
      <c r="S112" s="107"/>
      <c r="T112" s="107"/>
      <c r="U112" s="107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8.0" customHeight="1">
      <c r="A113" s="103"/>
      <c r="B113" s="104"/>
      <c r="R113" s="107"/>
      <c r="S113" s="107"/>
      <c r="T113" s="107"/>
      <c r="U113" s="107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8.0" customHeight="1">
      <c r="A114" s="103"/>
      <c r="B114" s="104"/>
      <c r="R114" s="107"/>
      <c r="S114" s="107"/>
      <c r="T114" s="107"/>
      <c r="U114" s="107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8.0" customHeight="1">
      <c r="A115" s="103"/>
      <c r="B115" s="104"/>
      <c r="R115" s="107"/>
      <c r="S115" s="107"/>
      <c r="T115" s="107"/>
      <c r="U115" s="107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8.0" customHeight="1">
      <c r="A116" s="103"/>
      <c r="B116" s="104"/>
      <c r="R116" s="107"/>
      <c r="S116" s="107"/>
      <c r="T116" s="107"/>
      <c r="U116" s="107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8.0" customHeight="1">
      <c r="A117" s="103"/>
      <c r="B117" s="104"/>
      <c r="R117" s="107"/>
      <c r="S117" s="107"/>
      <c r="T117" s="107"/>
      <c r="U117" s="107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8.0" customHeight="1">
      <c r="A118" s="103"/>
      <c r="R118" s="107"/>
      <c r="S118" s="107"/>
      <c r="T118" s="107"/>
      <c r="U118" s="107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8.0" customHeight="1">
      <c r="A119" s="103"/>
      <c r="R119" s="107"/>
      <c r="S119" s="107"/>
      <c r="T119" s="107"/>
      <c r="U119" s="107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8.0" customHeight="1">
      <c r="A120" s="103"/>
      <c r="R120" s="107"/>
      <c r="S120" s="107"/>
      <c r="T120" s="107"/>
      <c r="U120" s="107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8.0" customHeight="1">
      <c r="A121" s="103"/>
      <c r="R121" s="107"/>
      <c r="S121" s="107"/>
      <c r="T121" s="107"/>
      <c r="U121" s="107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8.0" customHeight="1">
      <c r="A122" s="103"/>
      <c r="R122" s="107"/>
      <c r="S122" s="107"/>
      <c r="T122" s="107"/>
      <c r="U122" s="107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8.0" customHeight="1">
      <c r="A123" s="103"/>
      <c r="R123" s="107"/>
      <c r="S123" s="107"/>
      <c r="T123" s="107"/>
      <c r="U123" s="107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8.0" customHeight="1">
      <c r="A124" s="103"/>
      <c r="R124" s="107"/>
      <c r="S124" s="107"/>
      <c r="T124" s="107"/>
      <c r="U124" s="107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8.0" customHeight="1">
      <c r="A125" s="103"/>
      <c r="R125" s="107"/>
      <c r="S125" s="107"/>
      <c r="T125" s="107"/>
      <c r="U125" s="107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8.0" customHeight="1">
      <c r="A126" s="103"/>
      <c r="R126" s="107"/>
      <c r="S126" s="107"/>
      <c r="T126" s="107"/>
      <c r="U126" s="107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8.0" customHeight="1">
      <c r="A127" s="103"/>
      <c r="R127" s="107"/>
      <c r="S127" s="107"/>
      <c r="T127" s="107"/>
      <c r="U127" s="107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8.0" customHeight="1">
      <c r="A128" s="103"/>
      <c r="R128" s="107"/>
      <c r="S128" s="107"/>
      <c r="T128" s="107"/>
      <c r="U128" s="107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8.0" customHeight="1">
      <c r="A129" s="103"/>
      <c r="R129" s="107"/>
      <c r="S129" s="107"/>
      <c r="T129" s="107"/>
      <c r="U129" s="107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8.0" customHeight="1">
      <c r="A130" s="103"/>
      <c r="R130" s="107"/>
      <c r="S130" s="107"/>
      <c r="T130" s="107"/>
      <c r="U130" s="107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8.0" customHeight="1">
      <c r="A131" s="103"/>
      <c r="R131" s="107"/>
      <c r="S131" s="107"/>
      <c r="T131" s="107"/>
      <c r="U131" s="107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8.0" customHeight="1">
      <c r="A132" s="103"/>
      <c r="R132" s="107"/>
      <c r="S132" s="107"/>
      <c r="T132" s="107"/>
      <c r="U132" s="107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8.0" customHeight="1">
      <c r="A133" s="103"/>
      <c r="R133" s="107"/>
      <c r="S133" s="107"/>
      <c r="T133" s="107"/>
      <c r="U133" s="107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8.0" customHeight="1">
      <c r="A134" s="103"/>
      <c r="R134" s="107"/>
      <c r="S134" s="107"/>
      <c r="T134" s="107"/>
      <c r="U134" s="107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8.0" customHeight="1">
      <c r="A135" s="103"/>
      <c r="R135" s="107"/>
      <c r="S135" s="107"/>
      <c r="T135" s="107"/>
      <c r="U135" s="107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8.0" customHeight="1">
      <c r="A136" s="103"/>
      <c r="R136" s="107"/>
      <c r="S136" s="107"/>
      <c r="T136" s="107"/>
      <c r="U136" s="107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8.0" customHeight="1">
      <c r="A137" s="103"/>
      <c r="R137" s="107"/>
      <c r="S137" s="107"/>
      <c r="T137" s="107"/>
      <c r="U137" s="107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8.0" customHeight="1">
      <c r="A138" s="103"/>
      <c r="R138" s="107"/>
      <c r="S138" s="107"/>
      <c r="T138" s="107"/>
      <c r="U138" s="107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8.0" customHeight="1">
      <c r="A139" s="103"/>
      <c r="R139" s="107"/>
      <c r="S139" s="107"/>
      <c r="T139" s="107"/>
      <c r="U139" s="107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8.0" customHeight="1">
      <c r="A140" s="103"/>
      <c r="R140" s="107"/>
      <c r="S140" s="107"/>
      <c r="T140" s="107"/>
      <c r="U140" s="107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8.0" customHeight="1">
      <c r="A141" s="103"/>
      <c r="R141" s="107"/>
      <c r="S141" s="107"/>
      <c r="T141" s="107"/>
      <c r="U141" s="107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8.0" customHeight="1">
      <c r="A142" s="103"/>
      <c r="R142" s="107"/>
      <c r="S142" s="107"/>
      <c r="T142" s="107"/>
      <c r="U142" s="107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8.0" customHeight="1">
      <c r="A143" s="103"/>
      <c r="R143" s="107"/>
      <c r="S143" s="107"/>
      <c r="T143" s="107"/>
      <c r="U143" s="107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8.0" customHeight="1">
      <c r="A144" s="103"/>
      <c r="R144" s="107"/>
      <c r="S144" s="107"/>
      <c r="T144" s="107"/>
      <c r="U144" s="107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8.0" customHeight="1">
      <c r="A145" s="103"/>
      <c r="R145" s="107"/>
      <c r="S145" s="107"/>
      <c r="T145" s="107"/>
      <c r="U145" s="107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8.0" customHeight="1">
      <c r="A146" s="103"/>
      <c r="R146" s="107"/>
      <c r="S146" s="107"/>
      <c r="T146" s="107"/>
      <c r="U146" s="107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8.0" customHeight="1">
      <c r="A147" s="103"/>
      <c r="R147" s="107"/>
      <c r="S147" s="107"/>
      <c r="T147" s="107"/>
      <c r="U147" s="107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8.0" customHeight="1">
      <c r="A148" s="103"/>
      <c r="R148" s="107"/>
      <c r="S148" s="107"/>
      <c r="T148" s="107"/>
      <c r="U148" s="107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8.0" customHeight="1">
      <c r="A149" s="103"/>
      <c r="R149" s="107"/>
      <c r="S149" s="107"/>
      <c r="T149" s="107"/>
      <c r="U149" s="107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8.0" customHeight="1">
      <c r="A150" s="103"/>
      <c r="R150" s="107"/>
      <c r="S150" s="107"/>
      <c r="T150" s="107"/>
      <c r="U150" s="107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8.0" customHeight="1">
      <c r="A151" s="103"/>
      <c r="R151" s="107"/>
      <c r="S151" s="107"/>
      <c r="T151" s="107"/>
      <c r="U151" s="107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8.0" customHeight="1">
      <c r="A152" s="103"/>
      <c r="R152" s="107"/>
      <c r="S152" s="107"/>
      <c r="T152" s="107"/>
      <c r="U152" s="107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8.0" customHeight="1">
      <c r="A153" s="103"/>
      <c r="R153" s="107"/>
      <c r="S153" s="107"/>
      <c r="T153" s="107"/>
      <c r="U153" s="107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8.0" customHeight="1">
      <c r="A154" s="103"/>
      <c r="R154" s="107"/>
      <c r="S154" s="107"/>
      <c r="T154" s="107"/>
      <c r="U154" s="107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8.0" customHeight="1">
      <c r="A155" s="103"/>
      <c r="R155" s="107"/>
      <c r="S155" s="107"/>
      <c r="T155" s="107"/>
      <c r="U155" s="107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8.0" customHeight="1">
      <c r="A156" s="103"/>
      <c r="R156" s="107"/>
      <c r="S156" s="107"/>
      <c r="T156" s="107"/>
      <c r="U156" s="107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8.0" customHeight="1">
      <c r="A157" s="103"/>
      <c r="R157" s="107"/>
      <c r="S157" s="107"/>
      <c r="T157" s="107"/>
      <c r="U157" s="107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8.0" customHeight="1">
      <c r="A158" s="103"/>
      <c r="R158" s="107"/>
      <c r="S158" s="107"/>
      <c r="T158" s="107"/>
      <c r="U158" s="107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8.0" customHeight="1">
      <c r="A159" s="103"/>
      <c r="R159" s="107"/>
      <c r="S159" s="107"/>
      <c r="T159" s="107"/>
      <c r="U159" s="107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8.0" customHeight="1">
      <c r="A160" s="103"/>
      <c r="R160" s="107"/>
      <c r="S160" s="107"/>
      <c r="T160" s="107"/>
      <c r="U160" s="107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8.0" customHeight="1">
      <c r="A161" s="103"/>
      <c r="R161" s="107"/>
      <c r="S161" s="107"/>
      <c r="T161" s="107"/>
      <c r="U161" s="107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8.0" customHeight="1">
      <c r="A162" s="103"/>
      <c r="R162" s="107"/>
      <c r="S162" s="107"/>
      <c r="T162" s="107"/>
      <c r="U162" s="107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8.0" customHeight="1">
      <c r="A163" s="103"/>
      <c r="R163" s="107"/>
      <c r="S163" s="107"/>
      <c r="T163" s="107"/>
      <c r="U163" s="107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8.0" customHeight="1">
      <c r="A164" s="103"/>
      <c r="R164" s="107"/>
      <c r="S164" s="107"/>
      <c r="T164" s="107"/>
      <c r="U164" s="107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8.0" customHeight="1">
      <c r="A165" s="103"/>
      <c r="R165" s="107"/>
      <c r="S165" s="107"/>
      <c r="T165" s="107"/>
      <c r="U165" s="107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8.0" customHeight="1">
      <c r="A166" s="103"/>
      <c r="R166" s="107"/>
      <c r="S166" s="107"/>
      <c r="T166" s="107"/>
      <c r="U166" s="107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8.0" customHeight="1">
      <c r="A167" s="103"/>
      <c r="R167" s="107"/>
      <c r="S167" s="107"/>
      <c r="T167" s="107"/>
      <c r="U167" s="107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8.0" customHeight="1">
      <c r="A168" s="103"/>
      <c r="R168" s="107"/>
      <c r="S168" s="107"/>
      <c r="T168" s="107"/>
      <c r="U168" s="107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8.0" customHeight="1">
      <c r="A169" s="103"/>
      <c r="R169" s="107"/>
      <c r="S169" s="107"/>
      <c r="T169" s="107"/>
      <c r="U169" s="107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8.0" customHeight="1">
      <c r="A170" s="103"/>
      <c r="R170" s="107"/>
      <c r="S170" s="107"/>
      <c r="T170" s="107"/>
      <c r="U170" s="107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8.0" customHeight="1">
      <c r="A171" s="103"/>
      <c r="R171" s="107"/>
      <c r="S171" s="107"/>
      <c r="T171" s="107"/>
      <c r="U171" s="107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8.0" customHeight="1">
      <c r="A172" s="103"/>
      <c r="R172" s="107"/>
      <c r="S172" s="107"/>
      <c r="T172" s="107"/>
      <c r="U172" s="107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8.0" customHeight="1">
      <c r="A173" s="103"/>
      <c r="R173" s="107"/>
      <c r="S173" s="107"/>
      <c r="T173" s="107"/>
      <c r="U173" s="107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8.0" customHeight="1">
      <c r="A174" s="103"/>
      <c r="R174" s="107"/>
      <c r="S174" s="107"/>
      <c r="T174" s="107"/>
      <c r="U174" s="107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8.0" customHeight="1">
      <c r="A175" s="103"/>
      <c r="R175" s="107"/>
      <c r="S175" s="107"/>
      <c r="T175" s="107"/>
      <c r="U175" s="107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8.0" customHeight="1">
      <c r="A176" s="103"/>
      <c r="R176" s="107"/>
      <c r="S176" s="107"/>
      <c r="T176" s="107"/>
      <c r="U176" s="107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8.0" customHeight="1">
      <c r="A177" s="103"/>
      <c r="R177" s="107"/>
      <c r="S177" s="107"/>
      <c r="T177" s="107"/>
      <c r="U177" s="107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8.0" customHeight="1">
      <c r="A178" s="103"/>
      <c r="R178" s="107"/>
      <c r="S178" s="107"/>
      <c r="T178" s="107"/>
      <c r="U178" s="107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8.0" customHeight="1">
      <c r="A179" s="103"/>
      <c r="R179" s="107"/>
      <c r="S179" s="107"/>
      <c r="T179" s="107"/>
      <c r="U179" s="107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8.0" customHeight="1">
      <c r="A180" s="103"/>
      <c r="R180" s="107"/>
      <c r="S180" s="107"/>
      <c r="T180" s="107"/>
      <c r="U180" s="107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8.0" customHeight="1">
      <c r="A181" s="103"/>
      <c r="R181" s="107"/>
      <c r="S181" s="107"/>
      <c r="T181" s="107"/>
      <c r="U181" s="107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8.0" customHeight="1">
      <c r="A182" s="103"/>
      <c r="R182" s="107"/>
      <c r="S182" s="107"/>
      <c r="T182" s="107"/>
      <c r="U182" s="107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8.0" customHeight="1">
      <c r="A183" s="103"/>
      <c r="R183" s="107"/>
      <c r="S183" s="107"/>
      <c r="T183" s="107"/>
      <c r="U183" s="107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8.0" customHeight="1">
      <c r="A184" s="103"/>
      <c r="R184" s="107"/>
      <c r="S184" s="107"/>
      <c r="T184" s="107"/>
      <c r="U184" s="107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8.0" customHeight="1">
      <c r="A185" s="103"/>
      <c r="R185" s="107"/>
      <c r="S185" s="107"/>
      <c r="T185" s="107"/>
      <c r="U185" s="107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8.0" customHeight="1">
      <c r="A186" s="103"/>
      <c r="R186" s="107"/>
      <c r="S186" s="107"/>
      <c r="T186" s="107"/>
      <c r="U186" s="107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8.0" customHeight="1">
      <c r="A187" s="103"/>
      <c r="R187" s="107"/>
      <c r="S187" s="107"/>
      <c r="T187" s="107"/>
      <c r="U187" s="107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8.0" customHeight="1">
      <c r="A188" s="103"/>
      <c r="R188" s="107"/>
      <c r="S188" s="107"/>
      <c r="T188" s="107"/>
      <c r="U188" s="107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8.0" customHeight="1">
      <c r="A189" s="103"/>
      <c r="R189" s="107"/>
      <c r="S189" s="107"/>
      <c r="T189" s="107"/>
      <c r="U189" s="107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8.0" customHeight="1">
      <c r="A190" s="103"/>
      <c r="R190" s="107"/>
      <c r="S190" s="107"/>
      <c r="T190" s="107"/>
      <c r="U190" s="107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8.0" customHeight="1">
      <c r="A191" s="103"/>
      <c r="R191" s="107"/>
      <c r="S191" s="107"/>
      <c r="T191" s="107"/>
      <c r="U191" s="107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8.0" customHeight="1">
      <c r="A192" s="103"/>
      <c r="R192" s="107"/>
      <c r="S192" s="107"/>
      <c r="T192" s="107"/>
      <c r="U192" s="107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8.0" customHeight="1">
      <c r="A193" s="103"/>
      <c r="R193" s="107"/>
      <c r="S193" s="107"/>
      <c r="T193" s="107"/>
      <c r="U193" s="107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8.0" customHeight="1">
      <c r="A194" s="103"/>
      <c r="R194" s="107"/>
      <c r="S194" s="107"/>
      <c r="T194" s="107"/>
      <c r="U194" s="107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8.0" customHeight="1">
      <c r="A195" s="103"/>
      <c r="R195" s="107"/>
      <c r="S195" s="107"/>
      <c r="T195" s="107"/>
      <c r="U195" s="107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8.0" customHeight="1">
      <c r="A196" s="103"/>
      <c r="R196" s="107"/>
      <c r="S196" s="107"/>
      <c r="T196" s="107"/>
      <c r="U196" s="107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8.0" customHeight="1">
      <c r="A197" s="103"/>
      <c r="R197" s="107"/>
      <c r="S197" s="107"/>
      <c r="T197" s="107"/>
      <c r="U197" s="107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8.0" customHeight="1">
      <c r="A198" s="103"/>
      <c r="R198" s="107"/>
      <c r="S198" s="107"/>
      <c r="T198" s="107"/>
      <c r="U198" s="107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8.0" customHeight="1">
      <c r="A199" s="103"/>
      <c r="R199" s="107"/>
      <c r="S199" s="107"/>
      <c r="T199" s="107"/>
      <c r="U199" s="107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8.0" customHeight="1">
      <c r="A200" s="103"/>
      <c r="R200" s="107"/>
      <c r="S200" s="107"/>
      <c r="T200" s="107"/>
      <c r="U200" s="107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8.0" customHeight="1">
      <c r="A201" s="103"/>
      <c r="R201" s="107"/>
      <c r="S201" s="107"/>
      <c r="T201" s="107"/>
      <c r="U201" s="107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8.0" customHeight="1">
      <c r="A202" s="103"/>
      <c r="R202" s="107"/>
      <c r="S202" s="107"/>
      <c r="T202" s="107"/>
      <c r="U202" s="107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8.0" customHeight="1">
      <c r="A203" s="103"/>
      <c r="R203" s="107"/>
      <c r="S203" s="107"/>
      <c r="T203" s="107"/>
      <c r="U203" s="107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8.0" customHeight="1">
      <c r="A204" s="103"/>
      <c r="R204" s="107"/>
      <c r="S204" s="107"/>
      <c r="T204" s="107"/>
      <c r="U204" s="107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8.0" customHeight="1">
      <c r="A205" s="103"/>
      <c r="R205" s="107"/>
      <c r="S205" s="107"/>
      <c r="T205" s="107"/>
      <c r="U205" s="107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8.0" customHeight="1">
      <c r="A206" s="103"/>
      <c r="R206" s="107"/>
      <c r="S206" s="107"/>
      <c r="T206" s="107"/>
      <c r="U206" s="107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8.0" customHeight="1">
      <c r="A207" s="103"/>
      <c r="R207" s="107"/>
      <c r="S207" s="107"/>
      <c r="T207" s="107"/>
      <c r="U207" s="107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8.0" customHeight="1">
      <c r="A208" s="103"/>
      <c r="R208" s="107"/>
      <c r="S208" s="107"/>
      <c r="T208" s="107"/>
      <c r="U208" s="107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8.0" customHeight="1">
      <c r="A209" s="103"/>
      <c r="R209" s="107"/>
      <c r="S209" s="107"/>
      <c r="T209" s="107"/>
      <c r="U209" s="107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8.0" customHeight="1">
      <c r="A210" s="103"/>
      <c r="R210" s="107"/>
      <c r="S210" s="107"/>
      <c r="T210" s="107"/>
      <c r="U210" s="107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8.0" customHeight="1">
      <c r="A211" s="103"/>
      <c r="R211" s="107"/>
      <c r="S211" s="107"/>
      <c r="T211" s="107"/>
      <c r="U211" s="107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8.0" customHeight="1">
      <c r="A212" s="103"/>
      <c r="R212" s="107"/>
      <c r="S212" s="107"/>
      <c r="T212" s="107"/>
      <c r="U212" s="107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8.0" customHeight="1">
      <c r="A213" s="103"/>
      <c r="R213" s="107"/>
      <c r="S213" s="107"/>
      <c r="T213" s="107"/>
      <c r="U213" s="107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8.0" customHeight="1">
      <c r="A214" s="103"/>
      <c r="R214" s="107"/>
      <c r="S214" s="107"/>
      <c r="T214" s="107"/>
      <c r="U214" s="107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8.0" customHeight="1">
      <c r="A215" s="103"/>
      <c r="R215" s="107"/>
      <c r="S215" s="107"/>
      <c r="T215" s="107"/>
      <c r="U215" s="107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8.0" customHeight="1">
      <c r="A216" s="103"/>
      <c r="R216" s="107"/>
      <c r="S216" s="107"/>
      <c r="T216" s="107"/>
      <c r="U216" s="107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8.0" customHeight="1">
      <c r="A217" s="103"/>
      <c r="R217" s="107"/>
      <c r="S217" s="107"/>
      <c r="T217" s="107"/>
      <c r="U217" s="107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8.0" customHeight="1">
      <c r="A218" s="103"/>
      <c r="R218" s="107"/>
      <c r="S218" s="107"/>
      <c r="T218" s="107"/>
      <c r="U218" s="107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8.0" customHeight="1">
      <c r="A219" s="103"/>
      <c r="R219" s="107"/>
      <c r="S219" s="107"/>
      <c r="T219" s="107"/>
      <c r="U219" s="107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8.0" customHeight="1">
      <c r="A220" s="103"/>
      <c r="R220" s="107"/>
      <c r="S220" s="107"/>
      <c r="T220" s="107"/>
      <c r="U220" s="107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8.0" customHeight="1">
      <c r="A221" s="103"/>
      <c r="R221" s="107"/>
      <c r="S221" s="107"/>
      <c r="T221" s="107"/>
      <c r="U221" s="107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8.0" customHeight="1">
      <c r="A222" s="103"/>
      <c r="R222" s="107"/>
      <c r="S222" s="107"/>
      <c r="T222" s="107"/>
      <c r="U222" s="107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8.0" customHeight="1">
      <c r="A223" s="103"/>
      <c r="R223" s="107"/>
      <c r="S223" s="107"/>
      <c r="T223" s="107"/>
      <c r="U223" s="107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8.0" customHeight="1">
      <c r="A224" s="103"/>
      <c r="R224" s="107"/>
      <c r="S224" s="107"/>
      <c r="T224" s="107"/>
      <c r="U224" s="107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8.0" customHeight="1">
      <c r="A225" s="103"/>
      <c r="R225" s="107"/>
      <c r="S225" s="107"/>
      <c r="T225" s="107"/>
      <c r="U225" s="107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8.0" customHeight="1">
      <c r="A226" s="103"/>
      <c r="R226" s="107"/>
      <c r="S226" s="107"/>
      <c r="T226" s="107"/>
      <c r="U226" s="107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8.0" customHeight="1">
      <c r="A227" s="103"/>
      <c r="R227" s="107"/>
      <c r="S227" s="107"/>
      <c r="T227" s="107"/>
      <c r="U227" s="107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8.0" customHeight="1">
      <c r="A228" s="103"/>
      <c r="R228" s="107"/>
      <c r="S228" s="107"/>
      <c r="T228" s="107"/>
      <c r="U228" s="107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8.0" customHeight="1">
      <c r="A229" s="103"/>
      <c r="R229" s="107"/>
      <c r="S229" s="107"/>
      <c r="T229" s="107"/>
      <c r="U229" s="107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8.0" customHeight="1">
      <c r="A230" s="103"/>
      <c r="R230" s="107"/>
      <c r="S230" s="107"/>
      <c r="T230" s="107"/>
      <c r="U230" s="107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8.0" customHeight="1">
      <c r="A231" s="103"/>
      <c r="R231" s="107"/>
      <c r="S231" s="107"/>
      <c r="T231" s="107"/>
      <c r="U231" s="107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8.0" customHeight="1">
      <c r="A232" s="103"/>
      <c r="R232" s="107"/>
      <c r="S232" s="107"/>
      <c r="T232" s="107"/>
      <c r="U232" s="107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8.0" customHeight="1">
      <c r="A233" s="103"/>
      <c r="R233" s="107"/>
      <c r="S233" s="107"/>
      <c r="T233" s="107"/>
      <c r="U233" s="107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8.0" customHeight="1">
      <c r="A234" s="103"/>
      <c r="R234" s="107"/>
      <c r="S234" s="107"/>
      <c r="T234" s="107"/>
      <c r="U234" s="107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8.0" customHeight="1">
      <c r="A235" s="103"/>
      <c r="R235" s="107"/>
      <c r="S235" s="107"/>
      <c r="T235" s="107"/>
      <c r="U235" s="107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8.0" customHeight="1">
      <c r="A236" s="103"/>
      <c r="R236" s="107"/>
      <c r="S236" s="107"/>
      <c r="T236" s="107"/>
      <c r="U236" s="107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8.0" customHeight="1">
      <c r="A237" s="103"/>
      <c r="R237" s="107"/>
      <c r="S237" s="107"/>
      <c r="T237" s="107"/>
      <c r="U237" s="107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8.0" customHeight="1">
      <c r="A238" s="103"/>
      <c r="R238" s="107"/>
      <c r="S238" s="107"/>
      <c r="T238" s="107"/>
      <c r="U238" s="107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8.0" customHeight="1">
      <c r="A239" s="103"/>
      <c r="R239" s="107"/>
      <c r="S239" s="107"/>
      <c r="T239" s="107"/>
      <c r="U239" s="107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8.0" customHeight="1">
      <c r="A240" s="103"/>
      <c r="R240" s="107"/>
      <c r="S240" s="107"/>
      <c r="T240" s="107"/>
      <c r="U240" s="107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8.0" customHeight="1">
      <c r="A241" s="103"/>
      <c r="R241" s="107"/>
      <c r="S241" s="107"/>
      <c r="T241" s="107"/>
      <c r="U241" s="107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8.0" customHeight="1">
      <c r="A242" s="103"/>
      <c r="R242" s="107"/>
      <c r="S242" s="107"/>
      <c r="T242" s="107"/>
      <c r="U242" s="107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8.0" customHeight="1">
      <c r="A243" s="103"/>
      <c r="R243" s="107"/>
      <c r="S243" s="107"/>
      <c r="T243" s="107"/>
      <c r="U243" s="107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8.0" customHeight="1">
      <c r="A244" s="103"/>
      <c r="R244" s="107"/>
      <c r="S244" s="107"/>
      <c r="T244" s="107"/>
      <c r="U244" s="107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8.0" customHeight="1">
      <c r="A245" s="103"/>
      <c r="R245" s="107"/>
      <c r="S245" s="107"/>
      <c r="T245" s="107"/>
      <c r="U245" s="107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8.0" customHeight="1">
      <c r="A246" s="103"/>
      <c r="R246" s="107"/>
      <c r="S246" s="107"/>
      <c r="T246" s="107"/>
      <c r="U246" s="107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8.0" customHeight="1">
      <c r="A247" s="103"/>
      <c r="R247" s="107"/>
      <c r="S247" s="107"/>
      <c r="T247" s="107"/>
      <c r="U247" s="107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8.0" customHeight="1">
      <c r="A248" s="103"/>
      <c r="R248" s="107"/>
      <c r="S248" s="107"/>
      <c r="T248" s="107"/>
      <c r="U248" s="107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8.0" customHeight="1">
      <c r="A249" s="103"/>
      <c r="R249" s="107"/>
      <c r="S249" s="107"/>
      <c r="T249" s="107"/>
      <c r="U249" s="107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8.0" customHeight="1">
      <c r="A250" s="103"/>
      <c r="R250" s="107"/>
      <c r="S250" s="107"/>
      <c r="T250" s="107"/>
      <c r="U250" s="107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8.0" customHeight="1">
      <c r="A251" s="103"/>
      <c r="R251" s="107"/>
      <c r="S251" s="107"/>
      <c r="T251" s="107"/>
      <c r="U251" s="107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103"/>
      <c r="R252" s="107"/>
      <c r="S252" s="107"/>
      <c r="T252" s="107"/>
      <c r="U252" s="107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103"/>
      <c r="R253" s="107"/>
      <c r="S253" s="107"/>
      <c r="T253" s="107"/>
      <c r="U253" s="107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103"/>
      <c r="R254" s="107"/>
      <c r="S254" s="107"/>
      <c r="T254" s="107"/>
      <c r="U254" s="107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103"/>
      <c r="R255" s="107"/>
      <c r="S255" s="107"/>
      <c r="T255" s="107"/>
      <c r="U255" s="107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103"/>
      <c r="R256" s="107"/>
      <c r="S256" s="107"/>
      <c r="T256" s="107"/>
      <c r="U256" s="107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103"/>
      <c r="R257" s="107"/>
      <c r="S257" s="107"/>
      <c r="T257" s="107"/>
      <c r="U257" s="107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103"/>
      <c r="R258" s="107"/>
      <c r="S258" s="107"/>
      <c r="T258" s="107"/>
      <c r="U258" s="107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103"/>
      <c r="R259" s="107"/>
      <c r="S259" s="107"/>
      <c r="T259" s="107"/>
      <c r="U259" s="107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103"/>
      <c r="R260" s="107"/>
      <c r="S260" s="107"/>
      <c r="T260" s="107"/>
      <c r="U260" s="107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103"/>
      <c r="R261" s="107"/>
      <c r="S261" s="107"/>
      <c r="T261" s="107"/>
      <c r="U261" s="107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103"/>
      <c r="R262" s="107"/>
      <c r="S262" s="107"/>
      <c r="T262" s="107"/>
      <c r="U262" s="107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103"/>
      <c r="R263" s="107"/>
      <c r="S263" s="107"/>
      <c r="T263" s="107"/>
      <c r="U263" s="107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103"/>
      <c r="R264" s="107"/>
      <c r="S264" s="107"/>
      <c r="T264" s="107"/>
      <c r="U264" s="107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103"/>
      <c r="R265" s="107"/>
      <c r="S265" s="107"/>
      <c r="T265" s="107"/>
      <c r="U265" s="107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103"/>
      <c r="R266" s="107"/>
      <c r="S266" s="107"/>
      <c r="T266" s="107"/>
      <c r="U266" s="107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103"/>
      <c r="R267" s="107"/>
      <c r="S267" s="107"/>
      <c r="T267" s="107"/>
      <c r="U267" s="107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103"/>
      <c r="R268" s="107"/>
      <c r="S268" s="107"/>
      <c r="T268" s="107"/>
      <c r="U268" s="107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103"/>
      <c r="R269" s="107"/>
      <c r="S269" s="107"/>
      <c r="T269" s="107"/>
      <c r="U269" s="107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103"/>
      <c r="R270" s="107"/>
      <c r="S270" s="107"/>
      <c r="T270" s="107"/>
      <c r="U270" s="107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103"/>
      <c r="R271" s="107"/>
      <c r="S271" s="107"/>
      <c r="T271" s="107"/>
      <c r="U271" s="107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103"/>
      <c r="R272" s="107"/>
      <c r="S272" s="107"/>
      <c r="T272" s="107"/>
      <c r="U272" s="107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103"/>
      <c r="R273" s="107"/>
      <c r="S273" s="107"/>
      <c r="T273" s="107"/>
      <c r="U273" s="107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103"/>
      <c r="R274" s="107"/>
      <c r="S274" s="107"/>
      <c r="T274" s="107"/>
      <c r="U274" s="107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103"/>
      <c r="R275" s="107"/>
      <c r="S275" s="107"/>
      <c r="T275" s="107"/>
      <c r="U275" s="107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103"/>
      <c r="R276" s="107"/>
      <c r="S276" s="107"/>
      <c r="T276" s="107"/>
      <c r="U276" s="107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103"/>
      <c r="R277" s="107"/>
      <c r="S277" s="107"/>
      <c r="T277" s="107"/>
      <c r="U277" s="107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103"/>
      <c r="R278" s="107"/>
      <c r="S278" s="107"/>
      <c r="T278" s="107"/>
      <c r="U278" s="107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103"/>
      <c r="R279" s="107"/>
      <c r="S279" s="107"/>
      <c r="T279" s="107"/>
      <c r="U279" s="107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</row>
  </sheetData>
  <autoFilter ref="$A$3:$AJ$75">
    <filterColumn colId="7">
      <filters>
        <filter val="QUISVI"/>
      </filters>
    </filterColumn>
  </autoFilter>
  <mergeCells count="1">
    <mergeCell ref="A1:AJ2"/>
  </mergeCells>
  <conditionalFormatting sqref="F79:F94 E91:E108 H107:J110">
    <cfRule type="containsText" dxfId="14" priority="1" operator="containsText" text="RUIM">
      <formula>NOT(ISERROR(SEARCH(("RUIM"),(F79))))</formula>
    </cfRule>
  </conditionalFormatting>
  <conditionalFormatting sqref="F79:F94 E91:E108 H107:J110">
    <cfRule type="containsText" dxfId="15" priority="2" operator="containsText" text="BOM">
      <formula>NOT(ISERROR(SEARCH(("BOM"),(F79))))</formula>
    </cfRule>
  </conditionalFormatting>
  <conditionalFormatting sqref="AH3:AH74 AI3:AJ3 AI107:AJ110">
    <cfRule type="containsText" dxfId="16" priority="3" operator="containsText" text="ENCERRADO">
      <formula>NOT(ISERROR(SEARCH(("ENCERRADO"),(AH3))))</formula>
    </cfRule>
  </conditionalFormatting>
  <conditionalFormatting sqref="AB4:AB74 AD107:AD110">
    <cfRule type="containsText" dxfId="16" priority="4" operator="containsText" text="SIM">
      <formula>NOT(ISERROR(SEARCH(("SIM"),(AB4))))</formula>
    </cfRule>
  </conditionalFormatting>
  <conditionalFormatting sqref="AH3:AH74 AI3:AJ3 AI107:AJ110">
    <cfRule type="containsText" dxfId="6" priority="5" operator="containsText" text="ABERTO">
      <formula>NOT(ISERROR(SEARCH(("ABERTO"),(AH3))))</formula>
    </cfRule>
  </conditionalFormatting>
  <conditionalFormatting sqref="AB4:AB74 AD107:AD110">
    <cfRule type="containsText" dxfId="6" priority="6" operator="containsText" text="NÃO">
      <formula>NOT(ISERROR(SEARCH(("NÃO"),(AB4))))</formula>
    </cfRule>
  </conditionalFormatting>
  <conditionalFormatting sqref="G80:G90">
    <cfRule type="cellIs" dxfId="24" priority="7" operator="greaterThan">
      <formula>"100%"</formula>
    </cfRule>
  </conditionalFormatting>
  <conditionalFormatting sqref="G80:G90">
    <cfRule type="cellIs" dxfId="25" priority="8" operator="between">
      <formula>"50%"</formula>
      <formula>"99%"</formula>
    </cfRule>
  </conditionalFormatting>
  <conditionalFormatting sqref="G80:G90">
    <cfRule type="cellIs" dxfId="26" priority="9" operator="between">
      <formula>"0%"</formula>
      <formula>"30%"</formula>
    </cfRule>
  </conditionalFormatting>
  <conditionalFormatting sqref="G80:G90">
    <cfRule type="cellIs" dxfId="27" priority="10" operator="between">
      <formula>"31%"</formula>
      <formula>"49%"</formula>
    </cfRule>
  </conditionalFormatting>
  <conditionalFormatting sqref="AF4:AF74">
    <cfRule type="cellIs" dxfId="21" priority="11" operator="greaterThanOrEqual">
      <formula>"15%"</formula>
    </cfRule>
  </conditionalFormatting>
  <conditionalFormatting sqref="AF4:AF74">
    <cfRule type="cellIs" dxfId="18" priority="12" operator="greaterThanOrEqual">
      <formula>"11%"</formula>
    </cfRule>
  </conditionalFormatting>
  <conditionalFormatting sqref="AF4:AF74">
    <cfRule type="cellIs" dxfId="22" priority="13" operator="lessThan">
      <formula>"11%"</formula>
    </cfRule>
  </conditionalFormatting>
  <dataValidations>
    <dataValidation type="list" allowBlank="1" showErrorMessage="1" sqref="J4:J74">
      <formula1>"NÃO,SIM"</formula1>
    </dataValidation>
    <dataValidation type="list" allowBlank="1" showErrorMessage="1" sqref="I4:I74">
      <formula1>"ORDEM SOLICITADA,CONTRATADO,ANDAMENTO,CARREGANDO,SALDO,FINALIZADO,CERTO,SEM VEICULO,CTE ANDAMENTO"</formula1>
    </dataValidation>
    <dataValidation type="list" allowBlank="1" showErrorMessage="1" sqref="H3:H74 H379:H1053">
      <formula1>"CYA RUBBER,STEELMAST,VITALE,MAQPERF,SATAKE,RUDAN AGRO,SOLFERTI,UNIFORT,ISCA TEC,COOPAVEL,RIBERSID,KFSTEEL,TROPICAL SEED,TOPAGRO,3 TENTOS,NEWSURGICAL,MAXCROP,GGD METALS,QUISVI,FG AGRO,CRONOS,CLIENTE,MARISPAN,NEWSURGICAL,S4E"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15.71"/>
    <col customWidth="1" min="8" max="8" width="24.71"/>
    <col customWidth="1" min="9" max="10" width="28.43"/>
    <col customWidth="1" min="11" max="11" width="26.14"/>
    <col customWidth="1" hidden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2.43"/>
    <col customWidth="1" hidden="1" min="19" max="19" width="12.43"/>
    <col customWidth="1" min="20" max="20" width="12.43"/>
    <col customWidth="1" hidden="1" min="21" max="23" width="12.43"/>
    <col customWidth="1" hidden="1" min="24" max="24" width="12.71"/>
    <col customWidth="1" min="25" max="25" width="11.29"/>
    <col customWidth="1" hidden="1" min="26" max="26" width="20.57"/>
    <col customWidth="1" hidden="1" min="27" max="27" width="16.71"/>
    <col customWidth="1" min="28" max="28" width="11.86"/>
    <col customWidth="1" min="29" max="29" width="14.71"/>
    <col customWidth="1" hidden="1" min="30" max="30" width="16.57"/>
    <col customWidth="1" hidden="1" min="31" max="31" width="14.71"/>
    <col customWidth="1" min="32" max="32" width="13.57"/>
    <col customWidth="1" hidden="1" min="33" max="33" width="9.86"/>
    <col customWidth="1" hidden="1" min="34" max="34" width="9.57"/>
    <col customWidth="1" hidden="1" min="35" max="35" width="12.29"/>
    <col customWidth="1" hidden="1" min="36" max="36" width="11.14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ht="54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ht="18.0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5" t="s">
        <v>63</v>
      </c>
      <c r="Q3" s="54" t="s">
        <v>63</v>
      </c>
      <c r="R3" s="53" t="s">
        <v>64</v>
      </c>
      <c r="S3" s="53" t="s">
        <v>64</v>
      </c>
      <c r="T3" s="53" t="s">
        <v>65</v>
      </c>
      <c r="U3" s="53" t="s">
        <v>66</v>
      </c>
      <c r="V3" s="53" t="s">
        <v>67</v>
      </c>
      <c r="W3" s="53" t="s">
        <v>67</v>
      </c>
      <c r="X3" s="53" t="s">
        <v>68</v>
      </c>
      <c r="Y3" s="53" t="s">
        <v>69</v>
      </c>
      <c r="Z3" s="53" t="s">
        <v>70</v>
      </c>
      <c r="AA3" s="53" t="s">
        <v>71</v>
      </c>
      <c r="AB3" s="53" t="s">
        <v>72</v>
      </c>
      <c r="AC3" s="53" t="s">
        <v>73</v>
      </c>
      <c r="AD3" s="53" t="s">
        <v>74</v>
      </c>
      <c r="AE3" s="53" t="s">
        <v>75</v>
      </c>
      <c r="AF3" s="53" t="s">
        <v>76</v>
      </c>
      <c r="AG3" s="54" t="s">
        <v>77</v>
      </c>
      <c r="AH3" s="54" t="s">
        <v>78</v>
      </c>
      <c r="AI3" s="55" t="s">
        <v>79</v>
      </c>
      <c r="AJ3" s="55" t="s">
        <v>80</v>
      </c>
    </row>
    <row r="4" ht="18.0" hidden="1" customHeight="1">
      <c r="A4" s="81">
        <v>45963.0</v>
      </c>
      <c r="B4" s="58" t="s">
        <v>1902</v>
      </c>
      <c r="C4" s="320" t="s">
        <v>1903</v>
      </c>
      <c r="D4" s="57" t="s">
        <v>112</v>
      </c>
      <c r="E4" s="57" t="s">
        <v>113</v>
      </c>
      <c r="F4" s="57" t="s">
        <v>659</v>
      </c>
      <c r="G4" s="57" t="s">
        <v>108</v>
      </c>
      <c r="H4" s="59" t="s">
        <v>109</v>
      </c>
      <c r="I4" s="60" t="s">
        <v>86</v>
      </c>
      <c r="J4" s="60" t="s">
        <v>87</v>
      </c>
      <c r="K4" s="59" t="s">
        <v>910</v>
      </c>
      <c r="L4" s="59" t="s">
        <v>1904</v>
      </c>
      <c r="M4" s="62">
        <v>10760.0</v>
      </c>
      <c r="N4" s="62">
        <v>16500.0</v>
      </c>
      <c r="O4" s="60">
        <v>100000.0</v>
      </c>
      <c r="P4" s="63">
        <v>3.0E-4</v>
      </c>
      <c r="Q4" s="64">
        <f t="shared" ref="Q4:Q74" si="1">O4*P4</f>
        <v>30</v>
      </c>
      <c r="R4" s="65">
        <v>0.03</v>
      </c>
      <c r="S4" s="62">
        <f t="shared" ref="S4:S74" si="2">R4*N4</f>
        <v>495</v>
      </c>
      <c r="T4" s="65">
        <v>0.035</v>
      </c>
      <c r="U4" s="62">
        <f t="shared" ref="U4:U74" si="3">T4*N4</f>
        <v>577.5</v>
      </c>
      <c r="V4" s="66">
        <v>0.065</v>
      </c>
      <c r="W4" s="67">
        <f t="shared" ref="W4:W74" si="4">N4*V4</f>
        <v>1072.5</v>
      </c>
      <c r="X4" s="68">
        <f t="shared" ref="X4:X74" si="5">Y4*0.00133</f>
        <v>0.01995</v>
      </c>
      <c r="Y4" s="57">
        <v>15.0</v>
      </c>
      <c r="Z4" s="66">
        <f t="shared" ref="Z4:Z74" si="6">R4+T4+V4+X4</f>
        <v>0.14995</v>
      </c>
      <c r="AA4" s="69">
        <f t="shared" ref="AA4:AA56" si="7">N4*Z4+AJ4</f>
        <v>2614.425</v>
      </c>
      <c r="AB4" s="65">
        <v>0.1</v>
      </c>
      <c r="AC4" s="69">
        <f t="shared" ref="AC4:AC13" si="8">(N4-M4)*AB4</f>
        <v>574</v>
      </c>
      <c r="AD4" s="70">
        <f t="shared" ref="AD4:AD74" si="9">17.5</f>
        <v>17.5</v>
      </c>
      <c r="AE4" s="69">
        <f t="shared" ref="AE4:AE74" si="10">N4-M4-Q4-AA4-AC4-AD4</f>
        <v>2504.075</v>
      </c>
      <c r="AF4" s="66">
        <f t="shared" ref="AF4:AF74" si="11">AE4/N4</f>
        <v>0.1517621212</v>
      </c>
      <c r="AG4" s="71">
        <f t="shared" ref="AG4:AG56" si="12">N4-AA4-AH4</f>
        <v>13556.4</v>
      </c>
      <c r="AH4" s="71">
        <f t="shared" ref="AH4:AH56" si="13">X4*N4</f>
        <v>329.175</v>
      </c>
      <c r="AI4" s="72">
        <v>0.0085</v>
      </c>
      <c r="AJ4" s="73">
        <f t="shared" ref="AJ4:AJ56" si="14">AI4*N4</f>
        <v>140.25</v>
      </c>
    </row>
    <row r="5" ht="18.0" hidden="1" customHeight="1">
      <c r="A5" s="81">
        <v>45963.0</v>
      </c>
      <c r="B5" s="58" t="s">
        <v>1905</v>
      </c>
      <c r="C5" s="320" t="s">
        <v>1906</v>
      </c>
      <c r="D5" s="57" t="s">
        <v>112</v>
      </c>
      <c r="E5" s="57" t="s">
        <v>113</v>
      </c>
      <c r="F5" s="57" t="s">
        <v>118</v>
      </c>
      <c r="G5" s="57" t="s">
        <v>119</v>
      </c>
      <c r="H5" s="59" t="s">
        <v>109</v>
      </c>
      <c r="I5" s="60" t="s">
        <v>86</v>
      </c>
      <c r="J5" s="60" t="s">
        <v>87</v>
      </c>
      <c r="K5" s="59" t="s">
        <v>1907</v>
      </c>
      <c r="L5" s="59" t="s">
        <v>1908</v>
      </c>
      <c r="M5" s="62">
        <v>5060.0</v>
      </c>
      <c r="N5" s="62">
        <v>7900.0</v>
      </c>
      <c r="O5" s="60">
        <v>100000.0</v>
      </c>
      <c r="P5" s="68">
        <v>3.0E-4</v>
      </c>
      <c r="Q5" s="69">
        <f t="shared" si="1"/>
        <v>30</v>
      </c>
      <c r="R5" s="65">
        <v>0.03</v>
      </c>
      <c r="S5" s="62">
        <f t="shared" si="2"/>
        <v>237</v>
      </c>
      <c r="T5" s="65">
        <v>0.035</v>
      </c>
      <c r="U5" s="62">
        <f t="shared" si="3"/>
        <v>276.5</v>
      </c>
      <c r="V5" s="66">
        <v>0.065</v>
      </c>
      <c r="W5" s="67">
        <f t="shared" si="4"/>
        <v>513.5</v>
      </c>
      <c r="X5" s="68">
        <f t="shared" si="5"/>
        <v>0.01995</v>
      </c>
      <c r="Y5" s="57">
        <v>15.0</v>
      </c>
      <c r="Z5" s="66">
        <f t="shared" si="6"/>
        <v>0.14995</v>
      </c>
      <c r="AA5" s="69">
        <f t="shared" si="7"/>
        <v>1251.755</v>
      </c>
      <c r="AB5" s="65">
        <v>0.1</v>
      </c>
      <c r="AC5" s="69">
        <f t="shared" si="8"/>
        <v>284</v>
      </c>
      <c r="AD5" s="70">
        <f t="shared" si="9"/>
        <v>17.5</v>
      </c>
      <c r="AE5" s="69">
        <f t="shared" si="10"/>
        <v>1256.745</v>
      </c>
      <c r="AF5" s="66">
        <f t="shared" si="11"/>
        <v>0.1590816456</v>
      </c>
      <c r="AG5" s="71">
        <f t="shared" si="12"/>
        <v>6490.64</v>
      </c>
      <c r="AH5" s="71">
        <f t="shared" si="13"/>
        <v>157.605</v>
      </c>
      <c r="AI5" s="72">
        <v>0.0085</v>
      </c>
      <c r="AJ5" s="73">
        <f t="shared" si="14"/>
        <v>67.15</v>
      </c>
    </row>
    <row r="6" ht="18.0" hidden="1" customHeight="1">
      <c r="A6" s="81">
        <v>45964.0</v>
      </c>
      <c r="B6" s="58" t="s">
        <v>1909</v>
      </c>
      <c r="C6" s="58">
        <v>18370.0</v>
      </c>
      <c r="D6" s="57" t="s">
        <v>90</v>
      </c>
      <c r="E6" s="57" t="s">
        <v>91</v>
      </c>
      <c r="F6" s="57" t="s">
        <v>122</v>
      </c>
      <c r="G6" s="57" t="s">
        <v>91</v>
      </c>
      <c r="H6" s="59" t="s">
        <v>85</v>
      </c>
      <c r="I6" s="60" t="s">
        <v>86</v>
      </c>
      <c r="J6" s="60" t="s">
        <v>87</v>
      </c>
      <c r="K6" s="59" t="s">
        <v>1910</v>
      </c>
      <c r="L6" s="324" t="s">
        <v>1824</v>
      </c>
      <c r="M6" s="62">
        <v>960.0</v>
      </c>
      <c r="N6" s="62">
        <v>1780.0</v>
      </c>
      <c r="O6" s="228">
        <v>50000.0</v>
      </c>
      <c r="P6" s="63">
        <v>3.0E-4</v>
      </c>
      <c r="Q6" s="64">
        <f t="shared" si="1"/>
        <v>15</v>
      </c>
      <c r="R6" s="65">
        <v>0.12</v>
      </c>
      <c r="S6" s="62">
        <f t="shared" si="2"/>
        <v>213.6</v>
      </c>
      <c r="T6" s="65">
        <v>0.0</v>
      </c>
      <c r="U6" s="62">
        <f t="shared" si="3"/>
        <v>0</v>
      </c>
      <c r="V6" s="66">
        <v>0.065</v>
      </c>
      <c r="W6" s="67">
        <f t="shared" si="4"/>
        <v>115.7</v>
      </c>
      <c r="X6" s="68">
        <f t="shared" si="5"/>
        <v>0.01995</v>
      </c>
      <c r="Y6" s="57">
        <v>15.0</v>
      </c>
      <c r="Z6" s="66">
        <f t="shared" si="6"/>
        <v>0.20495</v>
      </c>
      <c r="AA6" s="69">
        <f t="shared" si="7"/>
        <v>379.941</v>
      </c>
      <c r="AB6" s="65">
        <v>0.13</v>
      </c>
      <c r="AC6" s="69">
        <f t="shared" si="8"/>
        <v>106.6</v>
      </c>
      <c r="AD6" s="70">
        <f t="shared" si="9"/>
        <v>17.5</v>
      </c>
      <c r="AE6" s="69">
        <f t="shared" si="10"/>
        <v>300.959</v>
      </c>
      <c r="AF6" s="66">
        <f t="shared" si="11"/>
        <v>0.1690780899</v>
      </c>
      <c r="AG6" s="71">
        <f t="shared" si="12"/>
        <v>1364.548</v>
      </c>
      <c r="AH6" s="71">
        <f t="shared" si="13"/>
        <v>35.511</v>
      </c>
      <c r="AI6" s="72">
        <v>0.0085</v>
      </c>
      <c r="AJ6" s="73">
        <f t="shared" si="14"/>
        <v>15.13</v>
      </c>
    </row>
    <row r="7" ht="18.0" hidden="1" customHeight="1">
      <c r="A7" s="81">
        <v>45966.0</v>
      </c>
      <c r="B7" s="58" t="s">
        <v>1911</v>
      </c>
      <c r="C7" s="58">
        <v>18416.0</v>
      </c>
      <c r="D7" s="57" t="s">
        <v>118</v>
      </c>
      <c r="E7" s="57" t="s">
        <v>119</v>
      </c>
      <c r="F7" s="57" t="s">
        <v>138</v>
      </c>
      <c r="G7" s="57" t="s">
        <v>139</v>
      </c>
      <c r="H7" s="59" t="s">
        <v>109</v>
      </c>
      <c r="I7" s="60" t="s">
        <v>86</v>
      </c>
      <c r="J7" s="60" t="s">
        <v>87</v>
      </c>
      <c r="K7" s="59" t="s">
        <v>1912</v>
      </c>
      <c r="L7" s="59" t="s">
        <v>1913</v>
      </c>
      <c r="M7" s="62">
        <v>3260.0</v>
      </c>
      <c r="N7" s="62">
        <v>5950.0</v>
      </c>
      <c r="O7" s="60">
        <v>100000.0</v>
      </c>
      <c r="P7" s="63">
        <v>3.0E-4</v>
      </c>
      <c r="Q7" s="64">
        <f t="shared" si="1"/>
        <v>30</v>
      </c>
      <c r="R7" s="65">
        <v>0.12</v>
      </c>
      <c r="S7" s="62">
        <f t="shared" si="2"/>
        <v>714</v>
      </c>
      <c r="T7" s="65">
        <v>0.0</v>
      </c>
      <c r="U7" s="62">
        <f t="shared" si="3"/>
        <v>0</v>
      </c>
      <c r="V7" s="66">
        <v>0.065</v>
      </c>
      <c r="W7" s="67">
        <f t="shared" si="4"/>
        <v>386.75</v>
      </c>
      <c r="X7" s="68">
        <f t="shared" si="5"/>
        <v>0.01995</v>
      </c>
      <c r="Y7" s="57">
        <v>15.0</v>
      </c>
      <c r="Z7" s="66">
        <f t="shared" si="6"/>
        <v>0.20495</v>
      </c>
      <c r="AA7" s="69">
        <f t="shared" si="7"/>
        <v>1270.0275</v>
      </c>
      <c r="AB7" s="65">
        <v>0.1</v>
      </c>
      <c r="AC7" s="69">
        <f t="shared" si="8"/>
        <v>269</v>
      </c>
      <c r="AD7" s="70">
        <f t="shared" si="9"/>
        <v>17.5</v>
      </c>
      <c r="AE7" s="69">
        <f t="shared" si="10"/>
        <v>1103.4725</v>
      </c>
      <c r="AF7" s="66">
        <f t="shared" si="11"/>
        <v>0.185457563</v>
      </c>
      <c r="AG7" s="71">
        <f t="shared" si="12"/>
        <v>4561.27</v>
      </c>
      <c r="AH7" s="71">
        <f t="shared" si="13"/>
        <v>118.7025</v>
      </c>
      <c r="AI7" s="72">
        <v>0.0085</v>
      </c>
      <c r="AJ7" s="73">
        <f t="shared" si="14"/>
        <v>50.575</v>
      </c>
    </row>
    <row r="8" ht="18.0" hidden="1" customHeight="1">
      <c r="A8" s="81">
        <v>45966.0</v>
      </c>
      <c r="B8" s="58">
        <v>25669.0</v>
      </c>
      <c r="C8" s="320">
        <v>18441.0</v>
      </c>
      <c r="D8" s="57" t="s">
        <v>90</v>
      </c>
      <c r="E8" s="57" t="s">
        <v>91</v>
      </c>
      <c r="F8" s="57" t="s">
        <v>148</v>
      </c>
      <c r="G8" s="59" t="s">
        <v>125</v>
      </c>
      <c r="H8" s="59" t="s">
        <v>85</v>
      </c>
      <c r="I8" s="60" t="s">
        <v>86</v>
      </c>
      <c r="J8" s="60" t="s">
        <v>87</v>
      </c>
      <c r="K8" s="59" t="s">
        <v>1914</v>
      </c>
      <c r="L8" s="59" t="s">
        <v>1915</v>
      </c>
      <c r="M8" s="62">
        <v>2400.0</v>
      </c>
      <c r="N8" s="62">
        <v>4400.0</v>
      </c>
      <c r="O8" s="60">
        <v>100000.0</v>
      </c>
      <c r="P8" s="63">
        <v>3.0E-4</v>
      </c>
      <c r="Q8" s="64">
        <f t="shared" si="1"/>
        <v>30</v>
      </c>
      <c r="R8" s="65">
        <v>0.12</v>
      </c>
      <c r="S8" s="62">
        <f t="shared" si="2"/>
        <v>528</v>
      </c>
      <c r="T8" s="65">
        <v>0.0</v>
      </c>
      <c r="U8" s="62">
        <f t="shared" si="3"/>
        <v>0</v>
      </c>
      <c r="V8" s="66">
        <v>0.065</v>
      </c>
      <c r="W8" s="67">
        <f t="shared" si="4"/>
        <v>286</v>
      </c>
      <c r="X8" s="68">
        <f t="shared" si="5"/>
        <v>0.01995</v>
      </c>
      <c r="Y8" s="57">
        <v>15.0</v>
      </c>
      <c r="Z8" s="66">
        <f t="shared" si="6"/>
        <v>0.20495</v>
      </c>
      <c r="AA8" s="69">
        <f t="shared" si="7"/>
        <v>939.18</v>
      </c>
      <c r="AB8" s="65">
        <v>0.13</v>
      </c>
      <c r="AC8" s="69">
        <f t="shared" si="8"/>
        <v>260</v>
      </c>
      <c r="AD8" s="70">
        <f t="shared" si="9"/>
        <v>17.5</v>
      </c>
      <c r="AE8" s="69">
        <f t="shared" si="10"/>
        <v>753.32</v>
      </c>
      <c r="AF8" s="66">
        <f t="shared" si="11"/>
        <v>0.1712090909</v>
      </c>
      <c r="AG8" s="71">
        <f t="shared" si="12"/>
        <v>3373.04</v>
      </c>
      <c r="AH8" s="71">
        <f t="shared" si="13"/>
        <v>87.78</v>
      </c>
      <c r="AI8" s="72">
        <v>0.0085</v>
      </c>
      <c r="AJ8" s="73">
        <f t="shared" si="14"/>
        <v>37.4</v>
      </c>
    </row>
    <row r="9" ht="18.0" hidden="1" customHeight="1">
      <c r="A9" s="81">
        <v>45966.0</v>
      </c>
      <c r="B9" s="57" t="s">
        <v>1916</v>
      </c>
      <c r="C9" s="57" t="s">
        <v>1917</v>
      </c>
      <c r="D9" s="57" t="s">
        <v>112</v>
      </c>
      <c r="E9" s="57" t="s">
        <v>113</v>
      </c>
      <c r="F9" s="57" t="s">
        <v>659</v>
      </c>
      <c r="G9" s="57" t="s">
        <v>108</v>
      </c>
      <c r="H9" s="59" t="s">
        <v>109</v>
      </c>
      <c r="I9" s="75" t="s">
        <v>86</v>
      </c>
      <c r="J9" s="75" t="s">
        <v>87</v>
      </c>
      <c r="K9" s="57" t="s">
        <v>136</v>
      </c>
      <c r="L9" s="57" t="s">
        <v>1872</v>
      </c>
      <c r="M9" s="463">
        <v>8060.0</v>
      </c>
      <c r="N9" s="463">
        <v>13900.0</v>
      </c>
      <c r="O9" s="75">
        <v>100000.0</v>
      </c>
      <c r="P9" s="63">
        <v>3.0E-4</v>
      </c>
      <c r="Q9" s="64">
        <f t="shared" si="1"/>
        <v>30</v>
      </c>
      <c r="R9" s="65">
        <v>0.03</v>
      </c>
      <c r="S9" s="62">
        <f t="shared" si="2"/>
        <v>417</v>
      </c>
      <c r="T9" s="65">
        <v>0.035</v>
      </c>
      <c r="U9" s="62">
        <f t="shared" si="3"/>
        <v>486.5</v>
      </c>
      <c r="V9" s="66">
        <v>0.065</v>
      </c>
      <c r="W9" s="67">
        <f t="shared" si="4"/>
        <v>903.5</v>
      </c>
      <c r="X9" s="68">
        <f t="shared" si="5"/>
        <v>0.01995</v>
      </c>
      <c r="Y9" s="57">
        <v>15.0</v>
      </c>
      <c r="Z9" s="66">
        <f t="shared" si="6"/>
        <v>0.14995</v>
      </c>
      <c r="AA9" s="69">
        <f t="shared" si="7"/>
        <v>2202.455</v>
      </c>
      <c r="AB9" s="65">
        <v>0.1</v>
      </c>
      <c r="AC9" s="69">
        <f t="shared" si="8"/>
        <v>584</v>
      </c>
      <c r="AD9" s="70">
        <f t="shared" si="9"/>
        <v>17.5</v>
      </c>
      <c r="AE9" s="69">
        <f t="shared" si="10"/>
        <v>3006.045</v>
      </c>
      <c r="AF9" s="66">
        <f t="shared" si="11"/>
        <v>0.2162622302</v>
      </c>
      <c r="AG9" s="71">
        <f t="shared" si="12"/>
        <v>11420.24</v>
      </c>
      <c r="AH9" s="71">
        <f t="shared" si="13"/>
        <v>277.305</v>
      </c>
      <c r="AI9" s="72">
        <v>0.0085</v>
      </c>
      <c r="AJ9" s="73">
        <f t="shared" si="14"/>
        <v>118.15</v>
      </c>
    </row>
    <row r="10" ht="18.0" hidden="1" customHeight="1">
      <c r="A10" s="81">
        <v>45966.0</v>
      </c>
      <c r="B10" s="320" t="s">
        <v>1918</v>
      </c>
      <c r="C10" s="320" t="s">
        <v>1919</v>
      </c>
      <c r="D10" s="57" t="s">
        <v>112</v>
      </c>
      <c r="E10" s="57" t="s">
        <v>113</v>
      </c>
      <c r="F10" s="57" t="s">
        <v>118</v>
      </c>
      <c r="G10" s="57" t="s">
        <v>119</v>
      </c>
      <c r="H10" s="59" t="s">
        <v>109</v>
      </c>
      <c r="I10" s="75" t="s">
        <v>86</v>
      </c>
      <c r="J10" s="75" t="s">
        <v>87</v>
      </c>
      <c r="K10" s="57" t="s">
        <v>1920</v>
      </c>
      <c r="L10" s="57" t="s">
        <v>1921</v>
      </c>
      <c r="M10" s="463">
        <v>5060.0</v>
      </c>
      <c r="N10" s="463">
        <v>8600.0</v>
      </c>
      <c r="O10" s="75">
        <v>100000.0</v>
      </c>
      <c r="P10" s="63">
        <v>3.0E-4</v>
      </c>
      <c r="Q10" s="64">
        <f t="shared" si="1"/>
        <v>30</v>
      </c>
      <c r="R10" s="65">
        <v>0.03</v>
      </c>
      <c r="S10" s="62">
        <f t="shared" si="2"/>
        <v>258</v>
      </c>
      <c r="T10" s="65">
        <v>0.035</v>
      </c>
      <c r="U10" s="62">
        <f t="shared" si="3"/>
        <v>301</v>
      </c>
      <c r="V10" s="66">
        <v>0.065</v>
      </c>
      <c r="W10" s="67">
        <f t="shared" si="4"/>
        <v>559</v>
      </c>
      <c r="X10" s="68">
        <f t="shared" si="5"/>
        <v>0.01995</v>
      </c>
      <c r="Y10" s="57">
        <v>15.0</v>
      </c>
      <c r="Z10" s="66">
        <f t="shared" si="6"/>
        <v>0.14995</v>
      </c>
      <c r="AA10" s="69">
        <f t="shared" si="7"/>
        <v>1362.67</v>
      </c>
      <c r="AB10" s="65">
        <v>0.1</v>
      </c>
      <c r="AC10" s="69">
        <f t="shared" si="8"/>
        <v>354</v>
      </c>
      <c r="AD10" s="70">
        <f t="shared" si="9"/>
        <v>17.5</v>
      </c>
      <c r="AE10" s="69">
        <f t="shared" si="10"/>
        <v>1775.83</v>
      </c>
      <c r="AF10" s="66">
        <f t="shared" si="11"/>
        <v>0.2064918605</v>
      </c>
      <c r="AG10" s="71">
        <f t="shared" si="12"/>
        <v>7065.76</v>
      </c>
      <c r="AH10" s="71">
        <f t="shared" si="13"/>
        <v>171.57</v>
      </c>
      <c r="AI10" s="72">
        <v>0.0085</v>
      </c>
      <c r="AJ10" s="73">
        <f t="shared" si="14"/>
        <v>73.1</v>
      </c>
    </row>
    <row r="11" ht="15.75" hidden="1" customHeight="1">
      <c r="A11" s="81">
        <v>45967.0</v>
      </c>
      <c r="B11" s="58">
        <v>25760.0</v>
      </c>
      <c r="C11" s="58">
        <v>25760.0</v>
      </c>
      <c r="D11" s="59" t="s">
        <v>90</v>
      </c>
      <c r="E11" s="59" t="s">
        <v>91</v>
      </c>
      <c r="F11" s="57" t="s">
        <v>224</v>
      </c>
      <c r="G11" s="57" t="s">
        <v>91</v>
      </c>
      <c r="H11" s="57" t="s">
        <v>85</v>
      </c>
      <c r="I11" s="60" t="s">
        <v>86</v>
      </c>
      <c r="J11" s="60" t="s">
        <v>87</v>
      </c>
      <c r="K11" s="57" t="s">
        <v>1922</v>
      </c>
      <c r="L11" s="57" t="s">
        <v>1089</v>
      </c>
      <c r="M11" s="75">
        <v>710.0</v>
      </c>
      <c r="N11" s="75">
        <v>1350.0</v>
      </c>
      <c r="O11" s="75">
        <v>50000.0</v>
      </c>
      <c r="P11" s="63">
        <v>3.0E-4</v>
      </c>
      <c r="Q11" s="64">
        <f t="shared" si="1"/>
        <v>15</v>
      </c>
      <c r="R11" s="65">
        <v>0.12</v>
      </c>
      <c r="S11" s="62">
        <f t="shared" si="2"/>
        <v>162</v>
      </c>
      <c r="T11" s="65">
        <v>0.0</v>
      </c>
      <c r="U11" s="62">
        <f t="shared" si="3"/>
        <v>0</v>
      </c>
      <c r="V11" s="66">
        <v>0.065</v>
      </c>
      <c r="W11" s="67">
        <f t="shared" si="4"/>
        <v>87.75</v>
      </c>
      <c r="X11" s="68">
        <f t="shared" si="5"/>
        <v>0.01995</v>
      </c>
      <c r="Y11" s="57">
        <v>15.0</v>
      </c>
      <c r="Z11" s="66">
        <f t="shared" si="6"/>
        <v>0.20495</v>
      </c>
      <c r="AA11" s="69">
        <f t="shared" si="7"/>
        <v>288.1575</v>
      </c>
      <c r="AB11" s="65">
        <v>0.13</v>
      </c>
      <c r="AC11" s="69">
        <f t="shared" si="8"/>
        <v>83.2</v>
      </c>
      <c r="AD11" s="70">
        <f t="shared" si="9"/>
        <v>17.5</v>
      </c>
      <c r="AE11" s="69">
        <f t="shared" si="10"/>
        <v>236.1425</v>
      </c>
      <c r="AF11" s="66">
        <f t="shared" si="11"/>
        <v>0.1749203704</v>
      </c>
      <c r="AG11" s="71">
        <f t="shared" si="12"/>
        <v>1034.91</v>
      </c>
      <c r="AH11" s="71">
        <f t="shared" si="13"/>
        <v>26.9325</v>
      </c>
      <c r="AI11" s="72">
        <v>0.0085</v>
      </c>
      <c r="AJ11" s="73">
        <f t="shared" si="14"/>
        <v>11.475</v>
      </c>
    </row>
    <row r="12" ht="18.0" customHeight="1">
      <c r="A12" s="81">
        <v>45967.0</v>
      </c>
      <c r="B12" s="58">
        <v>24410.0</v>
      </c>
      <c r="C12" s="58">
        <v>17759.0</v>
      </c>
      <c r="D12" s="59" t="s">
        <v>127</v>
      </c>
      <c r="E12" s="59" t="s">
        <v>83</v>
      </c>
      <c r="F12" s="59" t="s">
        <v>82</v>
      </c>
      <c r="G12" s="59" t="s">
        <v>83</v>
      </c>
      <c r="H12" s="59" t="s">
        <v>128</v>
      </c>
      <c r="I12" s="60" t="s">
        <v>86</v>
      </c>
      <c r="J12" s="60" t="s">
        <v>87</v>
      </c>
      <c r="K12" s="59" t="s">
        <v>1798</v>
      </c>
      <c r="L12" s="59" t="s">
        <v>1799</v>
      </c>
      <c r="M12" s="60">
        <v>1010.0</v>
      </c>
      <c r="N12" s="60">
        <v>2100.0</v>
      </c>
      <c r="O12" s="60">
        <v>80000.0</v>
      </c>
      <c r="P12" s="63">
        <v>3.0E-4</v>
      </c>
      <c r="Q12" s="64">
        <f t="shared" si="1"/>
        <v>24</v>
      </c>
      <c r="R12" s="65">
        <v>0.0</v>
      </c>
      <c r="S12" s="62">
        <f t="shared" si="2"/>
        <v>0</v>
      </c>
      <c r="T12" s="65">
        <v>0.035</v>
      </c>
      <c r="U12" s="62">
        <f t="shared" si="3"/>
        <v>73.5</v>
      </c>
      <c r="V12" s="66">
        <v>0.065</v>
      </c>
      <c r="W12" s="67">
        <f t="shared" si="4"/>
        <v>136.5</v>
      </c>
      <c r="X12" s="68">
        <f t="shared" si="5"/>
        <v>0.01995</v>
      </c>
      <c r="Y12" s="57">
        <v>15.0</v>
      </c>
      <c r="Z12" s="66">
        <f t="shared" si="6"/>
        <v>0.11995</v>
      </c>
      <c r="AA12" s="69">
        <f t="shared" si="7"/>
        <v>269.745</v>
      </c>
      <c r="AB12" s="65">
        <v>0.13</v>
      </c>
      <c r="AC12" s="69">
        <f t="shared" si="8"/>
        <v>141.7</v>
      </c>
      <c r="AD12" s="70">
        <f t="shared" si="9"/>
        <v>17.5</v>
      </c>
      <c r="AE12" s="69">
        <f t="shared" si="10"/>
        <v>637.055</v>
      </c>
      <c r="AF12" s="66">
        <f t="shared" si="11"/>
        <v>0.3033595238</v>
      </c>
      <c r="AG12" s="71">
        <f t="shared" si="12"/>
        <v>1788.36</v>
      </c>
      <c r="AH12" s="71">
        <f t="shared" si="13"/>
        <v>41.895</v>
      </c>
      <c r="AI12" s="72">
        <v>0.0085</v>
      </c>
      <c r="AJ12" s="73">
        <f t="shared" si="14"/>
        <v>17.85</v>
      </c>
    </row>
    <row r="13" ht="18.0" hidden="1" customHeight="1">
      <c r="A13" s="81">
        <v>45967.0</v>
      </c>
      <c r="B13" s="58" t="s">
        <v>1923</v>
      </c>
      <c r="C13" s="325">
        <v>18509.0</v>
      </c>
      <c r="D13" s="57" t="s">
        <v>90</v>
      </c>
      <c r="E13" s="57" t="s">
        <v>91</v>
      </c>
      <c r="F13" s="57" t="s">
        <v>94</v>
      </c>
      <c r="G13" s="57" t="s">
        <v>91</v>
      </c>
      <c r="H13" s="59" t="s">
        <v>85</v>
      </c>
      <c r="I13" s="60" t="s">
        <v>86</v>
      </c>
      <c r="J13" s="60" t="s">
        <v>87</v>
      </c>
      <c r="K13" s="59" t="s">
        <v>1924</v>
      </c>
      <c r="L13" s="59" t="s">
        <v>1925</v>
      </c>
      <c r="M13" s="62">
        <v>880.0</v>
      </c>
      <c r="N13" s="62">
        <v>1620.0</v>
      </c>
      <c r="O13" s="60">
        <v>100000.0</v>
      </c>
      <c r="P13" s="63">
        <v>3.0E-4</v>
      </c>
      <c r="Q13" s="64">
        <f t="shared" si="1"/>
        <v>30</v>
      </c>
      <c r="R13" s="65">
        <v>0.12</v>
      </c>
      <c r="S13" s="62">
        <f t="shared" si="2"/>
        <v>194.4</v>
      </c>
      <c r="T13" s="65">
        <v>0.0</v>
      </c>
      <c r="U13" s="62">
        <f t="shared" si="3"/>
        <v>0</v>
      </c>
      <c r="V13" s="66">
        <v>0.065</v>
      </c>
      <c r="W13" s="67">
        <f t="shared" si="4"/>
        <v>105.3</v>
      </c>
      <c r="X13" s="68">
        <f t="shared" si="5"/>
        <v>0.01995</v>
      </c>
      <c r="Y13" s="57">
        <v>15.0</v>
      </c>
      <c r="Z13" s="66">
        <f t="shared" si="6"/>
        <v>0.20495</v>
      </c>
      <c r="AA13" s="69">
        <f t="shared" si="7"/>
        <v>345.789</v>
      </c>
      <c r="AB13" s="65">
        <v>0.13</v>
      </c>
      <c r="AC13" s="69">
        <f t="shared" si="8"/>
        <v>96.2</v>
      </c>
      <c r="AD13" s="70">
        <f t="shared" si="9"/>
        <v>17.5</v>
      </c>
      <c r="AE13" s="69">
        <f t="shared" si="10"/>
        <v>250.511</v>
      </c>
      <c r="AF13" s="66">
        <f t="shared" si="11"/>
        <v>0.1546364198</v>
      </c>
      <c r="AG13" s="71">
        <f t="shared" si="12"/>
        <v>1241.892</v>
      </c>
      <c r="AH13" s="71">
        <f t="shared" si="13"/>
        <v>32.319</v>
      </c>
      <c r="AI13" s="72">
        <v>0.0085</v>
      </c>
      <c r="AJ13" s="73">
        <f t="shared" si="14"/>
        <v>13.77</v>
      </c>
    </row>
    <row r="14" ht="18.0" hidden="1" customHeight="1">
      <c r="A14" s="81">
        <v>45968.0</v>
      </c>
      <c r="B14" s="320">
        <v>25840.0</v>
      </c>
      <c r="C14" s="320">
        <v>18532.0</v>
      </c>
      <c r="D14" s="57" t="s">
        <v>124</v>
      </c>
      <c r="E14" s="57" t="s">
        <v>125</v>
      </c>
      <c r="F14" s="59" t="s">
        <v>105</v>
      </c>
      <c r="G14" s="83" t="s">
        <v>106</v>
      </c>
      <c r="H14" s="59" t="s">
        <v>109</v>
      </c>
      <c r="I14" s="60" t="s">
        <v>86</v>
      </c>
      <c r="J14" s="60" t="s">
        <v>87</v>
      </c>
      <c r="K14" s="59" t="s">
        <v>719</v>
      </c>
      <c r="L14" s="57" t="s">
        <v>1603</v>
      </c>
      <c r="M14" s="84">
        <v>9400.0</v>
      </c>
      <c r="N14" s="84">
        <v>11800.0</v>
      </c>
      <c r="O14" s="84">
        <v>400000.0</v>
      </c>
      <c r="P14" s="63">
        <v>3.0E-4</v>
      </c>
      <c r="Q14" s="64">
        <f t="shared" si="1"/>
        <v>120</v>
      </c>
      <c r="R14" s="65">
        <v>0.03</v>
      </c>
      <c r="S14" s="62">
        <f t="shared" si="2"/>
        <v>354</v>
      </c>
      <c r="T14" s="65">
        <v>0.035</v>
      </c>
      <c r="U14" s="62">
        <f t="shared" si="3"/>
        <v>413</v>
      </c>
      <c r="V14" s="66">
        <v>0.065</v>
      </c>
      <c r="W14" s="67">
        <f t="shared" si="4"/>
        <v>767</v>
      </c>
      <c r="X14" s="68">
        <f t="shared" si="5"/>
        <v>0.01995</v>
      </c>
      <c r="Y14" s="57">
        <v>15.0</v>
      </c>
      <c r="Z14" s="66">
        <f t="shared" si="6"/>
        <v>0.14995</v>
      </c>
      <c r="AA14" s="69">
        <f t="shared" si="7"/>
        <v>1869.71</v>
      </c>
      <c r="AB14" s="65">
        <v>0.0</v>
      </c>
      <c r="AC14" s="76">
        <v>250.0</v>
      </c>
      <c r="AD14" s="70">
        <f t="shared" si="9"/>
        <v>17.5</v>
      </c>
      <c r="AE14" s="69">
        <f t="shared" si="10"/>
        <v>142.79</v>
      </c>
      <c r="AF14" s="66">
        <f t="shared" si="11"/>
        <v>0.01210084746</v>
      </c>
      <c r="AG14" s="71">
        <f t="shared" si="12"/>
        <v>9694.88</v>
      </c>
      <c r="AH14" s="71">
        <f t="shared" si="13"/>
        <v>235.41</v>
      </c>
      <c r="AI14" s="72">
        <v>0.0085</v>
      </c>
      <c r="AJ14" s="73">
        <f t="shared" si="14"/>
        <v>100.3</v>
      </c>
    </row>
    <row r="15" ht="18.0" hidden="1" customHeight="1">
      <c r="A15" s="81">
        <v>45968.0</v>
      </c>
      <c r="B15" s="320">
        <v>25842.0</v>
      </c>
      <c r="C15" s="320">
        <v>18534.0</v>
      </c>
      <c r="D15" s="57" t="s">
        <v>124</v>
      </c>
      <c r="E15" s="57" t="s">
        <v>125</v>
      </c>
      <c r="F15" s="59" t="s">
        <v>105</v>
      </c>
      <c r="G15" s="83" t="s">
        <v>106</v>
      </c>
      <c r="H15" s="59" t="s">
        <v>109</v>
      </c>
      <c r="I15" s="60" t="s">
        <v>86</v>
      </c>
      <c r="J15" s="60" t="s">
        <v>87</v>
      </c>
      <c r="K15" s="59" t="s">
        <v>1926</v>
      </c>
      <c r="L15" s="57" t="s">
        <v>1927</v>
      </c>
      <c r="M15" s="84">
        <v>8460.0</v>
      </c>
      <c r="N15" s="84">
        <v>12900.0</v>
      </c>
      <c r="O15" s="84">
        <v>350000.0</v>
      </c>
      <c r="P15" s="63">
        <v>3.0E-4</v>
      </c>
      <c r="Q15" s="64">
        <f t="shared" si="1"/>
        <v>105</v>
      </c>
      <c r="R15" s="65">
        <v>0.03</v>
      </c>
      <c r="S15" s="62">
        <f t="shared" si="2"/>
        <v>387</v>
      </c>
      <c r="T15" s="65">
        <v>0.035</v>
      </c>
      <c r="U15" s="62">
        <f t="shared" si="3"/>
        <v>451.5</v>
      </c>
      <c r="V15" s="66">
        <v>0.065</v>
      </c>
      <c r="W15" s="67">
        <f t="shared" si="4"/>
        <v>838.5</v>
      </c>
      <c r="X15" s="68">
        <f t="shared" si="5"/>
        <v>0.01995</v>
      </c>
      <c r="Y15" s="57">
        <v>15.0</v>
      </c>
      <c r="Z15" s="66">
        <f t="shared" si="6"/>
        <v>0.14995</v>
      </c>
      <c r="AA15" s="69">
        <f t="shared" si="7"/>
        <v>2044.005</v>
      </c>
      <c r="AB15" s="65">
        <v>0.07</v>
      </c>
      <c r="AC15" s="69">
        <f t="shared" ref="AC15:AC55" si="15">(N15-M15)*AB15</f>
        <v>310.8</v>
      </c>
      <c r="AD15" s="70">
        <f t="shared" si="9"/>
        <v>17.5</v>
      </c>
      <c r="AE15" s="69">
        <f t="shared" si="10"/>
        <v>1962.695</v>
      </c>
      <c r="AF15" s="66">
        <f t="shared" si="11"/>
        <v>0.1521468992</v>
      </c>
      <c r="AG15" s="71">
        <f t="shared" si="12"/>
        <v>10598.64</v>
      </c>
      <c r="AH15" s="71">
        <f t="shared" si="13"/>
        <v>257.355</v>
      </c>
      <c r="AI15" s="72">
        <v>0.0085</v>
      </c>
      <c r="AJ15" s="73">
        <f t="shared" si="14"/>
        <v>109.65</v>
      </c>
    </row>
    <row r="16" ht="16.5" hidden="1" customHeight="1">
      <c r="A16" s="81">
        <v>45969.0</v>
      </c>
      <c r="B16" s="58" t="s">
        <v>1928</v>
      </c>
      <c r="C16" s="325" t="s">
        <v>1929</v>
      </c>
      <c r="D16" s="57" t="s">
        <v>112</v>
      </c>
      <c r="E16" s="57" t="s">
        <v>113</v>
      </c>
      <c r="F16" s="57" t="s">
        <v>659</v>
      </c>
      <c r="G16" s="57" t="s">
        <v>108</v>
      </c>
      <c r="H16" s="59" t="s">
        <v>109</v>
      </c>
      <c r="I16" s="75" t="s">
        <v>86</v>
      </c>
      <c r="J16" s="75" t="s">
        <v>87</v>
      </c>
      <c r="K16" s="59" t="s">
        <v>488</v>
      </c>
      <c r="L16" s="57" t="s">
        <v>1930</v>
      </c>
      <c r="M16" s="463">
        <v>9560.0</v>
      </c>
      <c r="N16" s="463">
        <v>14980.0</v>
      </c>
      <c r="O16" s="75">
        <v>100000.0</v>
      </c>
      <c r="P16" s="63">
        <v>3.0E-4</v>
      </c>
      <c r="Q16" s="64">
        <f t="shared" si="1"/>
        <v>30</v>
      </c>
      <c r="R16" s="65">
        <v>0.03</v>
      </c>
      <c r="S16" s="62">
        <f t="shared" si="2"/>
        <v>449.4</v>
      </c>
      <c r="T16" s="65">
        <v>0.035</v>
      </c>
      <c r="U16" s="62">
        <f t="shared" si="3"/>
        <v>524.3</v>
      </c>
      <c r="V16" s="66">
        <v>0.065</v>
      </c>
      <c r="W16" s="67">
        <f t="shared" si="4"/>
        <v>973.7</v>
      </c>
      <c r="X16" s="68">
        <f t="shared" si="5"/>
        <v>0.01995</v>
      </c>
      <c r="Y16" s="57">
        <v>15.0</v>
      </c>
      <c r="Z16" s="66">
        <f t="shared" si="6"/>
        <v>0.14995</v>
      </c>
      <c r="AA16" s="69">
        <f t="shared" si="7"/>
        <v>2373.581</v>
      </c>
      <c r="AB16" s="65">
        <v>0.1</v>
      </c>
      <c r="AC16" s="69">
        <f t="shared" si="15"/>
        <v>542</v>
      </c>
      <c r="AD16" s="70">
        <f t="shared" si="9"/>
        <v>17.5</v>
      </c>
      <c r="AE16" s="69">
        <f t="shared" si="10"/>
        <v>2456.919</v>
      </c>
      <c r="AF16" s="66">
        <f t="shared" si="11"/>
        <v>0.1640132844</v>
      </c>
      <c r="AG16" s="71">
        <f t="shared" si="12"/>
        <v>12307.568</v>
      </c>
      <c r="AH16" s="71">
        <f t="shared" si="13"/>
        <v>298.851</v>
      </c>
      <c r="AI16" s="72">
        <v>0.0085</v>
      </c>
      <c r="AJ16" s="73">
        <f t="shared" si="14"/>
        <v>127.33</v>
      </c>
    </row>
    <row r="17" ht="18.0" hidden="1" customHeight="1">
      <c r="A17" s="81">
        <v>45969.0</v>
      </c>
      <c r="B17" s="58" t="s">
        <v>1931</v>
      </c>
      <c r="C17" s="58" t="s">
        <v>1932</v>
      </c>
      <c r="D17" s="57" t="s">
        <v>112</v>
      </c>
      <c r="E17" s="57" t="s">
        <v>113</v>
      </c>
      <c r="F17" s="57" t="s">
        <v>118</v>
      </c>
      <c r="G17" s="57" t="s">
        <v>119</v>
      </c>
      <c r="H17" s="59" t="s">
        <v>109</v>
      </c>
      <c r="I17" s="75" t="s">
        <v>86</v>
      </c>
      <c r="J17" s="75" t="s">
        <v>87</v>
      </c>
      <c r="K17" s="59" t="s">
        <v>1933</v>
      </c>
      <c r="L17" s="57" t="s">
        <v>1934</v>
      </c>
      <c r="M17" s="463">
        <v>4410.0</v>
      </c>
      <c r="N17" s="463">
        <v>7900.0</v>
      </c>
      <c r="O17" s="75">
        <v>100000.0</v>
      </c>
      <c r="P17" s="63">
        <v>3.0E-4</v>
      </c>
      <c r="Q17" s="64">
        <f t="shared" si="1"/>
        <v>30</v>
      </c>
      <c r="R17" s="65">
        <v>0.03</v>
      </c>
      <c r="S17" s="62">
        <f t="shared" si="2"/>
        <v>237</v>
      </c>
      <c r="T17" s="65">
        <v>0.035</v>
      </c>
      <c r="U17" s="62">
        <f t="shared" si="3"/>
        <v>276.5</v>
      </c>
      <c r="V17" s="66">
        <v>0.065</v>
      </c>
      <c r="W17" s="67">
        <f t="shared" si="4"/>
        <v>513.5</v>
      </c>
      <c r="X17" s="68">
        <f t="shared" si="5"/>
        <v>0.01995</v>
      </c>
      <c r="Y17" s="57">
        <v>15.0</v>
      </c>
      <c r="Z17" s="66">
        <f t="shared" si="6"/>
        <v>0.14995</v>
      </c>
      <c r="AA17" s="69">
        <f t="shared" si="7"/>
        <v>1251.755</v>
      </c>
      <c r="AB17" s="65">
        <v>0.1</v>
      </c>
      <c r="AC17" s="69">
        <f t="shared" si="15"/>
        <v>349</v>
      </c>
      <c r="AD17" s="70">
        <f t="shared" si="9"/>
        <v>17.5</v>
      </c>
      <c r="AE17" s="69">
        <f t="shared" si="10"/>
        <v>1841.745</v>
      </c>
      <c r="AF17" s="66">
        <f t="shared" si="11"/>
        <v>0.2331322785</v>
      </c>
      <c r="AG17" s="71">
        <f t="shared" si="12"/>
        <v>6490.64</v>
      </c>
      <c r="AH17" s="71">
        <f t="shared" si="13"/>
        <v>157.605</v>
      </c>
      <c r="AI17" s="72">
        <v>0.0085</v>
      </c>
      <c r="AJ17" s="73">
        <f t="shared" si="14"/>
        <v>67.15</v>
      </c>
    </row>
    <row r="18" ht="18.0" hidden="1" customHeight="1">
      <c r="A18" s="81">
        <v>45971.0</v>
      </c>
      <c r="B18" s="58">
        <v>25892.0</v>
      </c>
      <c r="C18" s="58">
        <v>18566.0</v>
      </c>
      <c r="D18" s="59" t="s">
        <v>90</v>
      </c>
      <c r="E18" s="59" t="s">
        <v>91</v>
      </c>
      <c r="F18" s="57" t="s">
        <v>122</v>
      </c>
      <c r="G18" s="57" t="s">
        <v>91</v>
      </c>
      <c r="H18" s="57" t="s">
        <v>85</v>
      </c>
      <c r="I18" s="60" t="s">
        <v>86</v>
      </c>
      <c r="J18" s="60" t="s">
        <v>87</v>
      </c>
      <c r="K18" s="57" t="s">
        <v>1935</v>
      </c>
      <c r="L18" s="57" t="s">
        <v>1936</v>
      </c>
      <c r="M18" s="75">
        <v>760.0</v>
      </c>
      <c r="N18" s="75">
        <v>1250.0</v>
      </c>
      <c r="O18" s="75">
        <v>30000.0</v>
      </c>
      <c r="P18" s="68">
        <v>3.0E-4</v>
      </c>
      <c r="Q18" s="69">
        <f t="shared" si="1"/>
        <v>9</v>
      </c>
      <c r="R18" s="65">
        <v>0.12</v>
      </c>
      <c r="S18" s="62">
        <f t="shared" si="2"/>
        <v>150</v>
      </c>
      <c r="T18" s="65">
        <v>0.0</v>
      </c>
      <c r="U18" s="62">
        <f t="shared" si="3"/>
        <v>0</v>
      </c>
      <c r="V18" s="66">
        <v>0.065</v>
      </c>
      <c r="W18" s="67">
        <f t="shared" si="4"/>
        <v>81.25</v>
      </c>
      <c r="X18" s="68">
        <f t="shared" si="5"/>
        <v>0.01995</v>
      </c>
      <c r="Y18" s="57">
        <v>15.0</v>
      </c>
      <c r="Z18" s="66">
        <f t="shared" si="6"/>
        <v>0.20495</v>
      </c>
      <c r="AA18" s="69">
        <f t="shared" si="7"/>
        <v>266.8125</v>
      </c>
      <c r="AB18" s="65">
        <v>0.07</v>
      </c>
      <c r="AC18" s="69">
        <f t="shared" si="15"/>
        <v>34.3</v>
      </c>
      <c r="AD18" s="70">
        <f t="shared" si="9"/>
        <v>17.5</v>
      </c>
      <c r="AE18" s="69">
        <f t="shared" si="10"/>
        <v>162.3875</v>
      </c>
      <c r="AF18" s="66">
        <f t="shared" si="11"/>
        <v>0.12991</v>
      </c>
      <c r="AG18" s="71">
        <f t="shared" si="12"/>
        <v>958.25</v>
      </c>
      <c r="AH18" s="71">
        <f t="shared" si="13"/>
        <v>24.9375</v>
      </c>
      <c r="AI18" s="77">
        <v>0.0085</v>
      </c>
      <c r="AJ18" s="78">
        <f t="shared" si="14"/>
        <v>10.625</v>
      </c>
    </row>
    <row r="19" ht="17.25" hidden="1" customHeight="1">
      <c r="A19" s="81">
        <v>45971.0</v>
      </c>
      <c r="B19" s="58" t="s">
        <v>1937</v>
      </c>
      <c r="C19" s="58">
        <v>18574.0</v>
      </c>
      <c r="D19" s="59" t="s">
        <v>118</v>
      </c>
      <c r="E19" s="59" t="s">
        <v>119</v>
      </c>
      <c r="F19" s="59" t="s">
        <v>138</v>
      </c>
      <c r="G19" s="59" t="s">
        <v>139</v>
      </c>
      <c r="H19" s="59" t="s">
        <v>109</v>
      </c>
      <c r="I19" s="60" t="s">
        <v>86</v>
      </c>
      <c r="J19" s="60" t="s">
        <v>87</v>
      </c>
      <c r="K19" s="59" t="s">
        <v>1938</v>
      </c>
      <c r="L19" s="59" t="s">
        <v>1939</v>
      </c>
      <c r="M19" s="60">
        <v>3260.0</v>
      </c>
      <c r="N19" s="60">
        <v>5150.0</v>
      </c>
      <c r="O19" s="60">
        <v>30000.0</v>
      </c>
      <c r="P19" s="63">
        <v>3.0E-4</v>
      </c>
      <c r="Q19" s="64">
        <f t="shared" si="1"/>
        <v>9</v>
      </c>
      <c r="R19" s="65">
        <v>0.03</v>
      </c>
      <c r="S19" s="62">
        <f t="shared" si="2"/>
        <v>154.5</v>
      </c>
      <c r="T19" s="65">
        <v>0.035</v>
      </c>
      <c r="U19" s="62">
        <f t="shared" si="3"/>
        <v>180.25</v>
      </c>
      <c r="V19" s="66">
        <v>0.065</v>
      </c>
      <c r="W19" s="67">
        <f t="shared" si="4"/>
        <v>334.75</v>
      </c>
      <c r="X19" s="68">
        <f t="shared" si="5"/>
        <v>0.01995</v>
      </c>
      <c r="Y19" s="57">
        <v>15.0</v>
      </c>
      <c r="Z19" s="66">
        <f t="shared" si="6"/>
        <v>0.14995</v>
      </c>
      <c r="AA19" s="69">
        <f t="shared" si="7"/>
        <v>816.0175</v>
      </c>
      <c r="AB19" s="65">
        <v>0.1</v>
      </c>
      <c r="AC19" s="69">
        <f t="shared" si="15"/>
        <v>189</v>
      </c>
      <c r="AD19" s="70">
        <f t="shared" si="9"/>
        <v>17.5</v>
      </c>
      <c r="AE19" s="69">
        <f t="shared" si="10"/>
        <v>858.4825</v>
      </c>
      <c r="AF19" s="66">
        <f t="shared" si="11"/>
        <v>0.1666956311</v>
      </c>
      <c r="AG19" s="71">
        <f t="shared" si="12"/>
        <v>4231.24</v>
      </c>
      <c r="AH19" s="71">
        <f t="shared" si="13"/>
        <v>102.7425</v>
      </c>
      <c r="AI19" s="72">
        <v>0.0085</v>
      </c>
      <c r="AJ19" s="73">
        <f t="shared" si="14"/>
        <v>43.775</v>
      </c>
    </row>
    <row r="20" ht="18.0" hidden="1" customHeight="1">
      <c r="A20" s="81">
        <v>45972.0</v>
      </c>
      <c r="B20" s="79">
        <v>25925.0</v>
      </c>
      <c r="C20" s="79">
        <v>18591.0</v>
      </c>
      <c r="D20" s="57" t="s">
        <v>90</v>
      </c>
      <c r="E20" s="57" t="s">
        <v>91</v>
      </c>
      <c r="F20" s="57" t="s">
        <v>1940</v>
      </c>
      <c r="G20" s="57" t="s">
        <v>91</v>
      </c>
      <c r="H20" s="59" t="s">
        <v>85</v>
      </c>
      <c r="I20" s="60" t="s">
        <v>86</v>
      </c>
      <c r="J20" s="60" t="s">
        <v>87</v>
      </c>
      <c r="K20" s="59" t="s">
        <v>1941</v>
      </c>
      <c r="L20" s="59" t="s">
        <v>1942</v>
      </c>
      <c r="M20" s="62">
        <v>560.0</v>
      </c>
      <c r="N20" s="62">
        <v>1250.0</v>
      </c>
      <c r="O20" s="60">
        <v>50000.0</v>
      </c>
      <c r="P20" s="63">
        <v>3.0E-4</v>
      </c>
      <c r="Q20" s="64">
        <f t="shared" si="1"/>
        <v>15</v>
      </c>
      <c r="R20" s="65">
        <v>0.12</v>
      </c>
      <c r="S20" s="62">
        <f t="shared" si="2"/>
        <v>150</v>
      </c>
      <c r="T20" s="65">
        <v>0.0</v>
      </c>
      <c r="U20" s="62">
        <f t="shared" si="3"/>
        <v>0</v>
      </c>
      <c r="V20" s="66">
        <v>0.065</v>
      </c>
      <c r="W20" s="67">
        <f t="shared" si="4"/>
        <v>81.25</v>
      </c>
      <c r="X20" s="68">
        <f t="shared" si="5"/>
        <v>0.01995</v>
      </c>
      <c r="Y20" s="57">
        <v>15.0</v>
      </c>
      <c r="Z20" s="66">
        <f t="shared" si="6"/>
        <v>0.20495</v>
      </c>
      <c r="AA20" s="69">
        <f t="shared" si="7"/>
        <v>266.8125</v>
      </c>
      <c r="AB20" s="65">
        <v>0.13</v>
      </c>
      <c r="AC20" s="69">
        <f t="shared" si="15"/>
        <v>89.7</v>
      </c>
      <c r="AD20" s="70">
        <f t="shared" si="9"/>
        <v>17.5</v>
      </c>
      <c r="AE20" s="69">
        <f t="shared" si="10"/>
        <v>300.9875</v>
      </c>
      <c r="AF20" s="66">
        <f t="shared" si="11"/>
        <v>0.24079</v>
      </c>
      <c r="AG20" s="71">
        <f t="shared" si="12"/>
        <v>958.25</v>
      </c>
      <c r="AH20" s="71">
        <f t="shared" si="13"/>
        <v>24.9375</v>
      </c>
      <c r="AI20" s="72">
        <v>0.0085</v>
      </c>
      <c r="AJ20" s="73">
        <f t="shared" si="14"/>
        <v>10.625</v>
      </c>
    </row>
    <row r="21" ht="18.0" hidden="1" customHeight="1">
      <c r="A21" s="81">
        <v>45972.0</v>
      </c>
      <c r="B21" s="79">
        <v>25945.0</v>
      </c>
      <c r="C21" s="58">
        <v>18606.0</v>
      </c>
      <c r="D21" s="57" t="s">
        <v>90</v>
      </c>
      <c r="E21" s="57" t="s">
        <v>91</v>
      </c>
      <c r="F21" s="57" t="s">
        <v>90</v>
      </c>
      <c r="G21" s="57" t="s">
        <v>91</v>
      </c>
      <c r="H21" s="59" t="s">
        <v>85</v>
      </c>
      <c r="I21" s="60" t="s">
        <v>86</v>
      </c>
      <c r="J21" s="60" t="s">
        <v>87</v>
      </c>
      <c r="K21" s="59" t="s">
        <v>197</v>
      </c>
      <c r="L21" s="80" t="s">
        <v>1897</v>
      </c>
      <c r="M21" s="84">
        <v>760.0</v>
      </c>
      <c r="N21" s="84">
        <v>1400.0</v>
      </c>
      <c r="O21" s="84">
        <v>50000.0</v>
      </c>
      <c r="P21" s="63">
        <v>3.0E-4</v>
      </c>
      <c r="Q21" s="64">
        <f t="shared" si="1"/>
        <v>15</v>
      </c>
      <c r="R21" s="65">
        <v>0.12</v>
      </c>
      <c r="S21" s="62">
        <f t="shared" si="2"/>
        <v>168</v>
      </c>
      <c r="T21" s="65">
        <v>0.0</v>
      </c>
      <c r="U21" s="62">
        <f t="shared" si="3"/>
        <v>0</v>
      </c>
      <c r="V21" s="66">
        <v>0.065</v>
      </c>
      <c r="W21" s="67">
        <f t="shared" si="4"/>
        <v>91</v>
      </c>
      <c r="X21" s="68">
        <f t="shared" si="5"/>
        <v>0.01995</v>
      </c>
      <c r="Y21" s="57">
        <v>15.0</v>
      </c>
      <c r="Z21" s="66">
        <f t="shared" si="6"/>
        <v>0.20495</v>
      </c>
      <c r="AA21" s="69">
        <f t="shared" si="7"/>
        <v>298.83</v>
      </c>
      <c r="AB21" s="65">
        <v>0.13</v>
      </c>
      <c r="AC21" s="69">
        <f t="shared" si="15"/>
        <v>83.2</v>
      </c>
      <c r="AD21" s="70">
        <f t="shared" si="9"/>
        <v>17.5</v>
      </c>
      <c r="AE21" s="69">
        <f t="shared" si="10"/>
        <v>225.47</v>
      </c>
      <c r="AF21" s="66">
        <f t="shared" si="11"/>
        <v>0.16105</v>
      </c>
      <c r="AG21" s="71">
        <f t="shared" si="12"/>
        <v>1073.24</v>
      </c>
      <c r="AH21" s="71">
        <f t="shared" si="13"/>
        <v>27.93</v>
      </c>
      <c r="AI21" s="72">
        <v>0.0085</v>
      </c>
      <c r="AJ21" s="73">
        <f t="shared" si="14"/>
        <v>11.9</v>
      </c>
    </row>
    <row r="22" ht="18.0" hidden="1" customHeight="1">
      <c r="A22" s="81">
        <v>45973.0</v>
      </c>
      <c r="B22" s="58">
        <v>25992.0</v>
      </c>
      <c r="C22" s="58">
        <v>18629.0</v>
      </c>
      <c r="D22" s="57" t="s">
        <v>90</v>
      </c>
      <c r="E22" s="57" t="s">
        <v>91</v>
      </c>
      <c r="F22" s="59" t="s">
        <v>222</v>
      </c>
      <c r="G22" s="83" t="s">
        <v>91</v>
      </c>
      <c r="H22" s="59" t="s">
        <v>85</v>
      </c>
      <c r="I22" s="60" t="s">
        <v>86</v>
      </c>
      <c r="J22" s="60" t="s">
        <v>87</v>
      </c>
      <c r="K22" s="59" t="s">
        <v>1910</v>
      </c>
      <c r="L22" s="59" t="s">
        <v>1824</v>
      </c>
      <c r="M22" s="84">
        <v>750.0</v>
      </c>
      <c r="N22" s="84">
        <v>1350.0</v>
      </c>
      <c r="O22" s="84">
        <v>40000.0</v>
      </c>
      <c r="P22" s="63">
        <v>3.0E-4</v>
      </c>
      <c r="Q22" s="64">
        <f t="shared" si="1"/>
        <v>12</v>
      </c>
      <c r="R22" s="65">
        <v>0.12</v>
      </c>
      <c r="S22" s="62">
        <f t="shared" si="2"/>
        <v>162</v>
      </c>
      <c r="T22" s="65">
        <v>0.0</v>
      </c>
      <c r="U22" s="62">
        <f t="shared" si="3"/>
        <v>0</v>
      </c>
      <c r="V22" s="66">
        <v>0.065</v>
      </c>
      <c r="W22" s="67">
        <f t="shared" si="4"/>
        <v>87.75</v>
      </c>
      <c r="X22" s="68">
        <f t="shared" si="5"/>
        <v>0.01995</v>
      </c>
      <c r="Y22" s="57">
        <v>15.0</v>
      </c>
      <c r="Z22" s="66">
        <f t="shared" si="6"/>
        <v>0.20495</v>
      </c>
      <c r="AA22" s="69">
        <f t="shared" si="7"/>
        <v>288.1575</v>
      </c>
      <c r="AB22" s="65">
        <v>0.13</v>
      </c>
      <c r="AC22" s="69">
        <f t="shared" si="15"/>
        <v>78</v>
      </c>
      <c r="AD22" s="70">
        <f t="shared" si="9"/>
        <v>17.5</v>
      </c>
      <c r="AE22" s="69">
        <f t="shared" si="10"/>
        <v>204.3425</v>
      </c>
      <c r="AF22" s="66">
        <f t="shared" si="11"/>
        <v>0.1513648148</v>
      </c>
      <c r="AG22" s="71">
        <f t="shared" si="12"/>
        <v>1034.91</v>
      </c>
      <c r="AH22" s="71">
        <f t="shared" si="13"/>
        <v>26.9325</v>
      </c>
      <c r="AI22" s="72">
        <v>0.0085</v>
      </c>
      <c r="AJ22" s="73">
        <f t="shared" si="14"/>
        <v>11.475</v>
      </c>
    </row>
    <row r="23" ht="18.0" hidden="1" customHeight="1">
      <c r="A23" s="81">
        <v>45973.0</v>
      </c>
      <c r="B23" s="336">
        <v>25995.0</v>
      </c>
      <c r="C23" s="58">
        <v>18631.0</v>
      </c>
      <c r="D23" s="59" t="s">
        <v>82</v>
      </c>
      <c r="E23" s="59" t="s">
        <v>83</v>
      </c>
      <c r="F23" s="59" t="s">
        <v>226</v>
      </c>
      <c r="G23" s="59" t="s">
        <v>83</v>
      </c>
      <c r="H23" s="59" t="s">
        <v>85</v>
      </c>
      <c r="I23" s="60" t="s">
        <v>86</v>
      </c>
      <c r="J23" s="60" t="s">
        <v>87</v>
      </c>
      <c r="K23" s="59" t="s">
        <v>195</v>
      </c>
      <c r="L23" s="59" t="s">
        <v>818</v>
      </c>
      <c r="M23" s="60">
        <v>860.0</v>
      </c>
      <c r="N23" s="60">
        <v>1700.0</v>
      </c>
      <c r="O23" s="228">
        <v>50000.0</v>
      </c>
      <c r="P23" s="63">
        <v>3.0E-4</v>
      </c>
      <c r="Q23" s="64">
        <f t="shared" si="1"/>
        <v>15</v>
      </c>
      <c r="R23" s="65">
        <v>0.0</v>
      </c>
      <c r="S23" s="62">
        <f t="shared" si="2"/>
        <v>0</v>
      </c>
      <c r="T23" s="65">
        <v>0.0</v>
      </c>
      <c r="U23" s="62">
        <f t="shared" si="3"/>
        <v>0</v>
      </c>
      <c r="V23" s="66">
        <v>0.065</v>
      </c>
      <c r="W23" s="67">
        <f t="shared" si="4"/>
        <v>110.5</v>
      </c>
      <c r="X23" s="68">
        <f t="shared" si="5"/>
        <v>0.01995</v>
      </c>
      <c r="Y23" s="57">
        <v>15.0</v>
      </c>
      <c r="Z23" s="66">
        <f t="shared" si="6"/>
        <v>0.08495</v>
      </c>
      <c r="AA23" s="69">
        <f t="shared" si="7"/>
        <v>158.865</v>
      </c>
      <c r="AB23" s="65">
        <v>0.13</v>
      </c>
      <c r="AC23" s="69">
        <f t="shared" si="15"/>
        <v>109.2</v>
      </c>
      <c r="AD23" s="70">
        <f t="shared" si="9"/>
        <v>17.5</v>
      </c>
      <c r="AE23" s="69">
        <f t="shared" si="10"/>
        <v>539.435</v>
      </c>
      <c r="AF23" s="66">
        <f t="shared" si="11"/>
        <v>0.3173147059</v>
      </c>
      <c r="AG23" s="71">
        <f t="shared" si="12"/>
        <v>1507.22</v>
      </c>
      <c r="AH23" s="71">
        <f t="shared" si="13"/>
        <v>33.915</v>
      </c>
      <c r="AI23" s="72">
        <v>0.0085</v>
      </c>
      <c r="AJ23" s="73">
        <f t="shared" si="14"/>
        <v>14.45</v>
      </c>
    </row>
    <row r="24" ht="18.0" hidden="1" customHeight="1">
      <c r="A24" s="81">
        <v>45973.0</v>
      </c>
      <c r="B24" s="58">
        <v>25998.0</v>
      </c>
      <c r="C24" s="58">
        <v>25998.0</v>
      </c>
      <c r="D24" s="59" t="s">
        <v>1943</v>
      </c>
      <c r="E24" s="59" t="s">
        <v>91</v>
      </c>
      <c r="F24" s="57" t="s">
        <v>92</v>
      </c>
      <c r="G24" s="57" t="s">
        <v>91</v>
      </c>
      <c r="H24" s="57" t="s">
        <v>85</v>
      </c>
      <c r="I24" s="60" t="s">
        <v>86</v>
      </c>
      <c r="J24" s="60" t="s">
        <v>87</v>
      </c>
      <c r="K24" s="57" t="s">
        <v>1944</v>
      </c>
      <c r="L24" s="57" t="s">
        <v>1945</v>
      </c>
      <c r="M24" s="75">
        <v>710.0</v>
      </c>
      <c r="N24" s="75">
        <v>700.0</v>
      </c>
      <c r="O24" s="75">
        <v>6000.0</v>
      </c>
      <c r="P24" s="63">
        <v>3.0E-4</v>
      </c>
      <c r="Q24" s="64">
        <f t="shared" si="1"/>
        <v>1.8</v>
      </c>
      <c r="R24" s="65">
        <v>0.12</v>
      </c>
      <c r="S24" s="62">
        <f t="shared" si="2"/>
        <v>84</v>
      </c>
      <c r="T24" s="65">
        <v>0.0</v>
      </c>
      <c r="U24" s="62">
        <f t="shared" si="3"/>
        <v>0</v>
      </c>
      <c r="V24" s="66">
        <v>0.065</v>
      </c>
      <c r="W24" s="67">
        <f t="shared" si="4"/>
        <v>45.5</v>
      </c>
      <c r="X24" s="68">
        <f t="shared" si="5"/>
        <v>0.01995</v>
      </c>
      <c r="Y24" s="57">
        <v>15.0</v>
      </c>
      <c r="Z24" s="66">
        <f t="shared" si="6"/>
        <v>0.20495</v>
      </c>
      <c r="AA24" s="69">
        <f t="shared" si="7"/>
        <v>149.415</v>
      </c>
      <c r="AB24" s="65">
        <v>0.0</v>
      </c>
      <c r="AC24" s="69">
        <f t="shared" si="15"/>
        <v>0</v>
      </c>
      <c r="AD24" s="70">
        <f t="shared" si="9"/>
        <v>17.5</v>
      </c>
      <c r="AE24" s="69">
        <f t="shared" si="10"/>
        <v>-178.715</v>
      </c>
      <c r="AF24" s="66">
        <f t="shared" si="11"/>
        <v>-0.2553071429</v>
      </c>
      <c r="AG24" s="71">
        <f t="shared" si="12"/>
        <v>536.62</v>
      </c>
      <c r="AH24" s="71">
        <f t="shared" si="13"/>
        <v>13.965</v>
      </c>
      <c r="AI24" s="72">
        <v>0.0085</v>
      </c>
      <c r="AJ24" s="73">
        <f t="shared" si="14"/>
        <v>5.95</v>
      </c>
    </row>
    <row r="25" ht="18.0" hidden="1" customHeight="1">
      <c r="A25" s="81">
        <v>45973.0</v>
      </c>
      <c r="B25" s="58">
        <v>25997.0</v>
      </c>
      <c r="C25" s="58">
        <v>18632.0</v>
      </c>
      <c r="D25" s="59" t="s">
        <v>90</v>
      </c>
      <c r="E25" s="59" t="s">
        <v>91</v>
      </c>
      <c r="F25" s="59" t="s">
        <v>224</v>
      </c>
      <c r="G25" s="59" t="s">
        <v>91</v>
      </c>
      <c r="H25" s="59" t="s">
        <v>85</v>
      </c>
      <c r="I25" s="60" t="s">
        <v>86</v>
      </c>
      <c r="J25" s="60" t="s">
        <v>87</v>
      </c>
      <c r="K25" s="59" t="s">
        <v>1910</v>
      </c>
      <c r="L25" s="59" t="s">
        <v>1824</v>
      </c>
      <c r="M25" s="60">
        <v>910.0</v>
      </c>
      <c r="N25" s="60">
        <v>1590.0</v>
      </c>
      <c r="O25" s="60">
        <v>50000.0</v>
      </c>
      <c r="P25" s="63">
        <v>3.0E-4</v>
      </c>
      <c r="Q25" s="64">
        <f t="shared" si="1"/>
        <v>15</v>
      </c>
      <c r="R25" s="65">
        <v>0.12</v>
      </c>
      <c r="S25" s="62">
        <f t="shared" si="2"/>
        <v>190.8</v>
      </c>
      <c r="T25" s="65">
        <v>0.0</v>
      </c>
      <c r="U25" s="62">
        <f t="shared" si="3"/>
        <v>0</v>
      </c>
      <c r="V25" s="66">
        <v>0.065</v>
      </c>
      <c r="W25" s="67">
        <f t="shared" si="4"/>
        <v>103.35</v>
      </c>
      <c r="X25" s="68">
        <f t="shared" si="5"/>
        <v>0.01995</v>
      </c>
      <c r="Y25" s="57">
        <v>15.0</v>
      </c>
      <c r="Z25" s="66">
        <f t="shared" si="6"/>
        <v>0.20495</v>
      </c>
      <c r="AA25" s="69">
        <f t="shared" si="7"/>
        <v>339.3855</v>
      </c>
      <c r="AB25" s="65">
        <v>0.1</v>
      </c>
      <c r="AC25" s="69">
        <f t="shared" si="15"/>
        <v>68</v>
      </c>
      <c r="AD25" s="70">
        <f t="shared" si="9"/>
        <v>17.5</v>
      </c>
      <c r="AE25" s="69">
        <f t="shared" si="10"/>
        <v>240.1145</v>
      </c>
      <c r="AF25" s="66">
        <f t="shared" si="11"/>
        <v>0.1510154088</v>
      </c>
      <c r="AG25" s="71">
        <f t="shared" si="12"/>
        <v>1218.894</v>
      </c>
      <c r="AH25" s="71">
        <f t="shared" si="13"/>
        <v>31.7205</v>
      </c>
      <c r="AI25" s="72">
        <v>0.0085</v>
      </c>
      <c r="AJ25" s="73">
        <f t="shared" si="14"/>
        <v>13.515</v>
      </c>
    </row>
    <row r="26" ht="18.0" hidden="1" customHeight="1">
      <c r="A26" s="81">
        <v>45973.0</v>
      </c>
      <c r="B26" s="58" t="s">
        <v>1946</v>
      </c>
      <c r="C26" s="58" t="s">
        <v>1947</v>
      </c>
      <c r="D26" s="59" t="s">
        <v>112</v>
      </c>
      <c r="E26" s="59" t="s">
        <v>113</v>
      </c>
      <c r="F26" s="59" t="s">
        <v>118</v>
      </c>
      <c r="G26" s="59" t="s">
        <v>119</v>
      </c>
      <c r="H26" s="59" t="s">
        <v>109</v>
      </c>
      <c r="I26" s="60" t="s">
        <v>86</v>
      </c>
      <c r="J26" s="60" t="s">
        <v>87</v>
      </c>
      <c r="K26" s="59" t="s">
        <v>136</v>
      </c>
      <c r="L26" s="57" t="s">
        <v>1872</v>
      </c>
      <c r="M26" s="60">
        <v>4560.0</v>
      </c>
      <c r="N26" s="60">
        <v>7900.0</v>
      </c>
      <c r="O26" s="228">
        <v>100000.0</v>
      </c>
      <c r="P26" s="63">
        <v>3.0E-4</v>
      </c>
      <c r="Q26" s="64">
        <f t="shared" si="1"/>
        <v>30</v>
      </c>
      <c r="R26" s="65">
        <v>0.03</v>
      </c>
      <c r="S26" s="62">
        <f t="shared" si="2"/>
        <v>237</v>
      </c>
      <c r="T26" s="65">
        <v>0.035</v>
      </c>
      <c r="U26" s="62">
        <f t="shared" si="3"/>
        <v>276.5</v>
      </c>
      <c r="V26" s="66">
        <v>0.065</v>
      </c>
      <c r="W26" s="67">
        <f t="shared" si="4"/>
        <v>513.5</v>
      </c>
      <c r="X26" s="68">
        <f t="shared" si="5"/>
        <v>0.01995</v>
      </c>
      <c r="Y26" s="57">
        <v>15.0</v>
      </c>
      <c r="Z26" s="66">
        <f t="shared" si="6"/>
        <v>0.14995</v>
      </c>
      <c r="AA26" s="69">
        <f t="shared" si="7"/>
        <v>1251.755</v>
      </c>
      <c r="AB26" s="65">
        <v>0.1</v>
      </c>
      <c r="AC26" s="69">
        <f t="shared" si="15"/>
        <v>334</v>
      </c>
      <c r="AD26" s="70">
        <f t="shared" si="9"/>
        <v>17.5</v>
      </c>
      <c r="AE26" s="69">
        <f t="shared" si="10"/>
        <v>1706.745</v>
      </c>
      <c r="AF26" s="66">
        <f t="shared" si="11"/>
        <v>0.2160436709</v>
      </c>
      <c r="AG26" s="71">
        <f t="shared" si="12"/>
        <v>6490.64</v>
      </c>
      <c r="AH26" s="71">
        <f t="shared" si="13"/>
        <v>157.605</v>
      </c>
      <c r="AI26" s="72">
        <v>0.0085</v>
      </c>
      <c r="AJ26" s="73">
        <f t="shared" si="14"/>
        <v>67.15</v>
      </c>
    </row>
    <row r="27" ht="18.0" hidden="1" customHeight="1">
      <c r="A27" s="81">
        <v>45973.0</v>
      </c>
      <c r="B27" s="58" t="s">
        <v>1948</v>
      </c>
      <c r="C27" s="58" t="s">
        <v>1949</v>
      </c>
      <c r="D27" s="57" t="s">
        <v>257</v>
      </c>
      <c r="E27" s="57" t="s">
        <v>113</v>
      </c>
      <c r="F27" s="59" t="s">
        <v>659</v>
      </c>
      <c r="G27" s="83" t="s">
        <v>108</v>
      </c>
      <c r="H27" s="59" t="s">
        <v>109</v>
      </c>
      <c r="I27" s="60" t="s">
        <v>86</v>
      </c>
      <c r="J27" s="60" t="s">
        <v>87</v>
      </c>
      <c r="K27" s="59" t="s">
        <v>299</v>
      </c>
      <c r="L27" s="122" t="s">
        <v>1950</v>
      </c>
      <c r="M27" s="84">
        <v>9060.0</v>
      </c>
      <c r="N27" s="84">
        <v>14900.0</v>
      </c>
      <c r="O27" s="84">
        <v>100000.0</v>
      </c>
      <c r="P27" s="63">
        <v>3.0E-4</v>
      </c>
      <c r="Q27" s="64">
        <f t="shared" si="1"/>
        <v>30</v>
      </c>
      <c r="R27" s="65">
        <v>0.03</v>
      </c>
      <c r="S27" s="62">
        <f t="shared" si="2"/>
        <v>447</v>
      </c>
      <c r="T27" s="65">
        <v>0.035</v>
      </c>
      <c r="U27" s="62">
        <f t="shared" si="3"/>
        <v>521.5</v>
      </c>
      <c r="V27" s="66">
        <v>0.065</v>
      </c>
      <c r="W27" s="67">
        <f t="shared" si="4"/>
        <v>968.5</v>
      </c>
      <c r="X27" s="68">
        <f t="shared" si="5"/>
        <v>0.01995</v>
      </c>
      <c r="Y27" s="57">
        <v>15.0</v>
      </c>
      <c r="Z27" s="66">
        <f t="shared" si="6"/>
        <v>0.14995</v>
      </c>
      <c r="AA27" s="69">
        <f t="shared" si="7"/>
        <v>2360.905</v>
      </c>
      <c r="AB27" s="65">
        <v>0.1</v>
      </c>
      <c r="AC27" s="69">
        <f t="shared" si="15"/>
        <v>584</v>
      </c>
      <c r="AD27" s="70">
        <f t="shared" si="9"/>
        <v>17.5</v>
      </c>
      <c r="AE27" s="69">
        <f t="shared" si="10"/>
        <v>2847.595</v>
      </c>
      <c r="AF27" s="66">
        <f t="shared" si="11"/>
        <v>0.1911137584</v>
      </c>
      <c r="AG27" s="71">
        <f t="shared" si="12"/>
        <v>12241.84</v>
      </c>
      <c r="AH27" s="71">
        <f t="shared" si="13"/>
        <v>297.255</v>
      </c>
      <c r="AI27" s="72">
        <v>0.0085</v>
      </c>
      <c r="AJ27" s="73">
        <f t="shared" si="14"/>
        <v>126.65</v>
      </c>
    </row>
    <row r="28" ht="18.0" hidden="1" customHeight="1">
      <c r="A28" s="81">
        <v>45974.0</v>
      </c>
      <c r="B28" s="79">
        <v>26114.0</v>
      </c>
      <c r="C28" s="79">
        <v>18703.0</v>
      </c>
      <c r="D28" s="57" t="s">
        <v>90</v>
      </c>
      <c r="E28" s="57" t="s">
        <v>91</v>
      </c>
      <c r="F28" s="57" t="s">
        <v>1951</v>
      </c>
      <c r="G28" s="57" t="s">
        <v>91</v>
      </c>
      <c r="H28" s="59" t="s">
        <v>85</v>
      </c>
      <c r="I28" s="60" t="s">
        <v>86</v>
      </c>
      <c r="J28" s="60" t="s">
        <v>87</v>
      </c>
      <c r="K28" s="59" t="s">
        <v>1910</v>
      </c>
      <c r="L28" s="59" t="s">
        <v>1824</v>
      </c>
      <c r="M28" s="62">
        <v>910.0</v>
      </c>
      <c r="N28" s="62">
        <v>1590.0</v>
      </c>
      <c r="O28" s="60">
        <v>50000.0</v>
      </c>
      <c r="P28" s="63">
        <v>3.0E-4</v>
      </c>
      <c r="Q28" s="64">
        <f t="shared" si="1"/>
        <v>15</v>
      </c>
      <c r="R28" s="65">
        <v>0.12</v>
      </c>
      <c r="S28" s="62">
        <f t="shared" si="2"/>
        <v>190.8</v>
      </c>
      <c r="T28" s="65">
        <v>0.0</v>
      </c>
      <c r="U28" s="62">
        <f t="shared" si="3"/>
        <v>0</v>
      </c>
      <c r="V28" s="66">
        <v>0.065</v>
      </c>
      <c r="W28" s="67">
        <f t="shared" si="4"/>
        <v>103.35</v>
      </c>
      <c r="X28" s="68">
        <f t="shared" si="5"/>
        <v>0.01995</v>
      </c>
      <c r="Y28" s="57">
        <v>15.0</v>
      </c>
      <c r="Z28" s="66">
        <f t="shared" si="6"/>
        <v>0.20495</v>
      </c>
      <c r="AA28" s="69">
        <f t="shared" si="7"/>
        <v>339.3855</v>
      </c>
      <c r="AB28" s="65">
        <v>0.1</v>
      </c>
      <c r="AC28" s="69">
        <f t="shared" si="15"/>
        <v>68</v>
      </c>
      <c r="AD28" s="70">
        <f t="shared" si="9"/>
        <v>17.5</v>
      </c>
      <c r="AE28" s="69">
        <f t="shared" si="10"/>
        <v>240.1145</v>
      </c>
      <c r="AF28" s="66">
        <f t="shared" si="11"/>
        <v>0.1510154088</v>
      </c>
      <c r="AG28" s="71">
        <f t="shared" si="12"/>
        <v>1218.894</v>
      </c>
      <c r="AH28" s="71">
        <f t="shared" si="13"/>
        <v>31.7205</v>
      </c>
      <c r="AI28" s="72">
        <v>0.0085</v>
      </c>
      <c r="AJ28" s="73">
        <f t="shared" si="14"/>
        <v>13.515</v>
      </c>
    </row>
    <row r="29" ht="18.0" customHeight="1">
      <c r="A29" s="81">
        <v>45974.0</v>
      </c>
      <c r="B29" s="79">
        <v>26113.0</v>
      </c>
      <c r="C29" s="58">
        <v>18702.0</v>
      </c>
      <c r="D29" s="59" t="s">
        <v>127</v>
      </c>
      <c r="E29" s="59" t="s">
        <v>91</v>
      </c>
      <c r="F29" s="59" t="s">
        <v>82</v>
      </c>
      <c r="G29" s="59" t="s">
        <v>83</v>
      </c>
      <c r="H29" s="59" t="s">
        <v>128</v>
      </c>
      <c r="I29" s="60" t="s">
        <v>86</v>
      </c>
      <c r="J29" s="60" t="s">
        <v>87</v>
      </c>
      <c r="K29" s="59" t="s">
        <v>750</v>
      </c>
      <c r="L29" s="59" t="s">
        <v>751</v>
      </c>
      <c r="M29" s="60">
        <v>1310.0</v>
      </c>
      <c r="N29" s="60">
        <v>2150.0</v>
      </c>
      <c r="O29" s="60">
        <v>50000.0</v>
      </c>
      <c r="P29" s="63">
        <v>3.0E-4</v>
      </c>
      <c r="Q29" s="64">
        <f t="shared" si="1"/>
        <v>15</v>
      </c>
      <c r="R29" s="65">
        <v>0.0</v>
      </c>
      <c r="S29" s="62">
        <f t="shared" si="2"/>
        <v>0</v>
      </c>
      <c r="T29" s="65">
        <v>0.0</v>
      </c>
      <c r="U29" s="62">
        <f t="shared" si="3"/>
        <v>0</v>
      </c>
      <c r="V29" s="66">
        <v>0.065</v>
      </c>
      <c r="W29" s="67">
        <f t="shared" si="4"/>
        <v>139.75</v>
      </c>
      <c r="X29" s="68">
        <f t="shared" si="5"/>
        <v>0.01995</v>
      </c>
      <c r="Y29" s="57">
        <v>15.0</v>
      </c>
      <c r="Z29" s="66">
        <f t="shared" si="6"/>
        <v>0.08495</v>
      </c>
      <c r="AA29" s="69">
        <f t="shared" si="7"/>
        <v>200.9175</v>
      </c>
      <c r="AB29" s="65">
        <v>0.13</v>
      </c>
      <c r="AC29" s="69">
        <f t="shared" si="15"/>
        <v>109.2</v>
      </c>
      <c r="AD29" s="70">
        <f t="shared" si="9"/>
        <v>17.5</v>
      </c>
      <c r="AE29" s="69">
        <f t="shared" si="10"/>
        <v>497.3825</v>
      </c>
      <c r="AF29" s="66">
        <f t="shared" si="11"/>
        <v>0.2313406977</v>
      </c>
      <c r="AG29" s="71">
        <f t="shared" si="12"/>
        <v>1906.19</v>
      </c>
      <c r="AH29" s="71">
        <f t="shared" si="13"/>
        <v>42.8925</v>
      </c>
      <c r="AI29" s="72">
        <v>0.0085</v>
      </c>
      <c r="AJ29" s="73">
        <f t="shared" si="14"/>
        <v>18.275</v>
      </c>
    </row>
    <row r="30" ht="18.0" hidden="1" customHeight="1">
      <c r="A30" s="81">
        <v>45975.0</v>
      </c>
      <c r="B30" s="330" t="s">
        <v>1952</v>
      </c>
      <c r="C30" s="58"/>
      <c r="D30" s="59" t="s">
        <v>105</v>
      </c>
      <c r="E30" s="59" t="s">
        <v>106</v>
      </c>
      <c r="F30" s="59" t="s">
        <v>118</v>
      </c>
      <c r="G30" s="59" t="s">
        <v>119</v>
      </c>
      <c r="H30" s="59" t="s">
        <v>109</v>
      </c>
      <c r="I30" s="60" t="s">
        <v>86</v>
      </c>
      <c r="J30" s="60" t="s">
        <v>87</v>
      </c>
      <c r="K30" s="59" t="s">
        <v>1953</v>
      </c>
      <c r="L30" s="59"/>
      <c r="M30" s="60">
        <v>11960.0</v>
      </c>
      <c r="N30" s="60">
        <v>21900.0</v>
      </c>
      <c r="O30" s="337">
        <v>200000.0</v>
      </c>
      <c r="P30" s="63">
        <v>3.0E-4</v>
      </c>
      <c r="Q30" s="64">
        <f t="shared" si="1"/>
        <v>60</v>
      </c>
      <c r="R30" s="65">
        <v>0.03</v>
      </c>
      <c r="S30" s="62">
        <f t="shared" si="2"/>
        <v>657</v>
      </c>
      <c r="T30" s="65">
        <v>0.035</v>
      </c>
      <c r="U30" s="62">
        <f t="shared" si="3"/>
        <v>766.5</v>
      </c>
      <c r="V30" s="66">
        <v>0.065</v>
      </c>
      <c r="W30" s="67">
        <f t="shared" si="4"/>
        <v>1423.5</v>
      </c>
      <c r="X30" s="68">
        <f t="shared" si="5"/>
        <v>0.01995</v>
      </c>
      <c r="Y30" s="57">
        <v>15.0</v>
      </c>
      <c r="Z30" s="66">
        <f t="shared" si="6"/>
        <v>0.14995</v>
      </c>
      <c r="AA30" s="69">
        <f t="shared" si="7"/>
        <v>3470.055</v>
      </c>
      <c r="AB30" s="65">
        <v>0.1</v>
      </c>
      <c r="AC30" s="69">
        <f t="shared" si="15"/>
        <v>994</v>
      </c>
      <c r="AD30" s="70">
        <f t="shared" si="9"/>
        <v>17.5</v>
      </c>
      <c r="AE30" s="69">
        <f t="shared" si="10"/>
        <v>5398.445</v>
      </c>
      <c r="AF30" s="66">
        <f t="shared" si="11"/>
        <v>0.2465043379</v>
      </c>
      <c r="AG30" s="85">
        <f t="shared" si="12"/>
        <v>17993.04</v>
      </c>
      <c r="AH30" s="85">
        <f t="shared" si="13"/>
        <v>436.905</v>
      </c>
      <c r="AI30" s="88">
        <v>0.0085</v>
      </c>
      <c r="AJ30" s="89">
        <f t="shared" si="14"/>
        <v>186.15</v>
      </c>
    </row>
    <row r="31" ht="18.0" hidden="1" customHeight="1">
      <c r="A31" s="81">
        <v>45975.0</v>
      </c>
      <c r="B31" s="330" t="s">
        <v>1954</v>
      </c>
      <c r="C31" s="58"/>
      <c r="D31" s="57" t="s">
        <v>118</v>
      </c>
      <c r="E31" s="57" t="s">
        <v>119</v>
      </c>
      <c r="F31" s="59" t="s">
        <v>138</v>
      </c>
      <c r="G31" s="83" t="s">
        <v>139</v>
      </c>
      <c r="H31" s="59" t="s">
        <v>109</v>
      </c>
      <c r="I31" s="60" t="s">
        <v>86</v>
      </c>
      <c r="J31" s="60" t="s">
        <v>87</v>
      </c>
      <c r="K31" s="57" t="s">
        <v>1955</v>
      </c>
      <c r="L31" s="57"/>
      <c r="M31" s="84">
        <v>3560.0</v>
      </c>
      <c r="N31" s="84">
        <v>5900.0</v>
      </c>
      <c r="O31" s="84">
        <v>50000.0</v>
      </c>
      <c r="P31" s="68">
        <v>3.0E-4</v>
      </c>
      <c r="Q31" s="69">
        <f t="shared" si="1"/>
        <v>15</v>
      </c>
      <c r="R31" s="65">
        <v>0.03</v>
      </c>
      <c r="S31" s="62">
        <f t="shared" si="2"/>
        <v>177</v>
      </c>
      <c r="T31" s="65">
        <v>0.035</v>
      </c>
      <c r="U31" s="62">
        <f t="shared" si="3"/>
        <v>206.5</v>
      </c>
      <c r="V31" s="66">
        <v>0.065</v>
      </c>
      <c r="W31" s="67">
        <f t="shared" si="4"/>
        <v>383.5</v>
      </c>
      <c r="X31" s="68">
        <f t="shared" si="5"/>
        <v>0.01995</v>
      </c>
      <c r="Y31" s="57">
        <v>15.0</v>
      </c>
      <c r="Z31" s="66">
        <f t="shared" si="6"/>
        <v>0.14995</v>
      </c>
      <c r="AA31" s="69">
        <f t="shared" si="7"/>
        <v>934.855</v>
      </c>
      <c r="AB31" s="65">
        <v>0.1</v>
      </c>
      <c r="AC31" s="69">
        <f t="shared" si="15"/>
        <v>234</v>
      </c>
      <c r="AD31" s="70">
        <f t="shared" si="9"/>
        <v>17.5</v>
      </c>
      <c r="AE31" s="69">
        <f t="shared" si="10"/>
        <v>1138.645</v>
      </c>
      <c r="AF31" s="66">
        <f t="shared" si="11"/>
        <v>0.192990678</v>
      </c>
      <c r="AG31" s="85">
        <f t="shared" si="12"/>
        <v>4847.44</v>
      </c>
      <c r="AH31" s="85">
        <f t="shared" si="13"/>
        <v>117.705</v>
      </c>
      <c r="AI31" s="86">
        <v>0.0085</v>
      </c>
      <c r="AJ31" s="87">
        <f t="shared" si="14"/>
        <v>50.15</v>
      </c>
    </row>
    <row r="32" ht="18.0" hidden="1" customHeight="1">
      <c r="A32" s="470">
        <v>45977.0</v>
      </c>
      <c r="B32" s="258" t="s">
        <v>1956</v>
      </c>
      <c r="C32" s="58"/>
      <c r="D32" s="258" t="s">
        <v>112</v>
      </c>
      <c r="E32" s="258" t="s">
        <v>113</v>
      </c>
      <c r="F32" s="258" t="s">
        <v>659</v>
      </c>
      <c r="G32" s="258" t="s">
        <v>108</v>
      </c>
      <c r="H32" s="59" t="s">
        <v>109</v>
      </c>
      <c r="I32" s="60" t="s">
        <v>86</v>
      </c>
      <c r="J32" s="60" t="s">
        <v>87</v>
      </c>
      <c r="K32" s="59" t="s">
        <v>1957</v>
      </c>
      <c r="L32" s="59"/>
      <c r="M32" s="471">
        <v>10500.0</v>
      </c>
      <c r="N32" s="471">
        <v>16500.0</v>
      </c>
      <c r="O32" s="471">
        <v>80000.0</v>
      </c>
      <c r="P32" s="68">
        <v>3.0E-4</v>
      </c>
      <c r="Q32" s="69">
        <f t="shared" si="1"/>
        <v>24</v>
      </c>
      <c r="R32" s="472">
        <v>0.03</v>
      </c>
      <c r="S32" s="62">
        <f t="shared" si="2"/>
        <v>495</v>
      </c>
      <c r="T32" s="473">
        <v>0.035</v>
      </c>
      <c r="U32" s="62">
        <f t="shared" si="3"/>
        <v>577.5</v>
      </c>
      <c r="V32" s="66">
        <v>0.065</v>
      </c>
      <c r="W32" s="67">
        <f t="shared" si="4"/>
        <v>1072.5</v>
      </c>
      <c r="X32" s="68">
        <f t="shared" si="5"/>
        <v>0.01995</v>
      </c>
      <c r="Y32" s="57">
        <v>15.0</v>
      </c>
      <c r="Z32" s="66">
        <f t="shared" si="6"/>
        <v>0.14995</v>
      </c>
      <c r="AA32" s="69">
        <f t="shared" si="7"/>
        <v>2614.425</v>
      </c>
      <c r="AB32" s="65">
        <v>0.07</v>
      </c>
      <c r="AC32" s="69">
        <f t="shared" si="15"/>
        <v>420</v>
      </c>
      <c r="AD32" s="70">
        <f t="shared" si="9"/>
        <v>17.5</v>
      </c>
      <c r="AE32" s="69">
        <f t="shared" si="10"/>
        <v>2924.075</v>
      </c>
      <c r="AF32" s="66">
        <f t="shared" si="11"/>
        <v>0.1772166667</v>
      </c>
      <c r="AG32" s="85">
        <f t="shared" si="12"/>
        <v>13556.4</v>
      </c>
      <c r="AH32" s="85">
        <f t="shared" si="13"/>
        <v>329.175</v>
      </c>
      <c r="AI32" s="86">
        <v>0.0085</v>
      </c>
      <c r="AJ32" s="87">
        <f t="shared" si="14"/>
        <v>140.25</v>
      </c>
    </row>
    <row r="33" ht="18.0" hidden="1" customHeight="1">
      <c r="A33" s="470">
        <v>45978.0</v>
      </c>
      <c r="B33" s="258" t="s">
        <v>1958</v>
      </c>
      <c r="C33" s="58"/>
      <c r="D33" s="258" t="s">
        <v>90</v>
      </c>
      <c r="E33" s="258" t="s">
        <v>91</v>
      </c>
      <c r="F33" s="258" t="s">
        <v>1959</v>
      </c>
      <c r="G33" s="258" t="s">
        <v>91</v>
      </c>
      <c r="H33" s="59" t="s">
        <v>85</v>
      </c>
      <c r="I33" s="60" t="s">
        <v>86</v>
      </c>
      <c r="J33" s="60" t="s">
        <v>87</v>
      </c>
      <c r="K33" s="59" t="s">
        <v>1960</v>
      </c>
      <c r="L33" s="59"/>
      <c r="M33" s="471">
        <v>700.0</v>
      </c>
      <c r="N33" s="471">
        <v>1450.0</v>
      </c>
      <c r="O33" s="136">
        <v>50000.0</v>
      </c>
      <c r="P33" s="68">
        <v>3.0E-4</v>
      </c>
      <c r="Q33" s="69">
        <f t="shared" si="1"/>
        <v>15</v>
      </c>
      <c r="R33" s="472">
        <v>0.12</v>
      </c>
      <c r="S33" s="62">
        <f t="shared" si="2"/>
        <v>174</v>
      </c>
      <c r="T33" s="473">
        <v>0.0</v>
      </c>
      <c r="U33" s="62">
        <f t="shared" si="3"/>
        <v>0</v>
      </c>
      <c r="V33" s="66">
        <v>0.065</v>
      </c>
      <c r="W33" s="67">
        <f t="shared" si="4"/>
        <v>94.25</v>
      </c>
      <c r="X33" s="68">
        <f t="shared" si="5"/>
        <v>0.01995</v>
      </c>
      <c r="Y33" s="57">
        <v>15.0</v>
      </c>
      <c r="Z33" s="66">
        <f t="shared" si="6"/>
        <v>0.20495</v>
      </c>
      <c r="AA33" s="69">
        <f t="shared" si="7"/>
        <v>309.5025</v>
      </c>
      <c r="AB33" s="65">
        <v>0.13</v>
      </c>
      <c r="AC33" s="69">
        <f t="shared" si="15"/>
        <v>97.5</v>
      </c>
      <c r="AD33" s="70">
        <f t="shared" si="9"/>
        <v>17.5</v>
      </c>
      <c r="AE33" s="69">
        <f t="shared" si="10"/>
        <v>310.4975</v>
      </c>
      <c r="AF33" s="66">
        <f t="shared" si="11"/>
        <v>0.2141362069</v>
      </c>
      <c r="AG33" s="85">
        <f t="shared" si="12"/>
        <v>1111.57</v>
      </c>
      <c r="AH33" s="85">
        <f t="shared" si="13"/>
        <v>28.9275</v>
      </c>
      <c r="AI33" s="86">
        <v>0.0085</v>
      </c>
      <c r="AJ33" s="87">
        <f t="shared" si="14"/>
        <v>12.325</v>
      </c>
    </row>
    <row r="34" ht="18.0" customHeight="1">
      <c r="A34" s="470">
        <v>45978.0</v>
      </c>
      <c r="B34" s="258">
        <v>25247.0</v>
      </c>
      <c r="C34" s="58"/>
      <c r="D34" s="258" t="s">
        <v>127</v>
      </c>
      <c r="E34" s="258" t="s">
        <v>83</v>
      </c>
      <c r="F34" s="258" t="s">
        <v>1961</v>
      </c>
      <c r="G34" s="258" t="s">
        <v>83</v>
      </c>
      <c r="H34" s="59" t="s">
        <v>128</v>
      </c>
      <c r="I34" s="60" t="s">
        <v>86</v>
      </c>
      <c r="J34" s="60" t="s">
        <v>87</v>
      </c>
      <c r="K34" s="59" t="s">
        <v>1962</v>
      </c>
      <c r="L34" s="59"/>
      <c r="M34" s="471">
        <v>1900.0</v>
      </c>
      <c r="N34" s="471">
        <v>3700.0</v>
      </c>
      <c r="O34" s="471">
        <v>11000.0</v>
      </c>
      <c r="P34" s="68">
        <v>3.0E-4</v>
      </c>
      <c r="Q34" s="69">
        <f t="shared" si="1"/>
        <v>3.3</v>
      </c>
      <c r="R34" s="472">
        <v>0.12</v>
      </c>
      <c r="S34" s="62">
        <f t="shared" si="2"/>
        <v>444</v>
      </c>
      <c r="T34" s="473">
        <v>0.0</v>
      </c>
      <c r="U34" s="62">
        <f t="shared" si="3"/>
        <v>0</v>
      </c>
      <c r="V34" s="66">
        <v>0.065</v>
      </c>
      <c r="W34" s="67">
        <f t="shared" si="4"/>
        <v>240.5</v>
      </c>
      <c r="X34" s="68">
        <f t="shared" si="5"/>
        <v>0.01995</v>
      </c>
      <c r="Y34" s="57">
        <v>15.0</v>
      </c>
      <c r="Z34" s="66">
        <f t="shared" si="6"/>
        <v>0.20495</v>
      </c>
      <c r="AA34" s="69">
        <f t="shared" si="7"/>
        <v>789.765</v>
      </c>
      <c r="AB34" s="65">
        <v>0.13</v>
      </c>
      <c r="AC34" s="69">
        <f t="shared" si="15"/>
        <v>234</v>
      </c>
      <c r="AD34" s="70">
        <f t="shared" si="9"/>
        <v>17.5</v>
      </c>
      <c r="AE34" s="69">
        <f t="shared" si="10"/>
        <v>755.435</v>
      </c>
      <c r="AF34" s="66">
        <f t="shared" si="11"/>
        <v>0.2041716216</v>
      </c>
      <c r="AG34" s="85">
        <f t="shared" si="12"/>
        <v>2836.42</v>
      </c>
      <c r="AH34" s="85">
        <f t="shared" si="13"/>
        <v>73.815</v>
      </c>
      <c r="AI34" s="86">
        <v>0.0085</v>
      </c>
      <c r="AJ34" s="87">
        <f t="shared" si="14"/>
        <v>31.45</v>
      </c>
    </row>
    <row r="35" ht="18.0" hidden="1" customHeight="1">
      <c r="A35" s="470">
        <v>45978.0</v>
      </c>
      <c r="B35" s="258" t="s">
        <v>1963</v>
      </c>
      <c r="C35" s="58"/>
      <c r="D35" s="258" t="s">
        <v>90</v>
      </c>
      <c r="E35" s="258" t="s">
        <v>91</v>
      </c>
      <c r="F35" s="258" t="s">
        <v>302</v>
      </c>
      <c r="G35" s="258" t="s">
        <v>91</v>
      </c>
      <c r="H35" s="59" t="s">
        <v>85</v>
      </c>
      <c r="I35" s="60" t="s">
        <v>86</v>
      </c>
      <c r="J35" s="60" t="s">
        <v>87</v>
      </c>
      <c r="K35" s="59" t="s">
        <v>1964</v>
      </c>
      <c r="L35" s="59"/>
      <c r="M35" s="471">
        <v>630.0</v>
      </c>
      <c r="N35" s="471">
        <v>1350.0</v>
      </c>
      <c r="O35" s="471">
        <v>37000.0</v>
      </c>
      <c r="P35" s="68">
        <v>3.0E-4</v>
      </c>
      <c r="Q35" s="69">
        <f t="shared" si="1"/>
        <v>11.1</v>
      </c>
      <c r="R35" s="472">
        <v>0.12</v>
      </c>
      <c r="S35" s="62">
        <f t="shared" si="2"/>
        <v>162</v>
      </c>
      <c r="T35" s="473">
        <v>0.0</v>
      </c>
      <c r="U35" s="62">
        <f t="shared" si="3"/>
        <v>0</v>
      </c>
      <c r="V35" s="66">
        <v>0.065</v>
      </c>
      <c r="W35" s="67">
        <f t="shared" si="4"/>
        <v>87.75</v>
      </c>
      <c r="X35" s="68">
        <f t="shared" si="5"/>
        <v>0.01995</v>
      </c>
      <c r="Y35" s="57">
        <v>15.0</v>
      </c>
      <c r="Z35" s="66">
        <f t="shared" si="6"/>
        <v>0.20495</v>
      </c>
      <c r="AA35" s="69">
        <f t="shared" si="7"/>
        <v>288.1575</v>
      </c>
      <c r="AB35" s="65">
        <v>0.13</v>
      </c>
      <c r="AC35" s="69">
        <f t="shared" si="15"/>
        <v>93.6</v>
      </c>
      <c r="AD35" s="70">
        <f t="shared" si="9"/>
        <v>17.5</v>
      </c>
      <c r="AE35" s="69">
        <f t="shared" si="10"/>
        <v>309.6425</v>
      </c>
      <c r="AF35" s="66">
        <f t="shared" si="11"/>
        <v>0.2293648148</v>
      </c>
      <c r="AG35" s="85">
        <f t="shared" si="12"/>
        <v>1034.91</v>
      </c>
      <c r="AH35" s="85">
        <f t="shared" si="13"/>
        <v>26.9325</v>
      </c>
      <c r="AI35" s="86">
        <v>0.0085</v>
      </c>
      <c r="AJ35" s="87">
        <f t="shared" si="14"/>
        <v>11.475</v>
      </c>
    </row>
    <row r="36" ht="18.0" customHeight="1">
      <c r="A36" s="470">
        <v>45979.0</v>
      </c>
      <c r="B36" s="258">
        <v>26340.0</v>
      </c>
      <c r="C36" s="58"/>
      <c r="D36" s="258" t="s">
        <v>127</v>
      </c>
      <c r="E36" s="258" t="s">
        <v>83</v>
      </c>
      <c r="F36" s="258" t="s">
        <v>203</v>
      </c>
      <c r="G36" s="258" t="s">
        <v>83</v>
      </c>
      <c r="H36" s="59" t="s">
        <v>128</v>
      </c>
      <c r="I36" s="60" t="s">
        <v>86</v>
      </c>
      <c r="J36" s="60" t="s">
        <v>87</v>
      </c>
      <c r="K36" s="59" t="s">
        <v>1965</v>
      </c>
      <c r="L36" s="59"/>
      <c r="M36" s="136">
        <v>1250.0</v>
      </c>
      <c r="N36" s="471">
        <v>2150.0</v>
      </c>
      <c r="O36" s="136">
        <v>100000.0</v>
      </c>
      <c r="P36" s="68">
        <v>3.0E-4</v>
      </c>
      <c r="Q36" s="69">
        <f t="shared" si="1"/>
        <v>30</v>
      </c>
      <c r="R36" s="472">
        <v>0.12</v>
      </c>
      <c r="S36" s="62">
        <f t="shared" si="2"/>
        <v>258</v>
      </c>
      <c r="T36" s="473">
        <v>0.0</v>
      </c>
      <c r="U36" s="62">
        <f t="shared" si="3"/>
        <v>0</v>
      </c>
      <c r="V36" s="66">
        <v>0.065</v>
      </c>
      <c r="W36" s="67">
        <f t="shared" si="4"/>
        <v>139.75</v>
      </c>
      <c r="X36" s="68">
        <f t="shared" si="5"/>
        <v>0.01995</v>
      </c>
      <c r="Y36" s="57">
        <v>15.0</v>
      </c>
      <c r="Z36" s="66">
        <f t="shared" si="6"/>
        <v>0.20495</v>
      </c>
      <c r="AA36" s="69">
        <f t="shared" si="7"/>
        <v>458.9175</v>
      </c>
      <c r="AB36" s="65">
        <v>0.0</v>
      </c>
      <c r="AC36" s="69">
        <f t="shared" si="15"/>
        <v>0</v>
      </c>
      <c r="AD36" s="70">
        <f t="shared" si="9"/>
        <v>17.5</v>
      </c>
      <c r="AE36" s="69">
        <f t="shared" si="10"/>
        <v>393.5825</v>
      </c>
      <c r="AF36" s="66">
        <f t="shared" si="11"/>
        <v>0.1830616279</v>
      </c>
      <c r="AG36" s="85">
        <f t="shared" si="12"/>
        <v>1648.19</v>
      </c>
      <c r="AH36" s="85">
        <f t="shared" si="13"/>
        <v>42.8925</v>
      </c>
      <c r="AI36" s="86">
        <v>0.0085</v>
      </c>
      <c r="AJ36" s="87">
        <f t="shared" si="14"/>
        <v>18.275</v>
      </c>
    </row>
    <row r="37" ht="18.0" hidden="1" customHeight="1">
      <c r="A37" s="470">
        <v>45979.0</v>
      </c>
      <c r="B37" s="258">
        <v>26344.0</v>
      </c>
      <c r="C37" s="58"/>
      <c r="D37" s="258" t="s">
        <v>203</v>
      </c>
      <c r="E37" s="258" t="s">
        <v>83</v>
      </c>
      <c r="F37" s="258" t="s">
        <v>1966</v>
      </c>
      <c r="G37" s="258" t="s">
        <v>83</v>
      </c>
      <c r="H37" s="59" t="s">
        <v>85</v>
      </c>
      <c r="I37" s="60" t="s">
        <v>86</v>
      </c>
      <c r="J37" s="60" t="s">
        <v>87</v>
      </c>
      <c r="K37" s="57" t="s">
        <v>195</v>
      </c>
      <c r="L37" s="59"/>
      <c r="M37" s="471">
        <v>1000.0</v>
      </c>
      <c r="N37" s="471">
        <v>1900.0</v>
      </c>
      <c r="O37" s="471">
        <v>100000.0</v>
      </c>
      <c r="P37" s="63">
        <v>3.0E-4</v>
      </c>
      <c r="Q37" s="64">
        <f t="shared" si="1"/>
        <v>30</v>
      </c>
      <c r="R37" s="472">
        <v>0.12</v>
      </c>
      <c r="S37" s="62">
        <f t="shared" si="2"/>
        <v>228</v>
      </c>
      <c r="T37" s="472">
        <v>0.0</v>
      </c>
      <c r="U37" s="62">
        <f t="shared" si="3"/>
        <v>0</v>
      </c>
      <c r="V37" s="66">
        <v>0.065</v>
      </c>
      <c r="W37" s="67">
        <f t="shared" si="4"/>
        <v>123.5</v>
      </c>
      <c r="X37" s="68">
        <f t="shared" si="5"/>
        <v>0.01995</v>
      </c>
      <c r="Y37" s="57">
        <v>15.0</v>
      </c>
      <c r="Z37" s="66">
        <f t="shared" si="6"/>
        <v>0.20495</v>
      </c>
      <c r="AA37" s="69">
        <f t="shared" si="7"/>
        <v>405.555</v>
      </c>
      <c r="AB37" s="65">
        <v>0.13</v>
      </c>
      <c r="AC37" s="69">
        <f t="shared" si="15"/>
        <v>117</v>
      </c>
      <c r="AD37" s="70">
        <f t="shared" si="9"/>
        <v>17.5</v>
      </c>
      <c r="AE37" s="69">
        <f t="shared" si="10"/>
        <v>329.945</v>
      </c>
      <c r="AF37" s="66">
        <f t="shared" si="11"/>
        <v>0.1736552632</v>
      </c>
      <c r="AG37" s="85">
        <f t="shared" si="12"/>
        <v>1456.54</v>
      </c>
      <c r="AH37" s="85">
        <f t="shared" si="13"/>
        <v>37.905</v>
      </c>
      <c r="AI37" s="88">
        <v>0.0085</v>
      </c>
      <c r="AJ37" s="89">
        <f t="shared" si="14"/>
        <v>16.15</v>
      </c>
    </row>
    <row r="38" ht="16.5" hidden="1" customHeight="1">
      <c r="A38" s="470">
        <v>45979.0</v>
      </c>
      <c r="B38" s="258">
        <v>26345.0</v>
      </c>
      <c r="C38" s="59"/>
      <c r="D38" s="258" t="s">
        <v>90</v>
      </c>
      <c r="E38" s="258" t="s">
        <v>91</v>
      </c>
      <c r="F38" s="258" t="s">
        <v>222</v>
      </c>
      <c r="G38" s="258" t="s">
        <v>91</v>
      </c>
      <c r="H38" s="59" t="s">
        <v>85</v>
      </c>
      <c r="I38" s="60" t="s">
        <v>86</v>
      </c>
      <c r="J38" s="60" t="s">
        <v>87</v>
      </c>
      <c r="K38" s="59" t="s">
        <v>1967</v>
      </c>
      <c r="L38" s="59"/>
      <c r="M38" s="471">
        <v>900.0</v>
      </c>
      <c r="N38" s="471">
        <v>1790.0</v>
      </c>
      <c r="O38" s="471">
        <v>68000.0</v>
      </c>
      <c r="P38" s="63">
        <v>3.0E-4</v>
      </c>
      <c r="Q38" s="64">
        <f t="shared" si="1"/>
        <v>20.4</v>
      </c>
      <c r="R38" s="472">
        <v>0.12</v>
      </c>
      <c r="S38" s="62">
        <f t="shared" si="2"/>
        <v>214.8</v>
      </c>
      <c r="T38" s="473">
        <v>0.0</v>
      </c>
      <c r="U38" s="62">
        <f t="shared" si="3"/>
        <v>0</v>
      </c>
      <c r="V38" s="66">
        <v>0.065</v>
      </c>
      <c r="W38" s="67">
        <f t="shared" si="4"/>
        <v>116.35</v>
      </c>
      <c r="X38" s="68">
        <f t="shared" si="5"/>
        <v>0.01995</v>
      </c>
      <c r="Y38" s="57">
        <v>15.0</v>
      </c>
      <c r="Z38" s="66">
        <f t="shared" si="6"/>
        <v>0.20495</v>
      </c>
      <c r="AA38" s="69">
        <f t="shared" si="7"/>
        <v>382.0755</v>
      </c>
      <c r="AB38" s="65">
        <v>0.0</v>
      </c>
      <c r="AC38" s="69">
        <f t="shared" si="15"/>
        <v>0</v>
      </c>
      <c r="AD38" s="70">
        <f t="shared" si="9"/>
        <v>17.5</v>
      </c>
      <c r="AE38" s="69">
        <f t="shared" si="10"/>
        <v>470.0245</v>
      </c>
      <c r="AF38" s="66">
        <f t="shared" si="11"/>
        <v>0.2625835196</v>
      </c>
      <c r="AG38" s="85">
        <f t="shared" si="12"/>
        <v>1372.214</v>
      </c>
      <c r="AH38" s="85">
        <f t="shared" si="13"/>
        <v>35.7105</v>
      </c>
      <c r="AI38" s="88">
        <v>0.0085</v>
      </c>
      <c r="AJ38" s="89">
        <f t="shared" si="14"/>
        <v>15.215</v>
      </c>
    </row>
    <row r="39" ht="18.0" hidden="1" customHeight="1">
      <c r="A39" s="470">
        <v>45980.0</v>
      </c>
      <c r="B39" s="258">
        <v>26350.0</v>
      </c>
      <c r="C39" s="58"/>
      <c r="D39" s="258" t="s">
        <v>203</v>
      </c>
      <c r="E39" s="258" t="s">
        <v>83</v>
      </c>
      <c r="F39" s="258" t="s">
        <v>127</v>
      </c>
      <c r="G39" s="258" t="s">
        <v>83</v>
      </c>
      <c r="H39" s="59" t="s">
        <v>85</v>
      </c>
      <c r="I39" s="60" t="s">
        <v>86</v>
      </c>
      <c r="J39" s="60" t="s">
        <v>87</v>
      </c>
      <c r="K39" s="59" t="s">
        <v>88</v>
      </c>
      <c r="L39" s="57"/>
      <c r="M39" s="471">
        <v>1730.0</v>
      </c>
      <c r="N39" s="471">
        <v>2250.0</v>
      </c>
      <c r="O39" s="471">
        <v>150000.0</v>
      </c>
      <c r="P39" s="63">
        <v>3.0E-4</v>
      </c>
      <c r="Q39" s="64">
        <f t="shared" si="1"/>
        <v>45</v>
      </c>
      <c r="R39" s="86">
        <v>0.0</v>
      </c>
      <c r="S39" s="62">
        <f t="shared" si="2"/>
        <v>0</v>
      </c>
      <c r="T39" s="86">
        <v>0.035</v>
      </c>
      <c r="U39" s="62">
        <f t="shared" si="3"/>
        <v>78.75</v>
      </c>
      <c r="V39" s="66">
        <v>0.065</v>
      </c>
      <c r="W39" s="67">
        <f t="shared" si="4"/>
        <v>146.25</v>
      </c>
      <c r="X39" s="68">
        <f t="shared" si="5"/>
        <v>0.01995</v>
      </c>
      <c r="Y39" s="57">
        <v>15.0</v>
      </c>
      <c r="Z39" s="66">
        <f t="shared" si="6"/>
        <v>0.11995</v>
      </c>
      <c r="AA39" s="69">
        <f t="shared" si="7"/>
        <v>289.0125</v>
      </c>
      <c r="AB39" s="65">
        <v>0.02</v>
      </c>
      <c r="AC39" s="69">
        <f t="shared" si="15"/>
        <v>10.4</v>
      </c>
      <c r="AD39" s="70">
        <f t="shared" si="9"/>
        <v>17.5</v>
      </c>
      <c r="AE39" s="69">
        <f t="shared" si="10"/>
        <v>158.0875</v>
      </c>
      <c r="AF39" s="66">
        <f t="shared" si="11"/>
        <v>0.07026111111</v>
      </c>
      <c r="AG39" s="85">
        <f t="shared" si="12"/>
        <v>1916.1</v>
      </c>
      <c r="AH39" s="85">
        <f t="shared" si="13"/>
        <v>44.8875</v>
      </c>
      <c r="AI39" s="88">
        <v>0.0085</v>
      </c>
      <c r="AJ39" s="89">
        <f t="shared" si="14"/>
        <v>19.125</v>
      </c>
    </row>
    <row r="40" ht="18.0" hidden="1" customHeight="1">
      <c r="A40" s="470">
        <v>45980.0</v>
      </c>
      <c r="B40" s="258">
        <v>26351.0</v>
      </c>
      <c r="C40" s="59"/>
      <c r="D40" s="258" t="s">
        <v>90</v>
      </c>
      <c r="E40" s="258" t="s">
        <v>91</v>
      </c>
      <c r="F40" s="404" t="s">
        <v>224</v>
      </c>
      <c r="G40" s="258" t="s">
        <v>91</v>
      </c>
      <c r="H40" s="59" t="s">
        <v>85</v>
      </c>
      <c r="I40" s="60" t="s">
        <v>86</v>
      </c>
      <c r="J40" s="60" t="s">
        <v>87</v>
      </c>
      <c r="K40" s="59" t="s">
        <v>518</v>
      </c>
      <c r="L40" s="59"/>
      <c r="M40" s="136">
        <v>800.0</v>
      </c>
      <c r="N40" s="471">
        <v>1590.0</v>
      </c>
      <c r="O40" s="471">
        <v>33000.0</v>
      </c>
      <c r="P40" s="63">
        <v>3.0E-4</v>
      </c>
      <c r="Q40" s="64">
        <f t="shared" si="1"/>
        <v>9.9</v>
      </c>
      <c r="R40" s="472">
        <v>0.12</v>
      </c>
      <c r="S40" s="62">
        <f t="shared" si="2"/>
        <v>190.8</v>
      </c>
      <c r="T40" s="473">
        <v>0.0</v>
      </c>
      <c r="U40" s="62">
        <f t="shared" si="3"/>
        <v>0</v>
      </c>
      <c r="V40" s="66">
        <v>0.065</v>
      </c>
      <c r="W40" s="67">
        <f t="shared" si="4"/>
        <v>103.35</v>
      </c>
      <c r="X40" s="68">
        <f t="shared" si="5"/>
        <v>0.01995</v>
      </c>
      <c r="Y40" s="57">
        <v>15.0</v>
      </c>
      <c r="Z40" s="66">
        <f t="shared" si="6"/>
        <v>0.20495</v>
      </c>
      <c r="AA40" s="69">
        <f t="shared" si="7"/>
        <v>339.3855</v>
      </c>
      <c r="AB40" s="65">
        <v>0.13</v>
      </c>
      <c r="AC40" s="69">
        <f t="shared" si="15"/>
        <v>102.7</v>
      </c>
      <c r="AD40" s="70">
        <f t="shared" si="9"/>
        <v>17.5</v>
      </c>
      <c r="AE40" s="69">
        <f t="shared" si="10"/>
        <v>320.5145</v>
      </c>
      <c r="AF40" s="66">
        <f t="shared" si="11"/>
        <v>0.2015814465</v>
      </c>
      <c r="AG40" s="85">
        <f t="shared" si="12"/>
        <v>1218.894</v>
      </c>
      <c r="AH40" s="85">
        <f t="shared" si="13"/>
        <v>31.7205</v>
      </c>
      <c r="AI40" s="88">
        <v>0.0085</v>
      </c>
      <c r="AJ40" s="89">
        <f t="shared" si="14"/>
        <v>13.515</v>
      </c>
    </row>
    <row r="41" ht="18.0" hidden="1" customHeight="1">
      <c r="A41" s="470">
        <v>45980.0</v>
      </c>
      <c r="B41" s="258">
        <v>26360.0</v>
      </c>
      <c r="C41" s="59"/>
      <c r="D41" s="258" t="s">
        <v>90</v>
      </c>
      <c r="E41" s="258" t="s">
        <v>91</v>
      </c>
      <c r="F41" s="258" t="s">
        <v>152</v>
      </c>
      <c r="G41" s="258" t="s">
        <v>91</v>
      </c>
      <c r="H41" s="59" t="s">
        <v>85</v>
      </c>
      <c r="I41" s="60" t="s">
        <v>86</v>
      </c>
      <c r="J41" s="60" t="s">
        <v>87</v>
      </c>
      <c r="K41" s="59" t="s">
        <v>1968</v>
      </c>
      <c r="L41" s="59"/>
      <c r="M41" s="471">
        <v>800.0</v>
      </c>
      <c r="N41" s="471">
        <v>1250.0</v>
      </c>
      <c r="O41" s="471">
        <v>66600.0</v>
      </c>
      <c r="P41" s="63">
        <v>3.0E-4</v>
      </c>
      <c r="Q41" s="64">
        <f t="shared" si="1"/>
        <v>19.98</v>
      </c>
      <c r="R41" s="472">
        <v>0.12</v>
      </c>
      <c r="S41" s="62">
        <f t="shared" si="2"/>
        <v>150</v>
      </c>
      <c r="T41" s="473">
        <v>0.0</v>
      </c>
      <c r="U41" s="62">
        <f t="shared" si="3"/>
        <v>0</v>
      </c>
      <c r="V41" s="66">
        <v>0.065</v>
      </c>
      <c r="W41" s="67">
        <f t="shared" si="4"/>
        <v>81.25</v>
      </c>
      <c r="X41" s="68">
        <f t="shared" si="5"/>
        <v>0.01995</v>
      </c>
      <c r="Y41" s="57">
        <v>15.0</v>
      </c>
      <c r="Z41" s="66">
        <f t="shared" si="6"/>
        <v>0.20495</v>
      </c>
      <c r="AA41" s="69">
        <f t="shared" si="7"/>
        <v>266.8125</v>
      </c>
      <c r="AB41" s="65">
        <v>0.03</v>
      </c>
      <c r="AC41" s="69">
        <f t="shared" si="15"/>
        <v>13.5</v>
      </c>
      <c r="AD41" s="70">
        <f t="shared" si="9"/>
        <v>17.5</v>
      </c>
      <c r="AE41" s="69">
        <f t="shared" si="10"/>
        <v>132.2075</v>
      </c>
      <c r="AF41" s="66">
        <f t="shared" si="11"/>
        <v>0.105766</v>
      </c>
      <c r="AG41" s="85">
        <f t="shared" si="12"/>
        <v>958.25</v>
      </c>
      <c r="AH41" s="85">
        <f t="shared" si="13"/>
        <v>24.9375</v>
      </c>
      <c r="AI41" s="88">
        <v>0.0085</v>
      </c>
      <c r="AJ41" s="89">
        <f t="shared" si="14"/>
        <v>10.625</v>
      </c>
    </row>
    <row r="42" ht="18.0" hidden="1" customHeight="1">
      <c r="A42" s="470">
        <v>45980.0</v>
      </c>
      <c r="B42" s="258" t="s">
        <v>1969</v>
      </c>
      <c r="C42" s="59"/>
      <c r="D42" s="258" t="s">
        <v>112</v>
      </c>
      <c r="E42" s="258" t="s">
        <v>113</v>
      </c>
      <c r="F42" s="258" t="s">
        <v>118</v>
      </c>
      <c r="G42" s="258" t="s">
        <v>119</v>
      </c>
      <c r="H42" s="59" t="s">
        <v>109</v>
      </c>
      <c r="I42" s="60" t="s">
        <v>86</v>
      </c>
      <c r="J42" s="60" t="s">
        <v>87</v>
      </c>
      <c r="K42" s="59" t="s">
        <v>136</v>
      </c>
      <c r="L42" s="59"/>
      <c r="M42" s="471">
        <v>4500.0</v>
      </c>
      <c r="N42" s="471">
        <v>7900.0</v>
      </c>
      <c r="O42" s="471">
        <v>100000.0</v>
      </c>
      <c r="P42" s="63">
        <v>3.0E-4</v>
      </c>
      <c r="Q42" s="64">
        <f t="shared" si="1"/>
        <v>30</v>
      </c>
      <c r="R42" s="472">
        <v>0.03</v>
      </c>
      <c r="S42" s="62">
        <f t="shared" si="2"/>
        <v>237</v>
      </c>
      <c r="T42" s="472">
        <v>0.035</v>
      </c>
      <c r="U42" s="62">
        <f t="shared" si="3"/>
        <v>276.5</v>
      </c>
      <c r="V42" s="66">
        <v>0.065</v>
      </c>
      <c r="W42" s="67">
        <f t="shared" si="4"/>
        <v>513.5</v>
      </c>
      <c r="X42" s="68">
        <f t="shared" si="5"/>
        <v>0.01995</v>
      </c>
      <c r="Y42" s="57">
        <v>15.0</v>
      </c>
      <c r="Z42" s="66">
        <f t="shared" si="6"/>
        <v>0.14995</v>
      </c>
      <c r="AA42" s="69">
        <f t="shared" si="7"/>
        <v>1251.755</v>
      </c>
      <c r="AB42" s="65">
        <v>0.13</v>
      </c>
      <c r="AC42" s="69">
        <f t="shared" si="15"/>
        <v>442</v>
      </c>
      <c r="AD42" s="70">
        <f t="shared" si="9"/>
        <v>17.5</v>
      </c>
      <c r="AE42" s="69">
        <f t="shared" si="10"/>
        <v>1658.745</v>
      </c>
      <c r="AF42" s="66">
        <f t="shared" si="11"/>
        <v>0.2099677215</v>
      </c>
      <c r="AG42" s="85">
        <f t="shared" si="12"/>
        <v>6490.64</v>
      </c>
      <c r="AH42" s="85">
        <f t="shared" si="13"/>
        <v>157.605</v>
      </c>
      <c r="AI42" s="88">
        <v>0.0085</v>
      </c>
      <c r="AJ42" s="89">
        <f t="shared" si="14"/>
        <v>67.15</v>
      </c>
    </row>
    <row r="43" ht="18.0" hidden="1" customHeight="1">
      <c r="A43" s="470">
        <v>45980.0</v>
      </c>
      <c r="B43" s="258" t="s">
        <v>1970</v>
      </c>
      <c r="C43" s="58"/>
      <c r="D43" s="258" t="s">
        <v>112</v>
      </c>
      <c r="E43" s="258" t="s">
        <v>113</v>
      </c>
      <c r="F43" s="258" t="s">
        <v>659</v>
      </c>
      <c r="G43" s="258" t="s">
        <v>108</v>
      </c>
      <c r="H43" s="59" t="s">
        <v>109</v>
      </c>
      <c r="I43" s="60" t="s">
        <v>86</v>
      </c>
      <c r="J43" s="60" t="s">
        <v>87</v>
      </c>
      <c r="K43" s="258" t="s">
        <v>1971</v>
      </c>
      <c r="L43" s="57"/>
      <c r="M43" s="471">
        <v>9000.0</v>
      </c>
      <c r="N43" s="471">
        <v>14500.0</v>
      </c>
      <c r="O43" s="369">
        <v>100000.0</v>
      </c>
      <c r="P43" s="63">
        <v>3.0E-4</v>
      </c>
      <c r="Q43" s="64">
        <f t="shared" si="1"/>
        <v>30</v>
      </c>
      <c r="R43" s="474">
        <v>0.03</v>
      </c>
      <c r="S43" s="62">
        <f t="shared" si="2"/>
        <v>435</v>
      </c>
      <c r="T43" s="474">
        <v>0.035</v>
      </c>
      <c r="U43" s="62">
        <f t="shared" si="3"/>
        <v>507.5</v>
      </c>
      <c r="V43" s="66">
        <v>0.065</v>
      </c>
      <c r="W43" s="67">
        <f t="shared" si="4"/>
        <v>942.5</v>
      </c>
      <c r="X43" s="68">
        <f t="shared" si="5"/>
        <v>0.01995</v>
      </c>
      <c r="Y43" s="57">
        <v>15.0</v>
      </c>
      <c r="Z43" s="66">
        <f t="shared" si="6"/>
        <v>0.14995</v>
      </c>
      <c r="AA43" s="69">
        <f t="shared" si="7"/>
        <v>2297.525</v>
      </c>
      <c r="AB43" s="65">
        <v>0.1</v>
      </c>
      <c r="AC43" s="69">
        <f t="shared" si="15"/>
        <v>550</v>
      </c>
      <c r="AD43" s="70">
        <f t="shared" si="9"/>
        <v>17.5</v>
      </c>
      <c r="AE43" s="69">
        <f t="shared" si="10"/>
        <v>2604.975</v>
      </c>
      <c r="AF43" s="66">
        <f t="shared" si="11"/>
        <v>0.1796534483</v>
      </c>
      <c r="AG43" s="85">
        <f t="shared" si="12"/>
        <v>11913.2</v>
      </c>
      <c r="AH43" s="85">
        <f t="shared" si="13"/>
        <v>289.275</v>
      </c>
      <c r="AI43" s="88">
        <v>0.0085</v>
      </c>
      <c r="AJ43" s="89">
        <f t="shared" si="14"/>
        <v>123.25</v>
      </c>
    </row>
    <row r="44" ht="18.0" hidden="1" customHeight="1">
      <c r="A44" s="470">
        <v>45980.0</v>
      </c>
      <c r="B44" s="258" t="s">
        <v>1972</v>
      </c>
      <c r="C44" s="58"/>
      <c r="D44" s="258" t="s">
        <v>118</v>
      </c>
      <c r="E44" s="258" t="s">
        <v>119</v>
      </c>
      <c r="F44" s="258" t="s">
        <v>138</v>
      </c>
      <c r="G44" s="258" t="s">
        <v>139</v>
      </c>
      <c r="H44" s="59" t="s">
        <v>109</v>
      </c>
      <c r="I44" s="60" t="s">
        <v>86</v>
      </c>
      <c r="J44" s="60" t="s">
        <v>87</v>
      </c>
      <c r="K44" s="330" t="s">
        <v>272</v>
      </c>
      <c r="L44" s="59"/>
      <c r="M44" s="471">
        <v>2600.0</v>
      </c>
      <c r="N44" s="471">
        <v>4800.0</v>
      </c>
      <c r="O44" s="369">
        <v>20000.0</v>
      </c>
      <c r="P44" s="63">
        <v>3.0E-4</v>
      </c>
      <c r="Q44" s="64">
        <f t="shared" si="1"/>
        <v>6</v>
      </c>
      <c r="R44" s="474">
        <v>0.03</v>
      </c>
      <c r="S44" s="62">
        <f t="shared" si="2"/>
        <v>144</v>
      </c>
      <c r="T44" s="474">
        <v>0.035</v>
      </c>
      <c r="U44" s="62">
        <f t="shared" si="3"/>
        <v>168</v>
      </c>
      <c r="V44" s="66">
        <v>0.065</v>
      </c>
      <c r="W44" s="67">
        <f t="shared" si="4"/>
        <v>312</v>
      </c>
      <c r="X44" s="68">
        <f t="shared" si="5"/>
        <v>0.01995</v>
      </c>
      <c r="Y44" s="57">
        <v>15.0</v>
      </c>
      <c r="Z44" s="66">
        <f t="shared" si="6"/>
        <v>0.14995</v>
      </c>
      <c r="AA44" s="69">
        <f t="shared" si="7"/>
        <v>760.56</v>
      </c>
      <c r="AB44" s="65">
        <v>0.1</v>
      </c>
      <c r="AC44" s="69">
        <f t="shared" si="15"/>
        <v>220</v>
      </c>
      <c r="AD44" s="70">
        <f t="shared" si="9"/>
        <v>17.5</v>
      </c>
      <c r="AE44" s="69">
        <f t="shared" si="10"/>
        <v>1195.94</v>
      </c>
      <c r="AF44" s="66">
        <f t="shared" si="11"/>
        <v>0.2491541667</v>
      </c>
      <c r="AG44" s="85">
        <f t="shared" si="12"/>
        <v>3943.68</v>
      </c>
      <c r="AH44" s="85">
        <f t="shared" si="13"/>
        <v>95.76</v>
      </c>
      <c r="AI44" s="88">
        <v>0.0085</v>
      </c>
      <c r="AJ44" s="89">
        <f t="shared" si="14"/>
        <v>40.8</v>
      </c>
    </row>
    <row r="45" ht="18.0" hidden="1" customHeight="1">
      <c r="A45" s="470">
        <v>45983.0</v>
      </c>
      <c r="B45" s="258" t="s">
        <v>1973</v>
      </c>
      <c r="C45" s="58"/>
      <c r="D45" s="258" t="s">
        <v>112</v>
      </c>
      <c r="E45" s="258" t="s">
        <v>113</v>
      </c>
      <c r="F45" s="258" t="s">
        <v>659</v>
      </c>
      <c r="G45" s="258" t="s">
        <v>108</v>
      </c>
      <c r="H45" s="59" t="s">
        <v>109</v>
      </c>
      <c r="I45" s="60" t="s">
        <v>86</v>
      </c>
      <c r="J45" s="60" t="s">
        <v>87</v>
      </c>
      <c r="K45" s="330" t="s">
        <v>1471</v>
      </c>
      <c r="L45" s="59"/>
      <c r="M45" s="471">
        <v>8500.0</v>
      </c>
      <c r="N45" s="471">
        <v>14500.0</v>
      </c>
      <c r="O45" s="369">
        <v>50000.0</v>
      </c>
      <c r="P45" s="63">
        <v>3.0E-4</v>
      </c>
      <c r="Q45" s="64">
        <f t="shared" si="1"/>
        <v>15</v>
      </c>
      <c r="R45" s="474">
        <v>0.03</v>
      </c>
      <c r="S45" s="62">
        <f t="shared" si="2"/>
        <v>435</v>
      </c>
      <c r="T45" s="475">
        <v>0.035</v>
      </c>
      <c r="U45" s="62">
        <f t="shared" si="3"/>
        <v>507.5</v>
      </c>
      <c r="V45" s="66">
        <v>0.065</v>
      </c>
      <c r="W45" s="67">
        <f t="shared" si="4"/>
        <v>942.5</v>
      </c>
      <c r="X45" s="68">
        <f t="shared" si="5"/>
        <v>0.01995</v>
      </c>
      <c r="Y45" s="57">
        <v>15.0</v>
      </c>
      <c r="Z45" s="66">
        <f t="shared" si="6"/>
        <v>0.14995</v>
      </c>
      <c r="AA45" s="69">
        <f t="shared" si="7"/>
        <v>2297.525</v>
      </c>
      <c r="AB45" s="65">
        <v>0.1</v>
      </c>
      <c r="AC45" s="69">
        <f t="shared" si="15"/>
        <v>600</v>
      </c>
      <c r="AD45" s="70">
        <f t="shared" si="9"/>
        <v>17.5</v>
      </c>
      <c r="AE45" s="69">
        <f t="shared" si="10"/>
        <v>3069.975</v>
      </c>
      <c r="AF45" s="66">
        <f t="shared" si="11"/>
        <v>0.2117224138</v>
      </c>
      <c r="AG45" s="85">
        <f t="shared" si="12"/>
        <v>11913.2</v>
      </c>
      <c r="AH45" s="85">
        <f t="shared" si="13"/>
        <v>289.275</v>
      </c>
      <c r="AI45" s="88">
        <v>0.0085</v>
      </c>
      <c r="AJ45" s="89">
        <f t="shared" si="14"/>
        <v>123.25</v>
      </c>
    </row>
    <row r="46" ht="18.0" hidden="1" customHeight="1">
      <c r="A46" s="470">
        <v>45984.0</v>
      </c>
      <c r="B46" s="258" t="s">
        <v>1974</v>
      </c>
      <c r="C46" s="58"/>
      <c r="D46" s="258" t="s">
        <v>112</v>
      </c>
      <c r="E46" s="258" t="s">
        <v>113</v>
      </c>
      <c r="F46" s="404" t="s">
        <v>118</v>
      </c>
      <c r="G46" s="258" t="s">
        <v>119</v>
      </c>
      <c r="H46" s="59" t="s">
        <v>109</v>
      </c>
      <c r="I46" s="60" t="s">
        <v>86</v>
      </c>
      <c r="J46" s="60" t="s">
        <v>87</v>
      </c>
      <c r="K46" s="330" t="s">
        <v>1975</v>
      </c>
      <c r="L46" s="59"/>
      <c r="M46" s="471">
        <v>4800.0</v>
      </c>
      <c r="N46" s="471">
        <v>7900.0</v>
      </c>
      <c r="O46" s="369">
        <v>100000.0</v>
      </c>
      <c r="P46" s="63">
        <v>3.0E-4</v>
      </c>
      <c r="Q46" s="64">
        <f t="shared" si="1"/>
        <v>30</v>
      </c>
      <c r="R46" s="474">
        <v>0.03</v>
      </c>
      <c r="S46" s="62">
        <f t="shared" si="2"/>
        <v>237</v>
      </c>
      <c r="T46" s="475">
        <v>0.035</v>
      </c>
      <c r="U46" s="62">
        <f t="shared" si="3"/>
        <v>276.5</v>
      </c>
      <c r="V46" s="66">
        <v>0.065</v>
      </c>
      <c r="W46" s="67">
        <f t="shared" si="4"/>
        <v>513.5</v>
      </c>
      <c r="X46" s="68">
        <f t="shared" si="5"/>
        <v>0.01995</v>
      </c>
      <c r="Y46" s="57">
        <v>15.0</v>
      </c>
      <c r="Z46" s="66">
        <f t="shared" si="6"/>
        <v>0.14995</v>
      </c>
      <c r="AA46" s="69">
        <f t="shared" si="7"/>
        <v>1251.755</v>
      </c>
      <c r="AB46" s="65">
        <v>0.1</v>
      </c>
      <c r="AC46" s="69">
        <f t="shared" si="15"/>
        <v>310</v>
      </c>
      <c r="AD46" s="70">
        <f t="shared" si="9"/>
        <v>17.5</v>
      </c>
      <c r="AE46" s="69">
        <f t="shared" si="10"/>
        <v>1490.745</v>
      </c>
      <c r="AF46" s="66">
        <f t="shared" si="11"/>
        <v>0.1887018987</v>
      </c>
      <c r="AG46" s="85">
        <f t="shared" si="12"/>
        <v>6490.64</v>
      </c>
      <c r="AH46" s="85">
        <f t="shared" si="13"/>
        <v>157.605</v>
      </c>
      <c r="AI46" s="88">
        <v>0.0085</v>
      </c>
      <c r="AJ46" s="89">
        <f t="shared" si="14"/>
        <v>67.15</v>
      </c>
    </row>
    <row r="47" ht="18.0" hidden="1" customHeight="1">
      <c r="A47" s="470">
        <v>45985.0</v>
      </c>
      <c r="B47" s="79">
        <v>26478.0</v>
      </c>
      <c r="C47" s="79"/>
      <c r="D47" s="80" t="s">
        <v>90</v>
      </c>
      <c r="E47" s="80" t="s">
        <v>91</v>
      </c>
      <c r="F47" s="80" t="s">
        <v>222</v>
      </c>
      <c r="G47" s="80" t="s">
        <v>91</v>
      </c>
      <c r="H47" s="59" t="s">
        <v>85</v>
      </c>
      <c r="I47" s="60" t="s">
        <v>86</v>
      </c>
      <c r="J47" s="60" t="s">
        <v>87</v>
      </c>
      <c r="K47" s="330" t="s">
        <v>1976</v>
      </c>
      <c r="L47" s="59"/>
      <c r="M47" s="99">
        <v>960.0</v>
      </c>
      <c r="N47" s="99">
        <v>1790.0</v>
      </c>
      <c r="O47" s="100">
        <v>100000.0</v>
      </c>
      <c r="P47" s="63">
        <v>3.0E-4</v>
      </c>
      <c r="Q47" s="64">
        <f t="shared" si="1"/>
        <v>30</v>
      </c>
      <c r="R47" s="65">
        <v>0.12</v>
      </c>
      <c r="S47" s="62">
        <f t="shared" si="2"/>
        <v>214.8</v>
      </c>
      <c r="T47" s="65">
        <v>0.0</v>
      </c>
      <c r="U47" s="62">
        <f t="shared" si="3"/>
        <v>0</v>
      </c>
      <c r="V47" s="66">
        <v>0.065</v>
      </c>
      <c r="W47" s="67">
        <f t="shared" si="4"/>
        <v>116.35</v>
      </c>
      <c r="X47" s="68">
        <f t="shared" si="5"/>
        <v>0.01995</v>
      </c>
      <c r="Y47" s="57">
        <v>15.0</v>
      </c>
      <c r="Z47" s="66">
        <f t="shared" si="6"/>
        <v>0.20495</v>
      </c>
      <c r="AA47" s="69">
        <f t="shared" si="7"/>
        <v>382.0755</v>
      </c>
      <c r="AB47" s="65">
        <v>0.13</v>
      </c>
      <c r="AC47" s="69">
        <f t="shared" si="15"/>
        <v>107.9</v>
      </c>
      <c r="AD47" s="70">
        <f t="shared" si="9"/>
        <v>17.5</v>
      </c>
      <c r="AE47" s="69">
        <f t="shared" si="10"/>
        <v>292.5245</v>
      </c>
      <c r="AF47" s="66">
        <f t="shared" si="11"/>
        <v>0.1634215084</v>
      </c>
      <c r="AG47" s="71">
        <f t="shared" si="12"/>
        <v>1372.214</v>
      </c>
      <c r="AH47" s="71">
        <f t="shared" si="13"/>
        <v>35.7105</v>
      </c>
      <c r="AI47" s="72">
        <v>0.0085</v>
      </c>
      <c r="AJ47" s="73">
        <f t="shared" si="14"/>
        <v>15.215</v>
      </c>
    </row>
    <row r="48" ht="18.0" hidden="1" customHeight="1">
      <c r="A48" s="470">
        <v>45985.0</v>
      </c>
      <c r="B48" s="79">
        <v>26560.0</v>
      </c>
      <c r="C48" s="79"/>
      <c r="D48" s="80" t="s">
        <v>90</v>
      </c>
      <c r="E48" s="80" t="s">
        <v>91</v>
      </c>
      <c r="F48" s="80" t="s">
        <v>286</v>
      </c>
      <c r="G48" s="80" t="s">
        <v>91</v>
      </c>
      <c r="H48" s="59" t="s">
        <v>85</v>
      </c>
      <c r="I48" s="99" t="s">
        <v>86</v>
      </c>
      <c r="J48" s="99" t="s">
        <v>87</v>
      </c>
      <c r="K48" s="80" t="s">
        <v>1011</v>
      </c>
      <c r="L48" s="80"/>
      <c r="M48" s="99">
        <v>1260.0</v>
      </c>
      <c r="N48" s="99">
        <v>1450.0</v>
      </c>
      <c r="O48" s="100">
        <v>50000.0</v>
      </c>
      <c r="P48" s="63">
        <v>3.0E-4</v>
      </c>
      <c r="Q48" s="64">
        <f t="shared" si="1"/>
        <v>15</v>
      </c>
      <c r="R48" s="65">
        <v>0.12</v>
      </c>
      <c r="S48" s="62">
        <f t="shared" si="2"/>
        <v>174</v>
      </c>
      <c r="T48" s="65">
        <v>0.0</v>
      </c>
      <c r="U48" s="62">
        <f t="shared" si="3"/>
        <v>0</v>
      </c>
      <c r="V48" s="66">
        <v>0.065</v>
      </c>
      <c r="W48" s="67">
        <f t="shared" si="4"/>
        <v>94.25</v>
      </c>
      <c r="X48" s="68">
        <f t="shared" si="5"/>
        <v>0.01995</v>
      </c>
      <c r="Y48" s="57">
        <v>15.0</v>
      </c>
      <c r="Z48" s="66">
        <f t="shared" si="6"/>
        <v>0.20495</v>
      </c>
      <c r="AA48" s="69">
        <f t="shared" si="7"/>
        <v>309.5025</v>
      </c>
      <c r="AB48" s="65">
        <v>0.0</v>
      </c>
      <c r="AC48" s="69">
        <f t="shared" si="15"/>
        <v>0</v>
      </c>
      <c r="AD48" s="70">
        <f t="shared" si="9"/>
        <v>17.5</v>
      </c>
      <c r="AE48" s="69">
        <f t="shared" si="10"/>
        <v>-152.0025</v>
      </c>
      <c r="AF48" s="66">
        <f t="shared" si="11"/>
        <v>-0.1048293103</v>
      </c>
      <c r="AG48" s="71">
        <f t="shared" si="12"/>
        <v>1111.57</v>
      </c>
      <c r="AH48" s="71">
        <f t="shared" si="13"/>
        <v>28.9275</v>
      </c>
      <c r="AI48" s="72">
        <v>0.0085</v>
      </c>
      <c r="AJ48" s="73">
        <f t="shared" si="14"/>
        <v>12.325</v>
      </c>
    </row>
    <row r="49" ht="18.0" hidden="1" customHeight="1">
      <c r="A49" s="470">
        <v>45986.0</v>
      </c>
      <c r="B49" s="79">
        <v>26545.0</v>
      </c>
      <c r="C49" s="79"/>
      <c r="D49" s="59" t="s">
        <v>90</v>
      </c>
      <c r="E49" s="59" t="s">
        <v>91</v>
      </c>
      <c r="F49" s="59" t="s">
        <v>90</v>
      </c>
      <c r="G49" s="59" t="s">
        <v>91</v>
      </c>
      <c r="H49" s="59" t="s">
        <v>85</v>
      </c>
      <c r="I49" s="60" t="s">
        <v>86</v>
      </c>
      <c r="J49" s="60" t="s">
        <v>87</v>
      </c>
      <c r="K49" s="59" t="s">
        <v>1977</v>
      </c>
      <c r="L49" s="59"/>
      <c r="M49" s="60">
        <v>860.0</v>
      </c>
      <c r="N49" s="99">
        <v>1250.0</v>
      </c>
      <c r="O49" s="100">
        <v>50000.0</v>
      </c>
      <c r="P49" s="63">
        <v>3.0E-4</v>
      </c>
      <c r="Q49" s="64">
        <f t="shared" si="1"/>
        <v>15</v>
      </c>
      <c r="R49" s="65">
        <v>0.12</v>
      </c>
      <c r="S49" s="62">
        <f t="shared" si="2"/>
        <v>150</v>
      </c>
      <c r="T49" s="65">
        <v>0.0</v>
      </c>
      <c r="U49" s="62">
        <f t="shared" si="3"/>
        <v>0</v>
      </c>
      <c r="V49" s="66">
        <v>0.065</v>
      </c>
      <c r="W49" s="67">
        <f t="shared" si="4"/>
        <v>81.25</v>
      </c>
      <c r="X49" s="68">
        <f t="shared" si="5"/>
        <v>0.01995</v>
      </c>
      <c r="Y49" s="57">
        <v>15.0</v>
      </c>
      <c r="Z49" s="66">
        <f t="shared" si="6"/>
        <v>0.20495</v>
      </c>
      <c r="AA49" s="69">
        <f t="shared" si="7"/>
        <v>266.8125</v>
      </c>
      <c r="AB49" s="65">
        <v>0.0</v>
      </c>
      <c r="AC49" s="69">
        <f t="shared" si="15"/>
        <v>0</v>
      </c>
      <c r="AD49" s="70">
        <f t="shared" si="9"/>
        <v>17.5</v>
      </c>
      <c r="AE49" s="69">
        <f t="shared" si="10"/>
        <v>90.6875</v>
      </c>
      <c r="AF49" s="66">
        <f t="shared" si="11"/>
        <v>0.07255</v>
      </c>
      <c r="AG49" s="71">
        <f t="shared" si="12"/>
        <v>958.25</v>
      </c>
      <c r="AH49" s="71">
        <f t="shared" si="13"/>
        <v>24.9375</v>
      </c>
      <c r="AI49" s="72">
        <v>0.0085</v>
      </c>
      <c r="AJ49" s="73">
        <f t="shared" si="14"/>
        <v>10.625</v>
      </c>
    </row>
    <row r="50" ht="18.0" hidden="1" customHeight="1">
      <c r="A50" s="470">
        <v>45986.0</v>
      </c>
      <c r="B50" s="79">
        <v>26582.0</v>
      </c>
      <c r="C50" s="79"/>
      <c r="D50" s="80" t="s">
        <v>484</v>
      </c>
      <c r="E50" s="80" t="s">
        <v>83</v>
      </c>
      <c r="F50" s="80" t="s">
        <v>872</v>
      </c>
      <c r="G50" s="80" t="s">
        <v>83</v>
      </c>
      <c r="H50" s="59" t="s">
        <v>873</v>
      </c>
      <c r="I50" s="99" t="s">
        <v>86</v>
      </c>
      <c r="J50" s="99" t="s">
        <v>87</v>
      </c>
      <c r="K50" s="80" t="s">
        <v>1978</v>
      </c>
      <c r="L50" s="80"/>
      <c r="M50" s="99">
        <v>1760.0</v>
      </c>
      <c r="N50" s="99">
        <v>2800.0</v>
      </c>
      <c r="O50" s="100">
        <v>50000.0</v>
      </c>
      <c r="P50" s="63">
        <v>3.0E-4</v>
      </c>
      <c r="Q50" s="64">
        <f t="shared" si="1"/>
        <v>15</v>
      </c>
      <c r="R50" s="65">
        <v>0.0</v>
      </c>
      <c r="S50" s="62">
        <f t="shared" si="2"/>
        <v>0</v>
      </c>
      <c r="T50" s="65">
        <v>0.035</v>
      </c>
      <c r="U50" s="62">
        <f t="shared" si="3"/>
        <v>98</v>
      </c>
      <c r="V50" s="66">
        <v>0.065</v>
      </c>
      <c r="W50" s="67">
        <f t="shared" si="4"/>
        <v>182</v>
      </c>
      <c r="X50" s="68">
        <f t="shared" si="5"/>
        <v>0.01995</v>
      </c>
      <c r="Y50" s="57">
        <v>15.0</v>
      </c>
      <c r="Z50" s="66">
        <f t="shared" si="6"/>
        <v>0.11995</v>
      </c>
      <c r="AA50" s="69">
        <f t="shared" si="7"/>
        <v>359.66</v>
      </c>
      <c r="AB50" s="65">
        <v>0.13</v>
      </c>
      <c r="AC50" s="69">
        <f t="shared" si="15"/>
        <v>135.2</v>
      </c>
      <c r="AD50" s="70">
        <f t="shared" si="9"/>
        <v>17.5</v>
      </c>
      <c r="AE50" s="69">
        <f t="shared" si="10"/>
        <v>512.64</v>
      </c>
      <c r="AF50" s="66">
        <f t="shared" si="11"/>
        <v>0.1830857143</v>
      </c>
      <c r="AG50" s="71">
        <f t="shared" si="12"/>
        <v>2384.48</v>
      </c>
      <c r="AH50" s="71">
        <f t="shared" si="13"/>
        <v>55.86</v>
      </c>
      <c r="AI50" s="72">
        <v>0.0085</v>
      </c>
      <c r="AJ50" s="73">
        <f t="shared" si="14"/>
        <v>23.8</v>
      </c>
    </row>
    <row r="51" ht="18.0" hidden="1" customHeight="1">
      <c r="A51" s="470">
        <v>45986.0</v>
      </c>
      <c r="B51" s="79">
        <v>26595.0</v>
      </c>
      <c r="C51" s="79"/>
      <c r="D51" s="80" t="s">
        <v>1979</v>
      </c>
      <c r="E51" s="80" t="s">
        <v>180</v>
      </c>
      <c r="F51" s="80" t="s">
        <v>1980</v>
      </c>
      <c r="G51" s="80" t="s">
        <v>1981</v>
      </c>
      <c r="H51" s="59" t="s">
        <v>858</v>
      </c>
      <c r="I51" s="99" t="s">
        <v>86</v>
      </c>
      <c r="J51" s="99" t="s">
        <v>87</v>
      </c>
      <c r="K51" s="80" t="s">
        <v>1982</v>
      </c>
      <c r="L51" s="80"/>
      <c r="M51" s="99">
        <f>5030+3800</f>
        <v>8830</v>
      </c>
      <c r="N51" s="99">
        <v>8500.0</v>
      </c>
      <c r="O51" s="100">
        <v>100000.0</v>
      </c>
      <c r="P51" s="63">
        <v>3.0E-4</v>
      </c>
      <c r="Q51" s="64">
        <f t="shared" si="1"/>
        <v>30</v>
      </c>
      <c r="R51" s="65">
        <v>0.12</v>
      </c>
      <c r="S51" s="62">
        <f t="shared" si="2"/>
        <v>1020</v>
      </c>
      <c r="T51" s="65">
        <v>0.0</v>
      </c>
      <c r="U51" s="62">
        <f t="shared" si="3"/>
        <v>0</v>
      </c>
      <c r="V51" s="66">
        <v>0.065</v>
      </c>
      <c r="W51" s="67">
        <f t="shared" si="4"/>
        <v>552.5</v>
      </c>
      <c r="X51" s="68">
        <f t="shared" si="5"/>
        <v>0.01995</v>
      </c>
      <c r="Y51" s="57">
        <v>15.0</v>
      </c>
      <c r="Z51" s="66">
        <f t="shared" si="6"/>
        <v>0.20495</v>
      </c>
      <c r="AA51" s="69">
        <f t="shared" si="7"/>
        <v>1814.325</v>
      </c>
      <c r="AB51" s="65">
        <v>0.0</v>
      </c>
      <c r="AC51" s="69">
        <f t="shared" si="15"/>
        <v>0</v>
      </c>
      <c r="AD51" s="70">
        <f t="shared" si="9"/>
        <v>17.5</v>
      </c>
      <c r="AE51" s="69">
        <f t="shared" si="10"/>
        <v>-2191.825</v>
      </c>
      <c r="AF51" s="66">
        <f t="shared" si="11"/>
        <v>-0.2578617647</v>
      </c>
      <c r="AG51" s="71">
        <f t="shared" si="12"/>
        <v>6516.1</v>
      </c>
      <c r="AH51" s="71">
        <f t="shared" si="13"/>
        <v>169.575</v>
      </c>
      <c r="AI51" s="72">
        <v>0.0085</v>
      </c>
      <c r="AJ51" s="73">
        <f t="shared" si="14"/>
        <v>72.25</v>
      </c>
    </row>
    <row r="52" ht="18.0" hidden="1" customHeight="1">
      <c r="A52" s="470">
        <v>45987.0</v>
      </c>
      <c r="B52" s="79" t="s">
        <v>1983</v>
      </c>
      <c r="C52" s="79"/>
      <c r="D52" s="80" t="s">
        <v>112</v>
      </c>
      <c r="E52" s="80" t="s">
        <v>113</v>
      </c>
      <c r="F52" s="80" t="s">
        <v>659</v>
      </c>
      <c r="G52" s="80" t="s">
        <v>108</v>
      </c>
      <c r="H52" s="59" t="s">
        <v>109</v>
      </c>
      <c r="I52" s="99" t="s">
        <v>86</v>
      </c>
      <c r="J52" s="99" t="s">
        <v>87</v>
      </c>
      <c r="K52" s="80" t="s">
        <v>1984</v>
      </c>
      <c r="L52" s="80"/>
      <c r="M52" s="99">
        <v>9060.0</v>
      </c>
      <c r="N52" s="99">
        <v>14900.0</v>
      </c>
      <c r="O52" s="100">
        <v>100000.0</v>
      </c>
      <c r="P52" s="63">
        <v>3.0E-4</v>
      </c>
      <c r="Q52" s="64">
        <f t="shared" si="1"/>
        <v>30</v>
      </c>
      <c r="R52" s="65">
        <v>0.03</v>
      </c>
      <c r="S52" s="62">
        <f t="shared" si="2"/>
        <v>447</v>
      </c>
      <c r="T52" s="65">
        <v>0.035</v>
      </c>
      <c r="U52" s="62">
        <f t="shared" si="3"/>
        <v>521.5</v>
      </c>
      <c r="V52" s="66">
        <v>0.065</v>
      </c>
      <c r="W52" s="67">
        <f t="shared" si="4"/>
        <v>968.5</v>
      </c>
      <c r="X52" s="68">
        <f t="shared" si="5"/>
        <v>0.01995</v>
      </c>
      <c r="Y52" s="57">
        <v>15.0</v>
      </c>
      <c r="Z52" s="66">
        <f t="shared" si="6"/>
        <v>0.14995</v>
      </c>
      <c r="AA52" s="69">
        <f t="shared" si="7"/>
        <v>2360.905</v>
      </c>
      <c r="AB52" s="65">
        <v>0.1</v>
      </c>
      <c r="AC52" s="69">
        <f t="shared" si="15"/>
        <v>584</v>
      </c>
      <c r="AD52" s="70">
        <f t="shared" si="9"/>
        <v>17.5</v>
      </c>
      <c r="AE52" s="69">
        <f t="shared" si="10"/>
        <v>2847.595</v>
      </c>
      <c r="AF52" s="66">
        <f t="shared" si="11"/>
        <v>0.1911137584</v>
      </c>
      <c r="AG52" s="71">
        <f t="shared" si="12"/>
        <v>12241.84</v>
      </c>
      <c r="AH52" s="71">
        <f t="shared" si="13"/>
        <v>297.255</v>
      </c>
      <c r="AI52" s="72">
        <v>0.0085</v>
      </c>
      <c r="AJ52" s="73">
        <f t="shared" si="14"/>
        <v>126.65</v>
      </c>
    </row>
    <row r="53" ht="18.0" hidden="1" customHeight="1">
      <c r="A53" s="470">
        <v>45987.0</v>
      </c>
      <c r="B53" s="79" t="s">
        <v>1985</v>
      </c>
      <c r="C53" s="79"/>
      <c r="D53" s="59" t="s">
        <v>112</v>
      </c>
      <c r="E53" s="59" t="s">
        <v>113</v>
      </c>
      <c r="F53" s="59" t="s">
        <v>118</v>
      </c>
      <c r="G53" s="59" t="s">
        <v>119</v>
      </c>
      <c r="H53" s="59" t="s">
        <v>109</v>
      </c>
      <c r="I53" s="99" t="s">
        <v>86</v>
      </c>
      <c r="J53" s="99" t="s">
        <v>87</v>
      </c>
      <c r="K53" s="59" t="s">
        <v>910</v>
      </c>
      <c r="L53" s="59"/>
      <c r="M53" s="60">
        <v>4560.0</v>
      </c>
      <c r="N53" s="99">
        <v>9300.0</v>
      </c>
      <c r="O53" s="100">
        <v>100000.0</v>
      </c>
      <c r="P53" s="63">
        <v>3.0E-4</v>
      </c>
      <c r="Q53" s="64">
        <f t="shared" si="1"/>
        <v>30</v>
      </c>
      <c r="R53" s="65">
        <v>0.03</v>
      </c>
      <c r="S53" s="62">
        <f t="shared" si="2"/>
        <v>279</v>
      </c>
      <c r="T53" s="65">
        <v>0.035</v>
      </c>
      <c r="U53" s="62">
        <f t="shared" si="3"/>
        <v>325.5</v>
      </c>
      <c r="V53" s="66">
        <v>0.065</v>
      </c>
      <c r="W53" s="67">
        <f t="shared" si="4"/>
        <v>604.5</v>
      </c>
      <c r="X53" s="68">
        <f t="shared" si="5"/>
        <v>0.01995</v>
      </c>
      <c r="Y53" s="57">
        <v>15.0</v>
      </c>
      <c r="Z53" s="66">
        <f t="shared" si="6"/>
        <v>0.14995</v>
      </c>
      <c r="AA53" s="69">
        <f t="shared" si="7"/>
        <v>1473.585</v>
      </c>
      <c r="AB53" s="65">
        <v>0.1</v>
      </c>
      <c r="AC53" s="69">
        <f t="shared" si="15"/>
        <v>474</v>
      </c>
      <c r="AD53" s="70">
        <f t="shared" si="9"/>
        <v>17.5</v>
      </c>
      <c r="AE53" s="69">
        <f t="shared" si="10"/>
        <v>2744.915</v>
      </c>
      <c r="AF53" s="66">
        <f t="shared" si="11"/>
        <v>0.2951521505</v>
      </c>
      <c r="AG53" s="71">
        <f t="shared" si="12"/>
        <v>7640.88</v>
      </c>
      <c r="AH53" s="71">
        <f t="shared" si="13"/>
        <v>185.535</v>
      </c>
      <c r="AI53" s="72">
        <v>0.0085</v>
      </c>
      <c r="AJ53" s="73">
        <f t="shared" si="14"/>
        <v>79.05</v>
      </c>
    </row>
    <row r="54" ht="18.0" hidden="1" customHeight="1">
      <c r="A54" s="470">
        <v>45987.0</v>
      </c>
      <c r="B54" s="79" t="s">
        <v>1986</v>
      </c>
      <c r="C54" s="79"/>
      <c r="D54" s="59" t="s">
        <v>118</v>
      </c>
      <c r="E54" s="59" t="s">
        <v>119</v>
      </c>
      <c r="F54" s="59" t="s">
        <v>138</v>
      </c>
      <c r="G54" s="59" t="s">
        <v>139</v>
      </c>
      <c r="H54" s="59" t="s">
        <v>109</v>
      </c>
      <c r="I54" s="99" t="s">
        <v>86</v>
      </c>
      <c r="J54" s="99" t="s">
        <v>87</v>
      </c>
      <c r="K54" s="59" t="s">
        <v>1987</v>
      </c>
      <c r="L54" s="59"/>
      <c r="M54" s="60">
        <v>2560.0</v>
      </c>
      <c r="N54" s="99">
        <v>2500.0</v>
      </c>
      <c r="O54" s="100">
        <v>10000.0</v>
      </c>
      <c r="P54" s="63">
        <v>3.0E-4</v>
      </c>
      <c r="Q54" s="64">
        <f t="shared" si="1"/>
        <v>3</v>
      </c>
      <c r="R54" s="65">
        <v>0.03</v>
      </c>
      <c r="S54" s="62">
        <f t="shared" si="2"/>
        <v>75</v>
      </c>
      <c r="T54" s="65">
        <v>0.035</v>
      </c>
      <c r="U54" s="62">
        <f t="shared" si="3"/>
        <v>87.5</v>
      </c>
      <c r="V54" s="66">
        <v>0.065</v>
      </c>
      <c r="W54" s="67">
        <f t="shared" si="4"/>
        <v>162.5</v>
      </c>
      <c r="X54" s="68">
        <f t="shared" si="5"/>
        <v>0.01995</v>
      </c>
      <c r="Y54" s="57">
        <v>15.0</v>
      </c>
      <c r="Z54" s="66">
        <f t="shared" si="6"/>
        <v>0.14995</v>
      </c>
      <c r="AA54" s="69">
        <f t="shared" si="7"/>
        <v>396.125</v>
      </c>
      <c r="AB54" s="65">
        <v>0.0</v>
      </c>
      <c r="AC54" s="69">
        <f t="shared" si="15"/>
        <v>0</v>
      </c>
      <c r="AD54" s="70">
        <f t="shared" si="9"/>
        <v>17.5</v>
      </c>
      <c r="AE54" s="69">
        <f t="shared" si="10"/>
        <v>-476.625</v>
      </c>
      <c r="AF54" s="66">
        <f t="shared" si="11"/>
        <v>-0.19065</v>
      </c>
      <c r="AG54" s="71">
        <f t="shared" si="12"/>
        <v>2054</v>
      </c>
      <c r="AH54" s="71">
        <f t="shared" si="13"/>
        <v>49.875</v>
      </c>
      <c r="AI54" s="72">
        <v>0.0085</v>
      </c>
      <c r="AJ54" s="73">
        <f t="shared" si="14"/>
        <v>21.25</v>
      </c>
    </row>
    <row r="55" ht="18.0" hidden="1" customHeight="1">
      <c r="A55" s="470">
        <v>45989.0</v>
      </c>
      <c r="B55" s="79" t="s">
        <v>1988</v>
      </c>
      <c r="C55" s="465"/>
      <c r="D55" s="80" t="s">
        <v>90</v>
      </c>
      <c r="E55" s="80" t="s">
        <v>91</v>
      </c>
      <c r="F55" s="80" t="s">
        <v>101</v>
      </c>
      <c r="G55" s="80" t="s">
        <v>91</v>
      </c>
      <c r="H55" s="59" t="s">
        <v>85</v>
      </c>
      <c r="I55" s="99" t="s">
        <v>86</v>
      </c>
      <c r="J55" s="99" t="s">
        <v>87</v>
      </c>
      <c r="K55" s="80" t="s">
        <v>1989</v>
      </c>
      <c r="L55" s="80"/>
      <c r="M55" s="99">
        <v>1210.0</v>
      </c>
      <c r="N55" s="99">
        <v>2095.0</v>
      </c>
      <c r="O55" s="100">
        <v>50000.0</v>
      </c>
      <c r="P55" s="63">
        <v>3.0E-4</v>
      </c>
      <c r="Q55" s="64">
        <f t="shared" si="1"/>
        <v>15</v>
      </c>
      <c r="R55" s="65">
        <v>0.12</v>
      </c>
      <c r="S55" s="62">
        <f t="shared" si="2"/>
        <v>251.4</v>
      </c>
      <c r="T55" s="65">
        <v>0.0</v>
      </c>
      <c r="U55" s="62">
        <f t="shared" si="3"/>
        <v>0</v>
      </c>
      <c r="V55" s="66">
        <v>0.065</v>
      </c>
      <c r="W55" s="67">
        <f t="shared" si="4"/>
        <v>136.175</v>
      </c>
      <c r="X55" s="68">
        <f t="shared" si="5"/>
        <v>0.01995</v>
      </c>
      <c r="Y55" s="57">
        <v>15.0</v>
      </c>
      <c r="Z55" s="66">
        <f t="shared" si="6"/>
        <v>0.20495</v>
      </c>
      <c r="AA55" s="69">
        <f t="shared" si="7"/>
        <v>447.17775</v>
      </c>
      <c r="AB55" s="65">
        <v>0.1</v>
      </c>
      <c r="AC55" s="69">
        <f t="shared" si="15"/>
        <v>88.5</v>
      </c>
      <c r="AD55" s="70">
        <f t="shared" si="9"/>
        <v>17.5</v>
      </c>
      <c r="AE55" s="69">
        <f t="shared" si="10"/>
        <v>316.82225</v>
      </c>
      <c r="AF55" s="66">
        <f t="shared" si="11"/>
        <v>0.1512278043</v>
      </c>
      <c r="AG55" s="71">
        <f t="shared" si="12"/>
        <v>1606.027</v>
      </c>
      <c r="AH55" s="71">
        <f t="shared" si="13"/>
        <v>41.79525</v>
      </c>
      <c r="AI55" s="72">
        <v>0.0085</v>
      </c>
      <c r="AJ55" s="73">
        <f t="shared" si="14"/>
        <v>17.8075</v>
      </c>
    </row>
    <row r="56" ht="18.0" hidden="1" customHeight="1">
      <c r="A56" s="470">
        <v>45989.0</v>
      </c>
      <c r="B56" s="79">
        <v>26847.0</v>
      </c>
      <c r="C56" s="79"/>
      <c r="D56" s="80" t="s">
        <v>124</v>
      </c>
      <c r="E56" s="80" t="s">
        <v>106</v>
      </c>
      <c r="F56" s="80" t="s">
        <v>105</v>
      </c>
      <c r="G56" s="80" t="s">
        <v>106</v>
      </c>
      <c r="H56" s="59" t="s">
        <v>109</v>
      </c>
      <c r="I56" s="99" t="s">
        <v>86</v>
      </c>
      <c r="J56" s="99" t="s">
        <v>87</v>
      </c>
      <c r="K56" s="80" t="s">
        <v>132</v>
      </c>
      <c r="L56" s="80"/>
      <c r="M56" s="99">
        <v>6000.0</v>
      </c>
      <c r="N56" s="99">
        <v>7750.0</v>
      </c>
      <c r="O56" s="100">
        <v>60000.0</v>
      </c>
      <c r="P56" s="63">
        <v>3.0E-4</v>
      </c>
      <c r="Q56" s="64">
        <f t="shared" si="1"/>
        <v>18</v>
      </c>
      <c r="R56" s="65">
        <v>0.12</v>
      </c>
      <c r="S56" s="62">
        <f t="shared" si="2"/>
        <v>930</v>
      </c>
      <c r="T56" s="65">
        <v>0.0</v>
      </c>
      <c r="U56" s="62">
        <f t="shared" si="3"/>
        <v>0</v>
      </c>
      <c r="V56" s="66">
        <v>0.065</v>
      </c>
      <c r="W56" s="67">
        <f t="shared" si="4"/>
        <v>503.75</v>
      </c>
      <c r="X56" s="68">
        <f t="shared" si="5"/>
        <v>0.01995</v>
      </c>
      <c r="Y56" s="57">
        <v>15.0</v>
      </c>
      <c r="Z56" s="66">
        <f t="shared" si="6"/>
        <v>0.20495</v>
      </c>
      <c r="AA56" s="69">
        <f t="shared" si="7"/>
        <v>1654.2375</v>
      </c>
      <c r="AB56" s="65">
        <v>0.0</v>
      </c>
      <c r="AC56" s="76">
        <v>200.0</v>
      </c>
      <c r="AD56" s="70">
        <f t="shared" si="9"/>
        <v>17.5</v>
      </c>
      <c r="AE56" s="69">
        <f t="shared" si="10"/>
        <v>-139.7375</v>
      </c>
      <c r="AF56" s="66">
        <f t="shared" si="11"/>
        <v>-0.01803064516</v>
      </c>
      <c r="AG56" s="71">
        <f t="shared" si="12"/>
        <v>5941.15</v>
      </c>
      <c r="AH56" s="71">
        <f t="shared" si="13"/>
        <v>154.6125</v>
      </c>
      <c r="AI56" s="72">
        <v>0.0085</v>
      </c>
      <c r="AJ56" s="73">
        <f t="shared" si="14"/>
        <v>65.875</v>
      </c>
    </row>
    <row r="57" ht="18.0" hidden="1" customHeight="1">
      <c r="A57" s="470">
        <v>45989.0</v>
      </c>
      <c r="B57" s="79" t="s">
        <v>1990</v>
      </c>
      <c r="C57" s="79"/>
      <c r="D57" s="80" t="s">
        <v>105</v>
      </c>
      <c r="E57" s="80" t="s">
        <v>106</v>
      </c>
      <c r="F57" s="80" t="s">
        <v>112</v>
      </c>
      <c r="G57" s="80" t="s">
        <v>113</v>
      </c>
      <c r="H57" s="59" t="s">
        <v>109</v>
      </c>
      <c r="I57" s="99" t="s">
        <v>86</v>
      </c>
      <c r="J57" s="99" t="s">
        <v>87</v>
      </c>
      <c r="K57" s="80" t="s">
        <v>1991</v>
      </c>
      <c r="L57" s="80"/>
      <c r="M57" s="99">
        <v>14060.0</v>
      </c>
      <c r="N57" s="99">
        <v>21500.0</v>
      </c>
      <c r="O57" s="100">
        <v>100000.0</v>
      </c>
      <c r="P57" s="63">
        <v>3.0E-4</v>
      </c>
      <c r="Q57" s="64">
        <f t="shared" si="1"/>
        <v>30</v>
      </c>
      <c r="R57" s="65">
        <v>0.03</v>
      </c>
      <c r="S57" s="62">
        <f t="shared" si="2"/>
        <v>645</v>
      </c>
      <c r="T57" s="65">
        <v>0.035</v>
      </c>
      <c r="U57" s="62">
        <f t="shared" si="3"/>
        <v>752.5</v>
      </c>
      <c r="V57" s="66">
        <v>0.065</v>
      </c>
      <c r="W57" s="67">
        <f t="shared" si="4"/>
        <v>1397.5</v>
      </c>
      <c r="X57" s="68">
        <f t="shared" si="5"/>
        <v>0.01995</v>
      </c>
      <c r="Y57" s="57">
        <v>15.0</v>
      </c>
      <c r="Z57" s="66">
        <f t="shared" si="6"/>
        <v>0.14995</v>
      </c>
      <c r="AA57" s="69">
        <f t="shared" ref="AA57:AA58" si="16">N57*Z57+AJ58</f>
        <v>3406.675</v>
      </c>
      <c r="AB57" s="65">
        <v>0.1</v>
      </c>
      <c r="AC57" s="69">
        <f t="shared" ref="AC57:AC74" si="17">(N57-M57)*AB57</f>
        <v>744</v>
      </c>
      <c r="AD57" s="70">
        <f t="shared" si="9"/>
        <v>17.5</v>
      </c>
      <c r="AE57" s="69">
        <f t="shared" si="10"/>
        <v>3241.825</v>
      </c>
      <c r="AF57" s="66">
        <f t="shared" si="11"/>
        <v>0.1507825581</v>
      </c>
      <c r="AG57" s="71" t="str">
        <f>#REF!-#REF!-AH57</f>
        <v>#REF!</v>
      </c>
      <c r="AH57" s="71" t="str">
        <f>#REF!*#REF!</f>
        <v>#REF!</v>
      </c>
      <c r="AI57" s="72">
        <v>0.0085</v>
      </c>
      <c r="AJ57" s="73" t="str">
        <f>AI57*#REF!</f>
        <v>#REF!</v>
      </c>
    </row>
    <row r="58" ht="18.0" hidden="1" customHeight="1">
      <c r="A58" s="470">
        <v>45989.0</v>
      </c>
      <c r="B58" s="79" t="s">
        <v>1988</v>
      </c>
      <c r="C58" s="79"/>
      <c r="D58" s="59" t="s">
        <v>118</v>
      </c>
      <c r="E58" s="59" t="s">
        <v>119</v>
      </c>
      <c r="F58" s="59" t="s">
        <v>138</v>
      </c>
      <c r="G58" s="59" t="s">
        <v>139</v>
      </c>
      <c r="H58" s="59" t="s">
        <v>109</v>
      </c>
      <c r="I58" s="99" t="s">
        <v>86</v>
      </c>
      <c r="J58" s="99" t="s">
        <v>87</v>
      </c>
      <c r="K58" s="59" t="s">
        <v>1992</v>
      </c>
      <c r="L58" s="59"/>
      <c r="M58" s="60">
        <v>2660.0</v>
      </c>
      <c r="N58" s="99">
        <v>4200.0</v>
      </c>
      <c r="O58" s="100">
        <v>10000.0</v>
      </c>
      <c r="P58" s="63">
        <v>3.0E-4</v>
      </c>
      <c r="Q58" s="64">
        <f t="shared" si="1"/>
        <v>3</v>
      </c>
      <c r="R58" s="65">
        <v>0.03</v>
      </c>
      <c r="S58" s="62">
        <f t="shared" si="2"/>
        <v>126</v>
      </c>
      <c r="T58" s="65">
        <v>0.035</v>
      </c>
      <c r="U58" s="62">
        <f t="shared" si="3"/>
        <v>147</v>
      </c>
      <c r="V58" s="66">
        <v>0.065</v>
      </c>
      <c r="W58" s="67">
        <f t="shared" si="4"/>
        <v>273</v>
      </c>
      <c r="X58" s="68">
        <f t="shared" si="5"/>
        <v>0.01995</v>
      </c>
      <c r="Y58" s="57">
        <v>15.0</v>
      </c>
      <c r="Z58" s="66">
        <f t="shared" si="6"/>
        <v>0.14995</v>
      </c>
      <c r="AA58" s="69">
        <f t="shared" si="16"/>
        <v>665.49</v>
      </c>
      <c r="AB58" s="65">
        <v>0.1</v>
      </c>
      <c r="AC58" s="69">
        <f t="shared" si="17"/>
        <v>154</v>
      </c>
      <c r="AD58" s="70">
        <f t="shared" si="9"/>
        <v>17.5</v>
      </c>
      <c r="AE58" s="69">
        <f t="shared" si="10"/>
        <v>700.01</v>
      </c>
      <c r="AF58" s="66">
        <f t="shared" si="11"/>
        <v>0.1666690476</v>
      </c>
      <c r="AG58" s="71">
        <f t="shared" ref="AG58:AG59" si="18">N57-AA57-AH58</f>
        <v>17664.4</v>
      </c>
      <c r="AH58" s="71">
        <f t="shared" ref="AH58:AH59" si="19">X57*N57</f>
        <v>428.925</v>
      </c>
      <c r="AI58" s="72">
        <v>0.0085</v>
      </c>
      <c r="AJ58" s="73">
        <f t="shared" ref="AJ58:AJ59" si="20">AI58*N57</f>
        <v>182.75</v>
      </c>
    </row>
    <row r="59" ht="19.5" hidden="1" customHeight="1">
      <c r="A59" s="470"/>
      <c r="B59" s="79"/>
      <c r="C59" s="79"/>
      <c r="D59" s="59"/>
      <c r="E59" s="59"/>
      <c r="F59" s="59"/>
      <c r="G59" s="59"/>
      <c r="H59" s="59"/>
      <c r="I59" s="60"/>
      <c r="J59" s="60"/>
      <c r="K59" s="59"/>
      <c r="L59" s="59"/>
      <c r="M59" s="60"/>
      <c r="N59" s="99"/>
      <c r="O59" s="100"/>
      <c r="P59" s="63">
        <v>3.0E-4</v>
      </c>
      <c r="Q59" s="64">
        <f t="shared" si="1"/>
        <v>0</v>
      </c>
      <c r="R59" s="65">
        <v>0.0</v>
      </c>
      <c r="S59" s="62">
        <f t="shared" si="2"/>
        <v>0</v>
      </c>
      <c r="T59" s="65">
        <v>0.0</v>
      </c>
      <c r="U59" s="62">
        <f t="shared" si="3"/>
        <v>0</v>
      </c>
      <c r="V59" s="66">
        <v>0.065</v>
      </c>
      <c r="W59" s="67">
        <f t="shared" si="4"/>
        <v>0</v>
      </c>
      <c r="X59" s="68">
        <f t="shared" si="5"/>
        <v>0</v>
      </c>
      <c r="Y59" s="57">
        <v>0.0</v>
      </c>
      <c r="Z59" s="66">
        <f t="shared" si="6"/>
        <v>0.065</v>
      </c>
      <c r="AA59" s="69">
        <f t="shared" ref="AA59:AA74" si="21">N59*Z59+AJ59</f>
        <v>35.7</v>
      </c>
      <c r="AB59" s="65">
        <v>0.0</v>
      </c>
      <c r="AC59" s="69">
        <f t="shared" si="17"/>
        <v>0</v>
      </c>
      <c r="AD59" s="70">
        <f t="shared" si="9"/>
        <v>17.5</v>
      </c>
      <c r="AE59" s="69">
        <f t="shared" si="10"/>
        <v>-53.2</v>
      </c>
      <c r="AF59" s="66" t="str">
        <f t="shared" si="11"/>
        <v>#DIV/0!</v>
      </c>
      <c r="AG59" s="71">
        <f t="shared" si="18"/>
        <v>3450.72</v>
      </c>
      <c r="AH59" s="71">
        <f t="shared" si="19"/>
        <v>83.79</v>
      </c>
      <c r="AI59" s="72">
        <v>0.0085</v>
      </c>
      <c r="AJ59" s="73">
        <f t="shared" si="20"/>
        <v>35.7</v>
      </c>
    </row>
    <row r="60" ht="18.0" hidden="1" customHeight="1">
      <c r="A60" s="102"/>
      <c r="B60" s="79"/>
      <c r="C60" s="79"/>
      <c r="D60" s="59"/>
      <c r="E60" s="59"/>
      <c r="F60" s="59"/>
      <c r="G60" s="59"/>
      <c r="H60" s="59"/>
      <c r="I60" s="60"/>
      <c r="J60" s="60"/>
      <c r="K60" s="59"/>
      <c r="L60" s="59"/>
      <c r="M60" s="60"/>
      <c r="N60" s="99"/>
      <c r="O60" s="100"/>
      <c r="P60" s="63">
        <v>3.0E-4</v>
      </c>
      <c r="Q60" s="64">
        <f t="shared" si="1"/>
        <v>0</v>
      </c>
      <c r="R60" s="65">
        <v>0.0</v>
      </c>
      <c r="S60" s="62">
        <f t="shared" si="2"/>
        <v>0</v>
      </c>
      <c r="T60" s="65">
        <v>0.0</v>
      </c>
      <c r="U60" s="62">
        <f t="shared" si="3"/>
        <v>0</v>
      </c>
      <c r="V60" s="66">
        <v>0.065</v>
      </c>
      <c r="W60" s="67">
        <f t="shared" si="4"/>
        <v>0</v>
      </c>
      <c r="X60" s="68">
        <f t="shared" si="5"/>
        <v>0.01995</v>
      </c>
      <c r="Y60" s="57">
        <v>15.0</v>
      </c>
      <c r="Z60" s="66">
        <f t="shared" si="6"/>
        <v>0.08495</v>
      </c>
      <c r="AA60" s="69">
        <f t="shared" si="21"/>
        <v>0</v>
      </c>
      <c r="AB60" s="65">
        <v>0.1</v>
      </c>
      <c r="AC60" s="69">
        <f t="shared" si="17"/>
        <v>0</v>
      </c>
      <c r="AD60" s="70">
        <f t="shared" si="9"/>
        <v>17.5</v>
      </c>
      <c r="AE60" s="69">
        <f t="shared" si="10"/>
        <v>-17.5</v>
      </c>
      <c r="AF60" s="66" t="str">
        <f t="shared" si="11"/>
        <v>#DIV/0!</v>
      </c>
      <c r="AG60" s="71">
        <f t="shared" ref="AG60:AG74" si="22">N60-AA60-AH60</f>
        <v>0</v>
      </c>
      <c r="AH60" s="71">
        <f t="shared" ref="AH60:AH74" si="23">X60*N60</f>
        <v>0</v>
      </c>
      <c r="AI60" s="72">
        <v>0.0085</v>
      </c>
      <c r="AJ60" s="73">
        <f t="shared" ref="AJ60:AJ74" si="24">AI60*N60</f>
        <v>0</v>
      </c>
    </row>
    <row r="61" ht="18.75" hidden="1" customHeight="1">
      <c r="A61" s="102"/>
      <c r="B61" s="79"/>
      <c r="C61" s="79"/>
      <c r="D61" s="59"/>
      <c r="E61" s="59"/>
      <c r="F61" s="59"/>
      <c r="G61" s="59"/>
      <c r="H61" s="59"/>
      <c r="I61" s="60"/>
      <c r="J61" s="60"/>
      <c r="K61" s="59"/>
      <c r="L61" s="59"/>
      <c r="M61" s="60"/>
      <c r="N61" s="99"/>
      <c r="O61" s="100"/>
      <c r="P61" s="63">
        <v>3.0E-4</v>
      </c>
      <c r="Q61" s="64">
        <f t="shared" si="1"/>
        <v>0</v>
      </c>
      <c r="R61" s="65">
        <v>0.0</v>
      </c>
      <c r="S61" s="62">
        <f t="shared" si="2"/>
        <v>0</v>
      </c>
      <c r="T61" s="65">
        <v>0.0</v>
      </c>
      <c r="U61" s="62">
        <f t="shared" si="3"/>
        <v>0</v>
      </c>
      <c r="V61" s="66">
        <v>0.065</v>
      </c>
      <c r="W61" s="67">
        <f t="shared" si="4"/>
        <v>0</v>
      </c>
      <c r="X61" s="68">
        <f t="shared" si="5"/>
        <v>0.01995</v>
      </c>
      <c r="Y61" s="57">
        <v>15.0</v>
      </c>
      <c r="Z61" s="66">
        <f t="shared" si="6"/>
        <v>0.08495</v>
      </c>
      <c r="AA61" s="69">
        <f t="shared" si="21"/>
        <v>0</v>
      </c>
      <c r="AB61" s="65">
        <v>0.1</v>
      </c>
      <c r="AC61" s="69">
        <f t="shared" si="17"/>
        <v>0</v>
      </c>
      <c r="AD61" s="70">
        <f t="shared" si="9"/>
        <v>17.5</v>
      </c>
      <c r="AE61" s="69">
        <f t="shared" si="10"/>
        <v>-17.5</v>
      </c>
      <c r="AF61" s="66" t="str">
        <f t="shared" si="11"/>
        <v>#DIV/0!</v>
      </c>
      <c r="AG61" s="71">
        <f t="shared" si="22"/>
        <v>0</v>
      </c>
      <c r="AH61" s="71">
        <f t="shared" si="23"/>
        <v>0</v>
      </c>
      <c r="AI61" s="72">
        <v>0.0085</v>
      </c>
      <c r="AJ61" s="73">
        <f t="shared" si="24"/>
        <v>0</v>
      </c>
    </row>
    <row r="62" ht="18.0" hidden="1" customHeight="1">
      <c r="A62" s="102"/>
      <c r="B62" s="79"/>
      <c r="C62" s="79"/>
      <c r="D62" s="59"/>
      <c r="E62" s="59"/>
      <c r="F62" s="59"/>
      <c r="G62" s="59"/>
      <c r="H62" s="59"/>
      <c r="I62" s="60"/>
      <c r="J62" s="60"/>
      <c r="K62" s="59"/>
      <c r="L62" s="59"/>
      <c r="M62" s="60"/>
      <c r="N62" s="99"/>
      <c r="O62" s="100"/>
      <c r="P62" s="63">
        <v>3.0E-4</v>
      </c>
      <c r="Q62" s="64">
        <f t="shared" si="1"/>
        <v>0</v>
      </c>
      <c r="R62" s="65">
        <v>0.0</v>
      </c>
      <c r="S62" s="62">
        <f t="shared" si="2"/>
        <v>0</v>
      </c>
      <c r="T62" s="65">
        <v>0.0</v>
      </c>
      <c r="U62" s="62">
        <f t="shared" si="3"/>
        <v>0</v>
      </c>
      <c r="V62" s="66">
        <v>0.065</v>
      </c>
      <c r="W62" s="67">
        <f t="shared" si="4"/>
        <v>0</v>
      </c>
      <c r="X62" s="68">
        <f t="shared" si="5"/>
        <v>0.01995</v>
      </c>
      <c r="Y62" s="57">
        <v>15.0</v>
      </c>
      <c r="Z62" s="66">
        <f t="shared" si="6"/>
        <v>0.08495</v>
      </c>
      <c r="AA62" s="69">
        <f t="shared" si="21"/>
        <v>0</v>
      </c>
      <c r="AB62" s="65">
        <v>0.13</v>
      </c>
      <c r="AC62" s="69">
        <f t="shared" si="17"/>
        <v>0</v>
      </c>
      <c r="AD62" s="70">
        <f t="shared" si="9"/>
        <v>17.5</v>
      </c>
      <c r="AE62" s="69">
        <f t="shared" si="10"/>
        <v>-17.5</v>
      </c>
      <c r="AF62" s="66" t="str">
        <f t="shared" si="11"/>
        <v>#DIV/0!</v>
      </c>
      <c r="AG62" s="71">
        <f t="shared" si="22"/>
        <v>0</v>
      </c>
      <c r="AH62" s="71">
        <f t="shared" si="23"/>
        <v>0</v>
      </c>
      <c r="AI62" s="72">
        <v>0.0085</v>
      </c>
      <c r="AJ62" s="73">
        <f t="shared" si="24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1"/>
        <v>0</v>
      </c>
      <c r="R63" s="65">
        <v>0.0</v>
      </c>
      <c r="S63" s="62">
        <f t="shared" si="2"/>
        <v>0</v>
      </c>
      <c r="T63" s="65">
        <v>0.0</v>
      </c>
      <c r="U63" s="62">
        <f t="shared" si="3"/>
        <v>0</v>
      </c>
      <c r="V63" s="66">
        <v>0.065</v>
      </c>
      <c r="W63" s="67">
        <f t="shared" si="4"/>
        <v>0</v>
      </c>
      <c r="X63" s="68">
        <f t="shared" si="5"/>
        <v>0.01995</v>
      </c>
      <c r="Y63" s="57">
        <v>15.0</v>
      </c>
      <c r="Z63" s="66">
        <f t="shared" si="6"/>
        <v>0.08495</v>
      </c>
      <c r="AA63" s="69">
        <f t="shared" si="21"/>
        <v>0</v>
      </c>
      <c r="AB63" s="65">
        <v>0.13</v>
      </c>
      <c r="AC63" s="69">
        <f t="shared" si="17"/>
        <v>0</v>
      </c>
      <c r="AD63" s="70">
        <f t="shared" si="9"/>
        <v>17.5</v>
      </c>
      <c r="AE63" s="69">
        <f t="shared" si="10"/>
        <v>-17.5</v>
      </c>
      <c r="AF63" s="66" t="str">
        <f t="shared" si="11"/>
        <v>#DIV/0!</v>
      </c>
      <c r="AG63" s="71">
        <f t="shared" si="22"/>
        <v>0</v>
      </c>
      <c r="AH63" s="71">
        <f t="shared" si="23"/>
        <v>0</v>
      </c>
      <c r="AI63" s="72">
        <v>0.0085</v>
      </c>
      <c r="AJ63" s="73">
        <f t="shared" si="24"/>
        <v>0</v>
      </c>
    </row>
    <row r="64" ht="18.0" hidden="1" customHeight="1">
      <c r="A64" s="102"/>
      <c r="B64" s="79"/>
      <c r="C64" s="79"/>
      <c r="D64" s="59"/>
      <c r="E64" s="59"/>
      <c r="F64" s="59"/>
      <c r="G64" s="59"/>
      <c r="H64" s="59"/>
      <c r="I64" s="60"/>
      <c r="J64" s="99"/>
      <c r="K64" s="59"/>
      <c r="L64" s="59"/>
      <c r="M64" s="60"/>
      <c r="N64" s="99"/>
      <c r="O64" s="100"/>
      <c r="P64" s="63">
        <v>3.0E-4</v>
      </c>
      <c r="Q64" s="64">
        <f t="shared" si="1"/>
        <v>0</v>
      </c>
      <c r="R64" s="65">
        <v>0.0</v>
      </c>
      <c r="S64" s="62">
        <f t="shared" si="2"/>
        <v>0</v>
      </c>
      <c r="T64" s="65">
        <v>0.0</v>
      </c>
      <c r="U64" s="62">
        <f t="shared" si="3"/>
        <v>0</v>
      </c>
      <c r="V64" s="66">
        <v>0.065</v>
      </c>
      <c r="W64" s="67">
        <f t="shared" si="4"/>
        <v>0</v>
      </c>
      <c r="X64" s="68">
        <f t="shared" si="5"/>
        <v>0.01995</v>
      </c>
      <c r="Y64" s="57">
        <v>15.0</v>
      </c>
      <c r="Z64" s="66">
        <f t="shared" si="6"/>
        <v>0.08495</v>
      </c>
      <c r="AA64" s="69">
        <f t="shared" si="21"/>
        <v>0</v>
      </c>
      <c r="AB64" s="65">
        <v>0.1</v>
      </c>
      <c r="AC64" s="69">
        <f t="shared" si="17"/>
        <v>0</v>
      </c>
      <c r="AD64" s="70">
        <f t="shared" si="9"/>
        <v>17.5</v>
      </c>
      <c r="AE64" s="69">
        <f t="shared" si="10"/>
        <v>-17.5</v>
      </c>
      <c r="AF64" s="66" t="str">
        <f t="shared" si="11"/>
        <v>#DIV/0!</v>
      </c>
      <c r="AG64" s="71">
        <f t="shared" si="22"/>
        <v>0</v>
      </c>
      <c r="AH64" s="71">
        <f t="shared" si="23"/>
        <v>0</v>
      </c>
      <c r="AI64" s="72">
        <v>0.0085</v>
      </c>
      <c r="AJ64" s="73">
        <f t="shared" si="24"/>
        <v>0</v>
      </c>
    </row>
    <row r="65" ht="18.0" hidden="1" customHeight="1">
      <c r="A65" s="102"/>
      <c r="B65" s="79"/>
      <c r="C65" s="79"/>
      <c r="D65" s="59"/>
      <c r="E65" s="59"/>
      <c r="F65" s="59"/>
      <c r="G65" s="59"/>
      <c r="H65" s="59"/>
      <c r="I65" s="60"/>
      <c r="J65" s="99"/>
      <c r="K65" s="59"/>
      <c r="L65" s="59"/>
      <c r="M65" s="60"/>
      <c r="N65" s="99"/>
      <c r="O65" s="100"/>
      <c r="P65" s="63">
        <v>3.0E-4</v>
      </c>
      <c r="Q65" s="64">
        <f t="shared" si="1"/>
        <v>0</v>
      </c>
      <c r="R65" s="65">
        <v>0.0</v>
      </c>
      <c r="S65" s="62">
        <f t="shared" si="2"/>
        <v>0</v>
      </c>
      <c r="T65" s="65">
        <v>0.0</v>
      </c>
      <c r="U65" s="62">
        <f t="shared" si="3"/>
        <v>0</v>
      </c>
      <c r="V65" s="66">
        <v>0.065</v>
      </c>
      <c r="W65" s="67">
        <f t="shared" si="4"/>
        <v>0</v>
      </c>
      <c r="X65" s="68">
        <f t="shared" si="5"/>
        <v>0.01995</v>
      </c>
      <c r="Y65" s="57">
        <v>15.0</v>
      </c>
      <c r="Z65" s="66">
        <f t="shared" si="6"/>
        <v>0.08495</v>
      </c>
      <c r="AA65" s="69">
        <f t="shared" si="21"/>
        <v>0</v>
      </c>
      <c r="AB65" s="65">
        <v>0.1</v>
      </c>
      <c r="AC65" s="69">
        <f t="shared" si="17"/>
        <v>0</v>
      </c>
      <c r="AD65" s="70">
        <f t="shared" si="9"/>
        <v>17.5</v>
      </c>
      <c r="AE65" s="69">
        <f t="shared" si="10"/>
        <v>-17.5</v>
      </c>
      <c r="AF65" s="66" t="str">
        <f t="shared" si="11"/>
        <v>#DIV/0!</v>
      </c>
      <c r="AG65" s="71">
        <f t="shared" si="22"/>
        <v>0</v>
      </c>
      <c r="AH65" s="71">
        <f t="shared" si="23"/>
        <v>0</v>
      </c>
      <c r="AI65" s="72">
        <v>0.0085</v>
      </c>
      <c r="AJ65" s="73">
        <f t="shared" si="24"/>
        <v>0</v>
      </c>
    </row>
    <row r="66" ht="15.75" hidden="1" customHeight="1">
      <c r="A66" s="102"/>
      <c r="B66" s="79"/>
      <c r="C66" s="79"/>
      <c r="D66" s="59"/>
      <c r="E66" s="59"/>
      <c r="F66" s="59"/>
      <c r="G66" s="59"/>
      <c r="H66" s="59"/>
      <c r="I66" s="60"/>
      <c r="J66" s="99"/>
      <c r="K66" s="59"/>
      <c r="L66" s="59"/>
      <c r="M66" s="60"/>
      <c r="N66" s="99"/>
      <c r="O66" s="100"/>
      <c r="P66" s="63">
        <v>3.0E-4</v>
      </c>
      <c r="Q66" s="64">
        <f t="shared" si="1"/>
        <v>0</v>
      </c>
      <c r="R66" s="65">
        <v>0.0</v>
      </c>
      <c r="S66" s="62">
        <f t="shared" si="2"/>
        <v>0</v>
      </c>
      <c r="T66" s="65">
        <v>0.0</v>
      </c>
      <c r="U66" s="62">
        <f t="shared" si="3"/>
        <v>0</v>
      </c>
      <c r="V66" s="66">
        <v>0.065</v>
      </c>
      <c r="W66" s="67">
        <f t="shared" si="4"/>
        <v>0</v>
      </c>
      <c r="X66" s="68">
        <f t="shared" si="5"/>
        <v>0.01995</v>
      </c>
      <c r="Y66" s="57">
        <v>15.0</v>
      </c>
      <c r="Z66" s="66">
        <f t="shared" si="6"/>
        <v>0.08495</v>
      </c>
      <c r="AA66" s="69">
        <f t="shared" si="21"/>
        <v>0</v>
      </c>
      <c r="AB66" s="65">
        <v>0.1</v>
      </c>
      <c r="AC66" s="69">
        <f t="shared" si="17"/>
        <v>0</v>
      </c>
      <c r="AD66" s="70">
        <f t="shared" si="9"/>
        <v>17.5</v>
      </c>
      <c r="AE66" s="69">
        <f t="shared" si="10"/>
        <v>-17.5</v>
      </c>
      <c r="AF66" s="66" t="str">
        <f t="shared" si="11"/>
        <v>#DIV/0!</v>
      </c>
      <c r="AG66" s="71">
        <f t="shared" si="22"/>
        <v>0</v>
      </c>
      <c r="AH66" s="71">
        <f t="shared" si="23"/>
        <v>0</v>
      </c>
      <c r="AI66" s="72">
        <v>0.0085</v>
      </c>
      <c r="AJ66" s="73">
        <f t="shared" si="24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1"/>
        <v>0</v>
      </c>
      <c r="R67" s="65">
        <v>0.0</v>
      </c>
      <c r="S67" s="62">
        <f t="shared" si="2"/>
        <v>0</v>
      </c>
      <c r="T67" s="65">
        <v>0.0</v>
      </c>
      <c r="U67" s="62">
        <f t="shared" si="3"/>
        <v>0</v>
      </c>
      <c r="V67" s="66">
        <v>0.065</v>
      </c>
      <c r="W67" s="67">
        <f t="shared" si="4"/>
        <v>0</v>
      </c>
      <c r="X67" s="68">
        <f t="shared" si="5"/>
        <v>0.01995</v>
      </c>
      <c r="Y67" s="57">
        <v>15.0</v>
      </c>
      <c r="Z67" s="66">
        <f t="shared" si="6"/>
        <v>0.08495</v>
      </c>
      <c r="AA67" s="69">
        <f t="shared" si="21"/>
        <v>0</v>
      </c>
      <c r="AB67" s="65">
        <v>0.02</v>
      </c>
      <c r="AC67" s="69">
        <f t="shared" si="17"/>
        <v>0</v>
      </c>
      <c r="AD67" s="70">
        <f t="shared" si="9"/>
        <v>17.5</v>
      </c>
      <c r="AE67" s="69">
        <f t="shared" si="10"/>
        <v>-17.5</v>
      </c>
      <c r="AF67" s="66" t="str">
        <f t="shared" si="11"/>
        <v>#DIV/0!</v>
      </c>
      <c r="AG67" s="71">
        <f t="shared" si="22"/>
        <v>0</v>
      </c>
      <c r="AH67" s="71">
        <f t="shared" si="23"/>
        <v>0</v>
      </c>
      <c r="AI67" s="72">
        <v>0.0085</v>
      </c>
      <c r="AJ67" s="73">
        <f t="shared" si="24"/>
        <v>0</v>
      </c>
    </row>
    <row r="68" ht="18.0" hidden="1" customHeight="1">
      <c r="A68" s="102"/>
      <c r="B68" s="79"/>
      <c r="C68" s="79"/>
      <c r="D68" s="80"/>
      <c r="E68" s="80"/>
      <c r="F68" s="80"/>
      <c r="G68" s="80"/>
      <c r="H68" s="59"/>
      <c r="I68" s="99"/>
      <c r="J68" s="99"/>
      <c r="K68" s="80"/>
      <c r="L68" s="80"/>
      <c r="M68" s="99"/>
      <c r="N68" s="99"/>
      <c r="O68" s="100"/>
      <c r="P68" s="63">
        <v>3.0E-4</v>
      </c>
      <c r="Q68" s="64">
        <f t="shared" si="1"/>
        <v>0</v>
      </c>
      <c r="R68" s="65">
        <v>0.0</v>
      </c>
      <c r="S68" s="62">
        <f t="shared" si="2"/>
        <v>0</v>
      </c>
      <c r="T68" s="65">
        <v>0.0</v>
      </c>
      <c r="U68" s="62">
        <f t="shared" si="3"/>
        <v>0</v>
      </c>
      <c r="V68" s="66">
        <v>0.065</v>
      </c>
      <c r="W68" s="67">
        <f t="shared" si="4"/>
        <v>0</v>
      </c>
      <c r="X68" s="68">
        <f t="shared" si="5"/>
        <v>0.01995</v>
      </c>
      <c r="Y68" s="57">
        <v>15.0</v>
      </c>
      <c r="Z68" s="66">
        <f t="shared" si="6"/>
        <v>0.08495</v>
      </c>
      <c r="AA68" s="69">
        <f t="shared" si="21"/>
        <v>0</v>
      </c>
      <c r="AB68" s="65">
        <v>0.13</v>
      </c>
      <c r="AC68" s="69">
        <f t="shared" si="17"/>
        <v>0</v>
      </c>
      <c r="AD68" s="70">
        <f t="shared" si="9"/>
        <v>17.5</v>
      </c>
      <c r="AE68" s="69">
        <f t="shared" si="10"/>
        <v>-17.5</v>
      </c>
      <c r="AF68" s="66" t="str">
        <f t="shared" si="11"/>
        <v>#DIV/0!</v>
      </c>
      <c r="AG68" s="71">
        <f t="shared" si="22"/>
        <v>0</v>
      </c>
      <c r="AH68" s="71">
        <f t="shared" si="23"/>
        <v>0</v>
      </c>
      <c r="AI68" s="72">
        <v>0.0085</v>
      </c>
      <c r="AJ68" s="73">
        <f t="shared" si="24"/>
        <v>0</v>
      </c>
    </row>
    <row r="69" ht="18.0" hidden="1" customHeight="1">
      <c r="A69" s="102"/>
      <c r="B69" s="79"/>
      <c r="C69" s="79"/>
      <c r="D69" s="80"/>
      <c r="E69" s="80"/>
      <c r="F69" s="80"/>
      <c r="G69" s="80"/>
      <c r="H69" s="59"/>
      <c r="I69" s="99"/>
      <c r="J69" s="99"/>
      <c r="K69" s="80"/>
      <c r="L69" s="80"/>
      <c r="M69" s="99"/>
      <c r="N69" s="99"/>
      <c r="O69" s="100"/>
      <c r="P69" s="63">
        <v>3.0E-4</v>
      </c>
      <c r="Q69" s="64">
        <f t="shared" si="1"/>
        <v>0</v>
      </c>
      <c r="R69" s="65">
        <v>0.0</v>
      </c>
      <c r="S69" s="62">
        <f t="shared" si="2"/>
        <v>0</v>
      </c>
      <c r="T69" s="65">
        <v>0.0</v>
      </c>
      <c r="U69" s="62">
        <f t="shared" si="3"/>
        <v>0</v>
      </c>
      <c r="V69" s="66">
        <v>0.065</v>
      </c>
      <c r="W69" s="67">
        <f t="shared" si="4"/>
        <v>0</v>
      </c>
      <c r="X69" s="68">
        <f t="shared" si="5"/>
        <v>0.01995</v>
      </c>
      <c r="Y69" s="57">
        <v>15.0</v>
      </c>
      <c r="Z69" s="66">
        <f t="shared" si="6"/>
        <v>0.08495</v>
      </c>
      <c r="AA69" s="69">
        <f t="shared" si="21"/>
        <v>0</v>
      </c>
      <c r="AB69" s="65">
        <v>0.07</v>
      </c>
      <c r="AC69" s="69">
        <f t="shared" si="17"/>
        <v>0</v>
      </c>
      <c r="AD69" s="70">
        <f t="shared" si="9"/>
        <v>17.5</v>
      </c>
      <c r="AE69" s="69">
        <f t="shared" si="10"/>
        <v>-17.5</v>
      </c>
      <c r="AF69" s="66" t="str">
        <f t="shared" si="11"/>
        <v>#DIV/0!</v>
      </c>
      <c r="AG69" s="71">
        <f t="shared" si="22"/>
        <v>0</v>
      </c>
      <c r="AH69" s="71">
        <f t="shared" si="23"/>
        <v>0</v>
      </c>
      <c r="AI69" s="72">
        <v>0.0085</v>
      </c>
      <c r="AJ69" s="73">
        <f t="shared" si="24"/>
        <v>0</v>
      </c>
    </row>
    <row r="70" ht="18.0" hidden="1" customHeight="1">
      <c r="A70" s="102"/>
      <c r="B70" s="79"/>
      <c r="C70" s="79"/>
      <c r="D70" s="80"/>
      <c r="E70" s="80"/>
      <c r="F70" s="80"/>
      <c r="G70" s="80"/>
      <c r="H70" s="59"/>
      <c r="I70" s="99"/>
      <c r="J70" s="99"/>
      <c r="K70" s="80"/>
      <c r="L70" s="80"/>
      <c r="M70" s="99"/>
      <c r="N70" s="99"/>
      <c r="O70" s="100"/>
      <c r="P70" s="63">
        <v>3.0E-4</v>
      </c>
      <c r="Q70" s="64">
        <f t="shared" si="1"/>
        <v>0</v>
      </c>
      <c r="R70" s="65">
        <v>0.0</v>
      </c>
      <c r="S70" s="62">
        <f t="shared" si="2"/>
        <v>0</v>
      </c>
      <c r="T70" s="65">
        <v>0.0</v>
      </c>
      <c r="U70" s="62">
        <f t="shared" si="3"/>
        <v>0</v>
      </c>
      <c r="V70" s="66">
        <v>0.065</v>
      </c>
      <c r="W70" s="67">
        <f t="shared" si="4"/>
        <v>0</v>
      </c>
      <c r="X70" s="68">
        <f t="shared" si="5"/>
        <v>0.01995</v>
      </c>
      <c r="Y70" s="57">
        <v>15.0</v>
      </c>
      <c r="Z70" s="66">
        <f t="shared" si="6"/>
        <v>0.08495</v>
      </c>
      <c r="AA70" s="69">
        <f t="shared" si="21"/>
        <v>0</v>
      </c>
      <c r="AB70" s="65">
        <v>0.1</v>
      </c>
      <c r="AC70" s="69">
        <f t="shared" si="17"/>
        <v>0</v>
      </c>
      <c r="AD70" s="70">
        <f t="shared" si="9"/>
        <v>17.5</v>
      </c>
      <c r="AE70" s="69">
        <f t="shared" si="10"/>
        <v>-17.5</v>
      </c>
      <c r="AF70" s="66" t="str">
        <f t="shared" si="11"/>
        <v>#DIV/0!</v>
      </c>
      <c r="AG70" s="71">
        <f t="shared" si="22"/>
        <v>0</v>
      </c>
      <c r="AH70" s="71">
        <f t="shared" si="23"/>
        <v>0</v>
      </c>
      <c r="AI70" s="72">
        <v>0.0085</v>
      </c>
      <c r="AJ70" s="73">
        <f t="shared" si="24"/>
        <v>0</v>
      </c>
    </row>
    <row r="71" ht="18.0" hidden="1" customHeight="1">
      <c r="A71" s="102"/>
      <c r="B71" s="79"/>
      <c r="C71" s="79"/>
      <c r="D71" s="80"/>
      <c r="E71" s="80"/>
      <c r="F71" s="80"/>
      <c r="G71" s="80"/>
      <c r="H71" s="59"/>
      <c r="I71" s="99"/>
      <c r="J71" s="99"/>
      <c r="K71" s="80"/>
      <c r="L71" s="80"/>
      <c r="M71" s="99"/>
      <c r="N71" s="99"/>
      <c r="O71" s="100"/>
      <c r="P71" s="63">
        <v>3.0E-4</v>
      </c>
      <c r="Q71" s="64">
        <f t="shared" si="1"/>
        <v>0</v>
      </c>
      <c r="R71" s="65">
        <v>0.0</v>
      </c>
      <c r="S71" s="62">
        <f t="shared" si="2"/>
        <v>0</v>
      </c>
      <c r="T71" s="65">
        <v>0.0</v>
      </c>
      <c r="U71" s="62">
        <f t="shared" si="3"/>
        <v>0</v>
      </c>
      <c r="V71" s="66">
        <v>0.065</v>
      </c>
      <c r="W71" s="67">
        <f t="shared" si="4"/>
        <v>0</v>
      </c>
      <c r="X71" s="68">
        <f t="shared" si="5"/>
        <v>0.01995</v>
      </c>
      <c r="Y71" s="57">
        <v>15.0</v>
      </c>
      <c r="Z71" s="66">
        <f t="shared" si="6"/>
        <v>0.08495</v>
      </c>
      <c r="AA71" s="69">
        <f t="shared" si="21"/>
        <v>0</v>
      </c>
      <c r="AB71" s="65">
        <v>0.0</v>
      </c>
      <c r="AC71" s="69">
        <f t="shared" si="17"/>
        <v>0</v>
      </c>
      <c r="AD71" s="70">
        <f t="shared" si="9"/>
        <v>17.5</v>
      </c>
      <c r="AE71" s="69">
        <f t="shared" si="10"/>
        <v>-17.5</v>
      </c>
      <c r="AF71" s="66" t="str">
        <f t="shared" si="11"/>
        <v>#DIV/0!</v>
      </c>
      <c r="AG71" s="71">
        <f t="shared" si="22"/>
        <v>0</v>
      </c>
      <c r="AH71" s="71">
        <f t="shared" si="23"/>
        <v>0</v>
      </c>
      <c r="AI71" s="72">
        <v>0.0085</v>
      </c>
      <c r="AJ71" s="73">
        <f t="shared" si="24"/>
        <v>0</v>
      </c>
    </row>
    <row r="72" ht="18.0" hidden="1" customHeight="1">
      <c r="A72" s="102"/>
      <c r="B72" s="79"/>
      <c r="C72" s="79"/>
      <c r="D72" s="80"/>
      <c r="E72" s="80"/>
      <c r="F72" s="80"/>
      <c r="G72" s="80"/>
      <c r="H72" s="59"/>
      <c r="I72" s="99"/>
      <c r="J72" s="99"/>
      <c r="K72" s="80"/>
      <c r="L72" s="80"/>
      <c r="M72" s="99"/>
      <c r="N72" s="99"/>
      <c r="O72" s="100"/>
      <c r="P72" s="63">
        <v>3.0E-4</v>
      </c>
      <c r="Q72" s="64">
        <f t="shared" si="1"/>
        <v>0</v>
      </c>
      <c r="R72" s="65">
        <v>0.0</v>
      </c>
      <c r="S72" s="62">
        <f t="shared" si="2"/>
        <v>0</v>
      </c>
      <c r="T72" s="65">
        <v>0.0</v>
      </c>
      <c r="U72" s="62">
        <f t="shared" si="3"/>
        <v>0</v>
      </c>
      <c r="V72" s="66">
        <v>0.065</v>
      </c>
      <c r="W72" s="67">
        <f t="shared" si="4"/>
        <v>0</v>
      </c>
      <c r="X72" s="68">
        <f t="shared" si="5"/>
        <v>0.01995</v>
      </c>
      <c r="Y72" s="57">
        <v>15.0</v>
      </c>
      <c r="Z72" s="66">
        <f t="shared" si="6"/>
        <v>0.08495</v>
      </c>
      <c r="AA72" s="69">
        <f t="shared" si="21"/>
        <v>0</v>
      </c>
      <c r="AB72" s="65">
        <v>0.13</v>
      </c>
      <c r="AC72" s="69">
        <f t="shared" si="17"/>
        <v>0</v>
      </c>
      <c r="AD72" s="70">
        <f t="shared" si="9"/>
        <v>17.5</v>
      </c>
      <c r="AE72" s="69">
        <f t="shared" si="10"/>
        <v>-17.5</v>
      </c>
      <c r="AF72" s="66" t="str">
        <f t="shared" si="11"/>
        <v>#DIV/0!</v>
      </c>
      <c r="AG72" s="71">
        <f t="shared" si="22"/>
        <v>0</v>
      </c>
      <c r="AH72" s="71">
        <f t="shared" si="23"/>
        <v>0</v>
      </c>
      <c r="AI72" s="72">
        <v>0.0085</v>
      </c>
      <c r="AJ72" s="73">
        <f t="shared" si="24"/>
        <v>0</v>
      </c>
    </row>
    <row r="73" ht="18.0" hidden="1" customHeight="1">
      <c r="A73" s="102"/>
      <c r="B73" s="79"/>
      <c r="C73" s="79"/>
      <c r="D73" s="80"/>
      <c r="E73" s="80"/>
      <c r="F73" s="80"/>
      <c r="G73" s="80"/>
      <c r="H73" s="59"/>
      <c r="I73" s="99"/>
      <c r="J73" s="99"/>
      <c r="K73" s="80"/>
      <c r="L73" s="80"/>
      <c r="M73" s="99"/>
      <c r="N73" s="99"/>
      <c r="O73" s="100"/>
      <c r="P73" s="63">
        <v>3.0E-4</v>
      </c>
      <c r="Q73" s="64">
        <f t="shared" si="1"/>
        <v>0</v>
      </c>
      <c r="R73" s="65">
        <v>0.0</v>
      </c>
      <c r="S73" s="62">
        <f t="shared" si="2"/>
        <v>0</v>
      </c>
      <c r="T73" s="65">
        <v>0.0</v>
      </c>
      <c r="U73" s="62">
        <f t="shared" si="3"/>
        <v>0</v>
      </c>
      <c r="V73" s="66">
        <v>0.065</v>
      </c>
      <c r="W73" s="67">
        <f t="shared" si="4"/>
        <v>0</v>
      </c>
      <c r="X73" s="68">
        <f t="shared" si="5"/>
        <v>0.01995</v>
      </c>
      <c r="Y73" s="57">
        <v>15.0</v>
      </c>
      <c r="Z73" s="66">
        <f t="shared" si="6"/>
        <v>0.08495</v>
      </c>
      <c r="AA73" s="69">
        <f t="shared" si="21"/>
        <v>0</v>
      </c>
      <c r="AB73" s="65">
        <v>0.1</v>
      </c>
      <c r="AC73" s="69">
        <f t="shared" si="17"/>
        <v>0</v>
      </c>
      <c r="AD73" s="70">
        <f t="shared" si="9"/>
        <v>17.5</v>
      </c>
      <c r="AE73" s="69">
        <f t="shared" si="10"/>
        <v>-17.5</v>
      </c>
      <c r="AF73" s="66" t="str">
        <f t="shared" si="11"/>
        <v>#DIV/0!</v>
      </c>
      <c r="AG73" s="71">
        <f t="shared" si="22"/>
        <v>0</v>
      </c>
      <c r="AH73" s="71">
        <f t="shared" si="23"/>
        <v>0</v>
      </c>
      <c r="AI73" s="72">
        <v>0.0085</v>
      </c>
      <c r="AJ73" s="73">
        <f t="shared" si="24"/>
        <v>0</v>
      </c>
    </row>
    <row r="74" ht="18.0" hidden="1" customHeight="1">
      <c r="A74" s="102"/>
      <c r="B74" s="79"/>
      <c r="C74" s="79"/>
      <c r="D74" s="80"/>
      <c r="E74" s="80"/>
      <c r="F74" s="80"/>
      <c r="G74" s="80"/>
      <c r="H74" s="59"/>
      <c r="I74" s="99"/>
      <c r="J74" s="99"/>
      <c r="K74" s="80"/>
      <c r="L74" s="80"/>
      <c r="M74" s="99"/>
      <c r="N74" s="99"/>
      <c r="O74" s="100"/>
      <c r="P74" s="63">
        <v>3.0E-4</v>
      </c>
      <c r="Q74" s="64">
        <f t="shared" si="1"/>
        <v>0</v>
      </c>
      <c r="R74" s="65">
        <v>0.0</v>
      </c>
      <c r="S74" s="62">
        <f t="shared" si="2"/>
        <v>0</v>
      </c>
      <c r="T74" s="65">
        <v>0.0</v>
      </c>
      <c r="U74" s="62">
        <f t="shared" si="3"/>
        <v>0</v>
      </c>
      <c r="V74" s="66">
        <v>0.065</v>
      </c>
      <c r="W74" s="67">
        <f t="shared" si="4"/>
        <v>0</v>
      </c>
      <c r="X74" s="68">
        <f t="shared" si="5"/>
        <v>0.01995</v>
      </c>
      <c r="Y74" s="57">
        <v>15.0</v>
      </c>
      <c r="Z74" s="66">
        <f t="shared" si="6"/>
        <v>0.08495</v>
      </c>
      <c r="AA74" s="69">
        <f t="shared" si="21"/>
        <v>0</v>
      </c>
      <c r="AB74" s="65">
        <v>0.09</v>
      </c>
      <c r="AC74" s="69">
        <f t="shared" si="17"/>
        <v>0</v>
      </c>
      <c r="AD74" s="70">
        <f t="shared" si="9"/>
        <v>17.5</v>
      </c>
      <c r="AE74" s="69">
        <f t="shared" si="10"/>
        <v>-17.5</v>
      </c>
      <c r="AF74" s="66" t="str">
        <f t="shared" si="11"/>
        <v>#DIV/0!</v>
      </c>
      <c r="AG74" s="71">
        <f t="shared" si="22"/>
        <v>0</v>
      </c>
      <c r="AH74" s="71">
        <f t="shared" si="23"/>
        <v>0</v>
      </c>
      <c r="AI74" s="72">
        <v>0.0085</v>
      </c>
      <c r="AJ74" s="73">
        <f t="shared" si="24"/>
        <v>0</v>
      </c>
    </row>
    <row r="75" ht="18.0" hidden="1" customHeight="1">
      <c r="A75" s="103"/>
      <c r="B75" s="104"/>
      <c r="H75" s="105"/>
      <c r="I75" s="106"/>
      <c r="J75" s="106"/>
      <c r="M75" s="6"/>
      <c r="N75" s="6"/>
      <c r="R75" s="107"/>
      <c r="S75" s="107"/>
      <c r="T75" s="107"/>
      <c r="U75" s="107"/>
      <c r="V75" s="6"/>
      <c r="W75" s="6"/>
      <c r="X75" s="6"/>
      <c r="Y75" s="6"/>
      <c r="Z75" s="6"/>
      <c r="AA75" s="6"/>
      <c r="AB75" s="6"/>
      <c r="AC75" s="6"/>
      <c r="AD75" s="6"/>
      <c r="AE75" s="108">
        <f>SUM(AE3:AE74)</f>
        <v>56005.25625</v>
      </c>
      <c r="AF75" s="6"/>
    </row>
    <row r="76" ht="18.0" customHeight="1">
      <c r="A76" s="103"/>
      <c r="B76" s="104"/>
      <c r="H76" s="105"/>
      <c r="I76" s="106"/>
      <c r="J76" s="106"/>
      <c r="M76" s="6"/>
      <c r="N76" s="6"/>
      <c r="R76" s="107"/>
      <c r="S76" s="107"/>
      <c r="T76" s="107"/>
      <c r="U76" s="107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8.0" customHeight="1">
      <c r="A77" s="103"/>
      <c r="B77" s="104"/>
      <c r="H77" s="105"/>
      <c r="I77" s="106"/>
      <c r="J77" s="106"/>
      <c r="N77" s="109"/>
      <c r="R77" s="107"/>
      <c r="S77" s="107"/>
      <c r="T77" s="107"/>
      <c r="U77" s="107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8.0" customHeight="1">
      <c r="A78" s="103"/>
      <c r="B78" s="104"/>
      <c r="H78" s="105"/>
      <c r="I78" s="106"/>
      <c r="J78" s="106"/>
      <c r="N78" s="110"/>
      <c r="R78" s="107"/>
      <c r="S78" s="107"/>
      <c r="T78" s="107"/>
      <c r="U78" s="107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8.0" customHeight="1">
      <c r="B79" s="104"/>
      <c r="C79" s="111"/>
      <c r="D79" s="476" t="s">
        <v>1</v>
      </c>
      <c r="E79" s="476" t="s">
        <v>2</v>
      </c>
      <c r="F79" s="477" t="s">
        <v>13</v>
      </c>
      <c r="G79" s="478" t="s">
        <v>3</v>
      </c>
      <c r="H79" s="476" t="s">
        <v>209</v>
      </c>
      <c r="I79" s="106"/>
      <c r="J79" s="106"/>
      <c r="L79" s="115" t="str">
        <f>M6127</f>
        <v/>
      </c>
      <c r="N79" s="116"/>
      <c r="O79" s="115"/>
      <c r="R79" s="107"/>
      <c r="S79" s="107"/>
      <c r="T79" s="107"/>
      <c r="U79" s="107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8.0" customHeight="1">
      <c r="B80" s="104"/>
      <c r="C80" s="117"/>
      <c r="D80" s="479">
        <v>250000.0</v>
      </c>
      <c r="E80" s="480">
        <f t="shared" ref="E80:E86" si="25">SUMIF(H:H,H80,N:N)</f>
        <v>282430</v>
      </c>
      <c r="F80" s="480">
        <f t="shared" ref="F80:F86" si="26">SUMIF(H:H,H80,AC:AC)</f>
        <v>10549.8</v>
      </c>
      <c r="G80" s="481">
        <f t="shared" ref="G80:G86" si="27">E80/D80</f>
        <v>1.12972</v>
      </c>
      <c r="H80" s="482" t="s">
        <v>109</v>
      </c>
      <c r="I80" s="106"/>
      <c r="J80" s="106"/>
      <c r="L80" s="115"/>
      <c r="O80" s="115"/>
      <c r="R80" s="107"/>
      <c r="S80" s="107"/>
      <c r="T80" s="107"/>
      <c r="U80" s="107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8.0" customHeight="1">
      <c r="B81" s="122" t="s">
        <v>210</v>
      </c>
      <c r="C81" s="117"/>
      <c r="D81" s="479">
        <v>10000.0</v>
      </c>
      <c r="E81" s="480">
        <f t="shared" si="25"/>
        <v>0</v>
      </c>
      <c r="F81" s="480">
        <f t="shared" si="26"/>
        <v>0</v>
      </c>
      <c r="G81" s="481">
        <f t="shared" si="27"/>
        <v>0</v>
      </c>
      <c r="H81" s="482" t="s">
        <v>316</v>
      </c>
      <c r="I81" s="106"/>
      <c r="J81" s="106"/>
      <c r="L81" s="115"/>
      <c r="O81" s="115"/>
      <c r="R81" s="107"/>
      <c r="S81" s="107"/>
      <c r="T81" s="107"/>
      <c r="U81" s="107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8.0" customHeight="1">
      <c r="B82" s="104"/>
      <c r="C82" s="117"/>
      <c r="D82" s="479">
        <v>10000.0</v>
      </c>
      <c r="E82" s="480">
        <f t="shared" si="25"/>
        <v>8500</v>
      </c>
      <c r="F82" s="480">
        <f t="shared" si="26"/>
        <v>0</v>
      </c>
      <c r="G82" s="481">
        <f t="shared" si="27"/>
        <v>0.85</v>
      </c>
      <c r="H82" s="482" t="s">
        <v>858</v>
      </c>
      <c r="I82" s="106"/>
      <c r="J82" s="106"/>
      <c r="O82" s="115"/>
      <c r="R82" s="107"/>
      <c r="S82" s="107"/>
      <c r="T82" s="107"/>
      <c r="U82" s="107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8.0" customHeight="1">
      <c r="B83" s="104"/>
      <c r="C83" s="117"/>
      <c r="D83" s="479">
        <v>10000.0</v>
      </c>
      <c r="E83" s="480">
        <f t="shared" si="25"/>
        <v>2800</v>
      </c>
      <c r="F83" s="480">
        <f t="shared" si="26"/>
        <v>135.2</v>
      </c>
      <c r="G83" s="481">
        <f t="shared" si="27"/>
        <v>0.28</v>
      </c>
      <c r="H83" s="482" t="s">
        <v>873</v>
      </c>
      <c r="I83" s="123"/>
      <c r="J83" s="123"/>
      <c r="K83" s="125"/>
      <c r="O83" s="115"/>
      <c r="R83" s="107"/>
      <c r="S83" s="107"/>
      <c r="T83" s="107"/>
      <c r="U83" s="107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8.0" customHeight="1">
      <c r="B84" s="104"/>
      <c r="C84" s="117"/>
      <c r="D84" s="479">
        <v>15000.0</v>
      </c>
      <c r="E84" s="480">
        <f t="shared" si="25"/>
        <v>0</v>
      </c>
      <c r="F84" s="480">
        <f t="shared" si="26"/>
        <v>0</v>
      </c>
      <c r="G84" s="481">
        <f t="shared" si="27"/>
        <v>0</v>
      </c>
      <c r="H84" s="482" t="s">
        <v>212</v>
      </c>
      <c r="I84" s="123"/>
      <c r="J84" s="123"/>
      <c r="O84" s="115"/>
      <c r="R84" s="107"/>
      <c r="S84" s="107"/>
      <c r="T84" s="107"/>
      <c r="U84" s="107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8.0" customHeight="1">
      <c r="B85" s="104"/>
      <c r="C85" s="117"/>
      <c r="D85" s="479">
        <v>60000.0</v>
      </c>
      <c r="E85" s="480">
        <f t="shared" si="25"/>
        <v>38145</v>
      </c>
      <c r="F85" s="480">
        <f t="shared" si="26"/>
        <v>1707.5</v>
      </c>
      <c r="G85" s="481">
        <f t="shared" si="27"/>
        <v>0.63575</v>
      </c>
      <c r="H85" s="482" t="s">
        <v>85</v>
      </c>
      <c r="L85" s="128"/>
      <c r="O85" s="115"/>
      <c r="R85" s="107"/>
      <c r="S85" s="107"/>
      <c r="T85" s="107"/>
      <c r="U85" s="107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8.0" customHeight="1">
      <c r="B86" s="104"/>
      <c r="C86" s="117"/>
      <c r="D86" s="479">
        <v>10000.0</v>
      </c>
      <c r="E86" s="480">
        <f t="shared" si="25"/>
        <v>10100</v>
      </c>
      <c r="F86" s="480">
        <f t="shared" si="26"/>
        <v>484.9</v>
      </c>
      <c r="G86" s="483">
        <f t="shared" si="27"/>
        <v>1.01</v>
      </c>
      <c r="H86" s="482" t="s">
        <v>128</v>
      </c>
      <c r="R86" s="107"/>
      <c r="S86" s="107"/>
      <c r="T86" s="107"/>
      <c r="U86" s="107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8.0" customHeight="1">
      <c r="B87" s="104"/>
      <c r="C87" s="129"/>
      <c r="D87" s="484">
        <f t="shared" ref="D87:E87" si="28">SUM(D80:D86)</f>
        <v>365000</v>
      </c>
      <c r="E87" s="484">
        <f t="shared" si="28"/>
        <v>341975</v>
      </c>
      <c r="F87" s="485">
        <f>SUM(F76:F86)</f>
        <v>12877.4</v>
      </c>
      <c r="G87" s="486"/>
      <c r="H87" s="482" t="s">
        <v>213</v>
      </c>
      <c r="L87" s="134"/>
      <c r="R87" s="6"/>
      <c r="S87" s="6"/>
      <c r="T87" s="107"/>
      <c r="U87" s="107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8.0" customHeight="1">
      <c r="B88" s="104"/>
      <c r="C88" s="117"/>
      <c r="D88" s="135"/>
      <c r="E88" s="136"/>
      <c r="F88" s="136"/>
      <c r="G88" s="137"/>
      <c r="L88" s="138"/>
      <c r="R88" s="107"/>
      <c r="S88" s="107"/>
      <c r="T88" s="107"/>
      <c r="U88" s="107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8.0" customHeight="1">
      <c r="B89" s="104"/>
      <c r="C89" s="117"/>
      <c r="D89" s="135"/>
      <c r="E89" s="136"/>
      <c r="F89" s="136"/>
      <c r="G89" s="137"/>
      <c r="O89" s="139"/>
      <c r="R89" s="107"/>
      <c r="S89" s="107"/>
      <c r="T89" s="107"/>
      <c r="U89" s="107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8.0" customHeight="1">
      <c r="B90" s="104"/>
      <c r="C90" s="117"/>
      <c r="D90" s="135"/>
      <c r="E90" s="136"/>
      <c r="F90" s="136"/>
      <c r="G90" s="140"/>
      <c r="O90" s="110"/>
      <c r="R90" s="107"/>
      <c r="S90" s="107"/>
      <c r="T90" s="107"/>
      <c r="U90" s="107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8.0" customHeight="1">
      <c r="B91" s="104"/>
      <c r="F91" s="385" t="s">
        <v>214</v>
      </c>
      <c r="G91" s="386">
        <v>2.0</v>
      </c>
      <c r="R91" s="107"/>
      <c r="S91" s="107"/>
      <c r="T91" s="107"/>
      <c r="U91" s="107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8.0" customHeight="1">
      <c r="B92" s="104"/>
      <c r="F92" s="389" t="s">
        <v>215</v>
      </c>
      <c r="G92" s="390">
        <f>(G93-G95)/G91</f>
        <v>39012.5</v>
      </c>
      <c r="R92" s="107"/>
      <c r="S92" s="107"/>
      <c r="T92" s="107"/>
      <c r="U92" s="107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8.0" customHeight="1">
      <c r="A93" s="103"/>
      <c r="B93" s="104"/>
      <c r="F93" s="389" t="s">
        <v>1</v>
      </c>
      <c r="G93" s="391">
        <v>420000.0</v>
      </c>
      <c r="R93" s="107"/>
      <c r="S93" s="107"/>
      <c r="T93" s="107"/>
      <c r="U93" s="107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8.0" customHeight="1">
      <c r="A94" s="103"/>
      <c r="B94" s="104"/>
      <c r="F94" s="389" t="s">
        <v>216</v>
      </c>
      <c r="G94" s="469">
        <f>G95/G93</f>
        <v>0.8142261905</v>
      </c>
      <c r="L94" s="146"/>
      <c r="R94" s="107"/>
      <c r="S94" s="107"/>
      <c r="T94" s="107"/>
      <c r="U94" s="107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8.0" customHeight="1">
      <c r="A95" s="103"/>
      <c r="B95" s="104"/>
      <c r="F95" s="396" t="s">
        <v>217</v>
      </c>
      <c r="G95" s="397">
        <f>E87</f>
        <v>341975</v>
      </c>
      <c r="L95" s="148"/>
      <c r="R95" s="107"/>
      <c r="S95" s="107"/>
      <c r="T95" s="107"/>
      <c r="U95" s="107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8.0" customHeight="1">
      <c r="A96" s="103"/>
      <c r="B96" s="104"/>
      <c r="L96" s="148"/>
      <c r="R96" s="107"/>
      <c r="S96" s="107"/>
      <c r="T96" s="107"/>
      <c r="U96" s="107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8.0" customHeight="1">
      <c r="A97" s="103"/>
      <c r="B97" s="104"/>
      <c r="F97" s="384" t="s">
        <v>218</v>
      </c>
      <c r="G97" s="384" t="s">
        <v>5</v>
      </c>
      <c r="I97" s="4"/>
      <c r="J97" s="4"/>
      <c r="L97" s="148"/>
      <c r="R97" s="107"/>
      <c r="S97" s="107"/>
      <c r="T97" s="107"/>
      <c r="U97" s="107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8.0" customHeight="1">
      <c r="A98" s="103"/>
      <c r="B98" s="104"/>
      <c r="F98" s="387">
        <f>SUM(M4:M193)</f>
        <v>213310</v>
      </c>
      <c r="G98" s="388">
        <f>SUM(N4:N62)</f>
        <v>341975</v>
      </c>
      <c r="R98" s="107"/>
      <c r="S98" s="107"/>
      <c r="T98" s="107"/>
      <c r="U98" s="107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8.0" customHeight="1">
      <c r="A99" s="103"/>
      <c r="B99" s="104"/>
      <c r="F99" s="392" t="s">
        <v>219</v>
      </c>
      <c r="G99" s="392" t="s">
        <v>220</v>
      </c>
      <c r="R99" s="107"/>
      <c r="S99" s="107"/>
      <c r="T99" s="107"/>
      <c r="U99" s="107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8.0" customHeight="1">
      <c r="A100" s="103"/>
      <c r="B100" s="104"/>
      <c r="F100" s="394">
        <f>AE75/G98</f>
        <v>0.1637700307</v>
      </c>
      <c r="G100" s="395">
        <f>G98*F100</f>
        <v>56005.25625</v>
      </c>
      <c r="R100" s="107"/>
      <c r="S100" s="107"/>
      <c r="T100" s="107"/>
      <c r="U100" s="107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8.0" customHeight="1">
      <c r="A101" s="155"/>
      <c r="B101" s="104"/>
      <c r="R101" s="107"/>
      <c r="S101" s="107"/>
      <c r="T101" s="107"/>
      <c r="U101" s="107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8.0" customHeight="1">
      <c r="A102" s="103"/>
      <c r="B102" s="104"/>
      <c r="R102" s="107"/>
      <c r="S102" s="107"/>
      <c r="T102" s="107"/>
      <c r="U102" s="107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8.0" customHeight="1">
      <c r="A103" s="103"/>
      <c r="B103" s="104"/>
      <c r="R103" s="107"/>
      <c r="S103" s="107"/>
      <c r="T103" s="107"/>
      <c r="U103" s="107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8.0" customHeight="1">
      <c r="A104" s="103"/>
      <c r="B104" s="104"/>
      <c r="R104" s="107"/>
      <c r="S104" s="107"/>
      <c r="T104" s="107"/>
      <c r="U104" s="107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8.0" customHeight="1">
      <c r="A105" s="103"/>
      <c r="B105" s="104"/>
      <c r="K105" s="4" t="s">
        <v>210</v>
      </c>
      <c r="R105" s="107"/>
      <c r="S105" s="107"/>
      <c r="T105" s="107"/>
      <c r="U105" s="107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8.0" customHeight="1">
      <c r="A106" s="103"/>
      <c r="B106" s="104"/>
      <c r="R106" s="107"/>
      <c r="S106" s="107"/>
      <c r="T106" s="107"/>
      <c r="U106" s="107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8.0" customHeight="1">
      <c r="A107" s="103"/>
      <c r="B107" s="104"/>
      <c r="G107" s="146"/>
      <c r="H107" s="146"/>
      <c r="I107" s="146"/>
      <c r="J107" s="146"/>
      <c r="K107" s="146"/>
      <c r="P107" s="156"/>
      <c r="Q107" s="156"/>
      <c r="R107" s="157"/>
      <c r="S107" s="157"/>
      <c r="T107" s="158"/>
      <c r="U107" s="158"/>
      <c r="V107" s="159"/>
      <c r="W107" s="159"/>
      <c r="X107" s="160"/>
      <c r="Y107" s="160"/>
      <c r="Z107" s="161"/>
      <c r="AA107" s="162"/>
      <c r="AB107" s="161"/>
      <c r="AC107" s="159"/>
      <c r="AD107" s="160"/>
      <c r="AE107" s="159"/>
      <c r="AF107" s="163"/>
      <c r="AG107" s="164"/>
      <c r="AH107" s="165"/>
      <c r="AI107" s="165"/>
      <c r="AJ107" s="165"/>
    </row>
    <row r="108" ht="18.0" customHeight="1">
      <c r="A108" s="103"/>
      <c r="B108" s="104"/>
      <c r="G108" s="148"/>
      <c r="H108" s="148"/>
      <c r="I108" s="148"/>
      <c r="J108" s="148"/>
      <c r="K108" s="148"/>
      <c r="P108" s="166"/>
      <c r="Q108" s="167"/>
      <c r="R108" s="106"/>
      <c r="S108" s="106"/>
      <c r="T108" s="158"/>
      <c r="U108" s="158"/>
      <c r="V108" s="159"/>
      <c r="W108" s="159"/>
      <c r="X108" s="160"/>
      <c r="Y108" s="160"/>
      <c r="Z108" s="161"/>
      <c r="AA108" s="162"/>
      <c r="AB108" s="161"/>
      <c r="AC108" s="159"/>
      <c r="AD108" s="160"/>
      <c r="AE108" s="159"/>
      <c r="AF108" s="163"/>
      <c r="AG108" s="164"/>
      <c r="AH108" s="168"/>
      <c r="AI108" s="168"/>
      <c r="AJ108" s="168"/>
    </row>
    <row r="109" ht="18.0" customHeight="1">
      <c r="A109" s="103"/>
      <c r="B109" s="104"/>
      <c r="C109" s="169"/>
      <c r="D109" s="170"/>
      <c r="E109" s="170"/>
      <c r="F109" s="148"/>
      <c r="G109" s="148"/>
      <c r="H109" s="148"/>
      <c r="I109" s="148"/>
      <c r="J109" s="148"/>
      <c r="K109" s="148"/>
      <c r="P109" s="166"/>
      <c r="Q109" s="167"/>
      <c r="R109" s="106"/>
      <c r="S109" s="106"/>
      <c r="T109" s="158"/>
      <c r="U109" s="158"/>
      <c r="V109" s="159"/>
      <c r="W109" s="159"/>
      <c r="X109" s="160"/>
      <c r="Y109" s="161"/>
      <c r="Z109" s="161"/>
      <c r="AA109" s="162"/>
      <c r="AB109" s="161"/>
      <c r="AC109" s="159"/>
      <c r="AD109" s="160"/>
      <c r="AE109" s="159"/>
      <c r="AF109" s="163"/>
      <c r="AG109" s="164"/>
      <c r="AH109" s="165"/>
      <c r="AI109" s="165"/>
      <c r="AJ109" s="165"/>
    </row>
    <row r="110" ht="18.0" customHeight="1">
      <c r="A110" s="103"/>
      <c r="B110" s="104"/>
      <c r="C110" s="169"/>
      <c r="D110" s="170"/>
      <c r="E110" s="170"/>
      <c r="F110" s="148"/>
      <c r="G110" s="148"/>
      <c r="H110" s="148"/>
      <c r="I110" s="148"/>
      <c r="J110" s="148"/>
      <c r="K110" s="148"/>
      <c r="P110" s="166"/>
      <c r="Q110" s="167"/>
      <c r="R110" s="171"/>
      <c r="S110" s="171"/>
      <c r="T110" s="158"/>
      <c r="U110" s="158"/>
      <c r="V110" s="159"/>
      <c r="W110" s="159"/>
      <c r="X110" s="160"/>
      <c r="Y110" s="160"/>
      <c r="Z110" s="161"/>
      <c r="AA110" s="162"/>
      <c r="AB110" s="161"/>
      <c r="AC110" s="159"/>
      <c r="AD110" s="160"/>
      <c r="AE110" s="159"/>
      <c r="AF110" s="163"/>
      <c r="AG110" s="164"/>
      <c r="AH110" s="165"/>
      <c r="AI110" s="165"/>
      <c r="AJ110" s="165"/>
    </row>
    <row r="111" ht="18.0" customHeight="1">
      <c r="A111" s="103"/>
      <c r="B111" s="104"/>
      <c r="C111" s="6"/>
      <c r="R111" s="107"/>
      <c r="S111" s="107"/>
      <c r="T111" s="107"/>
      <c r="U111" s="107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8.0" customHeight="1">
      <c r="A112" s="103"/>
      <c r="B112" s="104"/>
      <c r="R112" s="107"/>
      <c r="S112" s="107"/>
      <c r="T112" s="107"/>
      <c r="U112" s="107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8.0" customHeight="1">
      <c r="A113" s="103"/>
      <c r="B113" s="104"/>
      <c r="R113" s="107"/>
      <c r="S113" s="107"/>
      <c r="T113" s="107"/>
      <c r="U113" s="107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8.0" customHeight="1">
      <c r="A114" s="103"/>
      <c r="B114" s="104"/>
      <c r="R114" s="107"/>
      <c r="S114" s="107"/>
      <c r="T114" s="107"/>
      <c r="U114" s="107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8.0" customHeight="1">
      <c r="A115" s="103"/>
      <c r="B115" s="104"/>
      <c r="R115" s="107"/>
      <c r="S115" s="107"/>
      <c r="T115" s="107"/>
      <c r="U115" s="107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8.0" customHeight="1">
      <c r="A116" s="103"/>
      <c r="B116" s="104"/>
      <c r="R116" s="107"/>
      <c r="S116" s="107"/>
      <c r="T116" s="107"/>
      <c r="U116" s="107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8.0" customHeight="1">
      <c r="A117" s="103"/>
      <c r="B117" s="104"/>
      <c r="R117" s="107"/>
      <c r="S117" s="107"/>
      <c r="T117" s="107"/>
      <c r="U117" s="107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8.0" customHeight="1">
      <c r="A118" s="103"/>
      <c r="R118" s="107"/>
      <c r="S118" s="107"/>
      <c r="T118" s="107"/>
      <c r="U118" s="107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8.0" customHeight="1">
      <c r="A119" s="103"/>
      <c r="R119" s="107"/>
      <c r="S119" s="107"/>
      <c r="T119" s="107"/>
      <c r="U119" s="107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8.0" customHeight="1">
      <c r="A120" s="103"/>
      <c r="R120" s="107"/>
      <c r="S120" s="107"/>
      <c r="T120" s="107"/>
      <c r="U120" s="107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8.0" customHeight="1">
      <c r="A121" s="103"/>
      <c r="R121" s="107"/>
      <c r="S121" s="107"/>
      <c r="T121" s="107"/>
      <c r="U121" s="107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8.0" customHeight="1">
      <c r="A122" s="103"/>
      <c r="R122" s="107"/>
      <c r="S122" s="107"/>
      <c r="T122" s="107"/>
      <c r="U122" s="107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8.0" customHeight="1">
      <c r="A123" s="103"/>
      <c r="R123" s="107"/>
      <c r="S123" s="107"/>
      <c r="T123" s="107"/>
      <c r="U123" s="107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8.0" customHeight="1">
      <c r="A124" s="103"/>
      <c r="R124" s="107"/>
      <c r="S124" s="107"/>
      <c r="T124" s="107"/>
      <c r="U124" s="107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8.0" customHeight="1">
      <c r="A125" s="103"/>
      <c r="R125" s="107"/>
      <c r="S125" s="107"/>
      <c r="T125" s="107"/>
      <c r="U125" s="107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8.0" customHeight="1">
      <c r="A126" s="103"/>
      <c r="R126" s="107"/>
      <c r="S126" s="107"/>
      <c r="T126" s="107"/>
      <c r="U126" s="107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8.0" customHeight="1">
      <c r="A127" s="103"/>
      <c r="R127" s="107"/>
      <c r="S127" s="107"/>
      <c r="T127" s="107"/>
      <c r="U127" s="107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8.0" customHeight="1">
      <c r="A128" s="103"/>
      <c r="R128" s="107"/>
      <c r="S128" s="107"/>
      <c r="T128" s="107"/>
      <c r="U128" s="107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8.0" customHeight="1">
      <c r="A129" s="103"/>
      <c r="R129" s="107"/>
      <c r="S129" s="107"/>
      <c r="T129" s="107"/>
      <c r="U129" s="107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8.0" customHeight="1">
      <c r="A130" s="103"/>
      <c r="R130" s="107"/>
      <c r="S130" s="107"/>
      <c r="T130" s="107"/>
      <c r="U130" s="107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8.0" customHeight="1">
      <c r="A131" s="103"/>
      <c r="R131" s="107"/>
      <c r="S131" s="107"/>
      <c r="T131" s="107"/>
      <c r="U131" s="107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8.0" customHeight="1">
      <c r="A132" s="103"/>
      <c r="R132" s="107"/>
      <c r="S132" s="107"/>
      <c r="T132" s="107"/>
      <c r="U132" s="107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8.0" customHeight="1">
      <c r="A133" s="103"/>
      <c r="R133" s="107"/>
      <c r="S133" s="107"/>
      <c r="T133" s="107"/>
      <c r="U133" s="107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8.0" customHeight="1">
      <c r="A134" s="103"/>
      <c r="R134" s="107"/>
      <c r="S134" s="107"/>
      <c r="T134" s="107"/>
      <c r="U134" s="107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8.0" customHeight="1">
      <c r="A135" s="103"/>
      <c r="R135" s="107"/>
      <c r="S135" s="107"/>
      <c r="T135" s="107"/>
      <c r="U135" s="107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8.0" customHeight="1">
      <c r="A136" s="103"/>
      <c r="R136" s="107"/>
      <c r="S136" s="107"/>
      <c r="T136" s="107"/>
      <c r="U136" s="107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8.0" customHeight="1">
      <c r="A137" s="103"/>
      <c r="R137" s="107"/>
      <c r="S137" s="107"/>
      <c r="T137" s="107"/>
      <c r="U137" s="107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8.0" customHeight="1">
      <c r="A138" s="103"/>
      <c r="R138" s="107"/>
      <c r="S138" s="107"/>
      <c r="T138" s="107"/>
      <c r="U138" s="107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8.0" customHeight="1">
      <c r="A139" s="103"/>
      <c r="R139" s="107"/>
      <c r="S139" s="107"/>
      <c r="T139" s="107"/>
      <c r="U139" s="107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8.0" customHeight="1">
      <c r="A140" s="103"/>
      <c r="R140" s="107"/>
      <c r="S140" s="107"/>
      <c r="T140" s="107"/>
      <c r="U140" s="107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8.0" customHeight="1">
      <c r="A141" s="103"/>
      <c r="R141" s="107"/>
      <c r="S141" s="107"/>
      <c r="T141" s="107"/>
      <c r="U141" s="107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8.0" customHeight="1">
      <c r="A142" s="103"/>
      <c r="R142" s="107"/>
      <c r="S142" s="107"/>
      <c r="T142" s="107"/>
      <c r="U142" s="107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8.0" customHeight="1">
      <c r="A143" s="103"/>
      <c r="R143" s="107"/>
      <c r="S143" s="107"/>
      <c r="T143" s="107"/>
      <c r="U143" s="107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8.0" customHeight="1">
      <c r="A144" s="103"/>
      <c r="R144" s="107"/>
      <c r="S144" s="107"/>
      <c r="T144" s="107"/>
      <c r="U144" s="107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8.0" customHeight="1">
      <c r="A145" s="103"/>
      <c r="R145" s="107"/>
      <c r="S145" s="107"/>
      <c r="T145" s="107"/>
      <c r="U145" s="107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8.0" customHeight="1">
      <c r="A146" s="103"/>
      <c r="R146" s="107"/>
      <c r="S146" s="107"/>
      <c r="T146" s="107"/>
      <c r="U146" s="107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8.0" customHeight="1">
      <c r="A147" s="103"/>
      <c r="R147" s="107"/>
      <c r="S147" s="107"/>
      <c r="T147" s="107"/>
      <c r="U147" s="107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8.0" customHeight="1">
      <c r="A148" s="103"/>
      <c r="R148" s="107"/>
      <c r="S148" s="107"/>
      <c r="T148" s="107"/>
      <c r="U148" s="107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8.0" customHeight="1">
      <c r="A149" s="103"/>
      <c r="R149" s="107"/>
      <c r="S149" s="107"/>
      <c r="T149" s="107"/>
      <c r="U149" s="107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8.0" customHeight="1">
      <c r="A150" s="103"/>
      <c r="R150" s="107"/>
      <c r="S150" s="107"/>
      <c r="T150" s="107"/>
      <c r="U150" s="107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8.0" customHeight="1">
      <c r="A151" s="103"/>
      <c r="R151" s="107"/>
      <c r="S151" s="107"/>
      <c r="T151" s="107"/>
      <c r="U151" s="107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8.0" customHeight="1">
      <c r="A152" s="103"/>
      <c r="R152" s="107"/>
      <c r="S152" s="107"/>
      <c r="T152" s="107"/>
      <c r="U152" s="107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8.0" customHeight="1">
      <c r="A153" s="103"/>
      <c r="R153" s="107"/>
      <c r="S153" s="107"/>
      <c r="T153" s="107"/>
      <c r="U153" s="107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8.0" customHeight="1">
      <c r="A154" s="103"/>
      <c r="R154" s="107"/>
      <c r="S154" s="107"/>
      <c r="T154" s="107"/>
      <c r="U154" s="107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8.0" customHeight="1">
      <c r="A155" s="103"/>
      <c r="R155" s="107"/>
      <c r="S155" s="107"/>
      <c r="T155" s="107"/>
      <c r="U155" s="107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8.0" customHeight="1">
      <c r="A156" s="103"/>
      <c r="R156" s="107"/>
      <c r="S156" s="107"/>
      <c r="T156" s="107"/>
      <c r="U156" s="107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8.0" customHeight="1">
      <c r="A157" s="103"/>
      <c r="R157" s="107"/>
      <c r="S157" s="107"/>
      <c r="T157" s="107"/>
      <c r="U157" s="107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8.0" customHeight="1">
      <c r="A158" s="103"/>
      <c r="R158" s="107"/>
      <c r="S158" s="107"/>
      <c r="T158" s="107"/>
      <c r="U158" s="107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8.0" customHeight="1">
      <c r="A159" s="103"/>
      <c r="R159" s="107"/>
      <c r="S159" s="107"/>
      <c r="T159" s="107"/>
      <c r="U159" s="107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8.0" customHeight="1">
      <c r="A160" s="103"/>
      <c r="R160" s="107"/>
      <c r="S160" s="107"/>
      <c r="T160" s="107"/>
      <c r="U160" s="107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8.0" customHeight="1">
      <c r="A161" s="103"/>
      <c r="R161" s="107"/>
      <c r="S161" s="107"/>
      <c r="T161" s="107"/>
      <c r="U161" s="107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8.0" customHeight="1">
      <c r="A162" s="103"/>
      <c r="R162" s="107"/>
      <c r="S162" s="107"/>
      <c r="T162" s="107"/>
      <c r="U162" s="107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8.0" customHeight="1">
      <c r="A163" s="103"/>
      <c r="R163" s="107"/>
      <c r="S163" s="107"/>
      <c r="T163" s="107"/>
      <c r="U163" s="107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8.0" customHeight="1">
      <c r="A164" s="103"/>
      <c r="R164" s="107"/>
      <c r="S164" s="107"/>
      <c r="T164" s="107"/>
      <c r="U164" s="107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8.0" customHeight="1">
      <c r="A165" s="103"/>
      <c r="R165" s="107"/>
      <c r="S165" s="107"/>
      <c r="T165" s="107"/>
      <c r="U165" s="107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8.0" customHeight="1">
      <c r="A166" s="103"/>
      <c r="R166" s="107"/>
      <c r="S166" s="107"/>
      <c r="T166" s="107"/>
      <c r="U166" s="107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8.0" customHeight="1">
      <c r="A167" s="103"/>
      <c r="R167" s="107"/>
      <c r="S167" s="107"/>
      <c r="T167" s="107"/>
      <c r="U167" s="107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8.0" customHeight="1">
      <c r="A168" s="103"/>
      <c r="R168" s="107"/>
      <c r="S168" s="107"/>
      <c r="T168" s="107"/>
      <c r="U168" s="107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8.0" customHeight="1">
      <c r="A169" s="103"/>
      <c r="R169" s="107"/>
      <c r="S169" s="107"/>
      <c r="T169" s="107"/>
      <c r="U169" s="107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8.0" customHeight="1">
      <c r="A170" s="103"/>
      <c r="R170" s="107"/>
      <c r="S170" s="107"/>
      <c r="T170" s="107"/>
      <c r="U170" s="107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8.0" customHeight="1">
      <c r="A171" s="103"/>
      <c r="R171" s="107"/>
      <c r="S171" s="107"/>
      <c r="T171" s="107"/>
      <c r="U171" s="107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8.0" customHeight="1">
      <c r="A172" s="103"/>
      <c r="R172" s="107"/>
      <c r="S172" s="107"/>
      <c r="T172" s="107"/>
      <c r="U172" s="107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8.0" customHeight="1">
      <c r="A173" s="103"/>
      <c r="R173" s="107"/>
      <c r="S173" s="107"/>
      <c r="T173" s="107"/>
      <c r="U173" s="107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8.0" customHeight="1">
      <c r="A174" s="103"/>
      <c r="R174" s="107"/>
      <c r="S174" s="107"/>
      <c r="T174" s="107"/>
      <c r="U174" s="107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8.0" customHeight="1">
      <c r="A175" s="103"/>
      <c r="R175" s="107"/>
      <c r="S175" s="107"/>
      <c r="T175" s="107"/>
      <c r="U175" s="107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8.0" customHeight="1">
      <c r="A176" s="103"/>
      <c r="R176" s="107"/>
      <c r="S176" s="107"/>
      <c r="T176" s="107"/>
      <c r="U176" s="107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8.0" customHeight="1">
      <c r="A177" s="103"/>
      <c r="R177" s="107"/>
      <c r="S177" s="107"/>
      <c r="T177" s="107"/>
      <c r="U177" s="107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8.0" customHeight="1">
      <c r="A178" s="103"/>
      <c r="R178" s="107"/>
      <c r="S178" s="107"/>
      <c r="T178" s="107"/>
      <c r="U178" s="107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8.0" customHeight="1">
      <c r="A179" s="103"/>
      <c r="R179" s="107"/>
      <c r="S179" s="107"/>
      <c r="T179" s="107"/>
      <c r="U179" s="107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8.0" customHeight="1">
      <c r="A180" s="103"/>
      <c r="R180" s="107"/>
      <c r="S180" s="107"/>
      <c r="T180" s="107"/>
      <c r="U180" s="107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8.0" customHeight="1">
      <c r="A181" s="103"/>
      <c r="R181" s="107"/>
      <c r="S181" s="107"/>
      <c r="T181" s="107"/>
      <c r="U181" s="107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8.0" customHeight="1">
      <c r="A182" s="103"/>
      <c r="R182" s="107"/>
      <c r="S182" s="107"/>
      <c r="T182" s="107"/>
      <c r="U182" s="107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8.0" customHeight="1">
      <c r="A183" s="103"/>
      <c r="R183" s="107"/>
      <c r="S183" s="107"/>
      <c r="T183" s="107"/>
      <c r="U183" s="107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8.0" customHeight="1">
      <c r="A184" s="103"/>
      <c r="R184" s="107"/>
      <c r="S184" s="107"/>
      <c r="T184" s="107"/>
      <c r="U184" s="107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8.0" customHeight="1">
      <c r="A185" s="103"/>
      <c r="R185" s="107"/>
      <c r="S185" s="107"/>
      <c r="T185" s="107"/>
      <c r="U185" s="107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8.0" customHeight="1">
      <c r="A186" s="103"/>
      <c r="R186" s="107"/>
      <c r="S186" s="107"/>
      <c r="T186" s="107"/>
      <c r="U186" s="107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8.0" customHeight="1">
      <c r="A187" s="103"/>
      <c r="R187" s="107"/>
      <c r="S187" s="107"/>
      <c r="T187" s="107"/>
      <c r="U187" s="107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8.0" customHeight="1">
      <c r="A188" s="103"/>
      <c r="R188" s="107"/>
      <c r="S188" s="107"/>
      <c r="T188" s="107"/>
      <c r="U188" s="107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8.0" customHeight="1">
      <c r="A189" s="103"/>
      <c r="R189" s="107"/>
      <c r="S189" s="107"/>
      <c r="T189" s="107"/>
      <c r="U189" s="107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8.0" customHeight="1">
      <c r="A190" s="103"/>
      <c r="R190" s="107"/>
      <c r="S190" s="107"/>
      <c r="T190" s="107"/>
      <c r="U190" s="107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8.0" customHeight="1">
      <c r="A191" s="103"/>
      <c r="R191" s="107"/>
      <c r="S191" s="107"/>
      <c r="T191" s="107"/>
      <c r="U191" s="107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8.0" customHeight="1">
      <c r="A192" s="103"/>
      <c r="R192" s="107"/>
      <c r="S192" s="107"/>
      <c r="T192" s="107"/>
      <c r="U192" s="107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8.0" customHeight="1">
      <c r="A193" s="103"/>
      <c r="R193" s="107"/>
      <c r="S193" s="107"/>
      <c r="T193" s="107"/>
      <c r="U193" s="107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8.0" customHeight="1">
      <c r="A194" s="103"/>
      <c r="R194" s="107"/>
      <c r="S194" s="107"/>
      <c r="T194" s="107"/>
      <c r="U194" s="107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8.0" customHeight="1">
      <c r="A195" s="103"/>
      <c r="R195" s="107"/>
      <c r="S195" s="107"/>
      <c r="T195" s="107"/>
      <c r="U195" s="107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8.0" customHeight="1">
      <c r="A196" s="103"/>
      <c r="R196" s="107"/>
      <c r="S196" s="107"/>
      <c r="T196" s="107"/>
      <c r="U196" s="107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8.0" customHeight="1">
      <c r="A197" s="103"/>
      <c r="R197" s="107"/>
      <c r="S197" s="107"/>
      <c r="T197" s="107"/>
      <c r="U197" s="107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8.0" customHeight="1">
      <c r="A198" s="103"/>
      <c r="R198" s="107"/>
      <c r="S198" s="107"/>
      <c r="T198" s="107"/>
      <c r="U198" s="107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8.0" customHeight="1">
      <c r="A199" s="103"/>
      <c r="R199" s="107"/>
      <c r="S199" s="107"/>
      <c r="T199" s="107"/>
      <c r="U199" s="107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8.0" customHeight="1">
      <c r="A200" s="103"/>
      <c r="R200" s="107"/>
      <c r="S200" s="107"/>
      <c r="T200" s="107"/>
      <c r="U200" s="107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8.0" customHeight="1">
      <c r="A201" s="103"/>
      <c r="R201" s="107"/>
      <c r="S201" s="107"/>
      <c r="T201" s="107"/>
      <c r="U201" s="107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8.0" customHeight="1">
      <c r="A202" s="103"/>
      <c r="R202" s="107"/>
      <c r="S202" s="107"/>
      <c r="T202" s="107"/>
      <c r="U202" s="107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8.0" customHeight="1">
      <c r="A203" s="103"/>
      <c r="R203" s="107"/>
      <c r="S203" s="107"/>
      <c r="T203" s="107"/>
      <c r="U203" s="107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8.0" customHeight="1">
      <c r="A204" s="103"/>
      <c r="R204" s="107"/>
      <c r="S204" s="107"/>
      <c r="T204" s="107"/>
      <c r="U204" s="107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8.0" customHeight="1">
      <c r="A205" s="103"/>
      <c r="R205" s="107"/>
      <c r="S205" s="107"/>
      <c r="T205" s="107"/>
      <c r="U205" s="107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8.0" customHeight="1">
      <c r="A206" s="103"/>
      <c r="R206" s="107"/>
      <c r="S206" s="107"/>
      <c r="T206" s="107"/>
      <c r="U206" s="107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8.0" customHeight="1">
      <c r="A207" s="103"/>
      <c r="R207" s="107"/>
      <c r="S207" s="107"/>
      <c r="T207" s="107"/>
      <c r="U207" s="107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8.0" customHeight="1">
      <c r="A208" s="103"/>
      <c r="R208" s="107"/>
      <c r="S208" s="107"/>
      <c r="T208" s="107"/>
      <c r="U208" s="107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8.0" customHeight="1">
      <c r="A209" s="103"/>
      <c r="R209" s="107"/>
      <c r="S209" s="107"/>
      <c r="T209" s="107"/>
      <c r="U209" s="107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8.0" customHeight="1">
      <c r="A210" s="103"/>
      <c r="R210" s="107"/>
      <c r="S210" s="107"/>
      <c r="T210" s="107"/>
      <c r="U210" s="107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8.0" customHeight="1">
      <c r="A211" s="103"/>
      <c r="R211" s="107"/>
      <c r="S211" s="107"/>
      <c r="T211" s="107"/>
      <c r="U211" s="107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8.0" customHeight="1">
      <c r="A212" s="103"/>
      <c r="R212" s="107"/>
      <c r="S212" s="107"/>
      <c r="T212" s="107"/>
      <c r="U212" s="107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8.0" customHeight="1">
      <c r="A213" s="103"/>
      <c r="R213" s="107"/>
      <c r="S213" s="107"/>
      <c r="T213" s="107"/>
      <c r="U213" s="107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8.0" customHeight="1">
      <c r="A214" s="103"/>
      <c r="R214" s="107"/>
      <c r="S214" s="107"/>
      <c r="T214" s="107"/>
      <c r="U214" s="107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8.0" customHeight="1">
      <c r="A215" s="103"/>
      <c r="R215" s="107"/>
      <c r="S215" s="107"/>
      <c r="T215" s="107"/>
      <c r="U215" s="107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8.0" customHeight="1">
      <c r="A216" s="103"/>
      <c r="R216" s="107"/>
      <c r="S216" s="107"/>
      <c r="T216" s="107"/>
      <c r="U216" s="107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8.0" customHeight="1">
      <c r="A217" s="103"/>
      <c r="R217" s="107"/>
      <c r="S217" s="107"/>
      <c r="T217" s="107"/>
      <c r="U217" s="107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8.0" customHeight="1">
      <c r="A218" s="103"/>
      <c r="R218" s="107"/>
      <c r="S218" s="107"/>
      <c r="T218" s="107"/>
      <c r="U218" s="107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8.0" customHeight="1">
      <c r="A219" s="103"/>
      <c r="R219" s="107"/>
      <c r="S219" s="107"/>
      <c r="T219" s="107"/>
      <c r="U219" s="107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8.0" customHeight="1">
      <c r="A220" s="103"/>
      <c r="R220" s="107"/>
      <c r="S220" s="107"/>
      <c r="T220" s="107"/>
      <c r="U220" s="107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8.0" customHeight="1">
      <c r="A221" s="103"/>
      <c r="R221" s="107"/>
      <c r="S221" s="107"/>
      <c r="T221" s="107"/>
      <c r="U221" s="107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8.0" customHeight="1">
      <c r="A222" s="103"/>
      <c r="R222" s="107"/>
      <c r="S222" s="107"/>
      <c r="T222" s="107"/>
      <c r="U222" s="107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8.0" customHeight="1">
      <c r="A223" s="103"/>
      <c r="R223" s="107"/>
      <c r="S223" s="107"/>
      <c r="T223" s="107"/>
      <c r="U223" s="107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8.0" customHeight="1">
      <c r="A224" s="103"/>
      <c r="R224" s="107"/>
      <c r="S224" s="107"/>
      <c r="T224" s="107"/>
      <c r="U224" s="107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8.0" customHeight="1">
      <c r="A225" s="103"/>
      <c r="R225" s="107"/>
      <c r="S225" s="107"/>
      <c r="T225" s="107"/>
      <c r="U225" s="107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8.0" customHeight="1">
      <c r="A226" s="103"/>
      <c r="R226" s="107"/>
      <c r="S226" s="107"/>
      <c r="T226" s="107"/>
      <c r="U226" s="107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8.0" customHeight="1">
      <c r="A227" s="103"/>
      <c r="R227" s="107"/>
      <c r="S227" s="107"/>
      <c r="T227" s="107"/>
      <c r="U227" s="107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8.0" customHeight="1">
      <c r="A228" s="103"/>
      <c r="R228" s="107"/>
      <c r="S228" s="107"/>
      <c r="T228" s="107"/>
      <c r="U228" s="107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8.0" customHeight="1">
      <c r="A229" s="103"/>
      <c r="R229" s="107"/>
      <c r="S229" s="107"/>
      <c r="T229" s="107"/>
      <c r="U229" s="107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8.0" customHeight="1">
      <c r="A230" s="103"/>
      <c r="R230" s="107"/>
      <c r="S230" s="107"/>
      <c r="T230" s="107"/>
      <c r="U230" s="107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8.0" customHeight="1">
      <c r="A231" s="103"/>
      <c r="R231" s="107"/>
      <c r="S231" s="107"/>
      <c r="T231" s="107"/>
      <c r="U231" s="107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8.0" customHeight="1">
      <c r="A232" s="103"/>
      <c r="R232" s="107"/>
      <c r="S232" s="107"/>
      <c r="T232" s="107"/>
      <c r="U232" s="107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8.0" customHeight="1">
      <c r="A233" s="103"/>
      <c r="R233" s="107"/>
      <c r="S233" s="107"/>
      <c r="T233" s="107"/>
      <c r="U233" s="107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8.0" customHeight="1">
      <c r="A234" s="103"/>
      <c r="R234" s="107"/>
      <c r="S234" s="107"/>
      <c r="T234" s="107"/>
      <c r="U234" s="107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8.0" customHeight="1">
      <c r="A235" s="103"/>
      <c r="R235" s="107"/>
      <c r="S235" s="107"/>
      <c r="T235" s="107"/>
      <c r="U235" s="107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8.0" customHeight="1">
      <c r="A236" s="103"/>
      <c r="R236" s="107"/>
      <c r="S236" s="107"/>
      <c r="T236" s="107"/>
      <c r="U236" s="107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8.0" customHeight="1">
      <c r="A237" s="103"/>
      <c r="R237" s="107"/>
      <c r="S237" s="107"/>
      <c r="T237" s="107"/>
      <c r="U237" s="107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8.0" customHeight="1">
      <c r="A238" s="103"/>
      <c r="R238" s="107"/>
      <c r="S238" s="107"/>
      <c r="T238" s="107"/>
      <c r="U238" s="107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8.0" customHeight="1">
      <c r="A239" s="103"/>
      <c r="R239" s="107"/>
      <c r="S239" s="107"/>
      <c r="T239" s="107"/>
      <c r="U239" s="107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8.0" customHeight="1">
      <c r="A240" s="103"/>
      <c r="R240" s="107"/>
      <c r="S240" s="107"/>
      <c r="T240" s="107"/>
      <c r="U240" s="107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8.0" customHeight="1">
      <c r="A241" s="103"/>
      <c r="R241" s="107"/>
      <c r="S241" s="107"/>
      <c r="T241" s="107"/>
      <c r="U241" s="107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8.0" customHeight="1">
      <c r="A242" s="103"/>
      <c r="R242" s="107"/>
      <c r="S242" s="107"/>
      <c r="T242" s="107"/>
      <c r="U242" s="107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8.0" customHeight="1">
      <c r="A243" s="103"/>
      <c r="R243" s="107"/>
      <c r="S243" s="107"/>
      <c r="T243" s="107"/>
      <c r="U243" s="107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8.0" customHeight="1">
      <c r="A244" s="103"/>
      <c r="R244" s="107"/>
      <c r="S244" s="107"/>
      <c r="T244" s="107"/>
      <c r="U244" s="107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8.0" customHeight="1">
      <c r="A245" s="103"/>
      <c r="R245" s="107"/>
      <c r="S245" s="107"/>
      <c r="T245" s="107"/>
      <c r="U245" s="107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8.0" customHeight="1">
      <c r="A246" s="103"/>
      <c r="R246" s="107"/>
      <c r="S246" s="107"/>
      <c r="T246" s="107"/>
      <c r="U246" s="107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8.0" customHeight="1">
      <c r="A247" s="103"/>
      <c r="R247" s="107"/>
      <c r="S247" s="107"/>
      <c r="T247" s="107"/>
      <c r="U247" s="107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8.0" customHeight="1">
      <c r="A248" s="103"/>
      <c r="R248" s="107"/>
      <c r="S248" s="107"/>
      <c r="T248" s="107"/>
      <c r="U248" s="107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8.0" customHeight="1">
      <c r="A249" s="103"/>
      <c r="R249" s="107"/>
      <c r="S249" s="107"/>
      <c r="T249" s="107"/>
      <c r="U249" s="107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8.0" customHeight="1">
      <c r="A250" s="103"/>
      <c r="R250" s="107"/>
      <c r="S250" s="107"/>
      <c r="T250" s="107"/>
      <c r="U250" s="107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8.0" customHeight="1">
      <c r="A251" s="103"/>
      <c r="R251" s="107"/>
      <c r="S251" s="107"/>
      <c r="T251" s="107"/>
      <c r="U251" s="107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103"/>
      <c r="R252" s="107"/>
      <c r="S252" s="107"/>
      <c r="T252" s="107"/>
      <c r="U252" s="107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103"/>
      <c r="R253" s="107"/>
      <c r="S253" s="107"/>
      <c r="T253" s="107"/>
      <c r="U253" s="107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103"/>
      <c r="R254" s="107"/>
      <c r="S254" s="107"/>
      <c r="T254" s="107"/>
      <c r="U254" s="107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103"/>
      <c r="R255" s="107"/>
      <c r="S255" s="107"/>
      <c r="T255" s="107"/>
      <c r="U255" s="107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103"/>
      <c r="R256" s="107"/>
      <c r="S256" s="107"/>
      <c r="T256" s="107"/>
      <c r="U256" s="107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103"/>
      <c r="R257" s="107"/>
      <c r="S257" s="107"/>
      <c r="T257" s="107"/>
      <c r="U257" s="107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103"/>
      <c r="R258" s="107"/>
      <c r="S258" s="107"/>
      <c r="T258" s="107"/>
      <c r="U258" s="107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103"/>
      <c r="R259" s="107"/>
      <c r="S259" s="107"/>
      <c r="T259" s="107"/>
      <c r="U259" s="107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103"/>
      <c r="R260" s="107"/>
      <c r="S260" s="107"/>
      <c r="T260" s="107"/>
      <c r="U260" s="107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103"/>
      <c r="R261" s="107"/>
      <c r="S261" s="107"/>
      <c r="T261" s="107"/>
      <c r="U261" s="107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103"/>
      <c r="R262" s="107"/>
      <c r="S262" s="107"/>
      <c r="T262" s="107"/>
      <c r="U262" s="107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103"/>
      <c r="R263" s="107"/>
      <c r="S263" s="107"/>
      <c r="T263" s="107"/>
      <c r="U263" s="107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103"/>
      <c r="R264" s="107"/>
      <c r="S264" s="107"/>
      <c r="T264" s="107"/>
      <c r="U264" s="107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103"/>
      <c r="R265" s="107"/>
      <c r="S265" s="107"/>
      <c r="T265" s="107"/>
      <c r="U265" s="107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103"/>
      <c r="R266" s="107"/>
      <c r="S266" s="107"/>
      <c r="T266" s="107"/>
      <c r="U266" s="107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103"/>
      <c r="R267" s="107"/>
      <c r="S267" s="107"/>
      <c r="T267" s="107"/>
      <c r="U267" s="107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103"/>
      <c r="R268" s="107"/>
      <c r="S268" s="107"/>
      <c r="T268" s="107"/>
      <c r="U268" s="107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103"/>
      <c r="R269" s="107"/>
      <c r="S269" s="107"/>
      <c r="T269" s="107"/>
      <c r="U269" s="107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103"/>
      <c r="R270" s="107"/>
      <c r="S270" s="107"/>
      <c r="T270" s="107"/>
      <c r="U270" s="107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103"/>
      <c r="R271" s="107"/>
      <c r="S271" s="107"/>
      <c r="T271" s="107"/>
      <c r="U271" s="107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103"/>
      <c r="R272" s="107"/>
      <c r="S272" s="107"/>
      <c r="T272" s="107"/>
      <c r="U272" s="107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103"/>
      <c r="R273" s="107"/>
      <c r="S273" s="107"/>
      <c r="T273" s="107"/>
      <c r="U273" s="107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103"/>
      <c r="R274" s="107"/>
      <c r="S274" s="107"/>
      <c r="T274" s="107"/>
      <c r="U274" s="107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103"/>
      <c r="R275" s="107"/>
      <c r="S275" s="107"/>
      <c r="T275" s="107"/>
      <c r="U275" s="107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103"/>
      <c r="R276" s="107"/>
      <c r="S276" s="107"/>
      <c r="T276" s="107"/>
      <c r="U276" s="107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103"/>
      <c r="R277" s="107"/>
      <c r="S277" s="107"/>
      <c r="T277" s="107"/>
      <c r="U277" s="107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103"/>
      <c r="R278" s="107"/>
      <c r="S278" s="107"/>
      <c r="T278" s="107"/>
      <c r="U278" s="107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103"/>
      <c r="R279" s="107"/>
      <c r="S279" s="107"/>
      <c r="T279" s="107"/>
      <c r="U279" s="107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</row>
  </sheetData>
  <autoFilter ref="$A$3:$AJ$75">
    <filterColumn colId="7">
      <filters>
        <filter val="QUISVI"/>
      </filters>
    </filterColumn>
  </autoFilter>
  <mergeCells count="1">
    <mergeCell ref="A1:AJ2"/>
  </mergeCells>
  <conditionalFormatting sqref="F79:F94 E91:E108 H107:J110">
    <cfRule type="containsText" dxfId="14" priority="1" operator="containsText" text="RUIM">
      <formula>NOT(ISERROR(SEARCH(("RUIM"),(F79))))</formula>
    </cfRule>
  </conditionalFormatting>
  <conditionalFormatting sqref="F79:F94 E91:E108 H107:J110">
    <cfRule type="containsText" dxfId="15" priority="2" operator="containsText" text="BOM">
      <formula>NOT(ISERROR(SEARCH(("BOM"),(F79))))</formula>
    </cfRule>
  </conditionalFormatting>
  <conditionalFormatting sqref="AH3:AH74 AI3:AJ3 AI107:AJ110">
    <cfRule type="containsText" dxfId="16" priority="3" operator="containsText" text="ENCERRADO">
      <formula>NOT(ISERROR(SEARCH(("ENCERRADO"),(AH3))))</formula>
    </cfRule>
  </conditionalFormatting>
  <conditionalFormatting sqref="AB4:AB74 AD107:AD110">
    <cfRule type="containsText" dxfId="16" priority="4" operator="containsText" text="SIM">
      <formula>NOT(ISERROR(SEARCH(("SIM"),(AB4))))</formula>
    </cfRule>
  </conditionalFormatting>
  <conditionalFormatting sqref="AH3:AH74 AI3:AJ3 AI107:AJ110">
    <cfRule type="containsText" dxfId="6" priority="5" operator="containsText" text="ABERTO">
      <formula>NOT(ISERROR(SEARCH(("ABERTO"),(AH3))))</formula>
    </cfRule>
  </conditionalFormatting>
  <conditionalFormatting sqref="AB4:AB74 AD107:AD110">
    <cfRule type="containsText" dxfId="6" priority="6" operator="containsText" text="NÃO">
      <formula>NOT(ISERROR(SEARCH(("NÃO"),(AB4))))</formula>
    </cfRule>
  </conditionalFormatting>
  <conditionalFormatting sqref="G80:G90">
    <cfRule type="cellIs" dxfId="17" priority="7" operator="greaterThanOrEqual">
      <formula>"100%"</formula>
    </cfRule>
  </conditionalFormatting>
  <conditionalFormatting sqref="G80:G90">
    <cfRule type="cellIs" dxfId="18" priority="8" operator="between">
      <formula>"50%"</formula>
      <formula>"99.90%"</formula>
    </cfRule>
  </conditionalFormatting>
  <conditionalFormatting sqref="G80:G90">
    <cfRule type="cellIs" dxfId="19" priority="9" operator="between">
      <formula>"0%"</formula>
      <formula>"30%"</formula>
    </cfRule>
  </conditionalFormatting>
  <conditionalFormatting sqref="G80:G90">
    <cfRule type="cellIs" dxfId="20" priority="10" operator="between">
      <formula>"31%"</formula>
      <formula>"49%"</formula>
    </cfRule>
  </conditionalFormatting>
  <conditionalFormatting sqref="AF4:AF74">
    <cfRule type="cellIs" dxfId="21" priority="11" operator="greaterThanOrEqual">
      <formula>"15%"</formula>
    </cfRule>
  </conditionalFormatting>
  <conditionalFormatting sqref="AF4:AF74">
    <cfRule type="cellIs" dxfId="18" priority="12" operator="greaterThanOrEqual">
      <formula>"11%"</formula>
    </cfRule>
  </conditionalFormatting>
  <conditionalFormatting sqref="AF4:AF74">
    <cfRule type="cellIs" dxfId="22" priority="13" operator="lessThan">
      <formula>"11%"</formula>
    </cfRule>
  </conditionalFormatting>
  <dataValidations>
    <dataValidation type="list" allowBlank="1" showErrorMessage="1" sqref="H3:H74 H379:H1053">
      <formula1>"CYA RUBBER,STEELMAST,VITALE,MAQPERF,SATAKE,RUDAN AGRO,SOLFERTI,UNIFORT,ISCA TEC,COOPAVEL,RIBERSID,KFSTEEL,TROPICAL SEED,TOPAGRO,3 TENTOS,NEWSURGICAL,MAXCROP,GGD METALS,QUISVI,FG AGRO,CRONOS,CLIENTE,MARISPAN,NEWSURGICAL,S4E,PRISMA"</formula1>
    </dataValidation>
    <dataValidation type="list" allowBlank="1" showErrorMessage="1" sqref="J4:J74">
      <formula1>"NÃO,SIM"</formula1>
    </dataValidation>
    <dataValidation type="list" allowBlank="1" showErrorMessage="1" sqref="I4:I74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5.0"/>
    <col customWidth="1" hidden="1" min="3" max="3" width="28.57"/>
    <col customWidth="1" min="4" max="4" width="23.57"/>
    <col customWidth="1" min="5" max="5" width="17.71"/>
    <col customWidth="1" min="6" max="6" width="25.14"/>
    <col customWidth="1" min="7" max="7" width="20.86"/>
    <col customWidth="1" min="8" max="8" width="24.71"/>
    <col customWidth="1" min="9" max="10" width="28.43"/>
    <col customWidth="1" min="11" max="11" width="27.43"/>
    <col customWidth="1" hidden="1" min="12" max="12" width="18.43"/>
    <col customWidth="1" min="13" max="13" width="23.29"/>
    <col customWidth="1" min="14" max="14" width="22.14"/>
    <col customWidth="1" min="15" max="15" width="18.43"/>
    <col customWidth="1" hidden="1" min="16" max="16" width="10.57"/>
    <col customWidth="1" hidden="1" min="17" max="17" width="11.0"/>
    <col customWidth="1" min="18" max="18" width="12.43"/>
    <col customWidth="1" hidden="1" min="19" max="19" width="12.43"/>
    <col customWidth="1" min="20" max="20" width="12.43"/>
    <col customWidth="1" hidden="1" min="21" max="24" width="12.43"/>
    <col customWidth="1" hidden="1" min="25" max="25" width="12.71"/>
    <col customWidth="1" min="26" max="26" width="11.29"/>
    <col customWidth="1" hidden="1" min="27" max="27" width="20.57"/>
    <col customWidth="1" hidden="1" min="28" max="28" width="16.71"/>
    <col customWidth="1" min="29" max="29" width="11.86"/>
    <col customWidth="1" min="30" max="30" width="14.71"/>
    <col customWidth="1" hidden="1" min="31" max="31" width="16.57"/>
    <col customWidth="1" hidden="1" min="32" max="32" width="14.71"/>
    <col customWidth="1" min="33" max="33" width="13.57"/>
    <col customWidth="1" hidden="1" min="34" max="34" width="9.86"/>
    <col customWidth="1" hidden="1" min="35" max="35" width="9.57"/>
    <col customWidth="1" hidden="1" min="36" max="36" width="12.29"/>
    <col customWidth="1" hidden="1" min="37" max="37" width="11.14"/>
  </cols>
  <sheetData>
    <row r="1">
      <c r="A1" s="305" t="s">
        <v>649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ht="7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ht="29.25" customHeight="1">
      <c r="A3" s="310" t="s">
        <v>49</v>
      </c>
      <c r="B3" s="311" t="s">
        <v>50</v>
      </c>
      <c r="C3" s="311" t="s">
        <v>51</v>
      </c>
      <c r="D3" s="312" t="s">
        <v>52</v>
      </c>
      <c r="E3" s="312" t="s">
        <v>53</v>
      </c>
      <c r="F3" s="312" t="s">
        <v>54</v>
      </c>
      <c r="G3" s="312" t="s">
        <v>53</v>
      </c>
      <c r="H3" s="312" t="s">
        <v>55</v>
      </c>
      <c r="I3" s="53" t="s">
        <v>56</v>
      </c>
      <c r="J3" s="53" t="s">
        <v>57</v>
      </c>
      <c r="K3" s="53" t="s">
        <v>58</v>
      </c>
      <c r="L3" s="53" t="s">
        <v>59</v>
      </c>
      <c r="M3" s="53" t="s">
        <v>60</v>
      </c>
      <c r="N3" s="53" t="s">
        <v>61</v>
      </c>
      <c r="O3" s="53" t="s">
        <v>62</v>
      </c>
      <c r="P3" s="55" t="s">
        <v>63</v>
      </c>
      <c r="Q3" s="54" t="s">
        <v>63</v>
      </c>
      <c r="R3" s="53" t="s">
        <v>64</v>
      </c>
      <c r="S3" s="53" t="s">
        <v>64</v>
      </c>
      <c r="T3" s="53" t="s">
        <v>65</v>
      </c>
      <c r="U3" s="53"/>
      <c r="V3" s="53" t="s">
        <v>66</v>
      </c>
      <c r="W3" s="53" t="s">
        <v>67</v>
      </c>
      <c r="X3" s="53" t="s">
        <v>67</v>
      </c>
      <c r="Y3" s="53" t="s">
        <v>68</v>
      </c>
      <c r="Z3" s="53" t="s">
        <v>69</v>
      </c>
      <c r="AA3" s="53" t="s">
        <v>70</v>
      </c>
      <c r="AB3" s="53" t="s">
        <v>71</v>
      </c>
      <c r="AC3" s="53" t="s">
        <v>72</v>
      </c>
      <c r="AD3" s="53" t="s">
        <v>73</v>
      </c>
      <c r="AE3" s="53" t="s">
        <v>74</v>
      </c>
      <c r="AF3" s="53" t="s">
        <v>75</v>
      </c>
      <c r="AG3" s="53" t="s">
        <v>76</v>
      </c>
      <c r="AH3" s="54" t="s">
        <v>77</v>
      </c>
      <c r="AI3" s="54" t="s">
        <v>78</v>
      </c>
      <c r="AJ3" s="55" t="s">
        <v>79</v>
      </c>
      <c r="AK3" s="55" t="s">
        <v>80</v>
      </c>
    </row>
    <row r="4" ht="18.0" customHeight="1">
      <c r="A4" s="470">
        <v>45992.0</v>
      </c>
      <c r="B4" s="258">
        <v>26886.0</v>
      </c>
      <c r="C4" s="58"/>
      <c r="D4" s="258" t="s">
        <v>127</v>
      </c>
      <c r="E4" s="57" t="s">
        <v>83</v>
      </c>
      <c r="F4" s="258" t="s">
        <v>265</v>
      </c>
      <c r="G4" s="57" t="s">
        <v>83</v>
      </c>
      <c r="H4" s="59" t="s">
        <v>128</v>
      </c>
      <c r="I4" s="60" t="s">
        <v>86</v>
      </c>
      <c r="J4" s="60" t="s">
        <v>87</v>
      </c>
      <c r="K4" s="487" t="s">
        <v>1993</v>
      </c>
      <c r="L4" s="59"/>
      <c r="M4" s="87">
        <v>1270.0</v>
      </c>
      <c r="N4" s="471">
        <v>1930.0</v>
      </c>
      <c r="O4" s="471">
        <v>44370.0</v>
      </c>
      <c r="P4" s="63">
        <v>3.0E-4</v>
      </c>
      <c r="Q4" s="64">
        <f t="shared" ref="Q4:Q74" si="1">O4*P4</f>
        <v>13.311</v>
      </c>
      <c r="R4" s="65">
        <v>0.0</v>
      </c>
      <c r="S4" s="62">
        <f t="shared" ref="S4:S74" si="2">R4*N4</f>
        <v>0</v>
      </c>
      <c r="T4" s="65">
        <v>0.0</v>
      </c>
      <c r="U4" s="62">
        <v>1.0</v>
      </c>
      <c r="V4" s="62">
        <f t="shared" ref="V4:V74" si="3">T4*N4</f>
        <v>0</v>
      </c>
      <c r="W4" s="66">
        <v>0.065</v>
      </c>
      <c r="X4" s="67">
        <f t="shared" ref="X4:X74" si="4">N4*W4</f>
        <v>125.45</v>
      </c>
      <c r="Y4" s="68">
        <f t="shared" ref="Y4:Y74" si="5">Z4*0.00133</f>
        <v>0.01995</v>
      </c>
      <c r="Z4" s="57">
        <v>15.0</v>
      </c>
      <c r="AA4" s="66">
        <f t="shared" ref="AA4:AA74" si="6">R4+T4+W4+Y4</f>
        <v>0.08495</v>
      </c>
      <c r="AB4" s="69">
        <f t="shared" ref="AB4:AB56" si="7">N4*AA4+AK4</f>
        <v>180.3585</v>
      </c>
      <c r="AC4" s="65">
        <v>0.13</v>
      </c>
      <c r="AD4" s="69">
        <f t="shared" ref="AD4:AD5" si="8">(N4-M4)*AC4</f>
        <v>85.8</v>
      </c>
      <c r="AE4" s="70">
        <f t="shared" ref="AE4:AE74" si="9">17.5</f>
        <v>17.5</v>
      </c>
      <c r="AF4" s="69">
        <f t="shared" ref="AF4:AF74" si="10">N4-M4-Q4-AB4-AD4-AE4</f>
        <v>363.0305</v>
      </c>
      <c r="AG4" s="66">
        <f t="shared" ref="AG4:AG74" si="11">AF4/N4</f>
        <v>0.1880987047</v>
      </c>
      <c r="AH4" s="71">
        <f t="shared" ref="AH4:AH56" si="12">N4-AB4-AI4</f>
        <v>1711.138</v>
      </c>
      <c r="AI4" s="71">
        <f t="shared" ref="AI4:AI56" si="13">Y4*N4</f>
        <v>38.5035</v>
      </c>
      <c r="AJ4" s="72">
        <v>0.0085</v>
      </c>
      <c r="AK4" s="73">
        <f t="shared" ref="AK4:AK56" si="14">AJ4*N4</f>
        <v>16.405</v>
      </c>
    </row>
    <row r="5" ht="18.0" hidden="1" customHeight="1">
      <c r="A5" s="470">
        <v>45992.0</v>
      </c>
      <c r="B5" s="258" t="s">
        <v>1994</v>
      </c>
      <c r="C5" s="58"/>
      <c r="D5" s="258" t="s">
        <v>112</v>
      </c>
      <c r="E5" s="57" t="s">
        <v>113</v>
      </c>
      <c r="F5" s="330" t="s">
        <v>659</v>
      </c>
      <c r="G5" s="57" t="s">
        <v>108</v>
      </c>
      <c r="H5" s="59" t="s">
        <v>109</v>
      </c>
      <c r="I5" s="60" t="s">
        <v>86</v>
      </c>
      <c r="J5" s="60" t="s">
        <v>87</v>
      </c>
      <c r="K5" s="487" t="s">
        <v>1995</v>
      </c>
      <c r="L5" s="59"/>
      <c r="M5" s="488">
        <v>10260.0</v>
      </c>
      <c r="N5" s="471">
        <v>15900.0</v>
      </c>
      <c r="O5" s="471">
        <v>100000.0</v>
      </c>
      <c r="P5" s="68">
        <v>3.0E-4</v>
      </c>
      <c r="Q5" s="69">
        <f t="shared" si="1"/>
        <v>30</v>
      </c>
      <c r="R5" s="65">
        <v>0.03</v>
      </c>
      <c r="S5" s="62">
        <f t="shared" si="2"/>
        <v>477</v>
      </c>
      <c r="T5" s="65">
        <v>0.035</v>
      </c>
      <c r="U5" s="62">
        <v>1.0</v>
      </c>
      <c r="V5" s="62">
        <f t="shared" si="3"/>
        <v>556.5</v>
      </c>
      <c r="W5" s="66">
        <v>0.065</v>
      </c>
      <c r="X5" s="67">
        <f t="shared" si="4"/>
        <v>1033.5</v>
      </c>
      <c r="Y5" s="68">
        <f t="shared" si="5"/>
        <v>0.01995</v>
      </c>
      <c r="Z5" s="57">
        <v>15.0</v>
      </c>
      <c r="AA5" s="66">
        <f t="shared" si="6"/>
        <v>0.14995</v>
      </c>
      <c r="AB5" s="69">
        <f t="shared" si="7"/>
        <v>2519.355</v>
      </c>
      <c r="AC5" s="65">
        <v>0.1</v>
      </c>
      <c r="AD5" s="69">
        <f t="shared" si="8"/>
        <v>564</v>
      </c>
      <c r="AE5" s="70">
        <f t="shared" si="9"/>
        <v>17.5</v>
      </c>
      <c r="AF5" s="69">
        <f t="shared" si="10"/>
        <v>2509.145</v>
      </c>
      <c r="AG5" s="66">
        <f t="shared" si="11"/>
        <v>0.1578078616</v>
      </c>
      <c r="AH5" s="71">
        <f t="shared" si="12"/>
        <v>13063.44</v>
      </c>
      <c r="AI5" s="71">
        <f t="shared" si="13"/>
        <v>317.205</v>
      </c>
      <c r="AJ5" s="72">
        <v>0.0085</v>
      </c>
      <c r="AK5" s="73">
        <f t="shared" si="14"/>
        <v>135.15</v>
      </c>
    </row>
    <row r="6" ht="18.0" hidden="1" customHeight="1">
      <c r="A6" s="470">
        <v>45993.0</v>
      </c>
      <c r="B6" s="330">
        <v>26961.0</v>
      </c>
      <c r="C6" s="58"/>
      <c r="D6" s="258" t="s">
        <v>90</v>
      </c>
      <c r="E6" s="57" t="s">
        <v>91</v>
      </c>
      <c r="F6" s="258" t="s">
        <v>94</v>
      </c>
      <c r="G6" s="57" t="s">
        <v>91</v>
      </c>
      <c r="H6" s="59" t="s">
        <v>85</v>
      </c>
      <c r="I6" s="60" t="s">
        <v>86</v>
      </c>
      <c r="J6" s="60" t="s">
        <v>87</v>
      </c>
      <c r="K6" s="487" t="s">
        <v>1996</v>
      </c>
      <c r="L6" s="59"/>
      <c r="M6" s="87">
        <v>1060.0</v>
      </c>
      <c r="N6" s="471">
        <v>1300.0</v>
      </c>
      <c r="O6" s="471">
        <v>100710.0</v>
      </c>
      <c r="P6" s="63">
        <v>3.0E-4</v>
      </c>
      <c r="Q6" s="64">
        <f t="shared" si="1"/>
        <v>30.213</v>
      </c>
      <c r="R6" s="65">
        <v>0.12</v>
      </c>
      <c r="S6" s="62">
        <f t="shared" si="2"/>
        <v>156</v>
      </c>
      <c r="T6" s="65">
        <v>0.0</v>
      </c>
      <c r="U6" s="62">
        <v>1.0</v>
      </c>
      <c r="V6" s="62">
        <f t="shared" si="3"/>
        <v>0</v>
      </c>
      <c r="W6" s="66">
        <v>0.065</v>
      </c>
      <c r="X6" s="67">
        <f t="shared" si="4"/>
        <v>84.5</v>
      </c>
      <c r="Y6" s="68">
        <f t="shared" si="5"/>
        <v>0.01995</v>
      </c>
      <c r="Z6" s="57">
        <v>15.0</v>
      </c>
      <c r="AA6" s="66">
        <f t="shared" si="6"/>
        <v>0.20495</v>
      </c>
      <c r="AB6" s="69">
        <f t="shared" si="7"/>
        <v>277.485</v>
      </c>
      <c r="AC6" s="65">
        <v>0.0</v>
      </c>
      <c r="AD6" s="76">
        <v>200.0</v>
      </c>
      <c r="AE6" s="70">
        <f t="shared" si="9"/>
        <v>17.5</v>
      </c>
      <c r="AF6" s="69">
        <f t="shared" si="10"/>
        <v>-285.198</v>
      </c>
      <c r="AG6" s="66">
        <f t="shared" si="11"/>
        <v>-0.2193830769</v>
      </c>
      <c r="AH6" s="71">
        <f t="shared" si="12"/>
        <v>996.58</v>
      </c>
      <c r="AI6" s="71">
        <f t="shared" si="13"/>
        <v>25.935</v>
      </c>
      <c r="AJ6" s="72">
        <v>0.0085</v>
      </c>
      <c r="AK6" s="73">
        <f t="shared" si="14"/>
        <v>11.05</v>
      </c>
    </row>
    <row r="7" ht="18.0" hidden="1" customHeight="1">
      <c r="A7" s="81">
        <v>45994.0</v>
      </c>
      <c r="B7" s="58" t="s">
        <v>1997</v>
      </c>
      <c r="C7" s="58"/>
      <c r="D7" s="258" t="s">
        <v>112</v>
      </c>
      <c r="E7" s="57" t="s">
        <v>113</v>
      </c>
      <c r="F7" s="330" t="s">
        <v>659</v>
      </c>
      <c r="G7" s="57" t="s">
        <v>108</v>
      </c>
      <c r="H7" s="59" t="s">
        <v>109</v>
      </c>
      <c r="I7" s="60" t="s">
        <v>86</v>
      </c>
      <c r="J7" s="60" t="s">
        <v>87</v>
      </c>
      <c r="K7" s="59" t="s">
        <v>136</v>
      </c>
      <c r="L7" s="59"/>
      <c r="M7" s="62">
        <v>8060.0</v>
      </c>
      <c r="N7" s="62">
        <v>13100.0</v>
      </c>
      <c r="O7" s="60">
        <v>100000.0</v>
      </c>
      <c r="P7" s="63">
        <v>3.0E-4</v>
      </c>
      <c r="Q7" s="64">
        <f t="shared" si="1"/>
        <v>30</v>
      </c>
      <c r="R7" s="65">
        <v>0.03</v>
      </c>
      <c r="S7" s="62">
        <f t="shared" si="2"/>
        <v>393</v>
      </c>
      <c r="T7" s="65">
        <v>0.035</v>
      </c>
      <c r="U7" s="62">
        <v>1.0</v>
      </c>
      <c r="V7" s="62">
        <f t="shared" si="3"/>
        <v>458.5</v>
      </c>
      <c r="W7" s="66">
        <v>0.065</v>
      </c>
      <c r="X7" s="67">
        <f t="shared" si="4"/>
        <v>851.5</v>
      </c>
      <c r="Y7" s="68">
        <f t="shared" si="5"/>
        <v>0.01995</v>
      </c>
      <c r="Z7" s="57">
        <v>15.0</v>
      </c>
      <c r="AA7" s="66">
        <f t="shared" si="6"/>
        <v>0.14995</v>
      </c>
      <c r="AB7" s="69">
        <f t="shared" si="7"/>
        <v>2075.695</v>
      </c>
      <c r="AC7" s="65">
        <v>0.1</v>
      </c>
      <c r="AD7" s="69">
        <f t="shared" ref="AD7:AD26" si="15">(N7-M7)*AC7</f>
        <v>504</v>
      </c>
      <c r="AE7" s="70">
        <f t="shared" si="9"/>
        <v>17.5</v>
      </c>
      <c r="AF7" s="69">
        <f t="shared" si="10"/>
        <v>2412.805</v>
      </c>
      <c r="AG7" s="66">
        <f t="shared" si="11"/>
        <v>0.1841835878</v>
      </c>
      <c r="AH7" s="71">
        <f t="shared" si="12"/>
        <v>10762.96</v>
      </c>
      <c r="AI7" s="71">
        <f t="shared" si="13"/>
        <v>261.345</v>
      </c>
      <c r="AJ7" s="72">
        <v>0.0085</v>
      </c>
      <c r="AK7" s="73">
        <f t="shared" si="14"/>
        <v>111.35</v>
      </c>
    </row>
    <row r="8" ht="18.0" hidden="1" customHeight="1">
      <c r="A8" s="81">
        <v>45994.0</v>
      </c>
      <c r="B8" s="58" t="s">
        <v>1998</v>
      </c>
      <c r="C8" s="58"/>
      <c r="D8" s="258" t="s">
        <v>112</v>
      </c>
      <c r="E8" s="57" t="s">
        <v>113</v>
      </c>
      <c r="F8" s="57" t="s">
        <v>118</v>
      </c>
      <c r="G8" s="59" t="s">
        <v>119</v>
      </c>
      <c r="H8" s="59" t="s">
        <v>109</v>
      </c>
      <c r="I8" s="60" t="s">
        <v>86</v>
      </c>
      <c r="J8" s="60" t="s">
        <v>87</v>
      </c>
      <c r="K8" s="59" t="s">
        <v>1310</v>
      </c>
      <c r="L8" s="59"/>
      <c r="M8" s="62">
        <v>4560.0</v>
      </c>
      <c r="N8" s="62">
        <v>7900.0</v>
      </c>
      <c r="O8" s="60">
        <v>100000.0</v>
      </c>
      <c r="P8" s="63">
        <v>3.0E-4</v>
      </c>
      <c r="Q8" s="64">
        <f t="shared" si="1"/>
        <v>30</v>
      </c>
      <c r="R8" s="65">
        <v>0.03</v>
      </c>
      <c r="S8" s="62">
        <f t="shared" si="2"/>
        <v>237</v>
      </c>
      <c r="T8" s="65">
        <v>0.035</v>
      </c>
      <c r="U8" s="62">
        <v>1.0</v>
      </c>
      <c r="V8" s="62">
        <f t="shared" si="3"/>
        <v>276.5</v>
      </c>
      <c r="W8" s="66">
        <v>0.065</v>
      </c>
      <c r="X8" s="67">
        <f t="shared" si="4"/>
        <v>513.5</v>
      </c>
      <c r="Y8" s="68">
        <f t="shared" si="5"/>
        <v>0.01995</v>
      </c>
      <c r="Z8" s="57">
        <v>15.0</v>
      </c>
      <c r="AA8" s="66">
        <f t="shared" si="6"/>
        <v>0.14995</v>
      </c>
      <c r="AB8" s="69">
        <f t="shared" si="7"/>
        <v>1251.755</v>
      </c>
      <c r="AC8" s="65">
        <v>0.1</v>
      </c>
      <c r="AD8" s="69">
        <f t="shared" si="15"/>
        <v>334</v>
      </c>
      <c r="AE8" s="70">
        <f t="shared" si="9"/>
        <v>17.5</v>
      </c>
      <c r="AF8" s="69">
        <f t="shared" si="10"/>
        <v>1706.745</v>
      </c>
      <c r="AG8" s="66">
        <f t="shared" si="11"/>
        <v>0.2160436709</v>
      </c>
      <c r="AH8" s="71">
        <f t="shared" si="12"/>
        <v>6490.64</v>
      </c>
      <c r="AI8" s="71">
        <f t="shared" si="13"/>
        <v>157.605</v>
      </c>
      <c r="AJ8" s="72">
        <v>0.0085</v>
      </c>
      <c r="AK8" s="73">
        <f t="shared" si="14"/>
        <v>67.15</v>
      </c>
    </row>
    <row r="9" ht="18.0" hidden="1" customHeight="1">
      <c r="A9" s="81">
        <v>45994.0</v>
      </c>
      <c r="B9" s="57" t="s">
        <v>1999</v>
      </c>
      <c r="C9" s="57"/>
      <c r="D9" s="57" t="s">
        <v>118</v>
      </c>
      <c r="E9" s="57" t="s">
        <v>119</v>
      </c>
      <c r="F9" s="57" t="s">
        <v>138</v>
      </c>
      <c r="G9" s="57" t="s">
        <v>139</v>
      </c>
      <c r="H9" s="59" t="s">
        <v>109</v>
      </c>
      <c r="I9" s="75" t="s">
        <v>86</v>
      </c>
      <c r="J9" s="75" t="s">
        <v>87</v>
      </c>
      <c r="K9" s="57" t="s">
        <v>2000</v>
      </c>
      <c r="L9" s="57"/>
      <c r="M9" s="75">
        <v>2660.0</v>
      </c>
      <c r="N9" s="75">
        <v>4600.0</v>
      </c>
      <c r="O9" s="75">
        <v>30000.0</v>
      </c>
      <c r="P9" s="63">
        <v>3.0E-4</v>
      </c>
      <c r="Q9" s="64">
        <f t="shared" si="1"/>
        <v>9</v>
      </c>
      <c r="R9" s="65">
        <v>0.03</v>
      </c>
      <c r="S9" s="62">
        <f t="shared" si="2"/>
        <v>138</v>
      </c>
      <c r="T9" s="65">
        <v>0.035</v>
      </c>
      <c r="U9" s="62">
        <v>1.0</v>
      </c>
      <c r="V9" s="62">
        <f t="shared" si="3"/>
        <v>161</v>
      </c>
      <c r="W9" s="66">
        <v>0.065</v>
      </c>
      <c r="X9" s="67">
        <f t="shared" si="4"/>
        <v>299</v>
      </c>
      <c r="Y9" s="68">
        <f t="shared" si="5"/>
        <v>0.01995</v>
      </c>
      <c r="Z9" s="57">
        <v>15.0</v>
      </c>
      <c r="AA9" s="66">
        <f t="shared" si="6"/>
        <v>0.14995</v>
      </c>
      <c r="AB9" s="69">
        <f t="shared" si="7"/>
        <v>728.87</v>
      </c>
      <c r="AC9" s="65">
        <v>0.1</v>
      </c>
      <c r="AD9" s="69">
        <f t="shared" si="15"/>
        <v>194</v>
      </c>
      <c r="AE9" s="70">
        <f t="shared" si="9"/>
        <v>17.5</v>
      </c>
      <c r="AF9" s="69">
        <f t="shared" si="10"/>
        <v>990.63</v>
      </c>
      <c r="AG9" s="66">
        <f t="shared" si="11"/>
        <v>0.2153543478</v>
      </c>
      <c r="AH9" s="71">
        <f t="shared" si="12"/>
        <v>3779.36</v>
      </c>
      <c r="AI9" s="71">
        <f t="shared" si="13"/>
        <v>91.77</v>
      </c>
      <c r="AJ9" s="72">
        <v>0.0085</v>
      </c>
      <c r="AK9" s="73">
        <f t="shared" si="14"/>
        <v>39.1</v>
      </c>
    </row>
    <row r="10" ht="18.0" hidden="1" customHeight="1">
      <c r="A10" s="81">
        <v>45994.0</v>
      </c>
      <c r="B10" s="58">
        <v>27066.0</v>
      </c>
      <c r="C10" s="58"/>
      <c r="D10" s="57" t="s">
        <v>2001</v>
      </c>
      <c r="E10" s="57" t="s">
        <v>91</v>
      </c>
      <c r="F10" s="57" t="s">
        <v>1306</v>
      </c>
      <c r="G10" s="57" t="s">
        <v>83</v>
      </c>
      <c r="H10" s="59" t="s">
        <v>131</v>
      </c>
      <c r="I10" s="75" t="s">
        <v>86</v>
      </c>
      <c r="J10" s="75" t="s">
        <v>87</v>
      </c>
      <c r="K10" s="57" t="s">
        <v>2002</v>
      </c>
      <c r="L10" s="57"/>
      <c r="M10" s="75">
        <v>600.0</v>
      </c>
      <c r="N10" s="75">
        <v>700.0</v>
      </c>
      <c r="O10" s="75">
        <v>10000.0</v>
      </c>
      <c r="P10" s="63">
        <v>3.0E-4</v>
      </c>
      <c r="Q10" s="64">
        <f t="shared" si="1"/>
        <v>3</v>
      </c>
      <c r="R10" s="65">
        <v>0.12</v>
      </c>
      <c r="S10" s="62">
        <f t="shared" si="2"/>
        <v>84</v>
      </c>
      <c r="T10" s="65">
        <v>0.0</v>
      </c>
      <c r="U10" s="62">
        <v>1.0</v>
      </c>
      <c r="V10" s="62">
        <f t="shared" si="3"/>
        <v>0</v>
      </c>
      <c r="W10" s="66">
        <v>0.065</v>
      </c>
      <c r="X10" s="67">
        <f t="shared" si="4"/>
        <v>45.5</v>
      </c>
      <c r="Y10" s="68">
        <f t="shared" si="5"/>
        <v>0.01995</v>
      </c>
      <c r="Z10" s="57">
        <v>15.0</v>
      </c>
      <c r="AA10" s="66">
        <f t="shared" si="6"/>
        <v>0.20495</v>
      </c>
      <c r="AB10" s="69">
        <f t="shared" si="7"/>
        <v>149.415</v>
      </c>
      <c r="AC10" s="65">
        <v>0.0</v>
      </c>
      <c r="AD10" s="69">
        <f t="shared" si="15"/>
        <v>0</v>
      </c>
      <c r="AE10" s="70">
        <f t="shared" si="9"/>
        <v>17.5</v>
      </c>
      <c r="AF10" s="69">
        <f t="shared" si="10"/>
        <v>-69.915</v>
      </c>
      <c r="AG10" s="66">
        <f t="shared" si="11"/>
        <v>-0.09987857143</v>
      </c>
      <c r="AH10" s="71">
        <f t="shared" si="12"/>
        <v>536.62</v>
      </c>
      <c r="AI10" s="71">
        <f t="shared" si="13"/>
        <v>13.965</v>
      </c>
      <c r="AJ10" s="72">
        <v>0.0085</v>
      </c>
      <c r="AK10" s="73">
        <f t="shared" si="14"/>
        <v>5.95</v>
      </c>
    </row>
    <row r="11" ht="15.75" hidden="1" customHeight="1">
      <c r="A11" s="81">
        <v>45995.0</v>
      </c>
      <c r="B11" s="58">
        <v>27129.0</v>
      </c>
      <c r="C11" s="58"/>
      <c r="D11" s="59" t="s">
        <v>90</v>
      </c>
      <c r="E11" s="59" t="s">
        <v>91</v>
      </c>
      <c r="F11" s="57" t="s">
        <v>122</v>
      </c>
      <c r="G11" s="57" t="s">
        <v>91</v>
      </c>
      <c r="H11" s="57" t="s">
        <v>85</v>
      </c>
      <c r="I11" s="60" t="s">
        <v>86</v>
      </c>
      <c r="J11" s="60" t="s">
        <v>87</v>
      </c>
      <c r="K11" s="57" t="s">
        <v>166</v>
      </c>
      <c r="L11" s="57"/>
      <c r="M11" s="75">
        <v>860.0</v>
      </c>
      <c r="N11" s="75">
        <v>1250.0</v>
      </c>
      <c r="O11" s="75">
        <v>50000.0</v>
      </c>
      <c r="P11" s="63">
        <v>3.0E-4</v>
      </c>
      <c r="Q11" s="64">
        <f t="shared" si="1"/>
        <v>15</v>
      </c>
      <c r="R11" s="65">
        <v>0.12</v>
      </c>
      <c r="S11" s="62">
        <f t="shared" si="2"/>
        <v>150</v>
      </c>
      <c r="T11" s="65">
        <v>0.0</v>
      </c>
      <c r="U11" s="62">
        <v>1.0</v>
      </c>
      <c r="V11" s="62">
        <f t="shared" si="3"/>
        <v>0</v>
      </c>
      <c r="W11" s="66">
        <v>0.065</v>
      </c>
      <c r="X11" s="67">
        <f t="shared" si="4"/>
        <v>81.25</v>
      </c>
      <c r="Y11" s="68">
        <f t="shared" si="5"/>
        <v>0.01729</v>
      </c>
      <c r="Z11" s="57">
        <v>13.0</v>
      </c>
      <c r="AA11" s="66">
        <f t="shared" si="6"/>
        <v>0.20229</v>
      </c>
      <c r="AB11" s="69">
        <f t="shared" si="7"/>
        <v>263.4875</v>
      </c>
      <c r="AC11" s="65">
        <v>0.01</v>
      </c>
      <c r="AD11" s="69">
        <f t="shared" si="15"/>
        <v>3.9</v>
      </c>
      <c r="AE11" s="70">
        <f t="shared" si="9"/>
        <v>17.5</v>
      </c>
      <c r="AF11" s="69">
        <f t="shared" si="10"/>
        <v>90.1125</v>
      </c>
      <c r="AG11" s="66">
        <f t="shared" si="11"/>
        <v>0.07209</v>
      </c>
      <c r="AH11" s="71">
        <f t="shared" si="12"/>
        <v>964.9</v>
      </c>
      <c r="AI11" s="71">
        <f t="shared" si="13"/>
        <v>21.6125</v>
      </c>
      <c r="AJ11" s="72">
        <v>0.0085</v>
      </c>
      <c r="AK11" s="73">
        <f t="shared" si="14"/>
        <v>10.625</v>
      </c>
    </row>
    <row r="12" ht="18.0" hidden="1" customHeight="1">
      <c r="A12" s="81">
        <v>45995.0</v>
      </c>
      <c r="B12" s="58">
        <v>27152.0</v>
      </c>
      <c r="C12" s="58"/>
      <c r="D12" s="59" t="s">
        <v>90</v>
      </c>
      <c r="E12" s="59" t="s">
        <v>91</v>
      </c>
      <c r="F12" s="59" t="s">
        <v>148</v>
      </c>
      <c r="G12" s="59" t="s">
        <v>125</v>
      </c>
      <c r="H12" s="59" t="s">
        <v>85</v>
      </c>
      <c r="I12" s="60" t="s">
        <v>86</v>
      </c>
      <c r="J12" s="60" t="s">
        <v>87</v>
      </c>
      <c r="K12" s="57" t="s">
        <v>2003</v>
      </c>
      <c r="L12" s="59"/>
      <c r="M12" s="60">
        <v>2560.0</v>
      </c>
      <c r="N12" s="60">
        <v>4500.0</v>
      </c>
      <c r="O12" s="60">
        <v>100000.0</v>
      </c>
      <c r="P12" s="63">
        <v>3.0E-4</v>
      </c>
      <c r="Q12" s="64">
        <f t="shared" si="1"/>
        <v>30</v>
      </c>
      <c r="R12" s="65">
        <v>0.12</v>
      </c>
      <c r="S12" s="62">
        <f t="shared" si="2"/>
        <v>540</v>
      </c>
      <c r="T12" s="65">
        <v>0.0</v>
      </c>
      <c r="U12" s="62">
        <v>1.0</v>
      </c>
      <c r="V12" s="62">
        <f t="shared" si="3"/>
        <v>0</v>
      </c>
      <c r="W12" s="66">
        <v>0.065</v>
      </c>
      <c r="X12" s="67">
        <f t="shared" si="4"/>
        <v>292.5</v>
      </c>
      <c r="Y12" s="68">
        <f t="shared" si="5"/>
        <v>0.01995</v>
      </c>
      <c r="Z12" s="57">
        <v>15.0</v>
      </c>
      <c r="AA12" s="66">
        <f t="shared" si="6"/>
        <v>0.20495</v>
      </c>
      <c r="AB12" s="69">
        <f t="shared" si="7"/>
        <v>960.525</v>
      </c>
      <c r="AC12" s="65">
        <v>0.13</v>
      </c>
      <c r="AD12" s="69">
        <f t="shared" si="15"/>
        <v>252.2</v>
      </c>
      <c r="AE12" s="70">
        <f t="shared" si="9"/>
        <v>17.5</v>
      </c>
      <c r="AF12" s="69">
        <f t="shared" si="10"/>
        <v>679.775</v>
      </c>
      <c r="AG12" s="66">
        <f t="shared" si="11"/>
        <v>0.1510611111</v>
      </c>
      <c r="AH12" s="71">
        <f t="shared" si="12"/>
        <v>3449.7</v>
      </c>
      <c r="AI12" s="71">
        <f t="shared" si="13"/>
        <v>89.775</v>
      </c>
      <c r="AJ12" s="72">
        <v>0.0085</v>
      </c>
      <c r="AK12" s="73">
        <f t="shared" si="14"/>
        <v>38.25</v>
      </c>
    </row>
    <row r="13" ht="18.0" hidden="1" customHeight="1">
      <c r="A13" s="81">
        <v>45996.0</v>
      </c>
      <c r="B13" s="58">
        <v>27184.0</v>
      </c>
      <c r="C13" s="58"/>
      <c r="D13" s="57" t="s">
        <v>2004</v>
      </c>
      <c r="E13" s="57" t="s">
        <v>91</v>
      </c>
      <c r="F13" s="57" t="s">
        <v>84</v>
      </c>
      <c r="G13" s="57" t="s">
        <v>83</v>
      </c>
      <c r="H13" s="59" t="s">
        <v>858</v>
      </c>
      <c r="I13" s="60" t="s">
        <v>86</v>
      </c>
      <c r="J13" s="60" t="s">
        <v>87</v>
      </c>
      <c r="K13" s="59" t="s">
        <v>2005</v>
      </c>
      <c r="L13" s="59"/>
      <c r="M13" s="62">
        <v>6560.0</v>
      </c>
      <c r="N13" s="62">
        <v>11400.0</v>
      </c>
      <c r="O13" s="60">
        <v>70000.0</v>
      </c>
      <c r="P13" s="63">
        <v>3.0E-4</v>
      </c>
      <c r="Q13" s="64">
        <f t="shared" si="1"/>
        <v>21</v>
      </c>
      <c r="R13" s="65">
        <v>0.12</v>
      </c>
      <c r="S13" s="62">
        <f t="shared" si="2"/>
        <v>1368</v>
      </c>
      <c r="T13" s="65">
        <v>0.0</v>
      </c>
      <c r="U13" s="62">
        <v>1.0</v>
      </c>
      <c r="V13" s="62">
        <f t="shared" si="3"/>
        <v>0</v>
      </c>
      <c r="W13" s="66">
        <v>0.065</v>
      </c>
      <c r="X13" s="67">
        <f t="shared" si="4"/>
        <v>741</v>
      </c>
      <c r="Y13" s="68">
        <f t="shared" si="5"/>
        <v>0.01995</v>
      </c>
      <c r="Z13" s="57">
        <v>15.0</v>
      </c>
      <c r="AA13" s="66">
        <f t="shared" si="6"/>
        <v>0.20495</v>
      </c>
      <c r="AB13" s="69">
        <f t="shared" si="7"/>
        <v>2433.33</v>
      </c>
      <c r="AC13" s="65">
        <v>0.13</v>
      </c>
      <c r="AD13" s="69">
        <f t="shared" si="15"/>
        <v>629.2</v>
      </c>
      <c r="AE13" s="70">
        <f t="shared" si="9"/>
        <v>17.5</v>
      </c>
      <c r="AF13" s="69">
        <f t="shared" si="10"/>
        <v>1738.97</v>
      </c>
      <c r="AG13" s="66">
        <f t="shared" si="11"/>
        <v>0.1525412281</v>
      </c>
      <c r="AH13" s="71">
        <f t="shared" si="12"/>
        <v>8739.24</v>
      </c>
      <c r="AI13" s="71">
        <f t="shared" si="13"/>
        <v>227.43</v>
      </c>
      <c r="AJ13" s="72">
        <v>0.0085</v>
      </c>
      <c r="AK13" s="73">
        <f t="shared" si="14"/>
        <v>96.9</v>
      </c>
    </row>
    <row r="14" ht="18.0" hidden="1" customHeight="1">
      <c r="A14" s="81">
        <v>45996.0</v>
      </c>
      <c r="B14" s="58">
        <v>27178.0</v>
      </c>
      <c r="C14" s="58"/>
      <c r="D14" s="57" t="s">
        <v>90</v>
      </c>
      <c r="E14" s="57" t="s">
        <v>91</v>
      </c>
      <c r="F14" s="59" t="s">
        <v>170</v>
      </c>
      <c r="G14" s="59" t="s">
        <v>91</v>
      </c>
      <c r="H14" s="59" t="s">
        <v>85</v>
      </c>
      <c r="I14" s="60" t="s">
        <v>86</v>
      </c>
      <c r="J14" s="60" t="s">
        <v>87</v>
      </c>
      <c r="K14" s="59" t="s">
        <v>2006</v>
      </c>
      <c r="L14" s="57"/>
      <c r="M14" s="60">
        <v>360.0</v>
      </c>
      <c r="N14" s="60">
        <v>500.0</v>
      </c>
      <c r="O14" s="60">
        <v>10000.0</v>
      </c>
      <c r="P14" s="63">
        <v>3.0E-4</v>
      </c>
      <c r="Q14" s="64">
        <f t="shared" si="1"/>
        <v>3</v>
      </c>
      <c r="R14" s="65">
        <v>0.12</v>
      </c>
      <c r="S14" s="62">
        <f t="shared" si="2"/>
        <v>60</v>
      </c>
      <c r="T14" s="65">
        <v>0.0</v>
      </c>
      <c r="U14" s="62">
        <v>1.0</v>
      </c>
      <c r="V14" s="62">
        <f t="shared" si="3"/>
        <v>0</v>
      </c>
      <c r="W14" s="66">
        <v>0.065</v>
      </c>
      <c r="X14" s="67">
        <f t="shared" si="4"/>
        <v>32.5</v>
      </c>
      <c r="Y14" s="68">
        <f t="shared" si="5"/>
        <v>0.01995</v>
      </c>
      <c r="Z14" s="57">
        <v>15.0</v>
      </c>
      <c r="AA14" s="66">
        <f t="shared" si="6"/>
        <v>0.20495</v>
      </c>
      <c r="AB14" s="69">
        <f t="shared" si="7"/>
        <v>106.725</v>
      </c>
      <c r="AC14" s="65">
        <v>0.0</v>
      </c>
      <c r="AD14" s="69">
        <f t="shared" si="15"/>
        <v>0</v>
      </c>
      <c r="AE14" s="70">
        <f t="shared" si="9"/>
        <v>17.5</v>
      </c>
      <c r="AF14" s="69">
        <f t="shared" si="10"/>
        <v>12.775</v>
      </c>
      <c r="AG14" s="66">
        <f t="shared" si="11"/>
        <v>0.02555</v>
      </c>
      <c r="AH14" s="71">
        <f t="shared" si="12"/>
        <v>383.3</v>
      </c>
      <c r="AI14" s="71">
        <f t="shared" si="13"/>
        <v>9.975</v>
      </c>
      <c r="AJ14" s="72">
        <v>0.0085</v>
      </c>
      <c r="AK14" s="73">
        <f t="shared" si="14"/>
        <v>4.25</v>
      </c>
    </row>
    <row r="15" ht="18.0" customHeight="1">
      <c r="A15" s="81">
        <v>45996.0</v>
      </c>
      <c r="B15" s="58">
        <v>27187.0</v>
      </c>
      <c r="C15" s="58"/>
      <c r="D15" s="57" t="s">
        <v>127</v>
      </c>
      <c r="E15" s="57" t="s">
        <v>83</v>
      </c>
      <c r="F15" s="59" t="s">
        <v>265</v>
      </c>
      <c r="G15" s="59" t="s">
        <v>83</v>
      </c>
      <c r="H15" s="59" t="s">
        <v>128</v>
      </c>
      <c r="I15" s="60" t="s">
        <v>86</v>
      </c>
      <c r="J15" s="60" t="s">
        <v>87</v>
      </c>
      <c r="K15" s="59" t="s">
        <v>2007</v>
      </c>
      <c r="L15" s="57"/>
      <c r="M15" s="60">
        <v>1210.0</v>
      </c>
      <c r="N15" s="60">
        <v>2250.0</v>
      </c>
      <c r="O15" s="60">
        <v>50000.0</v>
      </c>
      <c r="P15" s="63">
        <v>3.0E-4</v>
      </c>
      <c r="Q15" s="64">
        <f t="shared" si="1"/>
        <v>15</v>
      </c>
      <c r="R15" s="65">
        <v>0.12</v>
      </c>
      <c r="S15" s="62">
        <f t="shared" si="2"/>
        <v>270</v>
      </c>
      <c r="T15" s="65">
        <v>0.0</v>
      </c>
      <c r="U15" s="62">
        <v>1.0</v>
      </c>
      <c r="V15" s="62">
        <f t="shared" si="3"/>
        <v>0</v>
      </c>
      <c r="W15" s="66">
        <v>0.065</v>
      </c>
      <c r="X15" s="67">
        <f t="shared" si="4"/>
        <v>146.25</v>
      </c>
      <c r="Y15" s="68">
        <f t="shared" si="5"/>
        <v>0.01995</v>
      </c>
      <c r="Z15" s="57">
        <v>15.0</v>
      </c>
      <c r="AA15" s="66">
        <f t="shared" si="6"/>
        <v>0.20495</v>
      </c>
      <c r="AB15" s="69">
        <f t="shared" si="7"/>
        <v>480.2625</v>
      </c>
      <c r="AC15" s="65">
        <v>0.13</v>
      </c>
      <c r="AD15" s="69">
        <f t="shared" si="15"/>
        <v>135.2</v>
      </c>
      <c r="AE15" s="70">
        <f t="shared" si="9"/>
        <v>17.5</v>
      </c>
      <c r="AF15" s="69">
        <f t="shared" si="10"/>
        <v>392.0375</v>
      </c>
      <c r="AG15" s="66">
        <f t="shared" si="11"/>
        <v>0.1742388889</v>
      </c>
      <c r="AH15" s="71">
        <f t="shared" si="12"/>
        <v>1724.85</v>
      </c>
      <c r="AI15" s="71">
        <f t="shared" si="13"/>
        <v>44.8875</v>
      </c>
      <c r="AJ15" s="72">
        <v>0.0085</v>
      </c>
      <c r="AK15" s="73">
        <f t="shared" si="14"/>
        <v>19.125</v>
      </c>
    </row>
    <row r="16" ht="16.5" hidden="1" customHeight="1">
      <c r="A16" s="81">
        <v>45996.0</v>
      </c>
      <c r="B16" s="58">
        <v>27188.0</v>
      </c>
      <c r="C16" s="58"/>
      <c r="D16" s="57" t="s">
        <v>90</v>
      </c>
      <c r="E16" s="57" t="s">
        <v>91</v>
      </c>
      <c r="F16" s="57" t="s">
        <v>101</v>
      </c>
      <c r="G16" s="57" t="s">
        <v>91</v>
      </c>
      <c r="H16" s="59" t="s">
        <v>85</v>
      </c>
      <c r="I16" s="60" t="s">
        <v>86</v>
      </c>
      <c r="J16" s="75" t="s">
        <v>87</v>
      </c>
      <c r="K16" s="59" t="s">
        <v>760</v>
      </c>
      <c r="L16" s="57"/>
      <c r="M16" s="75">
        <v>1460.0</v>
      </c>
      <c r="N16" s="75">
        <v>2190.0</v>
      </c>
      <c r="O16" s="75">
        <v>50000.0</v>
      </c>
      <c r="P16" s="63">
        <v>3.0E-4</v>
      </c>
      <c r="Q16" s="64">
        <f t="shared" si="1"/>
        <v>15</v>
      </c>
      <c r="R16" s="65">
        <v>0.12</v>
      </c>
      <c r="S16" s="62">
        <f t="shared" si="2"/>
        <v>262.8</v>
      </c>
      <c r="T16" s="65">
        <v>0.0</v>
      </c>
      <c r="U16" s="62">
        <v>1.0</v>
      </c>
      <c r="V16" s="62">
        <f t="shared" si="3"/>
        <v>0</v>
      </c>
      <c r="W16" s="66">
        <v>0.065</v>
      </c>
      <c r="X16" s="67">
        <f t="shared" si="4"/>
        <v>142.35</v>
      </c>
      <c r="Y16" s="68">
        <f t="shared" si="5"/>
        <v>0.01995</v>
      </c>
      <c r="Z16" s="57">
        <v>15.0</v>
      </c>
      <c r="AA16" s="66">
        <f t="shared" si="6"/>
        <v>0.20495</v>
      </c>
      <c r="AB16" s="69">
        <f t="shared" si="7"/>
        <v>467.4555</v>
      </c>
      <c r="AC16" s="65">
        <v>0.04</v>
      </c>
      <c r="AD16" s="69">
        <f t="shared" si="15"/>
        <v>29.2</v>
      </c>
      <c r="AE16" s="70">
        <f t="shared" si="9"/>
        <v>17.5</v>
      </c>
      <c r="AF16" s="69">
        <f t="shared" si="10"/>
        <v>200.8445</v>
      </c>
      <c r="AG16" s="66">
        <f t="shared" si="11"/>
        <v>0.09170981735</v>
      </c>
      <c r="AH16" s="71">
        <f t="shared" si="12"/>
        <v>1678.854</v>
      </c>
      <c r="AI16" s="71">
        <f t="shared" si="13"/>
        <v>43.6905</v>
      </c>
      <c r="AJ16" s="72">
        <v>0.0085</v>
      </c>
      <c r="AK16" s="73">
        <f t="shared" si="14"/>
        <v>18.615</v>
      </c>
    </row>
    <row r="17" ht="18.0" hidden="1" customHeight="1">
      <c r="A17" s="81">
        <v>45998.0</v>
      </c>
      <c r="B17" s="58" t="s">
        <v>2008</v>
      </c>
      <c r="C17" s="58"/>
      <c r="D17" s="57" t="s">
        <v>112</v>
      </c>
      <c r="E17" s="57" t="s">
        <v>113</v>
      </c>
      <c r="F17" s="57" t="s">
        <v>659</v>
      </c>
      <c r="G17" s="57" t="s">
        <v>108</v>
      </c>
      <c r="H17" s="59" t="s">
        <v>109</v>
      </c>
      <c r="I17" s="75" t="s">
        <v>86</v>
      </c>
      <c r="J17" s="75" t="s">
        <v>87</v>
      </c>
      <c r="K17" s="59" t="s">
        <v>815</v>
      </c>
      <c r="L17" s="57"/>
      <c r="M17" s="75">
        <v>9560.0</v>
      </c>
      <c r="N17" s="75">
        <v>15200.0</v>
      </c>
      <c r="O17" s="75">
        <v>100000.0</v>
      </c>
      <c r="P17" s="63">
        <v>3.0E-4</v>
      </c>
      <c r="Q17" s="64">
        <f t="shared" si="1"/>
        <v>30</v>
      </c>
      <c r="R17" s="65">
        <v>0.03</v>
      </c>
      <c r="S17" s="62">
        <f t="shared" si="2"/>
        <v>456</v>
      </c>
      <c r="T17" s="65">
        <v>0.035</v>
      </c>
      <c r="U17" s="62">
        <v>1.0</v>
      </c>
      <c r="V17" s="62">
        <f t="shared" si="3"/>
        <v>532</v>
      </c>
      <c r="W17" s="66">
        <v>0.065</v>
      </c>
      <c r="X17" s="67">
        <f t="shared" si="4"/>
        <v>988</v>
      </c>
      <c r="Y17" s="68">
        <f t="shared" si="5"/>
        <v>0.01995</v>
      </c>
      <c r="Z17" s="57">
        <v>15.0</v>
      </c>
      <c r="AA17" s="66">
        <f t="shared" si="6"/>
        <v>0.14995</v>
      </c>
      <c r="AB17" s="69">
        <f t="shared" si="7"/>
        <v>2408.44</v>
      </c>
      <c r="AC17" s="65">
        <v>0.1</v>
      </c>
      <c r="AD17" s="69">
        <f t="shared" si="15"/>
        <v>564</v>
      </c>
      <c r="AE17" s="70">
        <f t="shared" si="9"/>
        <v>17.5</v>
      </c>
      <c r="AF17" s="69">
        <f t="shared" si="10"/>
        <v>2620.06</v>
      </c>
      <c r="AG17" s="66">
        <f t="shared" si="11"/>
        <v>0.1723723684</v>
      </c>
      <c r="AH17" s="71">
        <f t="shared" si="12"/>
        <v>12488.32</v>
      </c>
      <c r="AI17" s="71">
        <f t="shared" si="13"/>
        <v>303.24</v>
      </c>
      <c r="AJ17" s="72">
        <v>0.0085</v>
      </c>
      <c r="AK17" s="73">
        <f t="shared" si="14"/>
        <v>129.2</v>
      </c>
    </row>
    <row r="18" ht="18.0" hidden="1" customHeight="1">
      <c r="A18" s="81">
        <v>45997.0</v>
      </c>
      <c r="B18" s="58" t="s">
        <v>2009</v>
      </c>
      <c r="C18" s="58"/>
      <c r="D18" s="57" t="s">
        <v>112</v>
      </c>
      <c r="E18" s="57" t="s">
        <v>113</v>
      </c>
      <c r="F18" s="57" t="s">
        <v>118</v>
      </c>
      <c r="G18" s="57" t="s">
        <v>119</v>
      </c>
      <c r="H18" s="57" t="s">
        <v>109</v>
      </c>
      <c r="I18" s="60" t="s">
        <v>86</v>
      </c>
      <c r="J18" s="60" t="s">
        <v>87</v>
      </c>
      <c r="K18" s="57" t="s">
        <v>2010</v>
      </c>
      <c r="L18" s="57"/>
      <c r="M18" s="75">
        <v>5060.0</v>
      </c>
      <c r="N18" s="75">
        <v>8500.0</v>
      </c>
      <c r="O18" s="75">
        <v>100000.0</v>
      </c>
      <c r="P18" s="68">
        <v>3.0E-4</v>
      </c>
      <c r="Q18" s="69">
        <f t="shared" si="1"/>
        <v>30</v>
      </c>
      <c r="R18" s="65">
        <v>0.03</v>
      </c>
      <c r="S18" s="62">
        <f t="shared" si="2"/>
        <v>255</v>
      </c>
      <c r="T18" s="65">
        <v>0.035</v>
      </c>
      <c r="U18" s="62">
        <v>1.0</v>
      </c>
      <c r="V18" s="62">
        <f t="shared" si="3"/>
        <v>297.5</v>
      </c>
      <c r="W18" s="66">
        <v>0.065</v>
      </c>
      <c r="X18" s="67">
        <f t="shared" si="4"/>
        <v>552.5</v>
      </c>
      <c r="Y18" s="68">
        <f t="shared" si="5"/>
        <v>0.01995</v>
      </c>
      <c r="Z18" s="57">
        <v>15.0</v>
      </c>
      <c r="AA18" s="66">
        <f t="shared" si="6"/>
        <v>0.14995</v>
      </c>
      <c r="AB18" s="69">
        <f t="shared" si="7"/>
        <v>1346.825</v>
      </c>
      <c r="AC18" s="65">
        <v>0.1</v>
      </c>
      <c r="AD18" s="69">
        <f t="shared" si="15"/>
        <v>344</v>
      </c>
      <c r="AE18" s="70">
        <f t="shared" si="9"/>
        <v>17.5</v>
      </c>
      <c r="AF18" s="69">
        <f t="shared" si="10"/>
        <v>1701.675</v>
      </c>
      <c r="AG18" s="66">
        <f t="shared" si="11"/>
        <v>0.2001970588</v>
      </c>
      <c r="AH18" s="71">
        <f t="shared" si="12"/>
        <v>6983.6</v>
      </c>
      <c r="AI18" s="71">
        <f t="shared" si="13"/>
        <v>169.575</v>
      </c>
      <c r="AJ18" s="77">
        <v>0.0085</v>
      </c>
      <c r="AK18" s="78">
        <f t="shared" si="14"/>
        <v>72.25</v>
      </c>
    </row>
    <row r="19" ht="17.25" customHeight="1">
      <c r="A19" s="81">
        <v>45999.0</v>
      </c>
      <c r="B19" s="58">
        <v>27323.0</v>
      </c>
      <c r="C19" s="58"/>
      <c r="D19" s="59" t="s">
        <v>127</v>
      </c>
      <c r="E19" s="59" t="s">
        <v>83</v>
      </c>
      <c r="F19" s="59" t="s">
        <v>82</v>
      </c>
      <c r="G19" s="59" t="s">
        <v>83</v>
      </c>
      <c r="H19" s="59" t="s">
        <v>128</v>
      </c>
      <c r="I19" s="60" t="s">
        <v>86</v>
      </c>
      <c r="J19" s="60" t="s">
        <v>87</v>
      </c>
      <c r="K19" s="59" t="s">
        <v>2011</v>
      </c>
      <c r="L19" s="59"/>
      <c r="M19" s="60">
        <v>760.0</v>
      </c>
      <c r="N19" s="60">
        <v>1700.0</v>
      </c>
      <c r="O19" s="60">
        <v>20000.0</v>
      </c>
      <c r="P19" s="63">
        <v>3.0E-4</v>
      </c>
      <c r="Q19" s="64">
        <f t="shared" si="1"/>
        <v>6</v>
      </c>
      <c r="R19" s="65">
        <v>0.0</v>
      </c>
      <c r="S19" s="62">
        <f t="shared" si="2"/>
        <v>0</v>
      </c>
      <c r="T19" s="65">
        <v>0.0</v>
      </c>
      <c r="U19" s="62">
        <v>1.0</v>
      </c>
      <c r="V19" s="62">
        <f t="shared" si="3"/>
        <v>0</v>
      </c>
      <c r="W19" s="66">
        <v>0.065</v>
      </c>
      <c r="X19" s="67">
        <f t="shared" si="4"/>
        <v>110.5</v>
      </c>
      <c r="Y19" s="68">
        <f t="shared" si="5"/>
        <v>0.01995</v>
      </c>
      <c r="Z19" s="57">
        <v>15.0</v>
      </c>
      <c r="AA19" s="66">
        <f t="shared" si="6"/>
        <v>0.08495</v>
      </c>
      <c r="AB19" s="69">
        <f t="shared" si="7"/>
        <v>158.865</v>
      </c>
      <c r="AC19" s="65">
        <v>0.13</v>
      </c>
      <c r="AD19" s="69">
        <f t="shared" si="15"/>
        <v>122.2</v>
      </c>
      <c r="AE19" s="70">
        <f t="shared" si="9"/>
        <v>17.5</v>
      </c>
      <c r="AF19" s="69">
        <f t="shared" si="10"/>
        <v>635.435</v>
      </c>
      <c r="AG19" s="66">
        <f t="shared" si="11"/>
        <v>0.3737852941</v>
      </c>
      <c r="AH19" s="71">
        <f t="shared" si="12"/>
        <v>1507.22</v>
      </c>
      <c r="AI19" s="71">
        <f t="shared" si="13"/>
        <v>33.915</v>
      </c>
      <c r="AJ19" s="72">
        <v>0.0085</v>
      </c>
      <c r="AK19" s="73">
        <f t="shared" si="14"/>
        <v>14.45</v>
      </c>
    </row>
    <row r="20" ht="18.0" hidden="1" customHeight="1">
      <c r="A20" s="81">
        <v>46000.0</v>
      </c>
      <c r="B20" s="79">
        <v>27359.0</v>
      </c>
      <c r="C20" s="79"/>
      <c r="D20" s="57" t="s">
        <v>90</v>
      </c>
      <c r="E20" s="57" t="s">
        <v>91</v>
      </c>
      <c r="F20" s="57" t="s">
        <v>103</v>
      </c>
      <c r="G20" s="57" t="s">
        <v>91</v>
      </c>
      <c r="H20" s="59" t="s">
        <v>85</v>
      </c>
      <c r="I20" s="60" t="s">
        <v>86</v>
      </c>
      <c r="J20" s="60" t="s">
        <v>87</v>
      </c>
      <c r="K20" s="59" t="s">
        <v>2012</v>
      </c>
      <c r="L20" s="59"/>
      <c r="M20" s="62">
        <v>1560.0</v>
      </c>
      <c r="N20" s="62">
        <v>1250.0</v>
      </c>
      <c r="O20" s="60">
        <v>20000.0</v>
      </c>
      <c r="P20" s="63">
        <v>3.0E-4</v>
      </c>
      <c r="Q20" s="64">
        <f t="shared" si="1"/>
        <v>6</v>
      </c>
      <c r="R20" s="65">
        <v>0.12</v>
      </c>
      <c r="S20" s="62">
        <f t="shared" si="2"/>
        <v>150</v>
      </c>
      <c r="T20" s="65">
        <v>0.0</v>
      </c>
      <c r="U20" s="62">
        <v>1.0</v>
      </c>
      <c r="V20" s="62">
        <f t="shared" si="3"/>
        <v>0</v>
      </c>
      <c r="W20" s="66">
        <v>0.065</v>
      </c>
      <c r="X20" s="67">
        <f t="shared" si="4"/>
        <v>81.25</v>
      </c>
      <c r="Y20" s="68">
        <f t="shared" si="5"/>
        <v>0.01995</v>
      </c>
      <c r="Z20" s="57">
        <v>15.0</v>
      </c>
      <c r="AA20" s="66">
        <f t="shared" si="6"/>
        <v>0.20495</v>
      </c>
      <c r="AB20" s="69">
        <f t="shared" si="7"/>
        <v>266.8125</v>
      </c>
      <c r="AC20" s="65">
        <v>0.0</v>
      </c>
      <c r="AD20" s="69">
        <f t="shared" si="15"/>
        <v>0</v>
      </c>
      <c r="AE20" s="70">
        <f t="shared" si="9"/>
        <v>17.5</v>
      </c>
      <c r="AF20" s="69">
        <f t="shared" si="10"/>
        <v>-600.3125</v>
      </c>
      <c r="AG20" s="66">
        <f t="shared" si="11"/>
        <v>-0.48025</v>
      </c>
      <c r="AH20" s="71">
        <f t="shared" si="12"/>
        <v>958.25</v>
      </c>
      <c r="AI20" s="71">
        <f t="shared" si="13"/>
        <v>24.9375</v>
      </c>
      <c r="AJ20" s="72">
        <v>0.0085</v>
      </c>
      <c r="AK20" s="73">
        <f t="shared" si="14"/>
        <v>10.625</v>
      </c>
    </row>
    <row r="21" ht="18.0" hidden="1" customHeight="1">
      <c r="A21" s="81">
        <v>46000.0</v>
      </c>
      <c r="B21" s="79" t="s">
        <v>2013</v>
      </c>
      <c r="C21" s="58"/>
      <c r="D21" s="57" t="s">
        <v>90</v>
      </c>
      <c r="E21" s="57" t="s">
        <v>91</v>
      </c>
      <c r="F21" s="57" t="s">
        <v>122</v>
      </c>
      <c r="G21" s="57" t="s">
        <v>91</v>
      </c>
      <c r="H21" s="59" t="s">
        <v>85</v>
      </c>
      <c r="I21" s="60" t="s">
        <v>86</v>
      </c>
      <c r="J21" s="60" t="s">
        <v>87</v>
      </c>
      <c r="K21" s="59" t="s">
        <v>347</v>
      </c>
      <c r="L21" s="80"/>
      <c r="M21" s="60">
        <v>610.0</v>
      </c>
      <c r="N21" s="60">
        <v>950.0</v>
      </c>
      <c r="O21" s="60">
        <v>10000.0</v>
      </c>
      <c r="P21" s="63">
        <v>3.0E-4</v>
      </c>
      <c r="Q21" s="64">
        <f t="shared" si="1"/>
        <v>3</v>
      </c>
      <c r="R21" s="65">
        <v>0.12</v>
      </c>
      <c r="S21" s="62">
        <f t="shared" si="2"/>
        <v>114</v>
      </c>
      <c r="T21" s="65">
        <v>0.0</v>
      </c>
      <c r="U21" s="62">
        <v>1.0</v>
      </c>
      <c r="V21" s="62">
        <f t="shared" si="3"/>
        <v>0</v>
      </c>
      <c r="W21" s="66">
        <v>0.065</v>
      </c>
      <c r="X21" s="67">
        <f t="shared" si="4"/>
        <v>61.75</v>
      </c>
      <c r="Y21" s="68">
        <f t="shared" si="5"/>
        <v>0.01995</v>
      </c>
      <c r="Z21" s="57">
        <v>15.0</v>
      </c>
      <c r="AA21" s="66">
        <f t="shared" si="6"/>
        <v>0.20495</v>
      </c>
      <c r="AB21" s="69">
        <f t="shared" si="7"/>
        <v>202.7775</v>
      </c>
      <c r="AC21" s="65">
        <v>0.05</v>
      </c>
      <c r="AD21" s="69">
        <f t="shared" si="15"/>
        <v>17</v>
      </c>
      <c r="AE21" s="70">
        <f t="shared" si="9"/>
        <v>17.5</v>
      </c>
      <c r="AF21" s="69">
        <f t="shared" si="10"/>
        <v>99.7225</v>
      </c>
      <c r="AG21" s="66">
        <f t="shared" si="11"/>
        <v>0.1049710526</v>
      </c>
      <c r="AH21" s="71">
        <f t="shared" si="12"/>
        <v>728.27</v>
      </c>
      <c r="AI21" s="71">
        <f t="shared" si="13"/>
        <v>18.9525</v>
      </c>
      <c r="AJ21" s="72">
        <v>0.0085</v>
      </c>
      <c r="AK21" s="73">
        <f t="shared" si="14"/>
        <v>8.075</v>
      </c>
    </row>
    <row r="22" ht="18.0" hidden="1" customHeight="1">
      <c r="A22" s="81">
        <v>46001.0</v>
      </c>
      <c r="B22" s="58" t="s">
        <v>2014</v>
      </c>
      <c r="C22" s="58"/>
      <c r="D22" s="59" t="s">
        <v>118</v>
      </c>
      <c r="E22" s="59" t="s">
        <v>119</v>
      </c>
      <c r="F22" s="57" t="s">
        <v>138</v>
      </c>
      <c r="G22" s="57" t="s">
        <v>139</v>
      </c>
      <c r="H22" s="57" t="s">
        <v>109</v>
      </c>
      <c r="I22" s="60" t="s">
        <v>86</v>
      </c>
      <c r="J22" s="60" t="s">
        <v>87</v>
      </c>
      <c r="K22" s="57" t="s">
        <v>1016</v>
      </c>
      <c r="L22" s="57"/>
      <c r="M22" s="75">
        <v>2660.0</v>
      </c>
      <c r="N22" s="75">
        <v>4600.0</v>
      </c>
      <c r="O22" s="75">
        <v>20000.0</v>
      </c>
      <c r="P22" s="63">
        <v>3.0E-4</v>
      </c>
      <c r="Q22" s="64">
        <f t="shared" si="1"/>
        <v>6</v>
      </c>
      <c r="R22" s="65">
        <v>0.03</v>
      </c>
      <c r="S22" s="62">
        <f t="shared" si="2"/>
        <v>138</v>
      </c>
      <c r="T22" s="65">
        <v>0.035</v>
      </c>
      <c r="U22" s="62">
        <v>1.0</v>
      </c>
      <c r="V22" s="62">
        <f t="shared" si="3"/>
        <v>161</v>
      </c>
      <c r="W22" s="66">
        <v>0.065</v>
      </c>
      <c r="X22" s="67">
        <f t="shared" si="4"/>
        <v>299</v>
      </c>
      <c r="Y22" s="68">
        <f t="shared" si="5"/>
        <v>0.01995</v>
      </c>
      <c r="Z22" s="57">
        <v>15.0</v>
      </c>
      <c r="AA22" s="66">
        <f t="shared" si="6"/>
        <v>0.14995</v>
      </c>
      <c r="AB22" s="69">
        <f t="shared" si="7"/>
        <v>728.87</v>
      </c>
      <c r="AC22" s="65">
        <v>0.1</v>
      </c>
      <c r="AD22" s="69">
        <f t="shared" si="15"/>
        <v>194</v>
      </c>
      <c r="AE22" s="70">
        <f t="shared" si="9"/>
        <v>17.5</v>
      </c>
      <c r="AF22" s="69">
        <f t="shared" si="10"/>
        <v>993.63</v>
      </c>
      <c r="AG22" s="66">
        <f t="shared" si="11"/>
        <v>0.2160065217</v>
      </c>
      <c r="AH22" s="71">
        <f t="shared" si="12"/>
        <v>3779.36</v>
      </c>
      <c r="AI22" s="71">
        <f t="shared" si="13"/>
        <v>91.77</v>
      </c>
      <c r="AJ22" s="72">
        <v>0.0085</v>
      </c>
      <c r="AK22" s="73">
        <f t="shared" si="14"/>
        <v>39.1</v>
      </c>
    </row>
    <row r="23" ht="18.0" hidden="1" customHeight="1">
      <c r="A23" s="81">
        <v>46001.0</v>
      </c>
      <c r="B23" s="177" t="s">
        <v>2015</v>
      </c>
      <c r="C23" s="58"/>
      <c r="D23" s="57" t="s">
        <v>112</v>
      </c>
      <c r="E23" s="57" t="s">
        <v>113</v>
      </c>
      <c r="F23" s="59" t="s">
        <v>118</v>
      </c>
      <c r="G23" s="59" t="s">
        <v>119</v>
      </c>
      <c r="H23" s="59" t="s">
        <v>109</v>
      </c>
      <c r="I23" s="60" t="s">
        <v>86</v>
      </c>
      <c r="J23" s="60" t="s">
        <v>87</v>
      </c>
      <c r="K23" s="59" t="s">
        <v>136</v>
      </c>
      <c r="L23" s="59"/>
      <c r="M23" s="60">
        <v>4560.0</v>
      </c>
      <c r="N23" s="60">
        <v>7900.0</v>
      </c>
      <c r="O23" s="74">
        <v>100000.0</v>
      </c>
      <c r="P23" s="63">
        <v>3.0E-4</v>
      </c>
      <c r="Q23" s="64">
        <f t="shared" si="1"/>
        <v>30</v>
      </c>
      <c r="R23" s="65">
        <v>0.03</v>
      </c>
      <c r="S23" s="62">
        <f t="shared" si="2"/>
        <v>237</v>
      </c>
      <c r="T23" s="65">
        <v>0.035</v>
      </c>
      <c r="U23" s="62">
        <v>1.0</v>
      </c>
      <c r="V23" s="62">
        <f t="shared" si="3"/>
        <v>276.5</v>
      </c>
      <c r="W23" s="66">
        <v>0.065</v>
      </c>
      <c r="X23" s="67">
        <f t="shared" si="4"/>
        <v>513.5</v>
      </c>
      <c r="Y23" s="68">
        <f t="shared" si="5"/>
        <v>0.01995</v>
      </c>
      <c r="Z23" s="57">
        <v>15.0</v>
      </c>
      <c r="AA23" s="66">
        <f t="shared" si="6"/>
        <v>0.14995</v>
      </c>
      <c r="AB23" s="69">
        <f t="shared" si="7"/>
        <v>1251.755</v>
      </c>
      <c r="AC23" s="65">
        <v>0.1</v>
      </c>
      <c r="AD23" s="69">
        <f t="shared" si="15"/>
        <v>334</v>
      </c>
      <c r="AE23" s="70">
        <f t="shared" si="9"/>
        <v>17.5</v>
      </c>
      <c r="AF23" s="69">
        <f t="shared" si="10"/>
        <v>1706.745</v>
      </c>
      <c r="AG23" s="66">
        <f t="shared" si="11"/>
        <v>0.2160436709</v>
      </c>
      <c r="AH23" s="71">
        <f t="shared" si="12"/>
        <v>6490.64</v>
      </c>
      <c r="AI23" s="71">
        <f t="shared" si="13"/>
        <v>157.605</v>
      </c>
      <c r="AJ23" s="72">
        <v>0.0085</v>
      </c>
      <c r="AK23" s="73">
        <f t="shared" si="14"/>
        <v>67.15</v>
      </c>
    </row>
    <row r="24" ht="18.0" customHeight="1">
      <c r="A24" s="81">
        <v>46001.0</v>
      </c>
      <c r="B24" s="58">
        <v>27469.0</v>
      </c>
      <c r="C24" s="58"/>
      <c r="D24" s="59" t="s">
        <v>127</v>
      </c>
      <c r="E24" s="59" t="s">
        <v>83</v>
      </c>
      <c r="F24" s="57" t="s">
        <v>82</v>
      </c>
      <c r="G24" s="57" t="s">
        <v>83</v>
      </c>
      <c r="H24" s="57" t="s">
        <v>128</v>
      </c>
      <c r="I24" s="60" t="s">
        <v>86</v>
      </c>
      <c r="J24" s="60" t="s">
        <v>87</v>
      </c>
      <c r="K24" s="57" t="s">
        <v>2016</v>
      </c>
      <c r="L24" s="57"/>
      <c r="M24" s="75">
        <v>1260.0</v>
      </c>
      <c r="N24" s="75">
        <v>2100.0</v>
      </c>
      <c r="O24" s="75">
        <v>50000.0</v>
      </c>
      <c r="P24" s="63">
        <v>3.0E-4</v>
      </c>
      <c r="Q24" s="64">
        <f t="shared" si="1"/>
        <v>15</v>
      </c>
      <c r="R24" s="65">
        <v>0.0</v>
      </c>
      <c r="S24" s="62">
        <f t="shared" si="2"/>
        <v>0</v>
      </c>
      <c r="T24" s="65">
        <v>0.0</v>
      </c>
      <c r="U24" s="62">
        <v>1.0</v>
      </c>
      <c r="V24" s="62">
        <f t="shared" si="3"/>
        <v>0</v>
      </c>
      <c r="W24" s="66">
        <v>0.065</v>
      </c>
      <c r="X24" s="67">
        <f t="shared" si="4"/>
        <v>136.5</v>
      </c>
      <c r="Y24" s="68">
        <f t="shared" si="5"/>
        <v>0.01995</v>
      </c>
      <c r="Z24" s="57">
        <v>15.0</v>
      </c>
      <c r="AA24" s="66">
        <f t="shared" si="6"/>
        <v>0.08495</v>
      </c>
      <c r="AB24" s="69">
        <f t="shared" si="7"/>
        <v>196.245</v>
      </c>
      <c r="AC24" s="65">
        <v>0.13</v>
      </c>
      <c r="AD24" s="69">
        <f t="shared" si="15"/>
        <v>109.2</v>
      </c>
      <c r="AE24" s="70">
        <f t="shared" si="9"/>
        <v>17.5</v>
      </c>
      <c r="AF24" s="69">
        <f t="shared" si="10"/>
        <v>502.055</v>
      </c>
      <c r="AG24" s="66">
        <f t="shared" si="11"/>
        <v>0.2390738095</v>
      </c>
      <c r="AH24" s="71">
        <f t="shared" si="12"/>
        <v>1861.86</v>
      </c>
      <c r="AI24" s="71">
        <f t="shared" si="13"/>
        <v>41.895</v>
      </c>
      <c r="AJ24" s="72">
        <v>0.0085</v>
      </c>
      <c r="AK24" s="73">
        <f t="shared" si="14"/>
        <v>17.85</v>
      </c>
    </row>
    <row r="25" ht="18.0" hidden="1" customHeight="1">
      <c r="A25" s="81">
        <v>46002.0</v>
      </c>
      <c r="B25" s="58" t="s">
        <v>2017</v>
      </c>
      <c r="C25" s="58"/>
      <c r="D25" s="57" t="s">
        <v>112</v>
      </c>
      <c r="E25" s="57" t="s">
        <v>113</v>
      </c>
      <c r="F25" s="59" t="s">
        <v>659</v>
      </c>
      <c r="G25" s="59" t="s">
        <v>108</v>
      </c>
      <c r="H25" s="59" t="s">
        <v>109</v>
      </c>
      <c r="I25" s="60" t="s">
        <v>86</v>
      </c>
      <c r="J25" s="60" t="s">
        <v>87</v>
      </c>
      <c r="K25" s="59" t="s">
        <v>2018</v>
      </c>
      <c r="L25" s="59"/>
      <c r="M25" s="60">
        <v>9560.0</v>
      </c>
      <c r="N25" s="60">
        <v>14500.0</v>
      </c>
      <c r="O25" s="60">
        <v>100000.0</v>
      </c>
      <c r="P25" s="63">
        <v>3.0E-4</v>
      </c>
      <c r="Q25" s="64">
        <f t="shared" si="1"/>
        <v>30</v>
      </c>
      <c r="R25" s="65">
        <v>0.03</v>
      </c>
      <c r="S25" s="62">
        <f t="shared" si="2"/>
        <v>435</v>
      </c>
      <c r="T25" s="65">
        <v>0.035</v>
      </c>
      <c r="U25" s="62">
        <v>1.0</v>
      </c>
      <c r="V25" s="62">
        <f t="shared" si="3"/>
        <v>507.5</v>
      </c>
      <c r="W25" s="66">
        <v>0.065</v>
      </c>
      <c r="X25" s="67">
        <f t="shared" si="4"/>
        <v>942.5</v>
      </c>
      <c r="Y25" s="68">
        <f t="shared" si="5"/>
        <v>0.01995</v>
      </c>
      <c r="Z25" s="57">
        <v>15.0</v>
      </c>
      <c r="AA25" s="66">
        <f t="shared" si="6"/>
        <v>0.14995</v>
      </c>
      <c r="AB25" s="69">
        <f t="shared" si="7"/>
        <v>2297.525</v>
      </c>
      <c r="AC25" s="65">
        <v>0.08</v>
      </c>
      <c r="AD25" s="69">
        <f t="shared" si="15"/>
        <v>395.2</v>
      </c>
      <c r="AE25" s="70">
        <f t="shared" si="9"/>
        <v>17.5</v>
      </c>
      <c r="AF25" s="69">
        <f t="shared" si="10"/>
        <v>2199.775</v>
      </c>
      <c r="AG25" s="66">
        <f t="shared" si="11"/>
        <v>0.1517086207</v>
      </c>
      <c r="AH25" s="71">
        <f t="shared" si="12"/>
        <v>11913.2</v>
      </c>
      <c r="AI25" s="71">
        <f t="shared" si="13"/>
        <v>289.275</v>
      </c>
      <c r="AJ25" s="72">
        <v>0.0085</v>
      </c>
      <c r="AK25" s="73">
        <f t="shared" si="14"/>
        <v>123.25</v>
      </c>
    </row>
    <row r="26" ht="18.0" hidden="1" customHeight="1">
      <c r="A26" s="81">
        <v>46002.0</v>
      </c>
      <c r="B26" s="58">
        <v>27588.0</v>
      </c>
      <c r="C26" s="58"/>
      <c r="D26" s="59" t="s">
        <v>90</v>
      </c>
      <c r="E26" s="59" t="s">
        <v>91</v>
      </c>
      <c r="F26" s="57" t="s">
        <v>146</v>
      </c>
      <c r="G26" s="57" t="s">
        <v>91</v>
      </c>
      <c r="H26" s="57" t="s">
        <v>85</v>
      </c>
      <c r="I26" s="60" t="s">
        <v>86</v>
      </c>
      <c r="J26" s="60" t="s">
        <v>87</v>
      </c>
      <c r="K26" s="57" t="s">
        <v>2019</v>
      </c>
      <c r="L26" s="57"/>
      <c r="M26" s="75">
        <v>1060.0</v>
      </c>
      <c r="N26" s="75">
        <v>2100.0</v>
      </c>
      <c r="O26" s="75">
        <v>50000.0</v>
      </c>
      <c r="P26" s="63">
        <v>3.0E-4</v>
      </c>
      <c r="Q26" s="64">
        <f t="shared" si="1"/>
        <v>15</v>
      </c>
      <c r="R26" s="65">
        <v>0.12</v>
      </c>
      <c r="S26" s="62">
        <f t="shared" si="2"/>
        <v>252</v>
      </c>
      <c r="T26" s="65">
        <v>0.0</v>
      </c>
      <c r="U26" s="62">
        <v>1.0</v>
      </c>
      <c r="V26" s="62">
        <f t="shared" si="3"/>
        <v>0</v>
      </c>
      <c r="W26" s="66">
        <v>0.065</v>
      </c>
      <c r="X26" s="67">
        <f t="shared" si="4"/>
        <v>136.5</v>
      </c>
      <c r="Y26" s="68">
        <f t="shared" si="5"/>
        <v>0.01995</v>
      </c>
      <c r="Z26" s="57">
        <v>15.0</v>
      </c>
      <c r="AA26" s="66">
        <f t="shared" si="6"/>
        <v>0.20495</v>
      </c>
      <c r="AB26" s="69">
        <f t="shared" si="7"/>
        <v>448.245</v>
      </c>
      <c r="AC26" s="65">
        <v>0.13</v>
      </c>
      <c r="AD26" s="69">
        <f t="shared" si="15"/>
        <v>135.2</v>
      </c>
      <c r="AE26" s="70">
        <f t="shared" si="9"/>
        <v>17.5</v>
      </c>
      <c r="AF26" s="69">
        <f t="shared" si="10"/>
        <v>424.055</v>
      </c>
      <c r="AG26" s="66">
        <f t="shared" si="11"/>
        <v>0.2019309524</v>
      </c>
      <c r="AH26" s="71">
        <f t="shared" si="12"/>
        <v>1609.86</v>
      </c>
      <c r="AI26" s="71">
        <f t="shared" si="13"/>
        <v>41.895</v>
      </c>
      <c r="AJ26" s="72">
        <v>0.0085</v>
      </c>
      <c r="AK26" s="73">
        <f t="shared" si="14"/>
        <v>17.85</v>
      </c>
    </row>
    <row r="27" ht="18.0" hidden="1" customHeight="1">
      <c r="A27" s="81">
        <v>46003.0</v>
      </c>
      <c r="B27" s="58">
        <v>27639.0</v>
      </c>
      <c r="C27" s="58"/>
      <c r="D27" s="57" t="s">
        <v>124</v>
      </c>
      <c r="E27" s="57" t="s">
        <v>125</v>
      </c>
      <c r="F27" s="59" t="s">
        <v>105</v>
      </c>
      <c r="G27" s="59" t="s">
        <v>106</v>
      </c>
      <c r="H27" s="59" t="s">
        <v>109</v>
      </c>
      <c r="I27" s="60" t="s">
        <v>86</v>
      </c>
      <c r="J27" s="60" t="s">
        <v>87</v>
      </c>
      <c r="K27" s="59" t="s">
        <v>281</v>
      </c>
      <c r="L27" s="489"/>
      <c r="M27" s="60">
        <v>6600.0</v>
      </c>
      <c r="N27" s="60">
        <v>8100.0</v>
      </c>
      <c r="O27" s="60">
        <v>100000.0</v>
      </c>
      <c r="P27" s="63">
        <v>3.0E-4</v>
      </c>
      <c r="Q27" s="64">
        <f t="shared" si="1"/>
        <v>30</v>
      </c>
      <c r="R27" s="65">
        <v>0.056</v>
      </c>
      <c r="S27" s="62">
        <f t="shared" si="2"/>
        <v>453.6</v>
      </c>
      <c r="T27" s="65">
        <v>0.035</v>
      </c>
      <c r="U27" s="62">
        <v>1.0</v>
      </c>
      <c r="V27" s="62">
        <f t="shared" si="3"/>
        <v>283.5</v>
      </c>
      <c r="W27" s="66">
        <v>0.065</v>
      </c>
      <c r="X27" s="67">
        <f t="shared" si="4"/>
        <v>526.5</v>
      </c>
      <c r="Y27" s="68">
        <f t="shared" si="5"/>
        <v>0.01995</v>
      </c>
      <c r="Z27" s="57">
        <v>15.0</v>
      </c>
      <c r="AA27" s="66">
        <f t="shared" si="6"/>
        <v>0.17595</v>
      </c>
      <c r="AB27" s="69">
        <f t="shared" si="7"/>
        <v>1494.045</v>
      </c>
      <c r="AC27" s="65">
        <v>0.0</v>
      </c>
      <c r="AD27" s="76">
        <v>250.0</v>
      </c>
      <c r="AE27" s="70">
        <f t="shared" si="9"/>
        <v>17.5</v>
      </c>
      <c r="AF27" s="69">
        <f t="shared" si="10"/>
        <v>-291.545</v>
      </c>
      <c r="AG27" s="66">
        <f t="shared" si="11"/>
        <v>-0.03599320988</v>
      </c>
      <c r="AH27" s="71">
        <f t="shared" si="12"/>
        <v>6444.36</v>
      </c>
      <c r="AI27" s="71">
        <f t="shared" si="13"/>
        <v>161.595</v>
      </c>
      <c r="AJ27" s="72">
        <v>0.0085</v>
      </c>
      <c r="AK27" s="73">
        <f t="shared" si="14"/>
        <v>68.85</v>
      </c>
    </row>
    <row r="28" ht="18.0" hidden="1" customHeight="1">
      <c r="A28" s="81">
        <v>46003.0</v>
      </c>
      <c r="B28" s="330">
        <v>27610.0</v>
      </c>
      <c r="C28" s="58"/>
      <c r="D28" s="57" t="s">
        <v>90</v>
      </c>
      <c r="E28" s="57" t="s">
        <v>91</v>
      </c>
      <c r="F28" s="59" t="s">
        <v>101</v>
      </c>
      <c r="G28" s="83" t="s">
        <v>91</v>
      </c>
      <c r="H28" s="59" t="s">
        <v>85</v>
      </c>
      <c r="I28" s="60" t="s">
        <v>86</v>
      </c>
      <c r="J28" s="60" t="s">
        <v>87</v>
      </c>
      <c r="K28" s="59" t="s">
        <v>760</v>
      </c>
      <c r="L28" s="57"/>
      <c r="M28" s="84">
        <v>1460.0</v>
      </c>
      <c r="N28" s="84">
        <v>2095.0</v>
      </c>
      <c r="O28" s="84">
        <v>10000.0</v>
      </c>
      <c r="P28" s="68">
        <v>3.0E-4</v>
      </c>
      <c r="Q28" s="69">
        <f t="shared" si="1"/>
        <v>3</v>
      </c>
      <c r="R28" s="65">
        <v>0.12</v>
      </c>
      <c r="S28" s="62">
        <f t="shared" si="2"/>
        <v>251.4</v>
      </c>
      <c r="T28" s="65">
        <v>0.0</v>
      </c>
      <c r="U28" s="65"/>
      <c r="V28" s="62">
        <f t="shared" si="3"/>
        <v>0</v>
      </c>
      <c r="W28" s="66">
        <v>0.065</v>
      </c>
      <c r="X28" s="67">
        <f t="shared" si="4"/>
        <v>136.175</v>
      </c>
      <c r="Y28" s="68">
        <f t="shared" si="5"/>
        <v>0.01995</v>
      </c>
      <c r="Z28" s="57">
        <v>15.0</v>
      </c>
      <c r="AA28" s="66">
        <f t="shared" si="6"/>
        <v>0.20495</v>
      </c>
      <c r="AB28" s="69">
        <f t="shared" si="7"/>
        <v>447.17775</v>
      </c>
      <c r="AC28" s="65">
        <v>0.02</v>
      </c>
      <c r="AD28" s="69">
        <f t="shared" ref="AD28:AD42" si="16">(N28-M28)*AC28</f>
        <v>12.7</v>
      </c>
      <c r="AE28" s="70">
        <f t="shared" si="9"/>
        <v>17.5</v>
      </c>
      <c r="AF28" s="69">
        <f t="shared" si="10"/>
        <v>154.62225</v>
      </c>
      <c r="AG28" s="66">
        <f t="shared" si="11"/>
        <v>0.07380536993</v>
      </c>
      <c r="AH28" s="85">
        <f t="shared" si="12"/>
        <v>1606.027</v>
      </c>
      <c r="AI28" s="85">
        <f t="shared" si="13"/>
        <v>41.79525</v>
      </c>
      <c r="AJ28" s="86">
        <v>0.0085</v>
      </c>
      <c r="AK28" s="87">
        <f t="shared" si="14"/>
        <v>17.8075</v>
      </c>
    </row>
    <row r="29" ht="18.0" hidden="1" customHeight="1">
      <c r="A29" s="81">
        <v>46003.0</v>
      </c>
      <c r="B29" s="79">
        <v>27652.0</v>
      </c>
      <c r="C29" s="79"/>
      <c r="D29" s="57" t="s">
        <v>659</v>
      </c>
      <c r="E29" s="57" t="s">
        <v>108</v>
      </c>
      <c r="F29" s="57" t="s">
        <v>107</v>
      </c>
      <c r="G29" s="57" t="s">
        <v>108</v>
      </c>
      <c r="H29" s="59" t="s">
        <v>109</v>
      </c>
      <c r="I29" s="60" t="s">
        <v>86</v>
      </c>
      <c r="J29" s="60" t="s">
        <v>87</v>
      </c>
      <c r="K29" s="59" t="s">
        <v>1513</v>
      </c>
      <c r="L29" s="59"/>
      <c r="M29" s="62">
        <v>3560.0</v>
      </c>
      <c r="N29" s="62">
        <v>8000.0</v>
      </c>
      <c r="O29" s="60">
        <v>150000.0</v>
      </c>
      <c r="P29" s="63">
        <v>3.0E-4</v>
      </c>
      <c r="Q29" s="64">
        <f t="shared" si="1"/>
        <v>45</v>
      </c>
      <c r="R29" s="65">
        <v>0.12</v>
      </c>
      <c r="S29" s="62">
        <f t="shared" si="2"/>
        <v>960</v>
      </c>
      <c r="T29" s="65">
        <v>0.0</v>
      </c>
      <c r="U29" s="62">
        <v>1.0</v>
      </c>
      <c r="V29" s="62">
        <f t="shared" si="3"/>
        <v>0</v>
      </c>
      <c r="W29" s="66">
        <v>0.065</v>
      </c>
      <c r="X29" s="67">
        <f t="shared" si="4"/>
        <v>520</v>
      </c>
      <c r="Y29" s="68">
        <f t="shared" si="5"/>
        <v>0.01995</v>
      </c>
      <c r="Z29" s="57">
        <v>15.0</v>
      </c>
      <c r="AA29" s="66">
        <f t="shared" si="6"/>
        <v>0.20495</v>
      </c>
      <c r="AB29" s="69">
        <f t="shared" si="7"/>
        <v>1707.6</v>
      </c>
      <c r="AC29" s="65">
        <v>0.1</v>
      </c>
      <c r="AD29" s="69">
        <f t="shared" si="16"/>
        <v>444</v>
      </c>
      <c r="AE29" s="70">
        <f t="shared" si="9"/>
        <v>17.5</v>
      </c>
      <c r="AF29" s="69">
        <f t="shared" si="10"/>
        <v>2225.9</v>
      </c>
      <c r="AG29" s="66">
        <f t="shared" si="11"/>
        <v>0.2782375</v>
      </c>
      <c r="AH29" s="71">
        <f t="shared" si="12"/>
        <v>6132.8</v>
      </c>
      <c r="AI29" s="71">
        <f t="shared" si="13"/>
        <v>159.6</v>
      </c>
      <c r="AJ29" s="72">
        <v>0.0085</v>
      </c>
      <c r="AK29" s="73">
        <f t="shared" si="14"/>
        <v>68</v>
      </c>
    </row>
    <row r="30" ht="18.0" hidden="1" customHeight="1">
      <c r="A30" s="81">
        <v>46003.0</v>
      </c>
      <c r="B30" s="330">
        <v>27655.0</v>
      </c>
      <c r="C30" s="58"/>
      <c r="D30" s="57" t="s">
        <v>659</v>
      </c>
      <c r="E30" s="57" t="s">
        <v>108</v>
      </c>
      <c r="F30" s="57" t="s">
        <v>107</v>
      </c>
      <c r="G30" s="57" t="s">
        <v>108</v>
      </c>
      <c r="H30" s="59" t="s">
        <v>109</v>
      </c>
      <c r="I30" s="60" t="s">
        <v>86</v>
      </c>
      <c r="J30" s="60" t="s">
        <v>87</v>
      </c>
      <c r="K30" s="59" t="s">
        <v>815</v>
      </c>
      <c r="L30" s="59"/>
      <c r="M30" s="62">
        <v>3460.0</v>
      </c>
      <c r="N30" s="62">
        <v>8000.0</v>
      </c>
      <c r="O30" s="60">
        <v>150000.0</v>
      </c>
      <c r="P30" s="63">
        <v>3.0E-4</v>
      </c>
      <c r="Q30" s="64">
        <f t="shared" si="1"/>
        <v>45</v>
      </c>
      <c r="R30" s="65">
        <v>0.12</v>
      </c>
      <c r="S30" s="62">
        <f t="shared" si="2"/>
        <v>960</v>
      </c>
      <c r="T30" s="65">
        <v>0.0</v>
      </c>
      <c r="U30" s="62">
        <v>1.0</v>
      </c>
      <c r="V30" s="62">
        <f t="shared" si="3"/>
        <v>0</v>
      </c>
      <c r="W30" s="66">
        <v>0.065</v>
      </c>
      <c r="X30" s="67">
        <f t="shared" si="4"/>
        <v>520</v>
      </c>
      <c r="Y30" s="68">
        <f t="shared" si="5"/>
        <v>0.01995</v>
      </c>
      <c r="Z30" s="57">
        <v>15.0</v>
      </c>
      <c r="AA30" s="66">
        <f t="shared" si="6"/>
        <v>0.20495</v>
      </c>
      <c r="AB30" s="69">
        <f t="shared" si="7"/>
        <v>1707.6</v>
      </c>
      <c r="AC30" s="65">
        <v>0.1</v>
      </c>
      <c r="AD30" s="69">
        <f t="shared" si="16"/>
        <v>454</v>
      </c>
      <c r="AE30" s="70">
        <f t="shared" si="9"/>
        <v>17.5</v>
      </c>
      <c r="AF30" s="69">
        <f t="shared" si="10"/>
        <v>2315.9</v>
      </c>
      <c r="AG30" s="66">
        <f t="shared" si="11"/>
        <v>0.2894875</v>
      </c>
      <c r="AH30" s="85">
        <f t="shared" si="12"/>
        <v>6132.8</v>
      </c>
      <c r="AI30" s="85">
        <f t="shared" si="13"/>
        <v>159.6</v>
      </c>
      <c r="AJ30" s="88">
        <v>0.0085</v>
      </c>
      <c r="AK30" s="89">
        <f t="shared" si="14"/>
        <v>68</v>
      </c>
    </row>
    <row r="31" ht="18.0" hidden="1" customHeight="1">
      <c r="A31" s="81">
        <v>46004.0</v>
      </c>
      <c r="B31" s="79">
        <v>27659.0</v>
      </c>
      <c r="C31" s="58"/>
      <c r="D31" s="57" t="s">
        <v>659</v>
      </c>
      <c r="E31" s="57" t="s">
        <v>108</v>
      </c>
      <c r="F31" s="57" t="s">
        <v>107</v>
      </c>
      <c r="G31" s="57" t="s">
        <v>108</v>
      </c>
      <c r="H31" s="59" t="s">
        <v>109</v>
      </c>
      <c r="I31" s="60" t="s">
        <v>86</v>
      </c>
      <c r="J31" s="60" t="s">
        <v>87</v>
      </c>
      <c r="K31" s="59" t="s">
        <v>2020</v>
      </c>
      <c r="L31" s="59"/>
      <c r="M31" s="62">
        <v>3802.4</v>
      </c>
      <c r="N31" s="62">
        <v>8000.0</v>
      </c>
      <c r="O31" s="60">
        <v>150000.0</v>
      </c>
      <c r="P31" s="63">
        <v>3.0E-4</v>
      </c>
      <c r="Q31" s="64">
        <f t="shared" si="1"/>
        <v>45</v>
      </c>
      <c r="R31" s="65">
        <v>0.12</v>
      </c>
      <c r="S31" s="62">
        <f t="shared" si="2"/>
        <v>960</v>
      </c>
      <c r="T31" s="65">
        <v>0.0</v>
      </c>
      <c r="U31" s="62">
        <v>1.0</v>
      </c>
      <c r="V31" s="62">
        <f t="shared" si="3"/>
        <v>0</v>
      </c>
      <c r="W31" s="66">
        <v>0.065</v>
      </c>
      <c r="X31" s="67">
        <f t="shared" si="4"/>
        <v>520</v>
      </c>
      <c r="Y31" s="68">
        <f t="shared" si="5"/>
        <v>0.01995</v>
      </c>
      <c r="Z31" s="57">
        <v>15.0</v>
      </c>
      <c r="AA31" s="66">
        <f t="shared" si="6"/>
        <v>0.20495</v>
      </c>
      <c r="AB31" s="69">
        <f t="shared" si="7"/>
        <v>1707.6</v>
      </c>
      <c r="AC31" s="65">
        <v>0.1</v>
      </c>
      <c r="AD31" s="69">
        <f t="shared" si="16"/>
        <v>419.76</v>
      </c>
      <c r="AE31" s="70">
        <f t="shared" si="9"/>
        <v>17.5</v>
      </c>
      <c r="AF31" s="69">
        <f t="shared" si="10"/>
        <v>2007.74</v>
      </c>
      <c r="AG31" s="66">
        <f t="shared" si="11"/>
        <v>0.2509675</v>
      </c>
      <c r="AH31" s="71">
        <f t="shared" si="12"/>
        <v>6132.8</v>
      </c>
      <c r="AI31" s="71">
        <f t="shared" si="13"/>
        <v>159.6</v>
      </c>
      <c r="AJ31" s="72">
        <v>0.0085</v>
      </c>
      <c r="AK31" s="73">
        <f t="shared" si="14"/>
        <v>68</v>
      </c>
    </row>
    <row r="32" ht="18.0" hidden="1" customHeight="1">
      <c r="A32" s="81">
        <v>46004.0</v>
      </c>
      <c r="B32" s="330" t="s">
        <v>2021</v>
      </c>
      <c r="C32" s="58"/>
      <c r="D32" s="330" t="s">
        <v>112</v>
      </c>
      <c r="E32" s="330" t="s">
        <v>113</v>
      </c>
      <c r="F32" s="330" t="s">
        <v>659</v>
      </c>
      <c r="G32" s="330" t="s">
        <v>108</v>
      </c>
      <c r="H32" s="59" t="s">
        <v>109</v>
      </c>
      <c r="I32" s="60" t="s">
        <v>86</v>
      </c>
      <c r="J32" s="60" t="s">
        <v>87</v>
      </c>
      <c r="K32" s="59" t="s">
        <v>136</v>
      </c>
      <c r="L32" s="59"/>
      <c r="M32" s="87">
        <v>8060.0</v>
      </c>
      <c r="N32" s="87">
        <v>14200.0</v>
      </c>
      <c r="O32" s="87">
        <v>100000.0</v>
      </c>
      <c r="P32" s="68">
        <v>3.0E-4</v>
      </c>
      <c r="Q32" s="69">
        <f t="shared" si="1"/>
        <v>30</v>
      </c>
      <c r="R32" s="65">
        <v>0.03</v>
      </c>
      <c r="S32" s="62">
        <f t="shared" si="2"/>
        <v>426</v>
      </c>
      <c r="T32" s="65">
        <v>0.035</v>
      </c>
      <c r="U32" s="65"/>
      <c r="V32" s="62">
        <f t="shared" si="3"/>
        <v>497</v>
      </c>
      <c r="W32" s="66">
        <v>0.065</v>
      </c>
      <c r="X32" s="67">
        <f t="shared" si="4"/>
        <v>923</v>
      </c>
      <c r="Y32" s="68">
        <f t="shared" si="5"/>
        <v>0.01995</v>
      </c>
      <c r="Z32" s="57">
        <v>15.0</v>
      </c>
      <c r="AA32" s="66">
        <f t="shared" si="6"/>
        <v>0.14995</v>
      </c>
      <c r="AB32" s="69">
        <f t="shared" si="7"/>
        <v>2249.99</v>
      </c>
      <c r="AC32" s="65">
        <v>0.1</v>
      </c>
      <c r="AD32" s="69">
        <f t="shared" si="16"/>
        <v>614</v>
      </c>
      <c r="AE32" s="70">
        <f t="shared" si="9"/>
        <v>17.5</v>
      </c>
      <c r="AF32" s="69">
        <f t="shared" si="10"/>
        <v>3228.51</v>
      </c>
      <c r="AG32" s="66">
        <f t="shared" si="11"/>
        <v>0.2273598592</v>
      </c>
      <c r="AH32" s="85">
        <f t="shared" si="12"/>
        <v>11666.72</v>
      </c>
      <c r="AI32" s="85">
        <f t="shared" si="13"/>
        <v>283.29</v>
      </c>
      <c r="AJ32" s="86">
        <v>0.0085</v>
      </c>
      <c r="AK32" s="87">
        <f t="shared" si="14"/>
        <v>120.7</v>
      </c>
    </row>
    <row r="33" ht="18.0" hidden="1" customHeight="1">
      <c r="A33" s="81">
        <v>46004.0</v>
      </c>
      <c r="B33" s="330" t="s">
        <v>2022</v>
      </c>
      <c r="C33" s="58"/>
      <c r="D33" s="57" t="s">
        <v>112</v>
      </c>
      <c r="E33" s="57" t="s">
        <v>113</v>
      </c>
      <c r="F33" s="59" t="s">
        <v>118</v>
      </c>
      <c r="G33" s="59" t="s">
        <v>119</v>
      </c>
      <c r="H33" s="59" t="s">
        <v>109</v>
      </c>
      <c r="I33" s="60" t="s">
        <v>86</v>
      </c>
      <c r="J33" s="60" t="s">
        <v>87</v>
      </c>
      <c r="K33" s="59" t="s">
        <v>116</v>
      </c>
      <c r="L33" s="59"/>
      <c r="M33" s="60">
        <v>4560.0</v>
      </c>
      <c r="N33" s="60">
        <v>7900.0</v>
      </c>
      <c r="O33" s="74">
        <v>100000.0</v>
      </c>
      <c r="P33" s="68">
        <v>3.0E-4</v>
      </c>
      <c r="Q33" s="69">
        <f t="shared" si="1"/>
        <v>30</v>
      </c>
      <c r="R33" s="65">
        <v>0.03</v>
      </c>
      <c r="S33" s="62">
        <f t="shared" si="2"/>
        <v>237</v>
      </c>
      <c r="T33" s="65">
        <v>0.035</v>
      </c>
      <c r="U33" s="65"/>
      <c r="V33" s="62">
        <f t="shared" si="3"/>
        <v>276.5</v>
      </c>
      <c r="W33" s="66">
        <v>0.065</v>
      </c>
      <c r="X33" s="67">
        <f t="shared" si="4"/>
        <v>513.5</v>
      </c>
      <c r="Y33" s="68">
        <f t="shared" si="5"/>
        <v>0.01995</v>
      </c>
      <c r="Z33" s="57">
        <v>15.0</v>
      </c>
      <c r="AA33" s="66">
        <f t="shared" si="6"/>
        <v>0.14995</v>
      </c>
      <c r="AB33" s="69">
        <f t="shared" si="7"/>
        <v>1251.755</v>
      </c>
      <c r="AC33" s="65">
        <v>0.1</v>
      </c>
      <c r="AD33" s="69">
        <f t="shared" si="16"/>
        <v>334</v>
      </c>
      <c r="AE33" s="70">
        <f t="shared" si="9"/>
        <v>17.5</v>
      </c>
      <c r="AF33" s="69">
        <f t="shared" si="10"/>
        <v>1706.745</v>
      </c>
      <c r="AG33" s="66">
        <f t="shared" si="11"/>
        <v>0.2160436709</v>
      </c>
      <c r="AH33" s="85">
        <f t="shared" si="12"/>
        <v>6490.64</v>
      </c>
      <c r="AI33" s="85">
        <f t="shared" si="13"/>
        <v>157.605</v>
      </c>
      <c r="AJ33" s="86">
        <v>0.0085</v>
      </c>
      <c r="AK33" s="87">
        <f t="shared" si="14"/>
        <v>67.15</v>
      </c>
    </row>
    <row r="34" ht="18.0" hidden="1" customHeight="1">
      <c r="A34" s="81">
        <v>46004.0</v>
      </c>
      <c r="B34" s="330">
        <v>27671.0</v>
      </c>
      <c r="C34" s="58"/>
      <c r="D34" s="57" t="s">
        <v>659</v>
      </c>
      <c r="E34" s="57" t="s">
        <v>108</v>
      </c>
      <c r="F34" s="57" t="s">
        <v>107</v>
      </c>
      <c r="G34" s="57" t="s">
        <v>108</v>
      </c>
      <c r="H34" s="59" t="s">
        <v>109</v>
      </c>
      <c r="I34" s="60" t="s">
        <v>86</v>
      </c>
      <c r="J34" s="60" t="s">
        <v>87</v>
      </c>
      <c r="K34" s="59" t="s">
        <v>2023</v>
      </c>
      <c r="L34" s="59"/>
      <c r="M34" s="62">
        <v>3780.0</v>
      </c>
      <c r="N34" s="62">
        <v>8000.0</v>
      </c>
      <c r="O34" s="60">
        <v>150000.0</v>
      </c>
      <c r="P34" s="68">
        <v>3.0E-4</v>
      </c>
      <c r="Q34" s="69">
        <f t="shared" si="1"/>
        <v>45</v>
      </c>
      <c r="R34" s="65">
        <v>0.12</v>
      </c>
      <c r="S34" s="62">
        <f t="shared" si="2"/>
        <v>960</v>
      </c>
      <c r="T34" s="65">
        <v>0.0</v>
      </c>
      <c r="U34" s="65"/>
      <c r="V34" s="62">
        <f t="shared" si="3"/>
        <v>0</v>
      </c>
      <c r="W34" s="66">
        <v>0.065</v>
      </c>
      <c r="X34" s="67">
        <f t="shared" si="4"/>
        <v>520</v>
      </c>
      <c r="Y34" s="68">
        <f t="shared" si="5"/>
        <v>0.01995</v>
      </c>
      <c r="Z34" s="57">
        <v>15.0</v>
      </c>
      <c r="AA34" s="66">
        <f t="shared" si="6"/>
        <v>0.20495</v>
      </c>
      <c r="AB34" s="69">
        <f t="shared" si="7"/>
        <v>1707.6</v>
      </c>
      <c r="AC34" s="65">
        <v>0.1</v>
      </c>
      <c r="AD34" s="69">
        <f t="shared" si="16"/>
        <v>422</v>
      </c>
      <c r="AE34" s="70">
        <f t="shared" si="9"/>
        <v>17.5</v>
      </c>
      <c r="AF34" s="69">
        <f t="shared" si="10"/>
        <v>2027.9</v>
      </c>
      <c r="AG34" s="66">
        <f t="shared" si="11"/>
        <v>0.2534875</v>
      </c>
      <c r="AH34" s="85">
        <f t="shared" si="12"/>
        <v>6132.8</v>
      </c>
      <c r="AI34" s="85">
        <f t="shared" si="13"/>
        <v>159.6</v>
      </c>
      <c r="AJ34" s="86">
        <v>0.0085</v>
      </c>
      <c r="AK34" s="87">
        <f t="shared" si="14"/>
        <v>68</v>
      </c>
    </row>
    <row r="35" ht="18.0" hidden="1" customHeight="1">
      <c r="A35" s="81">
        <v>46004.0</v>
      </c>
      <c r="B35" s="330">
        <v>27673.0</v>
      </c>
      <c r="C35" s="58"/>
      <c r="D35" s="57" t="s">
        <v>659</v>
      </c>
      <c r="E35" s="57" t="s">
        <v>108</v>
      </c>
      <c r="F35" s="57" t="s">
        <v>107</v>
      </c>
      <c r="G35" s="57" t="s">
        <v>108</v>
      </c>
      <c r="H35" s="59" t="s">
        <v>109</v>
      </c>
      <c r="I35" s="60" t="s">
        <v>86</v>
      </c>
      <c r="J35" s="60" t="s">
        <v>87</v>
      </c>
      <c r="K35" s="59" t="s">
        <v>2024</v>
      </c>
      <c r="L35" s="59"/>
      <c r="M35" s="62">
        <v>3780.0</v>
      </c>
      <c r="N35" s="62">
        <v>8000.0</v>
      </c>
      <c r="O35" s="60">
        <v>150000.0</v>
      </c>
      <c r="P35" s="68">
        <v>3.0E-4</v>
      </c>
      <c r="Q35" s="69">
        <f t="shared" si="1"/>
        <v>45</v>
      </c>
      <c r="R35" s="65">
        <v>0.12</v>
      </c>
      <c r="S35" s="62">
        <f t="shared" si="2"/>
        <v>960</v>
      </c>
      <c r="T35" s="65">
        <v>0.0</v>
      </c>
      <c r="U35" s="65"/>
      <c r="V35" s="62">
        <f t="shared" si="3"/>
        <v>0</v>
      </c>
      <c r="W35" s="66">
        <v>0.065</v>
      </c>
      <c r="X35" s="67">
        <f t="shared" si="4"/>
        <v>520</v>
      </c>
      <c r="Y35" s="68">
        <f t="shared" si="5"/>
        <v>0.01995</v>
      </c>
      <c r="Z35" s="57">
        <v>15.0</v>
      </c>
      <c r="AA35" s="66">
        <f t="shared" si="6"/>
        <v>0.20495</v>
      </c>
      <c r="AB35" s="69">
        <f t="shared" si="7"/>
        <v>1707.6</v>
      </c>
      <c r="AC35" s="65">
        <v>0.1</v>
      </c>
      <c r="AD35" s="69">
        <f t="shared" si="16"/>
        <v>422</v>
      </c>
      <c r="AE35" s="70">
        <f t="shared" si="9"/>
        <v>17.5</v>
      </c>
      <c r="AF35" s="69">
        <f t="shared" si="10"/>
        <v>2027.9</v>
      </c>
      <c r="AG35" s="66">
        <f t="shared" si="11"/>
        <v>0.2534875</v>
      </c>
      <c r="AH35" s="85">
        <f t="shared" si="12"/>
        <v>6132.8</v>
      </c>
      <c r="AI35" s="85">
        <f t="shared" si="13"/>
        <v>159.6</v>
      </c>
      <c r="AJ35" s="86">
        <v>0.0085</v>
      </c>
      <c r="AK35" s="87">
        <f t="shared" si="14"/>
        <v>68</v>
      </c>
    </row>
    <row r="36" ht="18.0" hidden="1" customHeight="1">
      <c r="A36" s="81">
        <v>46006.0</v>
      </c>
      <c r="B36" s="330">
        <v>27682.0</v>
      </c>
      <c r="C36" s="58"/>
      <c r="D36" s="330" t="s">
        <v>90</v>
      </c>
      <c r="E36" s="330" t="s">
        <v>91</v>
      </c>
      <c r="F36" s="330" t="s">
        <v>222</v>
      </c>
      <c r="G36" s="330" t="s">
        <v>91</v>
      </c>
      <c r="H36" s="59" t="s">
        <v>85</v>
      </c>
      <c r="I36" s="60" t="s">
        <v>86</v>
      </c>
      <c r="J36" s="60" t="s">
        <v>87</v>
      </c>
      <c r="K36" s="59" t="s">
        <v>2025</v>
      </c>
      <c r="L36" s="59"/>
      <c r="M36" s="135">
        <v>1004.0</v>
      </c>
      <c r="N36" s="87">
        <v>1790.0</v>
      </c>
      <c r="O36" s="135">
        <v>50000.0</v>
      </c>
      <c r="P36" s="68">
        <v>3.0E-4</v>
      </c>
      <c r="Q36" s="69">
        <f t="shared" si="1"/>
        <v>15</v>
      </c>
      <c r="R36" s="65">
        <v>0.12</v>
      </c>
      <c r="S36" s="62">
        <f t="shared" si="2"/>
        <v>214.8</v>
      </c>
      <c r="T36" s="65">
        <v>0.0</v>
      </c>
      <c r="U36" s="65"/>
      <c r="V36" s="62">
        <f t="shared" si="3"/>
        <v>0</v>
      </c>
      <c r="W36" s="66">
        <v>0.065</v>
      </c>
      <c r="X36" s="67">
        <f t="shared" si="4"/>
        <v>116.35</v>
      </c>
      <c r="Y36" s="68">
        <f t="shared" si="5"/>
        <v>0.01995</v>
      </c>
      <c r="Z36" s="57">
        <v>15.0</v>
      </c>
      <c r="AA36" s="66">
        <f t="shared" si="6"/>
        <v>0.20495</v>
      </c>
      <c r="AB36" s="69">
        <f t="shared" si="7"/>
        <v>382.0755</v>
      </c>
      <c r="AC36" s="65">
        <v>0.13</v>
      </c>
      <c r="AD36" s="69">
        <f t="shared" si="16"/>
        <v>102.18</v>
      </c>
      <c r="AE36" s="70">
        <f t="shared" si="9"/>
        <v>17.5</v>
      </c>
      <c r="AF36" s="69">
        <f t="shared" si="10"/>
        <v>269.2445</v>
      </c>
      <c r="AG36" s="66">
        <f t="shared" si="11"/>
        <v>0.1504159218</v>
      </c>
      <c r="AH36" s="85">
        <f t="shared" si="12"/>
        <v>1372.214</v>
      </c>
      <c r="AI36" s="85">
        <f t="shared" si="13"/>
        <v>35.7105</v>
      </c>
      <c r="AJ36" s="86">
        <v>0.0085</v>
      </c>
      <c r="AK36" s="87">
        <f t="shared" si="14"/>
        <v>15.215</v>
      </c>
    </row>
    <row r="37" ht="18.0" hidden="1" customHeight="1">
      <c r="A37" s="81">
        <v>46007.0</v>
      </c>
      <c r="B37" s="330">
        <v>27761.0</v>
      </c>
      <c r="C37" s="58"/>
      <c r="D37" s="330" t="s">
        <v>118</v>
      </c>
      <c r="E37" s="330" t="s">
        <v>119</v>
      </c>
      <c r="F37" s="330" t="s">
        <v>138</v>
      </c>
      <c r="G37" s="330" t="s">
        <v>139</v>
      </c>
      <c r="H37" s="59" t="s">
        <v>109</v>
      </c>
      <c r="I37" s="60" t="s">
        <v>86</v>
      </c>
      <c r="J37" s="60" t="s">
        <v>87</v>
      </c>
      <c r="K37" s="57" t="s">
        <v>1016</v>
      </c>
      <c r="L37" s="59"/>
      <c r="M37" s="87">
        <v>2730.0</v>
      </c>
      <c r="N37" s="87">
        <v>4600.0</v>
      </c>
      <c r="O37" s="87">
        <v>50000.0</v>
      </c>
      <c r="P37" s="63">
        <v>3.0E-4</v>
      </c>
      <c r="Q37" s="64">
        <f t="shared" si="1"/>
        <v>15</v>
      </c>
      <c r="R37" s="65">
        <v>0.12</v>
      </c>
      <c r="S37" s="62">
        <f t="shared" si="2"/>
        <v>552</v>
      </c>
      <c r="T37" s="65">
        <v>0.0</v>
      </c>
      <c r="U37" s="65"/>
      <c r="V37" s="62">
        <f t="shared" si="3"/>
        <v>0</v>
      </c>
      <c r="W37" s="66">
        <v>0.065</v>
      </c>
      <c r="X37" s="67">
        <f t="shared" si="4"/>
        <v>299</v>
      </c>
      <c r="Y37" s="68">
        <f t="shared" si="5"/>
        <v>0.01995</v>
      </c>
      <c r="Z37" s="57">
        <v>15.0</v>
      </c>
      <c r="AA37" s="66">
        <f t="shared" si="6"/>
        <v>0.20495</v>
      </c>
      <c r="AB37" s="69">
        <f t="shared" si="7"/>
        <v>981.87</v>
      </c>
      <c r="AC37" s="65">
        <v>0.1</v>
      </c>
      <c r="AD37" s="69">
        <f t="shared" si="16"/>
        <v>187</v>
      </c>
      <c r="AE37" s="70">
        <f t="shared" si="9"/>
        <v>17.5</v>
      </c>
      <c r="AF37" s="69">
        <f t="shared" si="10"/>
        <v>668.63</v>
      </c>
      <c r="AG37" s="66">
        <f t="shared" si="11"/>
        <v>0.1453543478</v>
      </c>
      <c r="AH37" s="85">
        <f t="shared" si="12"/>
        <v>3526.36</v>
      </c>
      <c r="AI37" s="85">
        <f t="shared" si="13"/>
        <v>91.77</v>
      </c>
      <c r="AJ37" s="88">
        <v>0.0085</v>
      </c>
      <c r="AK37" s="89">
        <f t="shared" si="14"/>
        <v>39.1</v>
      </c>
    </row>
    <row r="38" ht="16.5" customHeight="1">
      <c r="A38" s="81">
        <v>46007.0</v>
      </c>
      <c r="B38" s="330">
        <v>27785.0</v>
      </c>
      <c r="C38" s="59"/>
      <c r="D38" s="330" t="s">
        <v>127</v>
      </c>
      <c r="E38" s="330" t="s">
        <v>83</v>
      </c>
      <c r="F38" s="330" t="s">
        <v>82</v>
      </c>
      <c r="G38" s="330" t="s">
        <v>83</v>
      </c>
      <c r="H38" s="59" t="s">
        <v>128</v>
      </c>
      <c r="I38" s="60" t="s">
        <v>86</v>
      </c>
      <c r="J38" s="60" t="s">
        <v>87</v>
      </c>
      <c r="K38" s="59" t="s">
        <v>250</v>
      </c>
      <c r="L38" s="59"/>
      <c r="M38" s="87">
        <v>1260.0</v>
      </c>
      <c r="N38" s="87">
        <v>2100.0</v>
      </c>
      <c r="O38" s="87">
        <v>50000.0</v>
      </c>
      <c r="P38" s="63">
        <v>3.0E-4</v>
      </c>
      <c r="Q38" s="64">
        <f t="shared" si="1"/>
        <v>15</v>
      </c>
      <c r="R38" s="65">
        <v>0.0</v>
      </c>
      <c r="S38" s="62">
        <f t="shared" si="2"/>
        <v>0</v>
      </c>
      <c r="T38" s="65">
        <v>0.035</v>
      </c>
      <c r="U38" s="65"/>
      <c r="V38" s="62">
        <f t="shared" si="3"/>
        <v>73.5</v>
      </c>
      <c r="W38" s="66">
        <v>0.065</v>
      </c>
      <c r="X38" s="67">
        <f t="shared" si="4"/>
        <v>136.5</v>
      </c>
      <c r="Y38" s="68">
        <f t="shared" si="5"/>
        <v>0.01995</v>
      </c>
      <c r="Z38" s="57">
        <v>15.0</v>
      </c>
      <c r="AA38" s="66">
        <f t="shared" si="6"/>
        <v>0.11995</v>
      </c>
      <c r="AB38" s="69">
        <f t="shared" si="7"/>
        <v>269.745</v>
      </c>
      <c r="AC38" s="65">
        <v>0.13</v>
      </c>
      <c r="AD38" s="69">
        <f t="shared" si="16"/>
        <v>109.2</v>
      </c>
      <c r="AE38" s="70">
        <f t="shared" si="9"/>
        <v>17.5</v>
      </c>
      <c r="AF38" s="69">
        <f t="shared" si="10"/>
        <v>428.555</v>
      </c>
      <c r="AG38" s="66">
        <f t="shared" si="11"/>
        <v>0.2040738095</v>
      </c>
      <c r="AH38" s="85">
        <f t="shared" si="12"/>
        <v>1788.36</v>
      </c>
      <c r="AI38" s="85">
        <f t="shared" si="13"/>
        <v>41.895</v>
      </c>
      <c r="AJ38" s="88">
        <v>0.0085</v>
      </c>
      <c r="AK38" s="89">
        <f t="shared" si="14"/>
        <v>17.85</v>
      </c>
    </row>
    <row r="39" ht="18.0" customHeight="1">
      <c r="A39" s="81">
        <v>46008.0</v>
      </c>
      <c r="B39" s="330">
        <v>27846.0</v>
      </c>
      <c r="C39" s="58"/>
      <c r="D39" s="330" t="s">
        <v>82</v>
      </c>
      <c r="E39" s="330" t="s">
        <v>83</v>
      </c>
      <c r="F39" s="330" t="s">
        <v>127</v>
      </c>
      <c r="G39" s="330" t="s">
        <v>83</v>
      </c>
      <c r="H39" s="59" t="s">
        <v>128</v>
      </c>
      <c r="I39" s="60" t="s">
        <v>86</v>
      </c>
      <c r="J39" s="60" t="s">
        <v>87</v>
      </c>
      <c r="K39" s="59" t="s">
        <v>2026</v>
      </c>
      <c r="L39" s="57"/>
      <c r="M39" s="87">
        <v>760.0</v>
      </c>
      <c r="N39" s="87">
        <v>1400.0</v>
      </c>
      <c r="O39" s="87">
        <v>20000.0</v>
      </c>
      <c r="P39" s="63">
        <v>3.0E-4</v>
      </c>
      <c r="Q39" s="64">
        <f t="shared" si="1"/>
        <v>6</v>
      </c>
      <c r="R39" s="65">
        <v>0.0</v>
      </c>
      <c r="S39" s="62">
        <f t="shared" si="2"/>
        <v>0</v>
      </c>
      <c r="T39" s="65">
        <v>0.035</v>
      </c>
      <c r="U39" s="65"/>
      <c r="V39" s="62">
        <f t="shared" si="3"/>
        <v>49</v>
      </c>
      <c r="W39" s="66">
        <v>0.065</v>
      </c>
      <c r="X39" s="67">
        <f t="shared" si="4"/>
        <v>91</v>
      </c>
      <c r="Y39" s="68">
        <f t="shared" si="5"/>
        <v>0.01995</v>
      </c>
      <c r="Z39" s="57">
        <v>15.0</v>
      </c>
      <c r="AA39" s="66">
        <f t="shared" si="6"/>
        <v>0.11995</v>
      </c>
      <c r="AB39" s="69">
        <f t="shared" si="7"/>
        <v>179.83</v>
      </c>
      <c r="AC39" s="65">
        <v>0.13</v>
      </c>
      <c r="AD39" s="69">
        <f t="shared" si="16"/>
        <v>83.2</v>
      </c>
      <c r="AE39" s="70">
        <f t="shared" si="9"/>
        <v>17.5</v>
      </c>
      <c r="AF39" s="69">
        <f t="shared" si="10"/>
        <v>353.47</v>
      </c>
      <c r="AG39" s="66">
        <f t="shared" si="11"/>
        <v>0.2524785714</v>
      </c>
      <c r="AH39" s="85">
        <f t="shared" si="12"/>
        <v>1192.24</v>
      </c>
      <c r="AI39" s="85">
        <f t="shared" si="13"/>
        <v>27.93</v>
      </c>
      <c r="AJ39" s="88">
        <v>0.0085</v>
      </c>
      <c r="AK39" s="89">
        <f t="shared" si="14"/>
        <v>11.9</v>
      </c>
    </row>
    <row r="40" ht="18.0" hidden="1" customHeight="1">
      <c r="A40" s="81">
        <v>46009.0</v>
      </c>
      <c r="B40" s="330">
        <v>27930.0</v>
      </c>
      <c r="C40" s="59"/>
      <c r="D40" s="330" t="s">
        <v>90</v>
      </c>
      <c r="E40" s="330" t="s">
        <v>91</v>
      </c>
      <c r="F40" s="330" t="s">
        <v>101</v>
      </c>
      <c r="G40" s="330" t="s">
        <v>91</v>
      </c>
      <c r="H40" s="59" t="s">
        <v>85</v>
      </c>
      <c r="I40" s="60" t="s">
        <v>86</v>
      </c>
      <c r="J40" s="60" t="s">
        <v>87</v>
      </c>
      <c r="K40" s="59" t="s">
        <v>163</v>
      </c>
      <c r="L40" s="59"/>
      <c r="M40" s="87">
        <v>1330.0</v>
      </c>
      <c r="N40" s="87">
        <v>2190.0</v>
      </c>
      <c r="O40" s="87">
        <v>50000.0</v>
      </c>
      <c r="P40" s="63">
        <v>3.0E-4</v>
      </c>
      <c r="Q40" s="64">
        <f t="shared" si="1"/>
        <v>15</v>
      </c>
      <c r="R40" s="65">
        <v>0.12</v>
      </c>
      <c r="S40" s="62">
        <f t="shared" si="2"/>
        <v>262.8</v>
      </c>
      <c r="T40" s="65">
        <v>0.0</v>
      </c>
      <c r="U40" s="65"/>
      <c r="V40" s="62">
        <f t="shared" si="3"/>
        <v>0</v>
      </c>
      <c r="W40" s="66">
        <v>0.065</v>
      </c>
      <c r="X40" s="67">
        <f t="shared" si="4"/>
        <v>142.35</v>
      </c>
      <c r="Y40" s="68">
        <f t="shared" si="5"/>
        <v>0.01995</v>
      </c>
      <c r="Z40" s="57">
        <v>15.0</v>
      </c>
      <c r="AA40" s="66">
        <f t="shared" si="6"/>
        <v>0.20495</v>
      </c>
      <c r="AB40" s="69">
        <f t="shared" si="7"/>
        <v>467.4555</v>
      </c>
      <c r="AC40" s="65">
        <v>0.07</v>
      </c>
      <c r="AD40" s="69">
        <f t="shared" si="16"/>
        <v>60.2</v>
      </c>
      <c r="AE40" s="70">
        <f t="shared" si="9"/>
        <v>17.5</v>
      </c>
      <c r="AF40" s="69">
        <f t="shared" si="10"/>
        <v>299.8445</v>
      </c>
      <c r="AG40" s="66">
        <f t="shared" si="11"/>
        <v>0.1369152968</v>
      </c>
      <c r="AH40" s="85">
        <f t="shared" si="12"/>
        <v>1678.854</v>
      </c>
      <c r="AI40" s="85">
        <f t="shared" si="13"/>
        <v>43.6905</v>
      </c>
      <c r="AJ40" s="88">
        <v>0.0085</v>
      </c>
      <c r="AK40" s="89">
        <f t="shared" si="14"/>
        <v>18.615</v>
      </c>
    </row>
    <row r="41" ht="18.0" hidden="1" customHeight="1">
      <c r="A41" s="81">
        <v>46009.0</v>
      </c>
      <c r="B41" s="330" t="s">
        <v>2027</v>
      </c>
      <c r="C41" s="59"/>
      <c r="D41" s="330" t="s">
        <v>90</v>
      </c>
      <c r="E41" s="330" t="s">
        <v>91</v>
      </c>
      <c r="F41" s="330" t="s">
        <v>122</v>
      </c>
      <c r="G41" s="330" t="s">
        <v>91</v>
      </c>
      <c r="H41" s="59" t="s">
        <v>85</v>
      </c>
      <c r="I41" s="60" t="s">
        <v>86</v>
      </c>
      <c r="J41" s="60" t="s">
        <v>87</v>
      </c>
      <c r="K41" s="59" t="s">
        <v>2028</v>
      </c>
      <c r="L41" s="59"/>
      <c r="M41" s="87">
        <v>860.0</v>
      </c>
      <c r="N41" s="87">
        <v>1500.0</v>
      </c>
      <c r="O41" s="87">
        <v>50000.0</v>
      </c>
      <c r="P41" s="63">
        <v>3.0E-4</v>
      </c>
      <c r="Q41" s="64">
        <f t="shared" si="1"/>
        <v>15</v>
      </c>
      <c r="R41" s="65">
        <v>0.12</v>
      </c>
      <c r="S41" s="62">
        <f t="shared" si="2"/>
        <v>180</v>
      </c>
      <c r="T41" s="65">
        <v>0.0</v>
      </c>
      <c r="U41" s="65"/>
      <c r="V41" s="62">
        <f t="shared" si="3"/>
        <v>0</v>
      </c>
      <c r="W41" s="66">
        <v>0.065</v>
      </c>
      <c r="X41" s="67">
        <f t="shared" si="4"/>
        <v>97.5</v>
      </c>
      <c r="Y41" s="68">
        <f t="shared" si="5"/>
        <v>0.01995</v>
      </c>
      <c r="Z41" s="57">
        <v>15.0</v>
      </c>
      <c r="AA41" s="66">
        <f t="shared" si="6"/>
        <v>0.20495</v>
      </c>
      <c r="AB41" s="69">
        <f t="shared" si="7"/>
        <v>320.175</v>
      </c>
      <c r="AC41" s="65">
        <v>0.07</v>
      </c>
      <c r="AD41" s="69">
        <f t="shared" si="16"/>
        <v>44.8</v>
      </c>
      <c r="AE41" s="70">
        <f t="shared" si="9"/>
        <v>17.5</v>
      </c>
      <c r="AF41" s="69">
        <f t="shared" si="10"/>
        <v>242.525</v>
      </c>
      <c r="AG41" s="66">
        <f t="shared" si="11"/>
        <v>0.1616833333</v>
      </c>
      <c r="AH41" s="85">
        <f t="shared" si="12"/>
        <v>1149.9</v>
      </c>
      <c r="AI41" s="85">
        <f t="shared" si="13"/>
        <v>29.925</v>
      </c>
      <c r="AJ41" s="88">
        <v>0.0085</v>
      </c>
      <c r="AK41" s="89">
        <f t="shared" si="14"/>
        <v>12.75</v>
      </c>
    </row>
    <row r="42" ht="18.0" hidden="1" customHeight="1">
      <c r="A42" s="81">
        <v>46009.0</v>
      </c>
      <c r="B42" s="330">
        <v>28005.0</v>
      </c>
      <c r="C42" s="59"/>
      <c r="D42" s="330" t="s">
        <v>659</v>
      </c>
      <c r="E42" s="330" t="s">
        <v>108</v>
      </c>
      <c r="F42" s="410" t="s">
        <v>107</v>
      </c>
      <c r="G42" s="330" t="s">
        <v>108</v>
      </c>
      <c r="H42" s="59" t="s">
        <v>109</v>
      </c>
      <c r="I42" s="60" t="s">
        <v>86</v>
      </c>
      <c r="J42" s="60" t="s">
        <v>87</v>
      </c>
      <c r="K42" s="59" t="s">
        <v>136</v>
      </c>
      <c r="L42" s="59"/>
      <c r="M42" s="135">
        <v>5060.0</v>
      </c>
      <c r="N42" s="87">
        <v>7900.0</v>
      </c>
      <c r="O42" s="87">
        <v>50000.0</v>
      </c>
      <c r="P42" s="63">
        <v>3.0E-4</v>
      </c>
      <c r="Q42" s="64">
        <f t="shared" si="1"/>
        <v>15</v>
      </c>
      <c r="R42" s="65">
        <v>0.03</v>
      </c>
      <c r="S42" s="62">
        <f t="shared" si="2"/>
        <v>237</v>
      </c>
      <c r="T42" s="65">
        <v>0.035</v>
      </c>
      <c r="U42" s="65"/>
      <c r="V42" s="62">
        <f t="shared" si="3"/>
        <v>276.5</v>
      </c>
      <c r="W42" s="66">
        <v>0.065</v>
      </c>
      <c r="X42" s="67">
        <f t="shared" si="4"/>
        <v>513.5</v>
      </c>
      <c r="Y42" s="68">
        <f t="shared" si="5"/>
        <v>0.01995</v>
      </c>
      <c r="Z42" s="57">
        <v>15.0</v>
      </c>
      <c r="AA42" s="66">
        <f t="shared" si="6"/>
        <v>0.14995</v>
      </c>
      <c r="AB42" s="69">
        <f t="shared" si="7"/>
        <v>1251.755</v>
      </c>
      <c r="AC42" s="65">
        <v>0.1</v>
      </c>
      <c r="AD42" s="69">
        <f t="shared" si="16"/>
        <v>284</v>
      </c>
      <c r="AE42" s="70">
        <f t="shared" si="9"/>
        <v>17.5</v>
      </c>
      <c r="AF42" s="69">
        <f t="shared" si="10"/>
        <v>1271.745</v>
      </c>
      <c r="AG42" s="66">
        <f t="shared" si="11"/>
        <v>0.1609803797</v>
      </c>
      <c r="AH42" s="85">
        <f t="shared" si="12"/>
        <v>6490.64</v>
      </c>
      <c r="AI42" s="85">
        <f t="shared" si="13"/>
        <v>157.605</v>
      </c>
      <c r="AJ42" s="88">
        <v>0.0085</v>
      </c>
      <c r="AK42" s="89">
        <f t="shared" si="14"/>
        <v>67.15</v>
      </c>
    </row>
    <row r="43" ht="18.0" hidden="1" customHeight="1">
      <c r="A43" s="81">
        <v>46009.0</v>
      </c>
      <c r="B43" s="330">
        <v>28008.0</v>
      </c>
      <c r="C43" s="58"/>
      <c r="D43" s="330" t="s">
        <v>2029</v>
      </c>
      <c r="E43" s="330" t="s">
        <v>91</v>
      </c>
      <c r="F43" s="330" t="s">
        <v>288</v>
      </c>
      <c r="G43" s="330" t="s">
        <v>2030</v>
      </c>
      <c r="H43" s="59" t="s">
        <v>2031</v>
      </c>
      <c r="I43" s="60" t="s">
        <v>86</v>
      </c>
      <c r="J43" s="60" t="s">
        <v>87</v>
      </c>
      <c r="K43" s="330" t="s">
        <v>2032</v>
      </c>
      <c r="L43" s="57"/>
      <c r="M43" s="87">
        <v>8650.0</v>
      </c>
      <c r="N43" s="87">
        <v>11850.0</v>
      </c>
      <c r="O43" s="368">
        <v>2000000.0</v>
      </c>
      <c r="P43" s="63">
        <v>3.0E-4</v>
      </c>
      <c r="Q43" s="64">
        <f t="shared" si="1"/>
        <v>600</v>
      </c>
      <c r="R43" s="65">
        <v>0.056</v>
      </c>
      <c r="S43" s="62">
        <f t="shared" si="2"/>
        <v>663.6</v>
      </c>
      <c r="T43" s="65">
        <v>0.035</v>
      </c>
      <c r="U43" s="65"/>
      <c r="V43" s="62">
        <f t="shared" si="3"/>
        <v>414.75</v>
      </c>
      <c r="W43" s="66">
        <v>0.065</v>
      </c>
      <c r="X43" s="67">
        <f t="shared" si="4"/>
        <v>770.25</v>
      </c>
      <c r="Y43" s="68">
        <f t="shared" si="5"/>
        <v>0.01995</v>
      </c>
      <c r="Z43" s="57">
        <v>15.0</v>
      </c>
      <c r="AA43" s="66">
        <f t="shared" si="6"/>
        <v>0.17595</v>
      </c>
      <c r="AB43" s="69">
        <f t="shared" si="7"/>
        <v>2185.7325</v>
      </c>
      <c r="AC43" s="65">
        <v>0.0</v>
      </c>
      <c r="AD43" s="76">
        <v>300.0</v>
      </c>
      <c r="AE43" s="70">
        <f t="shared" si="9"/>
        <v>17.5</v>
      </c>
      <c r="AF43" s="69">
        <f t="shared" si="10"/>
        <v>96.7675</v>
      </c>
      <c r="AG43" s="66">
        <f t="shared" si="11"/>
        <v>0.008166033755</v>
      </c>
      <c r="AH43" s="85">
        <f t="shared" si="12"/>
        <v>9427.86</v>
      </c>
      <c r="AI43" s="85">
        <f t="shared" si="13"/>
        <v>236.4075</v>
      </c>
      <c r="AJ43" s="88">
        <v>0.0085</v>
      </c>
      <c r="AK43" s="89">
        <f t="shared" si="14"/>
        <v>100.725</v>
      </c>
    </row>
    <row r="44" ht="18.0" hidden="1" customHeight="1">
      <c r="A44" s="81">
        <v>46009.0</v>
      </c>
      <c r="B44" s="330">
        <v>27992.0</v>
      </c>
      <c r="C44" s="58"/>
      <c r="D44" s="330" t="s">
        <v>659</v>
      </c>
      <c r="E44" s="330" t="s">
        <v>108</v>
      </c>
      <c r="F44" s="330" t="s">
        <v>107</v>
      </c>
      <c r="G44" s="330" t="s">
        <v>108</v>
      </c>
      <c r="H44" s="59" t="s">
        <v>109</v>
      </c>
      <c r="I44" s="60" t="s">
        <v>86</v>
      </c>
      <c r="J44" s="60" t="s">
        <v>87</v>
      </c>
      <c r="K44" s="330" t="s">
        <v>2033</v>
      </c>
      <c r="L44" s="59"/>
      <c r="M44" s="87">
        <v>6000.0</v>
      </c>
      <c r="N44" s="87">
        <v>9500.0</v>
      </c>
      <c r="O44" s="368">
        <v>1800.0</v>
      </c>
      <c r="P44" s="63">
        <v>3.0E-4</v>
      </c>
      <c r="Q44" s="64">
        <f t="shared" si="1"/>
        <v>0.54</v>
      </c>
      <c r="R44" s="65">
        <v>0.03</v>
      </c>
      <c r="S44" s="62">
        <f t="shared" si="2"/>
        <v>285</v>
      </c>
      <c r="T44" s="65">
        <v>0.035</v>
      </c>
      <c r="U44" s="65"/>
      <c r="V44" s="62">
        <f t="shared" si="3"/>
        <v>332.5</v>
      </c>
      <c r="W44" s="66">
        <v>0.065</v>
      </c>
      <c r="X44" s="67">
        <f t="shared" si="4"/>
        <v>617.5</v>
      </c>
      <c r="Y44" s="68">
        <f t="shared" si="5"/>
        <v>0.01995</v>
      </c>
      <c r="Z44" s="57">
        <v>15.0</v>
      </c>
      <c r="AA44" s="66">
        <f t="shared" si="6"/>
        <v>0.14995</v>
      </c>
      <c r="AB44" s="69">
        <f t="shared" si="7"/>
        <v>1505.275</v>
      </c>
      <c r="AC44" s="65">
        <v>0.1</v>
      </c>
      <c r="AD44" s="69">
        <f t="shared" ref="AD44:AD74" si="17">(N44-M44)*AC44</f>
        <v>350</v>
      </c>
      <c r="AE44" s="70">
        <f t="shared" si="9"/>
        <v>17.5</v>
      </c>
      <c r="AF44" s="69">
        <f t="shared" si="10"/>
        <v>1626.685</v>
      </c>
      <c r="AG44" s="66">
        <f t="shared" si="11"/>
        <v>0.17123</v>
      </c>
      <c r="AH44" s="85">
        <f t="shared" si="12"/>
        <v>7805.2</v>
      </c>
      <c r="AI44" s="85">
        <f t="shared" si="13"/>
        <v>189.525</v>
      </c>
      <c r="AJ44" s="88">
        <v>0.0085</v>
      </c>
      <c r="AK44" s="89">
        <f t="shared" si="14"/>
        <v>80.75</v>
      </c>
    </row>
    <row r="45" ht="18.0" customHeight="1">
      <c r="A45" s="81">
        <v>46010.0</v>
      </c>
      <c r="B45" s="330">
        <v>28018.0</v>
      </c>
      <c r="C45" s="58"/>
      <c r="D45" s="330" t="s">
        <v>127</v>
      </c>
      <c r="E45" s="330" t="s">
        <v>83</v>
      </c>
      <c r="F45" s="330" t="s">
        <v>82</v>
      </c>
      <c r="G45" s="330" t="s">
        <v>83</v>
      </c>
      <c r="H45" s="59" t="s">
        <v>128</v>
      </c>
      <c r="I45" s="60" t="s">
        <v>86</v>
      </c>
      <c r="J45" s="60" t="s">
        <v>87</v>
      </c>
      <c r="K45" s="330" t="s">
        <v>2034</v>
      </c>
      <c r="L45" s="59"/>
      <c r="M45" s="87">
        <v>1460.0</v>
      </c>
      <c r="N45" s="87">
        <v>2500.0</v>
      </c>
      <c r="O45" s="368">
        <v>150000.0</v>
      </c>
      <c r="P45" s="63">
        <v>3.0E-4</v>
      </c>
      <c r="Q45" s="64">
        <f t="shared" si="1"/>
        <v>45</v>
      </c>
      <c r="R45" s="65">
        <v>0.0</v>
      </c>
      <c r="S45" s="62">
        <f t="shared" si="2"/>
        <v>0</v>
      </c>
      <c r="T45" s="65">
        <v>0.0</v>
      </c>
      <c r="U45" s="65"/>
      <c r="V45" s="62">
        <f t="shared" si="3"/>
        <v>0</v>
      </c>
      <c r="W45" s="66">
        <v>0.065</v>
      </c>
      <c r="X45" s="67">
        <f t="shared" si="4"/>
        <v>162.5</v>
      </c>
      <c r="Y45" s="68">
        <f t="shared" si="5"/>
        <v>0.01995</v>
      </c>
      <c r="Z45" s="57">
        <v>15.0</v>
      </c>
      <c r="AA45" s="66">
        <f t="shared" si="6"/>
        <v>0.08495</v>
      </c>
      <c r="AB45" s="69">
        <f t="shared" si="7"/>
        <v>233.625</v>
      </c>
      <c r="AC45" s="65">
        <v>0.13</v>
      </c>
      <c r="AD45" s="69">
        <f t="shared" si="17"/>
        <v>135.2</v>
      </c>
      <c r="AE45" s="70">
        <f t="shared" si="9"/>
        <v>17.5</v>
      </c>
      <c r="AF45" s="69">
        <f t="shared" si="10"/>
        <v>608.675</v>
      </c>
      <c r="AG45" s="66">
        <f t="shared" si="11"/>
        <v>0.24347</v>
      </c>
      <c r="AH45" s="85">
        <f t="shared" si="12"/>
        <v>2216.5</v>
      </c>
      <c r="AI45" s="85">
        <f t="shared" si="13"/>
        <v>49.875</v>
      </c>
      <c r="AJ45" s="88">
        <v>0.0085</v>
      </c>
      <c r="AK45" s="89">
        <f t="shared" si="14"/>
        <v>21.25</v>
      </c>
    </row>
    <row r="46" ht="18.0" hidden="1" customHeight="1">
      <c r="A46" s="81">
        <v>46011.0</v>
      </c>
      <c r="B46" s="330" t="s">
        <v>2035</v>
      </c>
      <c r="C46" s="58"/>
      <c r="D46" s="330" t="s">
        <v>112</v>
      </c>
      <c r="E46" s="330" t="s">
        <v>113</v>
      </c>
      <c r="F46" s="330" t="s">
        <v>659</v>
      </c>
      <c r="G46" s="330" t="s">
        <v>108</v>
      </c>
      <c r="H46" s="59" t="s">
        <v>109</v>
      </c>
      <c r="I46" s="60" t="s">
        <v>86</v>
      </c>
      <c r="J46" s="60" t="s">
        <v>87</v>
      </c>
      <c r="K46" s="330" t="s">
        <v>2036</v>
      </c>
      <c r="L46" s="59"/>
      <c r="M46" s="87">
        <f>10136.37+60</f>
        <v>10196.37</v>
      </c>
      <c r="N46" s="87">
        <v>16900.0</v>
      </c>
      <c r="O46" s="87">
        <v>100000.0</v>
      </c>
      <c r="P46" s="68">
        <v>3.0E-4</v>
      </c>
      <c r="Q46" s="69">
        <f t="shared" si="1"/>
        <v>30</v>
      </c>
      <c r="R46" s="65">
        <v>0.03</v>
      </c>
      <c r="S46" s="62">
        <f t="shared" si="2"/>
        <v>507</v>
      </c>
      <c r="T46" s="65">
        <v>0.035</v>
      </c>
      <c r="U46" s="65"/>
      <c r="V46" s="62">
        <f t="shared" si="3"/>
        <v>591.5</v>
      </c>
      <c r="W46" s="66">
        <v>0.065</v>
      </c>
      <c r="X46" s="67">
        <f t="shared" si="4"/>
        <v>1098.5</v>
      </c>
      <c r="Y46" s="68">
        <f t="shared" si="5"/>
        <v>0.01995</v>
      </c>
      <c r="Z46" s="57">
        <v>15.0</v>
      </c>
      <c r="AA46" s="66">
        <f t="shared" si="6"/>
        <v>0.14995</v>
      </c>
      <c r="AB46" s="69">
        <f t="shared" si="7"/>
        <v>2677.805</v>
      </c>
      <c r="AC46" s="65">
        <v>0.1</v>
      </c>
      <c r="AD46" s="69">
        <f t="shared" si="17"/>
        <v>670.363</v>
      </c>
      <c r="AE46" s="70">
        <f t="shared" si="9"/>
        <v>17.5</v>
      </c>
      <c r="AF46" s="69">
        <f t="shared" si="10"/>
        <v>3307.962</v>
      </c>
      <c r="AG46" s="66">
        <f t="shared" si="11"/>
        <v>0.1957373964</v>
      </c>
      <c r="AH46" s="85">
        <f t="shared" si="12"/>
        <v>13885.04</v>
      </c>
      <c r="AI46" s="85">
        <f t="shared" si="13"/>
        <v>337.155</v>
      </c>
      <c r="AJ46" s="88">
        <v>0.0085</v>
      </c>
      <c r="AK46" s="89">
        <f t="shared" si="14"/>
        <v>143.65</v>
      </c>
    </row>
    <row r="47" ht="18.0" hidden="1" customHeight="1">
      <c r="A47" s="81">
        <v>46011.0</v>
      </c>
      <c r="B47" s="79" t="s">
        <v>2037</v>
      </c>
      <c r="C47" s="79"/>
      <c r="D47" s="57" t="s">
        <v>112</v>
      </c>
      <c r="E47" s="57" t="s">
        <v>113</v>
      </c>
      <c r="F47" s="59" t="s">
        <v>118</v>
      </c>
      <c r="G47" s="59" t="s">
        <v>119</v>
      </c>
      <c r="H47" s="59" t="s">
        <v>109</v>
      </c>
      <c r="I47" s="60" t="s">
        <v>86</v>
      </c>
      <c r="J47" s="60" t="s">
        <v>87</v>
      </c>
      <c r="K47" s="330" t="s">
        <v>2038</v>
      </c>
      <c r="L47" s="59"/>
      <c r="M47" s="60">
        <v>4660.0</v>
      </c>
      <c r="N47" s="60">
        <v>7900.0</v>
      </c>
      <c r="O47" s="74">
        <v>100000.0</v>
      </c>
      <c r="P47" s="68">
        <v>3.0E-4</v>
      </c>
      <c r="Q47" s="69">
        <f t="shared" si="1"/>
        <v>30</v>
      </c>
      <c r="R47" s="65">
        <v>0.03</v>
      </c>
      <c r="S47" s="62">
        <f t="shared" si="2"/>
        <v>237</v>
      </c>
      <c r="T47" s="65">
        <v>0.035</v>
      </c>
      <c r="U47" s="65"/>
      <c r="V47" s="62">
        <f t="shared" si="3"/>
        <v>276.5</v>
      </c>
      <c r="W47" s="66">
        <v>0.065</v>
      </c>
      <c r="X47" s="67">
        <f t="shared" si="4"/>
        <v>513.5</v>
      </c>
      <c r="Y47" s="68">
        <f t="shared" si="5"/>
        <v>0.01995</v>
      </c>
      <c r="Z47" s="57">
        <v>15.0</v>
      </c>
      <c r="AA47" s="66">
        <f t="shared" si="6"/>
        <v>0.14995</v>
      </c>
      <c r="AB47" s="69">
        <f t="shared" si="7"/>
        <v>1251.755</v>
      </c>
      <c r="AC47" s="65">
        <v>0.1</v>
      </c>
      <c r="AD47" s="69">
        <f t="shared" si="17"/>
        <v>324</v>
      </c>
      <c r="AE47" s="70">
        <f t="shared" si="9"/>
        <v>17.5</v>
      </c>
      <c r="AF47" s="69">
        <f t="shared" si="10"/>
        <v>1616.745</v>
      </c>
      <c r="AG47" s="66">
        <f t="shared" si="11"/>
        <v>0.2046512658</v>
      </c>
      <c r="AH47" s="71">
        <f t="shared" si="12"/>
        <v>6490.64</v>
      </c>
      <c r="AI47" s="71">
        <f t="shared" si="13"/>
        <v>157.605</v>
      </c>
      <c r="AJ47" s="72">
        <v>0.0085</v>
      </c>
      <c r="AK47" s="73">
        <f t="shared" si="14"/>
        <v>67.15</v>
      </c>
    </row>
    <row r="48" ht="18.0" hidden="1" customHeight="1">
      <c r="A48" s="81">
        <v>46013.0</v>
      </c>
      <c r="B48" s="258">
        <v>28098.0</v>
      </c>
      <c r="C48" s="79"/>
      <c r="D48" s="80" t="s">
        <v>90</v>
      </c>
      <c r="E48" s="80" t="s">
        <v>91</v>
      </c>
      <c r="F48" s="80" t="s">
        <v>122</v>
      </c>
      <c r="G48" s="80" t="s">
        <v>91</v>
      </c>
      <c r="H48" s="59" t="s">
        <v>85</v>
      </c>
      <c r="I48" s="60" t="s">
        <v>86</v>
      </c>
      <c r="J48" s="60" t="s">
        <v>87</v>
      </c>
      <c r="K48" s="330" t="s">
        <v>2039</v>
      </c>
      <c r="L48" s="80"/>
      <c r="M48" s="87">
        <v>810.0</v>
      </c>
      <c r="N48" s="87">
        <v>500.0</v>
      </c>
      <c r="O48" s="368">
        <v>2500.0</v>
      </c>
      <c r="P48" s="63">
        <v>3.0E-4</v>
      </c>
      <c r="Q48" s="64">
        <f t="shared" si="1"/>
        <v>0.75</v>
      </c>
      <c r="R48" s="65">
        <v>0.12</v>
      </c>
      <c r="S48" s="62">
        <f t="shared" si="2"/>
        <v>60</v>
      </c>
      <c r="T48" s="65">
        <v>0.0</v>
      </c>
      <c r="U48" s="65"/>
      <c r="V48" s="62">
        <f t="shared" si="3"/>
        <v>0</v>
      </c>
      <c r="W48" s="66">
        <v>0.065</v>
      </c>
      <c r="X48" s="67">
        <f t="shared" si="4"/>
        <v>32.5</v>
      </c>
      <c r="Y48" s="68">
        <f t="shared" si="5"/>
        <v>0.01995</v>
      </c>
      <c r="Z48" s="57">
        <v>15.0</v>
      </c>
      <c r="AA48" s="66">
        <f t="shared" si="6"/>
        <v>0.20495</v>
      </c>
      <c r="AB48" s="69">
        <f t="shared" si="7"/>
        <v>106.725</v>
      </c>
      <c r="AC48" s="65">
        <v>0.0</v>
      </c>
      <c r="AD48" s="69">
        <f t="shared" si="17"/>
        <v>0</v>
      </c>
      <c r="AE48" s="70">
        <f t="shared" si="9"/>
        <v>17.5</v>
      </c>
      <c r="AF48" s="69">
        <f t="shared" si="10"/>
        <v>-434.975</v>
      </c>
      <c r="AG48" s="66">
        <f t="shared" si="11"/>
        <v>-0.86995</v>
      </c>
      <c r="AH48" s="71">
        <f t="shared" si="12"/>
        <v>383.3</v>
      </c>
      <c r="AI48" s="71">
        <f t="shared" si="13"/>
        <v>9.975</v>
      </c>
      <c r="AJ48" s="72">
        <v>0.0085</v>
      </c>
      <c r="AK48" s="73">
        <f t="shared" si="14"/>
        <v>4.25</v>
      </c>
    </row>
    <row r="49" ht="18.0" hidden="1" customHeight="1">
      <c r="A49" s="81">
        <v>46013.0</v>
      </c>
      <c r="B49" s="490">
        <v>28099.0</v>
      </c>
      <c r="C49" s="79"/>
      <c r="D49" s="59" t="s">
        <v>146</v>
      </c>
      <c r="E49" s="59" t="s">
        <v>91</v>
      </c>
      <c r="F49" s="59" t="s">
        <v>2040</v>
      </c>
      <c r="G49" s="59" t="s">
        <v>424</v>
      </c>
      <c r="H49" s="59" t="s">
        <v>2041</v>
      </c>
      <c r="I49" s="60" t="s">
        <v>86</v>
      </c>
      <c r="J49" s="60" t="s">
        <v>87</v>
      </c>
      <c r="K49" s="330" t="s">
        <v>2042</v>
      </c>
      <c r="L49" s="59"/>
      <c r="M49" s="87">
        <v>2910.0</v>
      </c>
      <c r="N49" s="87">
        <v>5150.0</v>
      </c>
      <c r="O49" s="368">
        <v>601000.0</v>
      </c>
      <c r="P49" s="63">
        <v>3.0E-4</v>
      </c>
      <c r="Q49" s="64">
        <f t="shared" si="1"/>
        <v>180.3</v>
      </c>
      <c r="R49" s="65">
        <v>0.12</v>
      </c>
      <c r="S49" s="62">
        <f t="shared" si="2"/>
        <v>618</v>
      </c>
      <c r="T49" s="65">
        <v>0.0</v>
      </c>
      <c r="U49" s="65"/>
      <c r="V49" s="62">
        <f t="shared" si="3"/>
        <v>0</v>
      </c>
      <c r="W49" s="66">
        <v>0.065</v>
      </c>
      <c r="X49" s="67">
        <f t="shared" si="4"/>
        <v>334.75</v>
      </c>
      <c r="Y49" s="68">
        <f t="shared" si="5"/>
        <v>0.01995</v>
      </c>
      <c r="Z49" s="57">
        <v>15.0</v>
      </c>
      <c r="AA49" s="66">
        <f t="shared" si="6"/>
        <v>0.20495</v>
      </c>
      <c r="AB49" s="69">
        <f t="shared" si="7"/>
        <v>1099.2675</v>
      </c>
      <c r="AC49" s="65">
        <v>0.07</v>
      </c>
      <c r="AD49" s="69">
        <f t="shared" si="17"/>
        <v>156.8</v>
      </c>
      <c r="AE49" s="70">
        <f t="shared" si="9"/>
        <v>17.5</v>
      </c>
      <c r="AF49" s="69">
        <f t="shared" si="10"/>
        <v>786.1325</v>
      </c>
      <c r="AG49" s="66">
        <f t="shared" si="11"/>
        <v>0.1526470874</v>
      </c>
      <c r="AH49" s="71">
        <f t="shared" si="12"/>
        <v>3947.99</v>
      </c>
      <c r="AI49" s="71">
        <f t="shared" si="13"/>
        <v>102.7425</v>
      </c>
      <c r="AJ49" s="72">
        <v>0.0085</v>
      </c>
      <c r="AK49" s="73">
        <f t="shared" si="14"/>
        <v>43.775</v>
      </c>
    </row>
    <row r="50" ht="18.0" hidden="1" customHeight="1">
      <c r="A50" s="81">
        <v>46013.0</v>
      </c>
      <c r="B50" s="490" t="s">
        <v>2043</v>
      </c>
      <c r="C50" s="79"/>
      <c r="D50" s="80" t="s">
        <v>118</v>
      </c>
      <c r="E50" s="80" t="s">
        <v>119</v>
      </c>
      <c r="F50" s="80" t="s">
        <v>138</v>
      </c>
      <c r="G50" s="80" t="s">
        <v>139</v>
      </c>
      <c r="H50" s="59" t="s">
        <v>109</v>
      </c>
      <c r="I50" s="60" t="s">
        <v>86</v>
      </c>
      <c r="J50" s="60" t="s">
        <v>87</v>
      </c>
      <c r="K50" s="330" t="s">
        <v>2044</v>
      </c>
      <c r="L50" s="80"/>
      <c r="M50" s="87">
        <v>2060.0</v>
      </c>
      <c r="N50" s="87">
        <v>3900.0</v>
      </c>
      <c r="O50" s="87">
        <v>20000.0</v>
      </c>
      <c r="P50" s="68">
        <v>3.0E-4</v>
      </c>
      <c r="Q50" s="69">
        <f t="shared" si="1"/>
        <v>6</v>
      </c>
      <c r="R50" s="65">
        <v>0.03</v>
      </c>
      <c r="S50" s="62">
        <f t="shared" si="2"/>
        <v>117</v>
      </c>
      <c r="T50" s="65">
        <v>0.035</v>
      </c>
      <c r="U50" s="65"/>
      <c r="V50" s="62">
        <f t="shared" si="3"/>
        <v>136.5</v>
      </c>
      <c r="W50" s="66">
        <v>0.065</v>
      </c>
      <c r="X50" s="67">
        <f t="shared" si="4"/>
        <v>253.5</v>
      </c>
      <c r="Y50" s="68">
        <f t="shared" si="5"/>
        <v>0.01995</v>
      </c>
      <c r="Z50" s="57">
        <v>15.0</v>
      </c>
      <c r="AA50" s="66">
        <f t="shared" si="6"/>
        <v>0.14995</v>
      </c>
      <c r="AB50" s="69">
        <f t="shared" si="7"/>
        <v>617.955</v>
      </c>
      <c r="AC50" s="65">
        <v>0.1</v>
      </c>
      <c r="AD50" s="69">
        <f t="shared" si="17"/>
        <v>184</v>
      </c>
      <c r="AE50" s="70">
        <f t="shared" si="9"/>
        <v>17.5</v>
      </c>
      <c r="AF50" s="69">
        <f t="shared" si="10"/>
        <v>1014.545</v>
      </c>
      <c r="AG50" s="66">
        <f t="shared" si="11"/>
        <v>0.2601397436</v>
      </c>
      <c r="AH50" s="71">
        <f t="shared" si="12"/>
        <v>3204.24</v>
      </c>
      <c r="AI50" s="71">
        <f t="shared" si="13"/>
        <v>77.805</v>
      </c>
      <c r="AJ50" s="72">
        <v>0.0085</v>
      </c>
      <c r="AK50" s="73">
        <f t="shared" si="14"/>
        <v>33.15</v>
      </c>
    </row>
    <row r="51" ht="18.0" hidden="1" customHeight="1">
      <c r="A51" s="81">
        <v>46013.0</v>
      </c>
      <c r="B51" s="490">
        <v>28116.0</v>
      </c>
      <c r="C51" s="79"/>
      <c r="D51" s="80" t="s">
        <v>90</v>
      </c>
      <c r="E51" s="80" t="s">
        <v>91</v>
      </c>
      <c r="F51" s="80" t="s">
        <v>2045</v>
      </c>
      <c r="G51" s="80" t="s">
        <v>106</v>
      </c>
      <c r="H51" s="59" t="s">
        <v>85</v>
      </c>
      <c r="I51" s="60" t="s">
        <v>86</v>
      </c>
      <c r="J51" s="60" t="s">
        <v>87</v>
      </c>
      <c r="K51" s="330" t="s">
        <v>2046</v>
      </c>
      <c r="L51" s="80"/>
      <c r="M51" s="60">
        <v>1260.0</v>
      </c>
      <c r="N51" s="60">
        <v>980.0</v>
      </c>
      <c r="O51" s="74">
        <v>5800.0</v>
      </c>
      <c r="P51" s="68">
        <v>3.0E-4</v>
      </c>
      <c r="Q51" s="69">
        <f t="shared" si="1"/>
        <v>1.74</v>
      </c>
      <c r="R51" s="65">
        <v>0.12</v>
      </c>
      <c r="S51" s="62">
        <f t="shared" si="2"/>
        <v>117.6</v>
      </c>
      <c r="T51" s="65">
        <v>0.0</v>
      </c>
      <c r="U51" s="65"/>
      <c r="V51" s="62">
        <f t="shared" si="3"/>
        <v>0</v>
      </c>
      <c r="W51" s="66">
        <v>0.065</v>
      </c>
      <c r="X51" s="67">
        <f t="shared" si="4"/>
        <v>63.7</v>
      </c>
      <c r="Y51" s="68">
        <f t="shared" si="5"/>
        <v>0.01995</v>
      </c>
      <c r="Z51" s="57">
        <v>15.0</v>
      </c>
      <c r="AA51" s="66">
        <f t="shared" si="6"/>
        <v>0.20495</v>
      </c>
      <c r="AB51" s="69">
        <f t="shared" si="7"/>
        <v>209.181</v>
      </c>
      <c r="AC51" s="65">
        <v>0.0</v>
      </c>
      <c r="AD51" s="69">
        <f t="shared" si="17"/>
        <v>0</v>
      </c>
      <c r="AE51" s="70">
        <f t="shared" si="9"/>
        <v>17.5</v>
      </c>
      <c r="AF51" s="69">
        <f t="shared" si="10"/>
        <v>-508.421</v>
      </c>
      <c r="AG51" s="66">
        <f t="shared" si="11"/>
        <v>-0.5187969388</v>
      </c>
      <c r="AH51" s="71">
        <f t="shared" si="12"/>
        <v>751.268</v>
      </c>
      <c r="AI51" s="71">
        <f t="shared" si="13"/>
        <v>19.551</v>
      </c>
      <c r="AJ51" s="72">
        <v>0.0085</v>
      </c>
      <c r="AK51" s="73">
        <f t="shared" si="14"/>
        <v>8.33</v>
      </c>
    </row>
    <row r="52" ht="18.0" hidden="1" customHeight="1">
      <c r="A52" s="491">
        <v>46022.0</v>
      </c>
      <c r="B52" s="79">
        <v>28234.0</v>
      </c>
      <c r="C52" s="79"/>
      <c r="D52" s="80" t="s">
        <v>105</v>
      </c>
      <c r="E52" s="80" t="s">
        <v>106</v>
      </c>
      <c r="F52" s="80" t="s">
        <v>508</v>
      </c>
      <c r="G52" s="80" t="s">
        <v>119</v>
      </c>
      <c r="H52" s="59" t="s">
        <v>109</v>
      </c>
      <c r="I52" s="60" t="s">
        <v>86</v>
      </c>
      <c r="J52" s="60" t="s">
        <v>87</v>
      </c>
      <c r="K52" s="80" t="s">
        <v>2047</v>
      </c>
      <c r="L52" s="80"/>
      <c r="M52" s="99">
        <v>9560.0</v>
      </c>
      <c r="N52" s="99">
        <v>17300.0</v>
      </c>
      <c r="O52" s="100">
        <v>150000.0</v>
      </c>
      <c r="P52" s="63">
        <v>3.0E-4</v>
      </c>
      <c r="Q52" s="64">
        <f t="shared" si="1"/>
        <v>45</v>
      </c>
      <c r="R52" s="65">
        <v>0.03</v>
      </c>
      <c r="S52" s="62">
        <f t="shared" si="2"/>
        <v>519</v>
      </c>
      <c r="T52" s="65">
        <v>0.035</v>
      </c>
      <c r="U52" s="65"/>
      <c r="V52" s="62">
        <f t="shared" si="3"/>
        <v>605.5</v>
      </c>
      <c r="W52" s="66">
        <v>0.065</v>
      </c>
      <c r="X52" s="67">
        <f t="shared" si="4"/>
        <v>1124.5</v>
      </c>
      <c r="Y52" s="68">
        <f t="shared" si="5"/>
        <v>0.01995</v>
      </c>
      <c r="Z52" s="57">
        <v>15.0</v>
      </c>
      <c r="AA52" s="66">
        <f t="shared" si="6"/>
        <v>0.14995</v>
      </c>
      <c r="AB52" s="69">
        <f t="shared" si="7"/>
        <v>2741.185</v>
      </c>
      <c r="AC52" s="65">
        <v>0.1</v>
      </c>
      <c r="AD52" s="69">
        <f t="shared" si="17"/>
        <v>774</v>
      </c>
      <c r="AE52" s="70">
        <f t="shared" si="9"/>
        <v>17.5</v>
      </c>
      <c r="AF52" s="69">
        <f t="shared" si="10"/>
        <v>4162.315</v>
      </c>
      <c r="AG52" s="66">
        <f t="shared" si="11"/>
        <v>0.2405962428</v>
      </c>
      <c r="AH52" s="71">
        <f t="shared" si="12"/>
        <v>14213.68</v>
      </c>
      <c r="AI52" s="71">
        <f t="shared" si="13"/>
        <v>345.135</v>
      </c>
      <c r="AJ52" s="72">
        <v>0.0085</v>
      </c>
      <c r="AK52" s="73">
        <f t="shared" si="14"/>
        <v>147.05</v>
      </c>
    </row>
    <row r="53" ht="18.0" hidden="1" customHeight="1">
      <c r="A53" s="470"/>
      <c r="B53" s="79"/>
      <c r="C53" s="79"/>
      <c r="D53" s="59"/>
      <c r="E53" s="59"/>
      <c r="F53" s="59"/>
      <c r="G53" s="59"/>
      <c r="H53" s="59"/>
      <c r="I53" s="60"/>
      <c r="J53" s="60"/>
      <c r="K53" s="59"/>
      <c r="L53" s="59"/>
      <c r="M53" s="60"/>
      <c r="N53" s="99"/>
      <c r="O53" s="100"/>
      <c r="P53" s="63">
        <v>3.0E-4</v>
      </c>
      <c r="Q53" s="64">
        <f t="shared" si="1"/>
        <v>0</v>
      </c>
      <c r="R53" s="65">
        <v>0.0</v>
      </c>
      <c r="S53" s="62">
        <f t="shared" si="2"/>
        <v>0</v>
      </c>
      <c r="T53" s="65">
        <v>0.0</v>
      </c>
      <c r="U53" s="65"/>
      <c r="V53" s="62">
        <f t="shared" si="3"/>
        <v>0</v>
      </c>
      <c r="W53" s="66">
        <v>0.065</v>
      </c>
      <c r="X53" s="67">
        <f t="shared" si="4"/>
        <v>0</v>
      </c>
      <c r="Y53" s="68">
        <f t="shared" si="5"/>
        <v>0</v>
      </c>
      <c r="Z53" s="57">
        <v>0.0</v>
      </c>
      <c r="AA53" s="66">
        <f t="shared" si="6"/>
        <v>0.065</v>
      </c>
      <c r="AB53" s="69">
        <f t="shared" si="7"/>
        <v>0</v>
      </c>
      <c r="AC53" s="65">
        <v>0.0</v>
      </c>
      <c r="AD53" s="69">
        <f t="shared" si="17"/>
        <v>0</v>
      </c>
      <c r="AE53" s="70">
        <f t="shared" si="9"/>
        <v>17.5</v>
      </c>
      <c r="AF53" s="69">
        <f t="shared" si="10"/>
        <v>-17.5</v>
      </c>
      <c r="AG53" s="66" t="str">
        <f t="shared" si="11"/>
        <v>#DIV/0!</v>
      </c>
      <c r="AH53" s="71">
        <f t="shared" si="12"/>
        <v>0</v>
      </c>
      <c r="AI53" s="71">
        <f t="shared" si="13"/>
        <v>0</v>
      </c>
      <c r="AJ53" s="72">
        <v>0.0085</v>
      </c>
      <c r="AK53" s="73">
        <f t="shared" si="14"/>
        <v>0</v>
      </c>
    </row>
    <row r="54" ht="18.0" hidden="1" customHeight="1">
      <c r="A54" s="470"/>
      <c r="B54" s="79"/>
      <c r="C54" s="79"/>
      <c r="D54" s="59"/>
      <c r="E54" s="59"/>
      <c r="F54" s="59"/>
      <c r="G54" s="59"/>
      <c r="H54" s="59"/>
      <c r="I54" s="99"/>
      <c r="J54" s="99"/>
      <c r="K54" s="59"/>
      <c r="L54" s="59"/>
      <c r="M54" s="60"/>
      <c r="N54" s="99"/>
      <c r="O54" s="100"/>
      <c r="P54" s="63">
        <v>3.0E-4</v>
      </c>
      <c r="Q54" s="64">
        <f t="shared" si="1"/>
        <v>0</v>
      </c>
      <c r="R54" s="65">
        <v>0.0</v>
      </c>
      <c r="S54" s="62">
        <f t="shared" si="2"/>
        <v>0</v>
      </c>
      <c r="T54" s="65">
        <v>0.0</v>
      </c>
      <c r="U54" s="65"/>
      <c r="V54" s="62">
        <f t="shared" si="3"/>
        <v>0</v>
      </c>
      <c r="W54" s="66">
        <v>0.065</v>
      </c>
      <c r="X54" s="67">
        <f t="shared" si="4"/>
        <v>0</v>
      </c>
      <c r="Y54" s="68">
        <f t="shared" si="5"/>
        <v>0</v>
      </c>
      <c r="Z54" s="57">
        <v>0.0</v>
      </c>
      <c r="AA54" s="66">
        <f t="shared" si="6"/>
        <v>0.065</v>
      </c>
      <c r="AB54" s="69">
        <f t="shared" si="7"/>
        <v>0</v>
      </c>
      <c r="AC54" s="65">
        <v>0.0</v>
      </c>
      <c r="AD54" s="69">
        <f t="shared" si="17"/>
        <v>0</v>
      </c>
      <c r="AE54" s="70">
        <f t="shared" si="9"/>
        <v>17.5</v>
      </c>
      <c r="AF54" s="69">
        <f t="shared" si="10"/>
        <v>-17.5</v>
      </c>
      <c r="AG54" s="66" t="str">
        <f t="shared" si="11"/>
        <v>#DIV/0!</v>
      </c>
      <c r="AH54" s="71">
        <f t="shared" si="12"/>
        <v>0</v>
      </c>
      <c r="AI54" s="71">
        <f t="shared" si="13"/>
        <v>0</v>
      </c>
      <c r="AJ54" s="72">
        <v>0.0085</v>
      </c>
      <c r="AK54" s="73">
        <f t="shared" si="14"/>
        <v>0</v>
      </c>
    </row>
    <row r="55" ht="18.0" hidden="1" customHeight="1">
      <c r="A55" s="470"/>
      <c r="B55" s="79"/>
      <c r="C55" s="465"/>
      <c r="D55" s="80"/>
      <c r="E55" s="80"/>
      <c r="F55" s="80"/>
      <c r="G55" s="80"/>
      <c r="H55" s="59"/>
      <c r="I55" s="99"/>
      <c r="J55" s="99"/>
      <c r="K55" s="80"/>
      <c r="L55" s="80"/>
      <c r="M55" s="99"/>
      <c r="N55" s="99"/>
      <c r="O55" s="100"/>
      <c r="P55" s="63">
        <v>3.0E-4</v>
      </c>
      <c r="Q55" s="64">
        <f t="shared" si="1"/>
        <v>0</v>
      </c>
      <c r="R55" s="65">
        <v>0.0</v>
      </c>
      <c r="S55" s="62">
        <f t="shared" si="2"/>
        <v>0</v>
      </c>
      <c r="T55" s="65">
        <v>0.0</v>
      </c>
      <c r="U55" s="65"/>
      <c r="V55" s="62">
        <f t="shared" si="3"/>
        <v>0</v>
      </c>
      <c r="W55" s="66">
        <v>0.065</v>
      </c>
      <c r="X55" s="67">
        <f t="shared" si="4"/>
        <v>0</v>
      </c>
      <c r="Y55" s="68">
        <f t="shared" si="5"/>
        <v>0</v>
      </c>
      <c r="Z55" s="57">
        <v>0.0</v>
      </c>
      <c r="AA55" s="66">
        <f t="shared" si="6"/>
        <v>0.065</v>
      </c>
      <c r="AB55" s="69">
        <f t="shared" si="7"/>
        <v>0</v>
      </c>
      <c r="AC55" s="65">
        <v>0.0</v>
      </c>
      <c r="AD55" s="69">
        <f t="shared" si="17"/>
        <v>0</v>
      </c>
      <c r="AE55" s="70">
        <f t="shared" si="9"/>
        <v>17.5</v>
      </c>
      <c r="AF55" s="69">
        <f t="shared" si="10"/>
        <v>-17.5</v>
      </c>
      <c r="AG55" s="66" t="str">
        <f t="shared" si="11"/>
        <v>#DIV/0!</v>
      </c>
      <c r="AH55" s="71">
        <f t="shared" si="12"/>
        <v>0</v>
      </c>
      <c r="AI55" s="71">
        <f t="shared" si="13"/>
        <v>0</v>
      </c>
      <c r="AJ55" s="72">
        <v>0.0085</v>
      </c>
      <c r="AK55" s="73">
        <f t="shared" si="14"/>
        <v>0</v>
      </c>
    </row>
    <row r="56" ht="18.0" hidden="1" customHeight="1">
      <c r="A56" s="470"/>
      <c r="B56" s="79"/>
      <c r="C56" s="79"/>
      <c r="D56" s="80"/>
      <c r="E56" s="80"/>
      <c r="F56" s="80"/>
      <c r="G56" s="80"/>
      <c r="H56" s="59"/>
      <c r="I56" s="99"/>
      <c r="J56" s="99"/>
      <c r="K56" s="80"/>
      <c r="L56" s="80"/>
      <c r="M56" s="99"/>
      <c r="N56" s="99"/>
      <c r="O56" s="100"/>
      <c r="P56" s="63">
        <v>3.0E-4</v>
      </c>
      <c r="Q56" s="64">
        <f t="shared" si="1"/>
        <v>0</v>
      </c>
      <c r="R56" s="65">
        <v>0.0</v>
      </c>
      <c r="S56" s="62">
        <f t="shared" si="2"/>
        <v>0</v>
      </c>
      <c r="T56" s="65">
        <v>0.0</v>
      </c>
      <c r="U56" s="65"/>
      <c r="V56" s="62">
        <f t="shared" si="3"/>
        <v>0</v>
      </c>
      <c r="W56" s="66">
        <v>0.065</v>
      </c>
      <c r="X56" s="67">
        <f t="shared" si="4"/>
        <v>0</v>
      </c>
      <c r="Y56" s="68">
        <f t="shared" si="5"/>
        <v>0</v>
      </c>
      <c r="Z56" s="57">
        <v>0.0</v>
      </c>
      <c r="AA56" s="66">
        <f t="shared" si="6"/>
        <v>0.065</v>
      </c>
      <c r="AB56" s="69">
        <f t="shared" si="7"/>
        <v>0</v>
      </c>
      <c r="AC56" s="65">
        <v>0.0</v>
      </c>
      <c r="AD56" s="69">
        <f t="shared" si="17"/>
        <v>0</v>
      </c>
      <c r="AE56" s="70">
        <f t="shared" si="9"/>
        <v>17.5</v>
      </c>
      <c r="AF56" s="69">
        <f t="shared" si="10"/>
        <v>-17.5</v>
      </c>
      <c r="AG56" s="66" t="str">
        <f t="shared" si="11"/>
        <v>#DIV/0!</v>
      </c>
      <c r="AH56" s="71">
        <f t="shared" si="12"/>
        <v>0</v>
      </c>
      <c r="AI56" s="71">
        <f t="shared" si="13"/>
        <v>0</v>
      </c>
      <c r="AJ56" s="72">
        <v>0.0085</v>
      </c>
      <c r="AK56" s="73">
        <f t="shared" si="14"/>
        <v>0</v>
      </c>
    </row>
    <row r="57" ht="18.0" hidden="1" customHeight="1">
      <c r="A57" s="470"/>
      <c r="B57" s="79"/>
      <c r="C57" s="79"/>
      <c r="D57" s="80"/>
      <c r="E57" s="80"/>
      <c r="F57" s="80"/>
      <c r="G57" s="80"/>
      <c r="H57" s="59"/>
      <c r="I57" s="99"/>
      <c r="J57" s="99"/>
      <c r="K57" s="80"/>
      <c r="L57" s="80"/>
      <c r="M57" s="99"/>
      <c r="N57" s="99"/>
      <c r="O57" s="100"/>
      <c r="P57" s="63">
        <v>3.0E-4</v>
      </c>
      <c r="Q57" s="64">
        <f t="shared" si="1"/>
        <v>0</v>
      </c>
      <c r="R57" s="65">
        <v>0.0</v>
      </c>
      <c r="S57" s="62">
        <f t="shared" si="2"/>
        <v>0</v>
      </c>
      <c r="T57" s="65">
        <v>0.0</v>
      </c>
      <c r="U57" s="65"/>
      <c r="V57" s="62">
        <f t="shared" si="3"/>
        <v>0</v>
      </c>
      <c r="W57" s="66">
        <v>0.065</v>
      </c>
      <c r="X57" s="67">
        <f t="shared" si="4"/>
        <v>0</v>
      </c>
      <c r="Y57" s="68">
        <f t="shared" si="5"/>
        <v>0</v>
      </c>
      <c r="Z57" s="57">
        <v>0.0</v>
      </c>
      <c r="AA57" s="66">
        <f t="shared" si="6"/>
        <v>0.065</v>
      </c>
      <c r="AB57" s="69">
        <f t="shared" ref="AB57:AB58" si="18">N57*AA57+AK58</f>
        <v>0</v>
      </c>
      <c r="AC57" s="65">
        <v>0.0</v>
      </c>
      <c r="AD57" s="69">
        <f t="shared" si="17"/>
        <v>0</v>
      </c>
      <c r="AE57" s="70">
        <f t="shared" si="9"/>
        <v>17.5</v>
      </c>
      <c r="AF57" s="69">
        <f t="shared" si="10"/>
        <v>-17.5</v>
      </c>
      <c r="AG57" s="66" t="str">
        <f t="shared" si="11"/>
        <v>#DIV/0!</v>
      </c>
      <c r="AH57" s="71" t="str">
        <f>#REF!-#REF!-AI57</f>
        <v>#REF!</v>
      </c>
      <c r="AI57" s="71" t="str">
        <f>#REF!*#REF!</f>
        <v>#REF!</v>
      </c>
      <c r="AJ57" s="72">
        <v>0.0085</v>
      </c>
      <c r="AK57" s="73" t="str">
        <f>AJ57*#REF!</f>
        <v>#REF!</v>
      </c>
    </row>
    <row r="58" ht="18.0" hidden="1" customHeight="1">
      <c r="A58" s="470"/>
      <c r="B58" s="79"/>
      <c r="C58" s="79"/>
      <c r="D58" s="59"/>
      <c r="E58" s="59"/>
      <c r="F58" s="59"/>
      <c r="G58" s="59"/>
      <c r="H58" s="59"/>
      <c r="I58" s="99"/>
      <c r="J58" s="99"/>
      <c r="K58" s="59"/>
      <c r="L58" s="59"/>
      <c r="M58" s="60"/>
      <c r="N58" s="99"/>
      <c r="O58" s="100"/>
      <c r="P58" s="63">
        <v>3.0E-4</v>
      </c>
      <c r="Q58" s="64">
        <f t="shared" si="1"/>
        <v>0</v>
      </c>
      <c r="R58" s="65">
        <v>0.0</v>
      </c>
      <c r="S58" s="62">
        <f t="shared" si="2"/>
        <v>0</v>
      </c>
      <c r="T58" s="65">
        <v>0.0</v>
      </c>
      <c r="U58" s="65"/>
      <c r="V58" s="62">
        <f t="shared" si="3"/>
        <v>0</v>
      </c>
      <c r="W58" s="66">
        <v>0.065</v>
      </c>
      <c r="X58" s="67">
        <f t="shared" si="4"/>
        <v>0</v>
      </c>
      <c r="Y58" s="68">
        <f t="shared" si="5"/>
        <v>0</v>
      </c>
      <c r="Z58" s="57">
        <v>0.0</v>
      </c>
      <c r="AA58" s="66">
        <f t="shared" si="6"/>
        <v>0.065</v>
      </c>
      <c r="AB58" s="69">
        <f t="shared" si="18"/>
        <v>0</v>
      </c>
      <c r="AC58" s="65">
        <v>0.0</v>
      </c>
      <c r="AD58" s="69">
        <f t="shared" si="17"/>
        <v>0</v>
      </c>
      <c r="AE58" s="70">
        <f t="shared" si="9"/>
        <v>17.5</v>
      </c>
      <c r="AF58" s="69">
        <f t="shared" si="10"/>
        <v>-17.5</v>
      </c>
      <c r="AG58" s="66" t="str">
        <f t="shared" si="11"/>
        <v>#DIV/0!</v>
      </c>
      <c r="AH58" s="71">
        <f t="shared" ref="AH58:AH59" si="19">N57-AB57-AI58</f>
        <v>0</v>
      </c>
      <c r="AI58" s="71">
        <f t="shared" ref="AI58:AI59" si="20">Y57*N57</f>
        <v>0</v>
      </c>
      <c r="AJ58" s="72">
        <v>0.0085</v>
      </c>
      <c r="AK58" s="73">
        <f t="shared" ref="AK58:AK59" si="21">AJ58*N57</f>
        <v>0</v>
      </c>
    </row>
    <row r="59" ht="19.5" hidden="1" customHeight="1">
      <c r="A59" s="102"/>
      <c r="B59" s="79"/>
      <c r="C59" s="79"/>
      <c r="D59" s="59"/>
      <c r="E59" s="59"/>
      <c r="F59" s="59"/>
      <c r="G59" s="59"/>
      <c r="H59" s="59"/>
      <c r="I59" s="60"/>
      <c r="J59" s="60"/>
      <c r="K59" s="59"/>
      <c r="L59" s="59"/>
      <c r="M59" s="60"/>
      <c r="N59" s="99"/>
      <c r="O59" s="100"/>
      <c r="P59" s="63">
        <v>3.0E-4</v>
      </c>
      <c r="Q59" s="64">
        <f t="shared" si="1"/>
        <v>0</v>
      </c>
      <c r="R59" s="65">
        <v>0.0</v>
      </c>
      <c r="S59" s="62">
        <f t="shared" si="2"/>
        <v>0</v>
      </c>
      <c r="T59" s="65">
        <v>0.0</v>
      </c>
      <c r="U59" s="65"/>
      <c r="V59" s="62">
        <f t="shared" si="3"/>
        <v>0</v>
      </c>
      <c r="W59" s="66">
        <v>0.065</v>
      </c>
      <c r="X59" s="67">
        <f t="shared" si="4"/>
        <v>0</v>
      </c>
      <c r="Y59" s="68">
        <f t="shared" si="5"/>
        <v>0</v>
      </c>
      <c r="Z59" s="57">
        <v>0.0</v>
      </c>
      <c r="AA59" s="66">
        <f t="shared" si="6"/>
        <v>0.065</v>
      </c>
      <c r="AB59" s="69">
        <f t="shared" ref="AB59:AB74" si="22">N59*AA59+AK59</f>
        <v>0</v>
      </c>
      <c r="AC59" s="65">
        <v>0.0</v>
      </c>
      <c r="AD59" s="69">
        <f t="shared" si="17"/>
        <v>0</v>
      </c>
      <c r="AE59" s="70">
        <f t="shared" si="9"/>
        <v>17.5</v>
      </c>
      <c r="AF59" s="69">
        <f t="shared" si="10"/>
        <v>-17.5</v>
      </c>
      <c r="AG59" s="66" t="str">
        <f t="shared" si="11"/>
        <v>#DIV/0!</v>
      </c>
      <c r="AH59" s="71">
        <f t="shared" si="19"/>
        <v>0</v>
      </c>
      <c r="AI59" s="71">
        <f t="shared" si="20"/>
        <v>0</v>
      </c>
      <c r="AJ59" s="72">
        <v>0.0085</v>
      </c>
      <c r="AK59" s="73">
        <f t="shared" si="21"/>
        <v>0</v>
      </c>
    </row>
    <row r="60" ht="18.0" hidden="1" customHeight="1">
      <c r="A60" s="102"/>
      <c r="B60" s="79"/>
      <c r="C60" s="79"/>
      <c r="D60" s="59"/>
      <c r="E60" s="59"/>
      <c r="F60" s="59"/>
      <c r="G60" s="59"/>
      <c r="H60" s="59"/>
      <c r="I60" s="60"/>
      <c r="J60" s="60"/>
      <c r="K60" s="59"/>
      <c r="L60" s="59"/>
      <c r="M60" s="60"/>
      <c r="N60" s="99"/>
      <c r="O60" s="100"/>
      <c r="P60" s="63">
        <v>3.0E-4</v>
      </c>
      <c r="Q60" s="64">
        <f t="shared" si="1"/>
        <v>0</v>
      </c>
      <c r="R60" s="65">
        <v>0.0</v>
      </c>
      <c r="S60" s="62">
        <f t="shared" si="2"/>
        <v>0</v>
      </c>
      <c r="T60" s="65">
        <v>0.0</v>
      </c>
      <c r="U60" s="65"/>
      <c r="V60" s="62">
        <f t="shared" si="3"/>
        <v>0</v>
      </c>
      <c r="W60" s="66">
        <v>0.065</v>
      </c>
      <c r="X60" s="67">
        <f t="shared" si="4"/>
        <v>0</v>
      </c>
      <c r="Y60" s="68">
        <f t="shared" si="5"/>
        <v>0</v>
      </c>
      <c r="Z60" s="57">
        <v>0.0</v>
      </c>
      <c r="AA60" s="66">
        <f t="shared" si="6"/>
        <v>0.065</v>
      </c>
      <c r="AB60" s="69">
        <f t="shared" si="22"/>
        <v>0</v>
      </c>
      <c r="AC60" s="65">
        <v>0.0</v>
      </c>
      <c r="AD60" s="69">
        <f t="shared" si="17"/>
        <v>0</v>
      </c>
      <c r="AE60" s="70">
        <f t="shared" si="9"/>
        <v>17.5</v>
      </c>
      <c r="AF60" s="69">
        <f t="shared" si="10"/>
        <v>-17.5</v>
      </c>
      <c r="AG60" s="66" t="str">
        <f t="shared" si="11"/>
        <v>#DIV/0!</v>
      </c>
      <c r="AH60" s="71">
        <f t="shared" ref="AH60:AH74" si="23">N60-AB60-AI60</f>
        <v>0</v>
      </c>
      <c r="AI60" s="71">
        <f t="shared" ref="AI60:AI74" si="24">Y60*N60</f>
        <v>0</v>
      </c>
      <c r="AJ60" s="72">
        <v>0.0085</v>
      </c>
      <c r="AK60" s="73">
        <f t="shared" ref="AK60:AK74" si="25">AJ60*N60</f>
        <v>0</v>
      </c>
    </row>
    <row r="61" ht="18.75" hidden="1" customHeight="1">
      <c r="A61" s="102"/>
      <c r="B61" s="79"/>
      <c r="C61" s="79"/>
      <c r="D61" s="59"/>
      <c r="E61" s="59"/>
      <c r="F61" s="59"/>
      <c r="G61" s="59"/>
      <c r="H61" s="59"/>
      <c r="I61" s="60"/>
      <c r="J61" s="60"/>
      <c r="K61" s="59"/>
      <c r="L61" s="59"/>
      <c r="M61" s="60"/>
      <c r="N61" s="99"/>
      <c r="O61" s="100"/>
      <c r="P61" s="63">
        <v>3.0E-4</v>
      </c>
      <c r="Q61" s="64">
        <f t="shared" si="1"/>
        <v>0</v>
      </c>
      <c r="R61" s="65">
        <v>0.0</v>
      </c>
      <c r="S61" s="62">
        <f t="shared" si="2"/>
        <v>0</v>
      </c>
      <c r="T61" s="65">
        <v>0.0</v>
      </c>
      <c r="U61" s="65"/>
      <c r="V61" s="62">
        <f t="shared" si="3"/>
        <v>0</v>
      </c>
      <c r="W61" s="66">
        <v>0.065</v>
      </c>
      <c r="X61" s="67">
        <f t="shared" si="4"/>
        <v>0</v>
      </c>
      <c r="Y61" s="68">
        <f t="shared" si="5"/>
        <v>0</v>
      </c>
      <c r="Z61" s="57">
        <v>0.0</v>
      </c>
      <c r="AA61" s="66">
        <f t="shared" si="6"/>
        <v>0.065</v>
      </c>
      <c r="AB61" s="69">
        <f t="shared" si="22"/>
        <v>0</v>
      </c>
      <c r="AC61" s="65">
        <v>0.0</v>
      </c>
      <c r="AD61" s="69">
        <f t="shared" si="17"/>
        <v>0</v>
      </c>
      <c r="AE61" s="70">
        <f t="shared" si="9"/>
        <v>17.5</v>
      </c>
      <c r="AF61" s="69">
        <f t="shared" si="10"/>
        <v>-17.5</v>
      </c>
      <c r="AG61" s="66" t="str">
        <f t="shared" si="11"/>
        <v>#DIV/0!</v>
      </c>
      <c r="AH61" s="71">
        <f t="shared" si="23"/>
        <v>0</v>
      </c>
      <c r="AI61" s="71">
        <f t="shared" si="24"/>
        <v>0</v>
      </c>
      <c r="AJ61" s="72">
        <v>0.0085</v>
      </c>
      <c r="AK61" s="73">
        <f t="shared" si="25"/>
        <v>0</v>
      </c>
    </row>
    <row r="62" ht="18.0" hidden="1" customHeight="1">
      <c r="A62" s="102"/>
      <c r="B62" s="79"/>
      <c r="C62" s="79"/>
      <c r="D62" s="59"/>
      <c r="E62" s="59"/>
      <c r="F62" s="59"/>
      <c r="G62" s="59"/>
      <c r="H62" s="59"/>
      <c r="I62" s="60"/>
      <c r="J62" s="60"/>
      <c r="K62" s="59"/>
      <c r="L62" s="59"/>
      <c r="M62" s="60"/>
      <c r="N62" s="99"/>
      <c r="O62" s="100"/>
      <c r="P62" s="63">
        <v>3.0E-4</v>
      </c>
      <c r="Q62" s="64">
        <f t="shared" si="1"/>
        <v>0</v>
      </c>
      <c r="R62" s="65">
        <v>0.0</v>
      </c>
      <c r="S62" s="62">
        <f t="shared" si="2"/>
        <v>0</v>
      </c>
      <c r="T62" s="65">
        <v>0.0</v>
      </c>
      <c r="U62" s="65"/>
      <c r="V62" s="62">
        <f t="shared" si="3"/>
        <v>0</v>
      </c>
      <c r="W62" s="66">
        <v>0.065</v>
      </c>
      <c r="X62" s="67">
        <f t="shared" si="4"/>
        <v>0</v>
      </c>
      <c r="Y62" s="68">
        <f t="shared" si="5"/>
        <v>0</v>
      </c>
      <c r="Z62" s="57">
        <v>0.0</v>
      </c>
      <c r="AA62" s="66">
        <f t="shared" si="6"/>
        <v>0.065</v>
      </c>
      <c r="AB62" s="69">
        <f t="shared" si="22"/>
        <v>0</v>
      </c>
      <c r="AC62" s="65">
        <v>0.0</v>
      </c>
      <c r="AD62" s="69">
        <f t="shared" si="17"/>
        <v>0</v>
      </c>
      <c r="AE62" s="70">
        <f t="shared" si="9"/>
        <v>17.5</v>
      </c>
      <c r="AF62" s="69">
        <f t="shared" si="10"/>
        <v>-17.5</v>
      </c>
      <c r="AG62" s="66" t="str">
        <f t="shared" si="11"/>
        <v>#DIV/0!</v>
      </c>
      <c r="AH62" s="71">
        <f t="shared" si="23"/>
        <v>0</v>
      </c>
      <c r="AI62" s="71">
        <f t="shared" si="24"/>
        <v>0</v>
      </c>
      <c r="AJ62" s="72">
        <v>0.0085</v>
      </c>
      <c r="AK62" s="73">
        <f t="shared" si="25"/>
        <v>0</v>
      </c>
    </row>
    <row r="63" ht="18.0" hidden="1" customHeight="1">
      <c r="A63" s="102"/>
      <c r="B63" s="79"/>
      <c r="C63" s="79"/>
      <c r="D63" s="80"/>
      <c r="E63" s="80"/>
      <c r="F63" s="80"/>
      <c r="G63" s="80"/>
      <c r="H63" s="59"/>
      <c r="I63" s="99"/>
      <c r="J63" s="99"/>
      <c r="K63" s="80"/>
      <c r="L63" s="80"/>
      <c r="M63" s="99"/>
      <c r="N63" s="99"/>
      <c r="O63" s="100"/>
      <c r="P63" s="63">
        <v>3.0E-4</v>
      </c>
      <c r="Q63" s="64">
        <f t="shared" si="1"/>
        <v>0</v>
      </c>
      <c r="R63" s="65">
        <v>0.0</v>
      </c>
      <c r="S63" s="62">
        <f t="shared" si="2"/>
        <v>0</v>
      </c>
      <c r="T63" s="65">
        <v>0.0</v>
      </c>
      <c r="U63" s="65"/>
      <c r="V63" s="62">
        <f t="shared" si="3"/>
        <v>0</v>
      </c>
      <c r="W63" s="66">
        <v>0.065</v>
      </c>
      <c r="X63" s="67">
        <f t="shared" si="4"/>
        <v>0</v>
      </c>
      <c r="Y63" s="68">
        <f t="shared" si="5"/>
        <v>0</v>
      </c>
      <c r="Z63" s="57">
        <v>0.0</v>
      </c>
      <c r="AA63" s="66">
        <f t="shared" si="6"/>
        <v>0.065</v>
      </c>
      <c r="AB63" s="69">
        <f t="shared" si="22"/>
        <v>0</v>
      </c>
      <c r="AC63" s="65">
        <v>0.0</v>
      </c>
      <c r="AD63" s="69">
        <f t="shared" si="17"/>
        <v>0</v>
      </c>
      <c r="AE63" s="70">
        <f t="shared" si="9"/>
        <v>17.5</v>
      </c>
      <c r="AF63" s="69">
        <f t="shared" si="10"/>
        <v>-17.5</v>
      </c>
      <c r="AG63" s="66" t="str">
        <f t="shared" si="11"/>
        <v>#DIV/0!</v>
      </c>
      <c r="AH63" s="71">
        <f t="shared" si="23"/>
        <v>0</v>
      </c>
      <c r="AI63" s="71">
        <f t="shared" si="24"/>
        <v>0</v>
      </c>
      <c r="AJ63" s="72">
        <v>0.0085</v>
      </c>
      <c r="AK63" s="73">
        <f t="shared" si="25"/>
        <v>0</v>
      </c>
    </row>
    <row r="64" ht="18.0" hidden="1" customHeight="1">
      <c r="A64" s="102"/>
      <c r="B64" s="79"/>
      <c r="C64" s="79"/>
      <c r="D64" s="59"/>
      <c r="E64" s="59"/>
      <c r="F64" s="59"/>
      <c r="G64" s="59"/>
      <c r="H64" s="59"/>
      <c r="I64" s="60"/>
      <c r="J64" s="99"/>
      <c r="K64" s="59"/>
      <c r="L64" s="59"/>
      <c r="M64" s="60"/>
      <c r="N64" s="99"/>
      <c r="O64" s="100"/>
      <c r="P64" s="63">
        <v>3.0E-4</v>
      </c>
      <c r="Q64" s="64">
        <f t="shared" si="1"/>
        <v>0</v>
      </c>
      <c r="R64" s="65">
        <v>0.0</v>
      </c>
      <c r="S64" s="62">
        <f t="shared" si="2"/>
        <v>0</v>
      </c>
      <c r="T64" s="65">
        <v>0.0</v>
      </c>
      <c r="U64" s="65"/>
      <c r="V64" s="62">
        <f t="shared" si="3"/>
        <v>0</v>
      </c>
      <c r="W64" s="66">
        <v>0.065</v>
      </c>
      <c r="X64" s="67">
        <f t="shared" si="4"/>
        <v>0</v>
      </c>
      <c r="Y64" s="68">
        <f t="shared" si="5"/>
        <v>0</v>
      </c>
      <c r="Z64" s="57">
        <v>0.0</v>
      </c>
      <c r="AA64" s="66">
        <f t="shared" si="6"/>
        <v>0.065</v>
      </c>
      <c r="AB64" s="69">
        <f t="shared" si="22"/>
        <v>0</v>
      </c>
      <c r="AC64" s="65">
        <v>0.0</v>
      </c>
      <c r="AD64" s="69">
        <f t="shared" si="17"/>
        <v>0</v>
      </c>
      <c r="AE64" s="70">
        <f t="shared" si="9"/>
        <v>17.5</v>
      </c>
      <c r="AF64" s="69">
        <f t="shared" si="10"/>
        <v>-17.5</v>
      </c>
      <c r="AG64" s="66" t="str">
        <f t="shared" si="11"/>
        <v>#DIV/0!</v>
      </c>
      <c r="AH64" s="71">
        <f t="shared" si="23"/>
        <v>0</v>
      </c>
      <c r="AI64" s="71">
        <f t="shared" si="24"/>
        <v>0</v>
      </c>
      <c r="AJ64" s="72">
        <v>0.0085</v>
      </c>
      <c r="AK64" s="73">
        <f t="shared" si="25"/>
        <v>0</v>
      </c>
    </row>
    <row r="65" ht="18.0" hidden="1" customHeight="1">
      <c r="A65" s="102"/>
      <c r="B65" s="79"/>
      <c r="C65" s="79"/>
      <c r="D65" s="59"/>
      <c r="E65" s="59"/>
      <c r="F65" s="59"/>
      <c r="G65" s="59"/>
      <c r="H65" s="59"/>
      <c r="I65" s="60"/>
      <c r="J65" s="99"/>
      <c r="K65" s="59"/>
      <c r="L65" s="59"/>
      <c r="M65" s="60"/>
      <c r="N65" s="99"/>
      <c r="O65" s="100"/>
      <c r="P65" s="63">
        <v>3.0E-4</v>
      </c>
      <c r="Q65" s="64">
        <f t="shared" si="1"/>
        <v>0</v>
      </c>
      <c r="R65" s="65">
        <v>0.0</v>
      </c>
      <c r="S65" s="62">
        <f t="shared" si="2"/>
        <v>0</v>
      </c>
      <c r="T65" s="65">
        <v>0.0</v>
      </c>
      <c r="U65" s="65"/>
      <c r="V65" s="62">
        <f t="shared" si="3"/>
        <v>0</v>
      </c>
      <c r="W65" s="66">
        <v>0.065</v>
      </c>
      <c r="X65" s="67">
        <f t="shared" si="4"/>
        <v>0</v>
      </c>
      <c r="Y65" s="68">
        <f t="shared" si="5"/>
        <v>0</v>
      </c>
      <c r="Z65" s="57">
        <v>0.0</v>
      </c>
      <c r="AA65" s="66">
        <f t="shared" si="6"/>
        <v>0.065</v>
      </c>
      <c r="AB65" s="69">
        <f t="shared" si="22"/>
        <v>0</v>
      </c>
      <c r="AC65" s="65">
        <v>0.0</v>
      </c>
      <c r="AD65" s="69">
        <f t="shared" si="17"/>
        <v>0</v>
      </c>
      <c r="AE65" s="70">
        <f t="shared" si="9"/>
        <v>17.5</v>
      </c>
      <c r="AF65" s="69">
        <f t="shared" si="10"/>
        <v>-17.5</v>
      </c>
      <c r="AG65" s="66" t="str">
        <f t="shared" si="11"/>
        <v>#DIV/0!</v>
      </c>
      <c r="AH65" s="71">
        <f t="shared" si="23"/>
        <v>0</v>
      </c>
      <c r="AI65" s="71">
        <f t="shared" si="24"/>
        <v>0</v>
      </c>
      <c r="AJ65" s="72">
        <v>0.0085</v>
      </c>
      <c r="AK65" s="73">
        <f t="shared" si="25"/>
        <v>0</v>
      </c>
    </row>
    <row r="66" ht="15.75" hidden="1" customHeight="1">
      <c r="A66" s="102"/>
      <c r="B66" s="79"/>
      <c r="C66" s="79"/>
      <c r="D66" s="59"/>
      <c r="E66" s="59"/>
      <c r="F66" s="59"/>
      <c r="G66" s="59"/>
      <c r="H66" s="59"/>
      <c r="I66" s="60"/>
      <c r="J66" s="99"/>
      <c r="K66" s="59"/>
      <c r="L66" s="59"/>
      <c r="M66" s="60"/>
      <c r="N66" s="99"/>
      <c r="O66" s="100"/>
      <c r="P66" s="63">
        <v>3.0E-4</v>
      </c>
      <c r="Q66" s="64">
        <f t="shared" si="1"/>
        <v>0</v>
      </c>
      <c r="R66" s="65">
        <v>0.0</v>
      </c>
      <c r="S66" s="62">
        <f t="shared" si="2"/>
        <v>0</v>
      </c>
      <c r="T66" s="65">
        <v>0.0</v>
      </c>
      <c r="U66" s="65"/>
      <c r="V66" s="62">
        <f t="shared" si="3"/>
        <v>0</v>
      </c>
      <c r="W66" s="66">
        <v>0.065</v>
      </c>
      <c r="X66" s="67">
        <f t="shared" si="4"/>
        <v>0</v>
      </c>
      <c r="Y66" s="68">
        <f t="shared" si="5"/>
        <v>0</v>
      </c>
      <c r="Z66" s="57">
        <v>0.0</v>
      </c>
      <c r="AA66" s="66">
        <f t="shared" si="6"/>
        <v>0.065</v>
      </c>
      <c r="AB66" s="69">
        <f t="shared" si="22"/>
        <v>0</v>
      </c>
      <c r="AC66" s="65">
        <v>0.0</v>
      </c>
      <c r="AD66" s="69">
        <f t="shared" si="17"/>
        <v>0</v>
      </c>
      <c r="AE66" s="70">
        <f t="shared" si="9"/>
        <v>17.5</v>
      </c>
      <c r="AF66" s="69">
        <f t="shared" si="10"/>
        <v>-17.5</v>
      </c>
      <c r="AG66" s="66" t="str">
        <f t="shared" si="11"/>
        <v>#DIV/0!</v>
      </c>
      <c r="AH66" s="71">
        <f t="shared" si="23"/>
        <v>0</v>
      </c>
      <c r="AI66" s="71">
        <f t="shared" si="24"/>
        <v>0</v>
      </c>
      <c r="AJ66" s="72">
        <v>0.0085</v>
      </c>
      <c r="AK66" s="73">
        <f t="shared" si="25"/>
        <v>0</v>
      </c>
    </row>
    <row r="67" ht="18.0" hidden="1" customHeight="1">
      <c r="A67" s="102"/>
      <c r="B67" s="79"/>
      <c r="C67" s="79"/>
      <c r="D67" s="80"/>
      <c r="E67" s="80"/>
      <c r="F67" s="80"/>
      <c r="G67" s="80"/>
      <c r="H67" s="59"/>
      <c r="I67" s="99"/>
      <c r="J67" s="99"/>
      <c r="K67" s="80"/>
      <c r="L67" s="80"/>
      <c r="M67" s="99"/>
      <c r="N67" s="99"/>
      <c r="O67" s="100"/>
      <c r="P67" s="63">
        <v>3.0E-4</v>
      </c>
      <c r="Q67" s="64">
        <f t="shared" si="1"/>
        <v>0</v>
      </c>
      <c r="R67" s="65">
        <v>0.0</v>
      </c>
      <c r="S67" s="62">
        <f t="shared" si="2"/>
        <v>0</v>
      </c>
      <c r="T67" s="65">
        <v>0.0</v>
      </c>
      <c r="U67" s="65"/>
      <c r="V67" s="62">
        <f t="shared" si="3"/>
        <v>0</v>
      </c>
      <c r="W67" s="66">
        <v>0.065</v>
      </c>
      <c r="X67" s="67">
        <f t="shared" si="4"/>
        <v>0</v>
      </c>
      <c r="Y67" s="68">
        <f t="shared" si="5"/>
        <v>0</v>
      </c>
      <c r="Z67" s="57">
        <v>0.0</v>
      </c>
      <c r="AA67" s="66">
        <f t="shared" si="6"/>
        <v>0.065</v>
      </c>
      <c r="AB67" s="69">
        <f t="shared" si="22"/>
        <v>0</v>
      </c>
      <c r="AC67" s="65">
        <v>0.0</v>
      </c>
      <c r="AD67" s="69">
        <f t="shared" si="17"/>
        <v>0</v>
      </c>
      <c r="AE67" s="70">
        <f t="shared" si="9"/>
        <v>17.5</v>
      </c>
      <c r="AF67" s="69">
        <f t="shared" si="10"/>
        <v>-17.5</v>
      </c>
      <c r="AG67" s="66" t="str">
        <f t="shared" si="11"/>
        <v>#DIV/0!</v>
      </c>
      <c r="AH67" s="71">
        <f t="shared" si="23"/>
        <v>0</v>
      </c>
      <c r="AI67" s="71">
        <f t="shared" si="24"/>
        <v>0</v>
      </c>
      <c r="AJ67" s="72">
        <v>0.0085</v>
      </c>
      <c r="AK67" s="73">
        <f t="shared" si="25"/>
        <v>0</v>
      </c>
    </row>
    <row r="68" ht="18.0" hidden="1" customHeight="1">
      <c r="A68" s="102"/>
      <c r="B68" s="79"/>
      <c r="C68" s="79"/>
      <c r="D68" s="80"/>
      <c r="E68" s="80"/>
      <c r="F68" s="80"/>
      <c r="G68" s="80"/>
      <c r="H68" s="59"/>
      <c r="I68" s="99"/>
      <c r="J68" s="99"/>
      <c r="K68" s="80"/>
      <c r="L68" s="80"/>
      <c r="M68" s="99"/>
      <c r="N68" s="99"/>
      <c r="O68" s="100"/>
      <c r="P68" s="63">
        <v>3.0E-4</v>
      </c>
      <c r="Q68" s="64">
        <f t="shared" si="1"/>
        <v>0</v>
      </c>
      <c r="R68" s="65">
        <v>0.0</v>
      </c>
      <c r="S68" s="62">
        <f t="shared" si="2"/>
        <v>0</v>
      </c>
      <c r="T68" s="65">
        <v>0.0</v>
      </c>
      <c r="U68" s="65"/>
      <c r="V68" s="62">
        <f t="shared" si="3"/>
        <v>0</v>
      </c>
      <c r="W68" s="66">
        <v>0.065</v>
      </c>
      <c r="X68" s="67">
        <f t="shared" si="4"/>
        <v>0</v>
      </c>
      <c r="Y68" s="68">
        <f t="shared" si="5"/>
        <v>0</v>
      </c>
      <c r="Z68" s="57">
        <v>0.0</v>
      </c>
      <c r="AA68" s="66">
        <f t="shared" si="6"/>
        <v>0.065</v>
      </c>
      <c r="AB68" s="69">
        <f t="shared" si="22"/>
        <v>0</v>
      </c>
      <c r="AC68" s="65">
        <v>0.0</v>
      </c>
      <c r="AD68" s="69">
        <f t="shared" si="17"/>
        <v>0</v>
      </c>
      <c r="AE68" s="70">
        <f t="shared" si="9"/>
        <v>17.5</v>
      </c>
      <c r="AF68" s="69">
        <f t="shared" si="10"/>
        <v>-17.5</v>
      </c>
      <c r="AG68" s="66" t="str">
        <f t="shared" si="11"/>
        <v>#DIV/0!</v>
      </c>
      <c r="AH68" s="71">
        <f t="shared" si="23"/>
        <v>0</v>
      </c>
      <c r="AI68" s="71">
        <f t="shared" si="24"/>
        <v>0</v>
      </c>
      <c r="AJ68" s="72">
        <v>0.0085</v>
      </c>
      <c r="AK68" s="73">
        <f t="shared" si="25"/>
        <v>0</v>
      </c>
    </row>
    <row r="69" ht="18.0" hidden="1" customHeight="1">
      <c r="A69" s="102"/>
      <c r="B69" s="79"/>
      <c r="C69" s="79"/>
      <c r="D69" s="80"/>
      <c r="E69" s="80"/>
      <c r="F69" s="80"/>
      <c r="G69" s="80"/>
      <c r="H69" s="59"/>
      <c r="I69" s="99"/>
      <c r="J69" s="99"/>
      <c r="K69" s="80"/>
      <c r="L69" s="80"/>
      <c r="M69" s="99"/>
      <c r="N69" s="99"/>
      <c r="O69" s="100"/>
      <c r="P69" s="63">
        <v>3.0E-4</v>
      </c>
      <c r="Q69" s="64">
        <f t="shared" si="1"/>
        <v>0</v>
      </c>
      <c r="R69" s="65">
        <v>0.0</v>
      </c>
      <c r="S69" s="62">
        <f t="shared" si="2"/>
        <v>0</v>
      </c>
      <c r="T69" s="65">
        <v>0.0</v>
      </c>
      <c r="U69" s="65"/>
      <c r="V69" s="62">
        <f t="shared" si="3"/>
        <v>0</v>
      </c>
      <c r="W69" s="66">
        <v>0.065</v>
      </c>
      <c r="X69" s="67">
        <f t="shared" si="4"/>
        <v>0</v>
      </c>
      <c r="Y69" s="68">
        <f t="shared" si="5"/>
        <v>0</v>
      </c>
      <c r="Z69" s="57">
        <v>0.0</v>
      </c>
      <c r="AA69" s="66">
        <f t="shared" si="6"/>
        <v>0.065</v>
      </c>
      <c r="AB69" s="69">
        <f t="shared" si="22"/>
        <v>0</v>
      </c>
      <c r="AC69" s="65">
        <v>0.0</v>
      </c>
      <c r="AD69" s="69">
        <f t="shared" si="17"/>
        <v>0</v>
      </c>
      <c r="AE69" s="70">
        <f t="shared" si="9"/>
        <v>17.5</v>
      </c>
      <c r="AF69" s="69">
        <f t="shared" si="10"/>
        <v>-17.5</v>
      </c>
      <c r="AG69" s="66" t="str">
        <f t="shared" si="11"/>
        <v>#DIV/0!</v>
      </c>
      <c r="AH69" s="71">
        <f t="shared" si="23"/>
        <v>0</v>
      </c>
      <c r="AI69" s="71">
        <f t="shared" si="24"/>
        <v>0</v>
      </c>
      <c r="AJ69" s="72">
        <v>0.0085</v>
      </c>
      <c r="AK69" s="73">
        <f t="shared" si="25"/>
        <v>0</v>
      </c>
    </row>
    <row r="70" ht="18.0" hidden="1" customHeight="1">
      <c r="A70" s="102"/>
      <c r="B70" s="79"/>
      <c r="C70" s="79"/>
      <c r="D70" s="80"/>
      <c r="E70" s="80"/>
      <c r="F70" s="80"/>
      <c r="G70" s="80"/>
      <c r="H70" s="59"/>
      <c r="I70" s="99"/>
      <c r="J70" s="99"/>
      <c r="K70" s="80"/>
      <c r="L70" s="80"/>
      <c r="M70" s="99"/>
      <c r="N70" s="99"/>
      <c r="O70" s="100"/>
      <c r="P70" s="63">
        <v>3.0E-4</v>
      </c>
      <c r="Q70" s="64">
        <f t="shared" si="1"/>
        <v>0</v>
      </c>
      <c r="R70" s="65">
        <v>0.0</v>
      </c>
      <c r="S70" s="62">
        <f t="shared" si="2"/>
        <v>0</v>
      </c>
      <c r="T70" s="65">
        <v>0.0</v>
      </c>
      <c r="U70" s="65"/>
      <c r="V70" s="62">
        <f t="shared" si="3"/>
        <v>0</v>
      </c>
      <c r="W70" s="66">
        <v>0.065</v>
      </c>
      <c r="X70" s="67">
        <f t="shared" si="4"/>
        <v>0</v>
      </c>
      <c r="Y70" s="68">
        <f t="shared" si="5"/>
        <v>0</v>
      </c>
      <c r="Z70" s="57">
        <v>0.0</v>
      </c>
      <c r="AA70" s="66">
        <f t="shared" si="6"/>
        <v>0.065</v>
      </c>
      <c r="AB70" s="69">
        <f t="shared" si="22"/>
        <v>0</v>
      </c>
      <c r="AC70" s="65">
        <v>0.0</v>
      </c>
      <c r="AD70" s="69">
        <f t="shared" si="17"/>
        <v>0</v>
      </c>
      <c r="AE70" s="70">
        <f t="shared" si="9"/>
        <v>17.5</v>
      </c>
      <c r="AF70" s="69">
        <f t="shared" si="10"/>
        <v>-17.5</v>
      </c>
      <c r="AG70" s="66" t="str">
        <f t="shared" si="11"/>
        <v>#DIV/0!</v>
      </c>
      <c r="AH70" s="71">
        <f t="shared" si="23"/>
        <v>0</v>
      </c>
      <c r="AI70" s="71">
        <f t="shared" si="24"/>
        <v>0</v>
      </c>
      <c r="AJ70" s="72">
        <v>0.0085</v>
      </c>
      <c r="AK70" s="73">
        <f t="shared" si="25"/>
        <v>0</v>
      </c>
    </row>
    <row r="71" ht="18.0" hidden="1" customHeight="1">
      <c r="A71" s="102"/>
      <c r="B71" s="79"/>
      <c r="C71" s="79"/>
      <c r="D71" s="80"/>
      <c r="E71" s="80"/>
      <c r="F71" s="80"/>
      <c r="G71" s="80"/>
      <c r="H71" s="59"/>
      <c r="I71" s="99"/>
      <c r="J71" s="99"/>
      <c r="K71" s="80"/>
      <c r="L71" s="80"/>
      <c r="M71" s="99"/>
      <c r="N71" s="99"/>
      <c r="O71" s="100"/>
      <c r="P71" s="63">
        <v>3.0E-4</v>
      </c>
      <c r="Q71" s="64">
        <f t="shared" si="1"/>
        <v>0</v>
      </c>
      <c r="R71" s="65">
        <v>0.0</v>
      </c>
      <c r="S71" s="62">
        <f t="shared" si="2"/>
        <v>0</v>
      </c>
      <c r="T71" s="65">
        <v>0.0</v>
      </c>
      <c r="U71" s="65"/>
      <c r="V71" s="62">
        <f t="shared" si="3"/>
        <v>0</v>
      </c>
      <c r="W71" s="66">
        <v>0.065</v>
      </c>
      <c r="X71" s="67">
        <f t="shared" si="4"/>
        <v>0</v>
      </c>
      <c r="Y71" s="68">
        <f t="shared" si="5"/>
        <v>0</v>
      </c>
      <c r="Z71" s="57">
        <v>0.0</v>
      </c>
      <c r="AA71" s="66">
        <f t="shared" si="6"/>
        <v>0.065</v>
      </c>
      <c r="AB71" s="69">
        <f t="shared" si="22"/>
        <v>0</v>
      </c>
      <c r="AC71" s="65">
        <v>0.0</v>
      </c>
      <c r="AD71" s="69">
        <f t="shared" si="17"/>
        <v>0</v>
      </c>
      <c r="AE71" s="70">
        <f t="shared" si="9"/>
        <v>17.5</v>
      </c>
      <c r="AF71" s="69">
        <f t="shared" si="10"/>
        <v>-17.5</v>
      </c>
      <c r="AG71" s="66" t="str">
        <f t="shared" si="11"/>
        <v>#DIV/0!</v>
      </c>
      <c r="AH71" s="71">
        <f t="shared" si="23"/>
        <v>0</v>
      </c>
      <c r="AI71" s="71">
        <f t="shared" si="24"/>
        <v>0</v>
      </c>
      <c r="AJ71" s="72">
        <v>0.0085</v>
      </c>
      <c r="AK71" s="73">
        <f t="shared" si="25"/>
        <v>0</v>
      </c>
    </row>
    <row r="72" ht="18.0" hidden="1" customHeight="1">
      <c r="A72" s="102"/>
      <c r="B72" s="79"/>
      <c r="C72" s="79"/>
      <c r="D72" s="80"/>
      <c r="E72" s="80"/>
      <c r="F72" s="80"/>
      <c r="G72" s="80"/>
      <c r="H72" s="59"/>
      <c r="I72" s="99"/>
      <c r="J72" s="99"/>
      <c r="K72" s="80"/>
      <c r="L72" s="80"/>
      <c r="M72" s="99"/>
      <c r="N72" s="99"/>
      <c r="O72" s="100"/>
      <c r="P72" s="63">
        <v>3.0E-4</v>
      </c>
      <c r="Q72" s="64">
        <f t="shared" si="1"/>
        <v>0</v>
      </c>
      <c r="R72" s="65">
        <v>0.0</v>
      </c>
      <c r="S72" s="62">
        <f t="shared" si="2"/>
        <v>0</v>
      </c>
      <c r="T72" s="65">
        <v>0.0</v>
      </c>
      <c r="U72" s="65"/>
      <c r="V72" s="62">
        <f t="shared" si="3"/>
        <v>0</v>
      </c>
      <c r="W72" s="66">
        <v>0.065</v>
      </c>
      <c r="X72" s="67">
        <f t="shared" si="4"/>
        <v>0</v>
      </c>
      <c r="Y72" s="68">
        <f t="shared" si="5"/>
        <v>0</v>
      </c>
      <c r="Z72" s="57">
        <v>0.0</v>
      </c>
      <c r="AA72" s="66">
        <f t="shared" si="6"/>
        <v>0.065</v>
      </c>
      <c r="AB72" s="69">
        <f t="shared" si="22"/>
        <v>0</v>
      </c>
      <c r="AC72" s="65">
        <v>0.0</v>
      </c>
      <c r="AD72" s="69">
        <f t="shared" si="17"/>
        <v>0</v>
      </c>
      <c r="AE72" s="70">
        <f t="shared" si="9"/>
        <v>17.5</v>
      </c>
      <c r="AF72" s="69">
        <f t="shared" si="10"/>
        <v>-17.5</v>
      </c>
      <c r="AG72" s="66" t="str">
        <f t="shared" si="11"/>
        <v>#DIV/0!</v>
      </c>
      <c r="AH72" s="71">
        <f t="shared" si="23"/>
        <v>0</v>
      </c>
      <c r="AI72" s="71">
        <f t="shared" si="24"/>
        <v>0</v>
      </c>
      <c r="AJ72" s="72">
        <v>0.0085</v>
      </c>
      <c r="AK72" s="73">
        <f t="shared" si="25"/>
        <v>0</v>
      </c>
    </row>
    <row r="73" ht="18.0" hidden="1" customHeight="1">
      <c r="A73" s="102"/>
      <c r="B73" s="79"/>
      <c r="C73" s="79"/>
      <c r="D73" s="80"/>
      <c r="E73" s="80"/>
      <c r="F73" s="80"/>
      <c r="G73" s="80"/>
      <c r="H73" s="59"/>
      <c r="I73" s="99"/>
      <c r="J73" s="99"/>
      <c r="K73" s="80"/>
      <c r="L73" s="80"/>
      <c r="M73" s="99"/>
      <c r="N73" s="99"/>
      <c r="O73" s="100"/>
      <c r="P73" s="63">
        <v>3.0E-4</v>
      </c>
      <c r="Q73" s="64">
        <f t="shared" si="1"/>
        <v>0</v>
      </c>
      <c r="R73" s="65">
        <v>0.0</v>
      </c>
      <c r="S73" s="62">
        <f t="shared" si="2"/>
        <v>0</v>
      </c>
      <c r="T73" s="65">
        <v>0.0</v>
      </c>
      <c r="U73" s="65"/>
      <c r="V73" s="62">
        <f t="shared" si="3"/>
        <v>0</v>
      </c>
      <c r="W73" s="66">
        <v>0.065</v>
      </c>
      <c r="X73" s="67">
        <f t="shared" si="4"/>
        <v>0</v>
      </c>
      <c r="Y73" s="68">
        <f t="shared" si="5"/>
        <v>0</v>
      </c>
      <c r="Z73" s="57">
        <v>0.0</v>
      </c>
      <c r="AA73" s="66">
        <f t="shared" si="6"/>
        <v>0.065</v>
      </c>
      <c r="AB73" s="69">
        <f t="shared" si="22"/>
        <v>0</v>
      </c>
      <c r="AC73" s="65">
        <v>0.0</v>
      </c>
      <c r="AD73" s="69">
        <f t="shared" si="17"/>
        <v>0</v>
      </c>
      <c r="AE73" s="70">
        <f t="shared" si="9"/>
        <v>17.5</v>
      </c>
      <c r="AF73" s="69">
        <f t="shared" si="10"/>
        <v>-17.5</v>
      </c>
      <c r="AG73" s="66" t="str">
        <f t="shared" si="11"/>
        <v>#DIV/0!</v>
      </c>
      <c r="AH73" s="71">
        <f t="shared" si="23"/>
        <v>0</v>
      </c>
      <c r="AI73" s="71">
        <f t="shared" si="24"/>
        <v>0</v>
      </c>
      <c r="AJ73" s="72">
        <v>0.0085</v>
      </c>
      <c r="AK73" s="73">
        <f t="shared" si="25"/>
        <v>0</v>
      </c>
    </row>
    <row r="74" ht="18.0" hidden="1" customHeight="1">
      <c r="A74" s="102"/>
      <c r="B74" s="79"/>
      <c r="C74" s="79"/>
      <c r="D74" s="80"/>
      <c r="E74" s="80"/>
      <c r="F74" s="80"/>
      <c r="G74" s="80"/>
      <c r="H74" s="59"/>
      <c r="I74" s="99"/>
      <c r="J74" s="99"/>
      <c r="K74" s="80"/>
      <c r="L74" s="80"/>
      <c r="M74" s="99"/>
      <c r="N74" s="99"/>
      <c r="O74" s="100"/>
      <c r="P74" s="63">
        <v>3.0E-4</v>
      </c>
      <c r="Q74" s="64">
        <f t="shared" si="1"/>
        <v>0</v>
      </c>
      <c r="R74" s="65">
        <v>0.0</v>
      </c>
      <c r="S74" s="62">
        <f t="shared" si="2"/>
        <v>0</v>
      </c>
      <c r="T74" s="65">
        <v>0.0</v>
      </c>
      <c r="U74" s="65"/>
      <c r="V74" s="62">
        <f t="shared" si="3"/>
        <v>0</v>
      </c>
      <c r="W74" s="66">
        <v>0.065</v>
      </c>
      <c r="X74" s="67">
        <f t="shared" si="4"/>
        <v>0</v>
      </c>
      <c r="Y74" s="68">
        <f t="shared" si="5"/>
        <v>0</v>
      </c>
      <c r="Z74" s="57">
        <v>0.0</v>
      </c>
      <c r="AA74" s="66">
        <f t="shared" si="6"/>
        <v>0.065</v>
      </c>
      <c r="AB74" s="69">
        <f t="shared" si="22"/>
        <v>0</v>
      </c>
      <c r="AC74" s="65">
        <v>0.0</v>
      </c>
      <c r="AD74" s="69">
        <f t="shared" si="17"/>
        <v>0</v>
      </c>
      <c r="AE74" s="70">
        <f t="shared" si="9"/>
        <v>17.5</v>
      </c>
      <c r="AF74" s="69">
        <f t="shared" si="10"/>
        <v>-17.5</v>
      </c>
      <c r="AG74" s="66" t="str">
        <f t="shared" si="11"/>
        <v>#DIV/0!</v>
      </c>
      <c r="AH74" s="71">
        <f t="shared" si="23"/>
        <v>0</v>
      </c>
      <c r="AI74" s="71">
        <f t="shared" si="24"/>
        <v>0</v>
      </c>
      <c r="AJ74" s="72">
        <v>0.0085</v>
      </c>
      <c r="AK74" s="73">
        <f t="shared" si="25"/>
        <v>0</v>
      </c>
    </row>
    <row r="75" ht="18.0" hidden="1" customHeight="1">
      <c r="A75" s="103"/>
      <c r="B75" s="104"/>
      <c r="H75" s="105"/>
      <c r="I75" s="106"/>
      <c r="J75" s="106"/>
      <c r="M75" s="6"/>
      <c r="N75" s="6"/>
      <c r="R75" s="107"/>
      <c r="S75" s="107"/>
      <c r="T75" s="107"/>
      <c r="U75" s="107"/>
      <c r="V75" s="107"/>
      <c r="W75" s="6"/>
      <c r="X75" s="6"/>
      <c r="Y75" s="6"/>
      <c r="Z75" s="6"/>
      <c r="AA75" s="6"/>
      <c r="AB75" s="6"/>
      <c r="AC75" s="6"/>
      <c r="AD75" s="6"/>
      <c r="AE75" s="6"/>
      <c r="AF75" s="108">
        <f>SUM(AF3:AF74)</f>
        <v>51853.71425</v>
      </c>
      <c r="AG75" s="6"/>
    </row>
    <row r="76" ht="18.0" hidden="1" customHeight="1">
      <c r="A76" s="103"/>
      <c r="B76" s="104"/>
      <c r="H76" s="105"/>
      <c r="I76" s="106"/>
      <c r="J76" s="106"/>
      <c r="M76" s="6"/>
      <c r="N76" s="6"/>
      <c r="R76" s="107"/>
      <c r="S76" s="107"/>
      <c r="T76" s="107"/>
      <c r="U76" s="107"/>
      <c r="V76" s="10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8.0" customHeight="1">
      <c r="A77" s="103"/>
      <c r="B77" s="104"/>
      <c r="H77" s="105"/>
      <c r="I77" s="106"/>
      <c r="J77" s="106"/>
      <c r="N77" s="109"/>
      <c r="R77" s="107"/>
      <c r="S77" s="107"/>
      <c r="T77" s="107"/>
      <c r="U77" s="107"/>
      <c r="V77" s="10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8.0" customHeight="1">
      <c r="A78" s="103"/>
      <c r="B78" s="104"/>
      <c r="H78" s="105"/>
      <c r="I78" s="106"/>
      <c r="J78" s="106"/>
      <c r="N78" s="110"/>
      <c r="R78" s="107"/>
      <c r="S78" s="107"/>
      <c r="T78" s="107"/>
      <c r="U78" s="107"/>
      <c r="V78" s="10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8.0" customHeight="1">
      <c r="B79" s="104"/>
      <c r="C79" s="111"/>
      <c r="D79" s="112" t="s">
        <v>1</v>
      </c>
      <c r="E79" s="112" t="s">
        <v>2</v>
      </c>
      <c r="F79" s="113" t="s">
        <v>13</v>
      </c>
      <c r="G79" s="114" t="s">
        <v>3</v>
      </c>
      <c r="H79" s="112" t="s">
        <v>209</v>
      </c>
      <c r="I79" s="106"/>
      <c r="J79" s="106"/>
      <c r="L79" s="115" t="str">
        <f>M6127</f>
        <v/>
      </c>
      <c r="N79" s="116"/>
      <c r="O79" s="115"/>
      <c r="R79" s="107"/>
      <c r="S79" s="107"/>
      <c r="T79" s="107"/>
      <c r="U79" s="107"/>
      <c r="V79" s="10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8.0" customHeight="1">
      <c r="B80" s="104"/>
      <c r="C80" s="117"/>
      <c r="D80" s="492">
        <v>200000.0</v>
      </c>
      <c r="E80" s="493">
        <f t="shared" ref="E80:E86" si="26">SUMIF(H:H,H80,N:N)</f>
        <v>230400</v>
      </c>
      <c r="F80" s="493">
        <f t="shared" ref="F80:F86" si="27">SUMIF(H:H,H80,AD:AD)</f>
        <v>9560.323</v>
      </c>
      <c r="G80" s="494">
        <f t="shared" ref="G80:G86" si="28">E80/D80</f>
        <v>1.152</v>
      </c>
      <c r="H80" s="495" t="s">
        <v>109</v>
      </c>
      <c r="I80" s="106"/>
      <c r="J80" s="106"/>
      <c r="L80" s="115"/>
      <c r="O80" s="115"/>
      <c r="R80" s="107"/>
      <c r="S80" s="107"/>
      <c r="T80" s="107"/>
      <c r="U80" s="107"/>
      <c r="V80" s="10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8.0" customHeight="1">
      <c r="B81" s="122" t="s">
        <v>210</v>
      </c>
      <c r="C81" s="117"/>
      <c r="D81" s="492">
        <v>10000.0</v>
      </c>
      <c r="E81" s="493">
        <f t="shared" si="26"/>
        <v>11850</v>
      </c>
      <c r="F81" s="493">
        <f t="shared" si="27"/>
        <v>300</v>
      </c>
      <c r="G81" s="494">
        <f t="shared" si="28"/>
        <v>1.185</v>
      </c>
      <c r="H81" s="495" t="s">
        <v>2031</v>
      </c>
      <c r="I81" s="106"/>
      <c r="J81" s="106"/>
      <c r="L81" s="115"/>
      <c r="O81" s="115"/>
      <c r="R81" s="107"/>
      <c r="S81" s="107"/>
      <c r="T81" s="107"/>
      <c r="U81" s="107"/>
      <c r="V81" s="10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8.0" customHeight="1">
      <c r="B82" s="104"/>
      <c r="C82" s="117"/>
      <c r="D82" s="492">
        <v>10000.0</v>
      </c>
      <c r="E82" s="493">
        <f t="shared" si="26"/>
        <v>11400</v>
      </c>
      <c r="F82" s="493">
        <f t="shared" si="27"/>
        <v>629.2</v>
      </c>
      <c r="G82" s="494">
        <f t="shared" si="28"/>
        <v>1.14</v>
      </c>
      <c r="H82" s="495" t="s">
        <v>858</v>
      </c>
      <c r="I82" s="106"/>
      <c r="J82" s="106"/>
      <c r="O82" s="115"/>
      <c r="R82" s="107"/>
      <c r="S82" s="107"/>
      <c r="T82" s="107"/>
      <c r="U82" s="107"/>
      <c r="V82" s="10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8.0" customHeight="1">
      <c r="B83" s="104"/>
      <c r="C83" s="117"/>
      <c r="D83" s="492">
        <v>5000.0</v>
      </c>
      <c r="E83" s="493">
        <f t="shared" si="26"/>
        <v>5150</v>
      </c>
      <c r="F83" s="493">
        <f t="shared" si="27"/>
        <v>156.8</v>
      </c>
      <c r="G83" s="494">
        <f t="shared" si="28"/>
        <v>1.03</v>
      </c>
      <c r="H83" s="495" t="s">
        <v>2041</v>
      </c>
      <c r="I83" s="123"/>
      <c r="J83" s="124"/>
      <c r="K83" s="125"/>
      <c r="O83" s="115"/>
      <c r="R83" s="107"/>
      <c r="S83" s="107"/>
      <c r="T83" s="107"/>
      <c r="U83" s="107"/>
      <c r="V83" s="10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8.0" customHeight="1">
      <c r="B84" s="104"/>
      <c r="C84" s="117"/>
      <c r="D84" s="492">
        <v>15000.0</v>
      </c>
      <c r="E84" s="493">
        <f t="shared" si="26"/>
        <v>700</v>
      </c>
      <c r="F84" s="493">
        <f t="shared" si="27"/>
        <v>0</v>
      </c>
      <c r="G84" s="494">
        <f t="shared" si="28"/>
        <v>0.04666666667</v>
      </c>
      <c r="H84" s="495" t="s">
        <v>131</v>
      </c>
      <c r="I84" s="123"/>
      <c r="M84" s="126"/>
      <c r="O84" s="115"/>
      <c r="R84" s="107"/>
      <c r="S84" s="107"/>
      <c r="T84" s="107"/>
      <c r="U84" s="107"/>
      <c r="V84" s="10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8.0" customHeight="1">
      <c r="B85" s="104"/>
      <c r="C85" s="117"/>
      <c r="D85" s="492">
        <v>30000.0</v>
      </c>
      <c r="E85" s="493">
        <f t="shared" si="26"/>
        <v>23095</v>
      </c>
      <c r="F85" s="493">
        <f t="shared" si="27"/>
        <v>857.38</v>
      </c>
      <c r="G85" s="494">
        <f t="shared" si="28"/>
        <v>0.7698333333</v>
      </c>
      <c r="H85" s="495" t="s">
        <v>85</v>
      </c>
      <c r="L85" s="128"/>
      <c r="M85" s="126"/>
      <c r="O85" s="115"/>
      <c r="R85" s="107"/>
      <c r="S85" s="107"/>
      <c r="T85" s="107"/>
      <c r="U85" s="107"/>
      <c r="V85" s="10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8.0" customHeight="1">
      <c r="B86" s="104"/>
      <c r="C86" s="117"/>
      <c r="D86" s="492">
        <v>10000.0</v>
      </c>
      <c r="E86" s="493">
        <f t="shared" si="26"/>
        <v>13980</v>
      </c>
      <c r="F86" s="493">
        <f t="shared" si="27"/>
        <v>780</v>
      </c>
      <c r="G86" s="496">
        <f t="shared" si="28"/>
        <v>1.398</v>
      </c>
      <c r="H86" s="495" t="s">
        <v>128</v>
      </c>
      <c r="R86" s="107"/>
      <c r="S86" s="107"/>
      <c r="T86" s="107"/>
      <c r="U86" s="107"/>
      <c r="V86" s="10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8.0" customHeight="1">
      <c r="B87" s="104"/>
      <c r="C87" s="129"/>
      <c r="D87" s="497">
        <f t="shared" ref="D87:E87" si="29">SUM(D80:D86)</f>
        <v>280000</v>
      </c>
      <c r="E87" s="497">
        <f t="shared" si="29"/>
        <v>296575</v>
      </c>
      <c r="F87" s="498">
        <f>SUM(F76:F86)</f>
        <v>12283.703</v>
      </c>
      <c r="G87" s="499">
        <f>AVERAGE(G80,G86)</f>
        <v>1.275</v>
      </c>
      <c r="H87" s="500" t="s">
        <v>213</v>
      </c>
      <c r="L87" s="134"/>
      <c r="R87" s="6"/>
      <c r="S87" s="6"/>
      <c r="T87" s="107"/>
      <c r="U87" s="107"/>
      <c r="V87" s="10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8.0" customHeight="1">
      <c r="B88" s="104"/>
      <c r="C88" s="117"/>
      <c r="D88" s="135"/>
      <c r="E88" s="136"/>
      <c r="F88" s="136"/>
      <c r="G88" s="137"/>
      <c r="L88" s="138"/>
      <c r="R88" s="107"/>
      <c r="S88" s="107"/>
      <c r="T88" s="107"/>
      <c r="U88" s="107"/>
      <c r="V88" s="10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8.0" customHeight="1">
      <c r="B89" s="104"/>
      <c r="C89" s="117"/>
      <c r="D89" s="135"/>
      <c r="E89" s="136"/>
      <c r="F89" s="136"/>
      <c r="G89" s="137"/>
      <c r="O89" s="139"/>
      <c r="R89" s="107"/>
      <c r="S89" s="107"/>
      <c r="T89" s="107"/>
      <c r="U89" s="107"/>
      <c r="V89" s="10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8.0" customHeight="1">
      <c r="B90" s="104"/>
      <c r="C90" s="117"/>
      <c r="D90" s="135"/>
      <c r="E90" s="136"/>
      <c r="F90" s="136"/>
      <c r="G90" s="140"/>
      <c r="O90" s="110"/>
      <c r="R90" s="107"/>
      <c r="S90" s="107"/>
      <c r="T90" s="107"/>
      <c r="U90" s="107"/>
      <c r="V90" s="10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8.0" customHeight="1">
      <c r="B91" s="104"/>
      <c r="F91" s="385" t="s">
        <v>214</v>
      </c>
      <c r="G91" s="501">
        <v>5.0</v>
      </c>
      <c r="R91" s="107"/>
      <c r="S91" s="107"/>
      <c r="T91" s="107"/>
      <c r="U91" s="107"/>
      <c r="V91" s="10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8.0" customHeight="1">
      <c r="B92" s="104"/>
      <c r="F92" s="389" t="s">
        <v>215</v>
      </c>
      <c r="G92" s="502">
        <f>(G93-G95)/G91</f>
        <v>5685</v>
      </c>
      <c r="R92" s="107"/>
      <c r="S92" s="107"/>
      <c r="T92" s="107"/>
      <c r="U92" s="107"/>
      <c r="V92" s="10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8.0" customHeight="1">
      <c r="A93" s="103"/>
      <c r="B93" s="104"/>
      <c r="F93" s="389" t="s">
        <v>1</v>
      </c>
      <c r="G93" s="503">
        <v>325000.0</v>
      </c>
      <c r="R93" s="107"/>
      <c r="S93" s="107"/>
      <c r="T93" s="107"/>
      <c r="U93" s="107"/>
      <c r="V93" s="10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8.0" customHeight="1">
      <c r="A94" s="103"/>
      <c r="B94" s="104"/>
      <c r="F94" s="389" t="s">
        <v>216</v>
      </c>
      <c r="G94" s="504">
        <f>G95/G93</f>
        <v>0.9125384615</v>
      </c>
      <c r="L94" s="146"/>
      <c r="R94" s="107"/>
      <c r="S94" s="107"/>
      <c r="T94" s="107"/>
      <c r="U94" s="107"/>
      <c r="V94" s="10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8.0" customHeight="1">
      <c r="A95" s="103"/>
      <c r="B95" s="104"/>
      <c r="F95" s="396" t="s">
        <v>217</v>
      </c>
      <c r="G95" s="505">
        <f>E87</f>
        <v>296575</v>
      </c>
      <c r="L95" s="148"/>
      <c r="R95" s="107"/>
      <c r="S95" s="107"/>
      <c r="T95" s="107"/>
      <c r="U95" s="107"/>
      <c r="V95" s="10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8.0" customHeight="1">
      <c r="A96" s="103"/>
      <c r="B96" s="104"/>
      <c r="L96" s="148"/>
      <c r="R96" s="107"/>
      <c r="S96" s="107"/>
      <c r="T96" s="107"/>
      <c r="U96" s="107"/>
      <c r="V96" s="10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8.0" customHeight="1">
      <c r="A97" s="103"/>
      <c r="B97" s="104"/>
      <c r="F97" s="384" t="s">
        <v>218</v>
      </c>
      <c r="G97" s="384" t="s">
        <v>5</v>
      </c>
      <c r="I97" s="4"/>
      <c r="J97" s="4"/>
      <c r="L97" s="148"/>
      <c r="R97" s="107"/>
      <c r="S97" s="107"/>
      <c r="T97" s="107"/>
      <c r="U97" s="107"/>
      <c r="V97" s="10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8.0" customHeight="1">
      <c r="A98" s="103"/>
      <c r="B98" s="104"/>
      <c r="F98" s="387">
        <f>SUM(M4:M193)</f>
        <v>177789.77</v>
      </c>
      <c r="G98" s="388">
        <f>SUM(N4:N62)</f>
        <v>296575</v>
      </c>
      <c r="R98" s="107"/>
      <c r="S98" s="107"/>
      <c r="T98" s="107"/>
      <c r="U98" s="107"/>
      <c r="V98" s="10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8.0" customHeight="1">
      <c r="A99" s="103"/>
      <c r="B99" s="104"/>
      <c r="F99" s="392" t="s">
        <v>219</v>
      </c>
      <c r="G99" s="392" t="s">
        <v>220</v>
      </c>
      <c r="R99" s="107"/>
      <c r="S99" s="107"/>
      <c r="T99" s="107"/>
      <c r="U99" s="107"/>
      <c r="V99" s="10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8.0" customHeight="1">
      <c r="A100" s="103"/>
      <c r="B100" s="104"/>
      <c r="F100" s="394">
        <f>AF75/G98</f>
        <v>0.174841825</v>
      </c>
      <c r="G100" s="395">
        <f>G98*F100</f>
        <v>51853.71425</v>
      </c>
      <c r="R100" s="107"/>
      <c r="S100" s="107"/>
      <c r="T100" s="107"/>
      <c r="U100" s="107"/>
      <c r="V100" s="10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8.0" customHeight="1">
      <c r="A101" s="155"/>
      <c r="B101" s="104"/>
      <c r="R101" s="107"/>
      <c r="S101" s="107"/>
      <c r="T101" s="107"/>
      <c r="U101" s="107"/>
      <c r="V101" s="10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8.0" customHeight="1">
      <c r="A102" s="103"/>
      <c r="B102" s="104"/>
      <c r="R102" s="107"/>
      <c r="S102" s="107"/>
      <c r="T102" s="107"/>
      <c r="U102" s="107"/>
      <c r="V102" s="10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8.0" customHeight="1">
      <c r="A103" s="103"/>
      <c r="B103" s="104"/>
      <c r="R103" s="107"/>
      <c r="S103" s="107"/>
      <c r="T103" s="107"/>
      <c r="U103" s="107"/>
      <c r="V103" s="10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8.0" customHeight="1">
      <c r="A104" s="103"/>
      <c r="B104" s="104"/>
      <c r="R104" s="107"/>
      <c r="S104" s="107"/>
      <c r="T104" s="107"/>
      <c r="U104" s="107"/>
      <c r="V104" s="10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8.0" customHeight="1">
      <c r="A105" s="103"/>
      <c r="B105" s="104"/>
      <c r="K105" s="4" t="s">
        <v>210</v>
      </c>
      <c r="R105" s="107"/>
      <c r="S105" s="107"/>
      <c r="T105" s="107"/>
      <c r="U105" s="107"/>
      <c r="V105" s="10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8.0" customHeight="1">
      <c r="A106" s="103"/>
      <c r="B106" s="104"/>
      <c r="R106" s="107"/>
      <c r="S106" s="107"/>
      <c r="T106" s="107"/>
      <c r="U106" s="107"/>
      <c r="V106" s="10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8.0" customHeight="1">
      <c r="A107" s="103"/>
      <c r="B107" s="104"/>
      <c r="G107" s="146"/>
      <c r="H107" s="146"/>
      <c r="I107" s="146"/>
      <c r="J107" s="146"/>
      <c r="K107" s="146"/>
      <c r="P107" s="156"/>
      <c r="Q107" s="156"/>
      <c r="R107" s="157"/>
      <c r="S107" s="157"/>
      <c r="T107" s="158"/>
      <c r="U107" s="158"/>
      <c r="V107" s="158"/>
      <c r="W107" s="159"/>
      <c r="X107" s="159"/>
      <c r="Y107" s="160"/>
      <c r="Z107" s="160"/>
      <c r="AA107" s="161"/>
      <c r="AB107" s="162"/>
      <c r="AC107" s="161"/>
      <c r="AD107" s="159"/>
      <c r="AE107" s="160"/>
      <c r="AF107" s="159"/>
      <c r="AG107" s="163"/>
      <c r="AH107" s="164"/>
      <c r="AI107" s="165"/>
      <c r="AJ107" s="165"/>
      <c r="AK107" s="165"/>
    </row>
    <row r="108" ht="18.0" customHeight="1">
      <c r="A108" s="103"/>
      <c r="B108" s="104"/>
      <c r="G108" s="148"/>
      <c r="H108" s="148"/>
      <c r="I108" s="148"/>
      <c r="J108" s="148"/>
      <c r="P108" s="166"/>
      <c r="Q108" s="167"/>
      <c r="R108" s="106"/>
      <c r="S108" s="106"/>
      <c r="T108" s="158"/>
      <c r="U108" s="158"/>
      <c r="V108" s="158"/>
      <c r="W108" s="159"/>
      <c r="X108" s="159"/>
      <c r="Y108" s="160"/>
      <c r="Z108" s="160"/>
      <c r="AA108" s="161"/>
      <c r="AB108" s="162"/>
      <c r="AC108" s="161"/>
      <c r="AD108" s="159"/>
      <c r="AE108" s="160"/>
      <c r="AF108" s="159"/>
      <c r="AG108" s="163"/>
      <c r="AH108" s="164"/>
      <c r="AI108" s="168"/>
      <c r="AJ108" s="168"/>
      <c r="AK108" s="168"/>
    </row>
    <row r="109" ht="18.0" customHeight="1">
      <c r="A109" s="103"/>
      <c r="B109" s="104"/>
      <c r="C109" s="169"/>
      <c r="D109" s="170"/>
      <c r="E109" s="170"/>
      <c r="F109" s="148"/>
      <c r="G109" s="148"/>
      <c r="H109" s="148"/>
      <c r="I109" s="148"/>
      <c r="J109" s="148"/>
      <c r="P109" s="166"/>
      <c r="Q109" s="167"/>
      <c r="R109" s="106"/>
      <c r="S109" s="106"/>
      <c r="T109" s="158"/>
      <c r="U109" s="158"/>
      <c r="V109" s="158"/>
      <c r="W109" s="159"/>
      <c r="X109" s="159"/>
      <c r="Y109" s="160"/>
      <c r="Z109" s="161"/>
      <c r="AA109" s="161"/>
      <c r="AB109" s="162"/>
      <c r="AC109" s="161"/>
      <c r="AD109" s="159"/>
      <c r="AE109" s="160"/>
      <c r="AF109" s="159"/>
      <c r="AG109" s="163"/>
      <c r="AH109" s="164"/>
      <c r="AI109" s="165"/>
      <c r="AJ109" s="165"/>
      <c r="AK109" s="165"/>
    </row>
    <row r="110" ht="18.0" customHeight="1">
      <c r="A110" s="103"/>
      <c r="B110" s="104"/>
      <c r="C110" s="169"/>
      <c r="D110" s="170"/>
      <c r="E110" s="170"/>
      <c r="F110" s="148"/>
      <c r="G110" s="148"/>
      <c r="H110" s="148"/>
      <c r="I110" s="148"/>
      <c r="J110" s="148"/>
      <c r="K110" s="148"/>
      <c r="P110" s="166"/>
      <c r="Q110" s="167"/>
      <c r="R110" s="171"/>
      <c r="S110" s="171"/>
      <c r="T110" s="158"/>
      <c r="U110" s="158"/>
      <c r="V110" s="158"/>
      <c r="W110" s="159"/>
      <c r="X110" s="159"/>
      <c r="Y110" s="160"/>
      <c r="Z110" s="160"/>
      <c r="AA110" s="161"/>
      <c r="AB110" s="162"/>
      <c r="AC110" s="161"/>
      <c r="AD110" s="159"/>
      <c r="AE110" s="160"/>
      <c r="AF110" s="159"/>
      <c r="AG110" s="163"/>
      <c r="AH110" s="164"/>
      <c r="AI110" s="165"/>
      <c r="AJ110" s="165"/>
      <c r="AK110" s="165"/>
    </row>
    <row r="111" ht="18.0" customHeight="1">
      <c r="A111" s="103"/>
      <c r="B111" s="104"/>
      <c r="C111" s="6"/>
      <c r="R111" s="107"/>
      <c r="S111" s="107"/>
      <c r="T111" s="107"/>
      <c r="U111" s="107"/>
      <c r="V111" s="10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8.0" customHeight="1">
      <c r="A112" s="103"/>
      <c r="B112" s="104"/>
      <c r="R112" s="107"/>
      <c r="S112" s="107"/>
      <c r="T112" s="107"/>
      <c r="U112" s="107"/>
      <c r="V112" s="10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8.0" customHeight="1">
      <c r="A113" s="103"/>
      <c r="B113" s="104"/>
      <c r="R113" s="107"/>
      <c r="S113" s="107"/>
      <c r="T113" s="107"/>
      <c r="U113" s="107"/>
      <c r="V113" s="10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8.0" customHeight="1">
      <c r="A114" s="103"/>
      <c r="B114" s="104"/>
      <c r="R114" s="107"/>
      <c r="S114" s="107"/>
      <c r="T114" s="107"/>
      <c r="U114" s="107"/>
      <c r="V114" s="10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8.0" customHeight="1">
      <c r="A115" s="103"/>
      <c r="B115" s="104"/>
      <c r="R115" s="107"/>
      <c r="S115" s="107"/>
      <c r="T115" s="107"/>
      <c r="U115" s="107"/>
      <c r="V115" s="10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8.0" customHeight="1">
      <c r="A116" s="103"/>
      <c r="B116" s="104"/>
      <c r="R116" s="107"/>
      <c r="S116" s="107"/>
      <c r="T116" s="107"/>
      <c r="U116" s="107"/>
      <c r="V116" s="10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8.0" customHeight="1">
      <c r="A117" s="103"/>
      <c r="B117" s="104"/>
      <c r="R117" s="107"/>
      <c r="S117" s="107"/>
      <c r="T117" s="107"/>
      <c r="U117" s="107"/>
      <c r="V117" s="10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8.0" customHeight="1">
      <c r="A118" s="103"/>
      <c r="R118" s="107"/>
      <c r="S118" s="107"/>
      <c r="T118" s="107"/>
      <c r="U118" s="107"/>
      <c r="V118" s="10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8.0" customHeight="1">
      <c r="A119" s="103"/>
      <c r="R119" s="107"/>
      <c r="S119" s="107"/>
      <c r="T119" s="107"/>
      <c r="U119" s="107"/>
      <c r="V119" s="10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8.0" customHeight="1">
      <c r="A120" s="103"/>
      <c r="R120" s="107"/>
      <c r="S120" s="107"/>
      <c r="T120" s="107"/>
      <c r="U120" s="107"/>
      <c r="V120" s="10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8.0" customHeight="1">
      <c r="A121" s="103"/>
      <c r="R121" s="107"/>
      <c r="S121" s="107"/>
      <c r="T121" s="107"/>
      <c r="U121" s="107"/>
      <c r="V121" s="10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8.0" customHeight="1">
      <c r="A122" s="103"/>
      <c r="R122" s="107"/>
      <c r="S122" s="107"/>
      <c r="T122" s="107"/>
      <c r="U122" s="107"/>
      <c r="V122" s="10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8.0" customHeight="1">
      <c r="A123" s="103"/>
      <c r="R123" s="107"/>
      <c r="S123" s="107"/>
      <c r="T123" s="107"/>
      <c r="U123" s="107"/>
      <c r="V123" s="10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8.0" customHeight="1">
      <c r="A124" s="103"/>
      <c r="R124" s="107"/>
      <c r="S124" s="107"/>
      <c r="T124" s="107"/>
      <c r="U124" s="107"/>
      <c r="V124" s="10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8.0" customHeight="1">
      <c r="A125" s="103"/>
      <c r="R125" s="107"/>
      <c r="S125" s="107"/>
      <c r="T125" s="107"/>
      <c r="U125" s="107"/>
      <c r="V125" s="10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8.0" customHeight="1">
      <c r="A126" s="103"/>
      <c r="R126" s="107"/>
      <c r="S126" s="107"/>
      <c r="T126" s="107"/>
      <c r="U126" s="107"/>
      <c r="V126" s="10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8.0" customHeight="1">
      <c r="A127" s="103"/>
      <c r="R127" s="107"/>
      <c r="S127" s="107"/>
      <c r="T127" s="107"/>
      <c r="U127" s="107"/>
      <c r="V127" s="10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8.0" customHeight="1">
      <c r="A128" s="103"/>
      <c r="R128" s="107"/>
      <c r="S128" s="107"/>
      <c r="T128" s="107"/>
      <c r="U128" s="107"/>
      <c r="V128" s="10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8.0" customHeight="1">
      <c r="A129" s="103"/>
      <c r="R129" s="107"/>
      <c r="S129" s="107"/>
      <c r="T129" s="107"/>
      <c r="U129" s="107"/>
      <c r="V129" s="10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8.0" customHeight="1">
      <c r="A130" s="103"/>
      <c r="R130" s="107"/>
      <c r="S130" s="107"/>
      <c r="T130" s="107"/>
      <c r="U130" s="107"/>
      <c r="V130" s="10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8.0" customHeight="1">
      <c r="A131" s="103"/>
      <c r="R131" s="107"/>
      <c r="S131" s="107"/>
      <c r="T131" s="107"/>
      <c r="U131" s="107"/>
      <c r="V131" s="10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8.0" customHeight="1">
      <c r="A132" s="103"/>
      <c r="G132" s="172" t="str">
        <f>F4:F1053</f>
        <v/>
      </c>
      <c r="R132" s="107"/>
      <c r="S132" s="107"/>
      <c r="T132" s="107"/>
      <c r="U132" s="107"/>
      <c r="V132" s="10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8.0" customHeight="1">
      <c r="A133" s="103"/>
      <c r="R133" s="107"/>
      <c r="S133" s="107"/>
      <c r="T133" s="107"/>
      <c r="U133" s="107"/>
      <c r="V133" s="10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8.0" customHeight="1">
      <c r="A134" s="103"/>
      <c r="K134" s="175">
        <v>0.0</v>
      </c>
      <c r="M134" s="172">
        <f>SUMIF(T4:T50,K134,U4:AK30)</f>
        <v>17</v>
      </c>
      <c r="R134" s="107"/>
      <c r="S134" s="107"/>
      <c r="T134" s="107"/>
      <c r="U134" s="107"/>
      <c r="V134" s="10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8.0" customHeight="1">
      <c r="A135" s="103"/>
      <c r="K135" s="175">
        <v>0.035</v>
      </c>
      <c r="M135" s="172">
        <f>SUMIF(T4:T51,K135,U4:AK30)</f>
        <v>10</v>
      </c>
      <c r="R135" s="107"/>
      <c r="S135" s="107"/>
      <c r="T135" s="107"/>
      <c r="U135" s="107"/>
      <c r="V135" s="10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8.0" customHeight="1">
      <c r="A136" s="103"/>
      <c r="R136" s="107"/>
      <c r="S136" s="107"/>
      <c r="T136" s="107"/>
      <c r="U136" s="107"/>
      <c r="V136" s="10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8.0" customHeight="1">
      <c r="A137" s="103"/>
      <c r="R137" s="107"/>
      <c r="S137" s="107"/>
      <c r="T137" s="107"/>
      <c r="U137" s="107"/>
      <c r="V137" s="10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8.0" customHeight="1">
      <c r="A138" s="103"/>
      <c r="R138" s="107"/>
      <c r="S138" s="107"/>
      <c r="T138" s="107"/>
      <c r="U138" s="107"/>
      <c r="V138" s="10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8.0" customHeight="1">
      <c r="A139" s="103"/>
      <c r="K139" s="176"/>
      <c r="R139" s="107"/>
      <c r="S139" s="107"/>
      <c r="T139" s="107"/>
      <c r="U139" s="107"/>
      <c r="V139" s="10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8.0" customHeight="1">
      <c r="A140" s="103"/>
      <c r="R140" s="107"/>
      <c r="S140" s="107"/>
      <c r="T140" s="107"/>
      <c r="U140" s="107"/>
      <c r="V140" s="10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8.0" customHeight="1">
      <c r="A141" s="103"/>
      <c r="R141" s="107"/>
      <c r="S141" s="107"/>
      <c r="T141" s="107"/>
      <c r="U141" s="107"/>
      <c r="V141" s="10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8.0" customHeight="1">
      <c r="A142" s="103"/>
      <c r="R142" s="107"/>
      <c r="S142" s="107"/>
      <c r="T142" s="107"/>
      <c r="U142" s="107"/>
      <c r="V142" s="10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8.0" customHeight="1">
      <c r="A143" s="103"/>
      <c r="R143" s="107"/>
      <c r="S143" s="107"/>
      <c r="T143" s="107"/>
      <c r="U143" s="107"/>
      <c r="V143" s="10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8.0" customHeight="1">
      <c r="A144" s="103"/>
      <c r="R144" s="107"/>
      <c r="S144" s="107"/>
      <c r="T144" s="107"/>
      <c r="U144" s="107"/>
      <c r="V144" s="10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8.0" customHeight="1">
      <c r="A145" s="103"/>
      <c r="R145" s="107"/>
      <c r="S145" s="107"/>
      <c r="T145" s="107"/>
      <c r="U145" s="107"/>
      <c r="V145" s="10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8.0" customHeight="1">
      <c r="A146" s="103"/>
      <c r="R146" s="107"/>
      <c r="S146" s="107"/>
      <c r="T146" s="107"/>
      <c r="U146" s="107"/>
      <c r="V146" s="10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8.0" customHeight="1">
      <c r="A147" s="103"/>
      <c r="R147" s="107"/>
      <c r="S147" s="107"/>
      <c r="T147" s="107"/>
      <c r="U147" s="107"/>
      <c r="V147" s="10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8.0" customHeight="1">
      <c r="A148" s="103"/>
      <c r="R148" s="107"/>
      <c r="S148" s="107"/>
      <c r="T148" s="107"/>
      <c r="U148" s="107"/>
      <c r="V148" s="10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8.0" customHeight="1">
      <c r="A149" s="103"/>
      <c r="R149" s="107"/>
      <c r="S149" s="107"/>
      <c r="T149" s="107"/>
      <c r="U149" s="107"/>
      <c r="V149" s="10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8.0" customHeight="1">
      <c r="A150" s="103"/>
      <c r="R150" s="107"/>
      <c r="S150" s="107"/>
      <c r="T150" s="107"/>
      <c r="U150" s="107"/>
      <c r="V150" s="10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8.0" customHeight="1">
      <c r="A151" s="103"/>
      <c r="R151" s="107"/>
      <c r="S151" s="107"/>
      <c r="T151" s="107"/>
      <c r="U151" s="107"/>
      <c r="V151" s="10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8.0" customHeight="1">
      <c r="A152" s="103"/>
      <c r="R152" s="107"/>
      <c r="S152" s="107"/>
      <c r="T152" s="107"/>
      <c r="U152" s="107"/>
      <c r="V152" s="10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8.0" customHeight="1">
      <c r="A153" s="103"/>
      <c r="R153" s="107"/>
      <c r="S153" s="107"/>
      <c r="T153" s="107"/>
      <c r="U153" s="107"/>
      <c r="V153" s="10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8.0" customHeight="1">
      <c r="A154" s="103"/>
      <c r="R154" s="107"/>
      <c r="S154" s="107"/>
      <c r="T154" s="107"/>
      <c r="U154" s="107"/>
      <c r="V154" s="10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8.0" customHeight="1">
      <c r="A155" s="103"/>
      <c r="R155" s="107"/>
      <c r="S155" s="107"/>
      <c r="T155" s="107"/>
      <c r="U155" s="107"/>
      <c r="V155" s="10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8.0" customHeight="1">
      <c r="A156" s="103"/>
      <c r="R156" s="107"/>
      <c r="S156" s="107"/>
      <c r="T156" s="107"/>
      <c r="U156" s="107"/>
      <c r="V156" s="10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8.0" customHeight="1">
      <c r="A157" s="103"/>
      <c r="R157" s="107"/>
      <c r="S157" s="107"/>
      <c r="T157" s="107"/>
      <c r="U157" s="107"/>
      <c r="V157" s="10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8.0" customHeight="1">
      <c r="A158" s="103"/>
      <c r="R158" s="107"/>
      <c r="S158" s="107"/>
      <c r="T158" s="107"/>
      <c r="U158" s="107"/>
      <c r="V158" s="10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8.0" customHeight="1">
      <c r="A159" s="103"/>
      <c r="R159" s="107"/>
      <c r="S159" s="107"/>
      <c r="T159" s="107"/>
      <c r="U159" s="107"/>
      <c r="V159" s="10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8.0" customHeight="1">
      <c r="A160" s="103"/>
      <c r="R160" s="107"/>
      <c r="S160" s="107"/>
      <c r="T160" s="107"/>
      <c r="U160" s="107"/>
      <c r="V160" s="10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8.0" customHeight="1">
      <c r="A161" s="103"/>
      <c r="R161" s="107"/>
      <c r="S161" s="107"/>
      <c r="T161" s="107"/>
      <c r="U161" s="107"/>
      <c r="V161" s="10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8.0" customHeight="1">
      <c r="A162" s="103"/>
      <c r="R162" s="107"/>
      <c r="S162" s="107"/>
      <c r="T162" s="107"/>
      <c r="U162" s="107"/>
      <c r="V162" s="10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8.0" customHeight="1">
      <c r="A163" s="103"/>
      <c r="R163" s="107"/>
      <c r="S163" s="107"/>
      <c r="T163" s="107"/>
      <c r="U163" s="107"/>
      <c r="V163" s="10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8.0" customHeight="1">
      <c r="A164" s="103"/>
      <c r="R164" s="107"/>
      <c r="S164" s="107"/>
      <c r="T164" s="107"/>
      <c r="U164" s="107"/>
      <c r="V164" s="10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8.0" customHeight="1">
      <c r="A165" s="103"/>
      <c r="R165" s="107"/>
      <c r="S165" s="107"/>
      <c r="T165" s="107"/>
      <c r="U165" s="107"/>
      <c r="V165" s="10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8.0" customHeight="1">
      <c r="A166" s="103"/>
      <c r="R166" s="107"/>
      <c r="S166" s="107"/>
      <c r="T166" s="107"/>
      <c r="U166" s="107"/>
      <c r="V166" s="10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8.0" customHeight="1">
      <c r="A167" s="103"/>
      <c r="R167" s="107"/>
      <c r="S167" s="107"/>
      <c r="T167" s="107"/>
      <c r="U167" s="107"/>
      <c r="V167" s="10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8.0" customHeight="1">
      <c r="A168" s="103"/>
      <c r="R168" s="107"/>
      <c r="S168" s="107"/>
      <c r="T168" s="107"/>
      <c r="U168" s="107"/>
      <c r="V168" s="10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8.0" customHeight="1">
      <c r="A169" s="103"/>
      <c r="R169" s="107"/>
      <c r="S169" s="107"/>
      <c r="T169" s="107"/>
      <c r="U169" s="107"/>
      <c r="V169" s="10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8.0" customHeight="1">
      <c r="A170" s="103"/>
      <c r="R170" s="107"/>
      <c r="S170" s="107"/>
      <c r="T170" s="107"/>
      <c r="U170" s="107"/>
      <c r="V170" s="10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8.0" customHeight="1">
      <c r="A171" s="103"/>
      <c r="R171" s="107"/>
      <c r="S171" s="107"/>
      <c r="T171" s="107"/>
      <c r="U171" s="107"/>
      <c r="V171" s="10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8.0" customHeight="1">
      <c r="A172" s="103"/>
      <c r="R172" s="107"/>
      <c r="S172" s="107"/>
      <c r="T172" s="107"/>
      <c r="U172" s="107"/>
      <c r="V172" s="10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8.0" customHeight="1">
      <c r="A173" s="103"/>
      <c r="R173" s="107"/>
      <c r="S173" s="107"/>
      <c r="T173" s="107"/>
      <c r="U173" s="107"/>
      <c r="V173" s="10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8.0" customHeight="1">
      <c r="A174" s="103"/>
      <c r="R174" s="107"/>
      <c r="S174" s="107"/>
      <c r="T174" s="107"/>
      <c r="U174" s="107"/>
      <c r="V174" s="10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8.0" customHeight="1">
      <c r="A175" s="103"/>
      <c r="R175" s="107"/>
      <c r="S175" s="107"/>
      <c r="T175" s="107"/>
      <c r="U175" s="107"/>
      <c r="V175" s="10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8.0" customHeight="1">
      <c r="A176" s="103"/>
      <c r="R176" s="107"/>
      <c r="S176" s="107"/>
      <c r="T176" s="107"/>
      <c r="U176" s="107"/>
      <c r="V176" s="10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8.0" customHeight="1">
      <c r="A177" s="103"/>
      <c r="R177" s="107"/>
      <c r="S177" s="107"/>
      <c r="T177" s="107"/>
      <c r="U177" s="107"/>
      <c r="V177" s="10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8.0" customHeight="1">
      <c r="A178" s="103"/>
      <c r="R178" s="107"/>
      <c r="S178" s="107"/>
      <c r="T178" s="107"/>
      <c r="U178" s="107"/>
      <c r="V178" s="10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8.0" customHeight="1">
      <c r="A179" s="103"/>
      <c r="R179" s="107"/>
      <c r="S179" s="107"/>
      <c r="T179" s="107"/>
      <c r="U179" s="107"/>
      <c r="V179" s="10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8.0" customHeight="1">
      <c r="A180" s="103"/>
      <c r="R180" s="107"/>
      <c r="S180" s="107"/>
      <c r="T180" s="107"/>
      <c r="U180" s="107"/>
      <c r="V180" s="10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8.0" customHeight="1">
      <c r="A181" s="103"/>
      <c r="R181" s="107"/>
      <c r="S181" s="107"/>
      <c r="T181" s="107"/>
      <c r="U181" s="107"/>
      <c r="V181" s="10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8.0" customHeight="1">
      <c r="A182" s="103"/>
      <c r="R182" s="107"/>
      <c r="S182" s="107"/>
      <c r="T182" s="107"/>
      <c r="U182" s="107"/>
      <c r="V182" s="10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8.0" customHeight="1">
      <c r="A183" s="103"/>
      <c r="R183" s="107"/>
      <c r="S183" s="107"/>
      <c r="T183" s="107"/>
      <c r="U183" s="107"/>
      <c r="V183" s="10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8.0" customHeight="1">
      <c r="A184" s="103"/>
      <c r="R184" s="107"/>
      <c r="S184" s="107"/>
      <c r="T184" s="107"/>
      <c r="U184" s="107"/>
      <c r="V184" s="10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8.0" customHeight="1">
      <c r="A185" s="103"/>
      <c r="R185" s="107"/>
      <c r="S185" s="107"/>
      <c r="T185" s="107"/>
      <c r="U185" s="107"/>
      <c r="V185" s="10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8.0" customHeight="1">
      <c r="A186" s="103"/>
      <c r="R186" s="107"/>
      <c r="S186" s="107"/>
      <c r="T186" s="107"/>
      <c r="U186" s="107"/>
      <c r="V186" s="10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8.0" customHeight="1">
      <c r="A187" s="103"/>
      <c r="R187" s="107"/>
      <c r="S187" s="107"/>
      <c r="T187" s="107"/>
      <c r="U187" s="107"/>
      <c r="V187" s="10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8.0" customHeight="1">
      <c r="A188" s="103"/>
      <c r="R188" s="107"/>
      <c r="S188" s="107"/>
      <c r="T188" s="107"/>
      <c r="U188" s="107"/>
      <c r="V188" s="10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8.0" customHeight="1">
      <c r="A189" s="103"/>
      <c r="R189" s="107"/>
      <c r="S189" s="107"/>
      <c r="T189" s="107"/>
      <c r="U189" s="107"/>
      <c r="V189" s="10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8.0" customHeight="1">
      <c r="A190" s="103"/>
      <c r="R190" s="107"/>
      <c r="S190" s="107"/>
      <c r="T190" s="107"/>
      <c r="U190" s="107"/>
      <c r="V190" s="10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8.0" customHeight="1">
      <c r="A191" s="103"/>
      <c r="R191" s="107"/>
      <c r="S191" s="107"/>
      <c r="T191" s="107"/>
      <c r="U191" s="107"/>
      <c r="V191" s="10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8.0" customHeight="1">
      <c r="A192" s="103"/>
      <c r="R192" s="107"/>
      <c r="S192" s="107"/>
      <c r="T192" s="107"/>
      <c r="U192" s="107"/>
      <c r="V192" s="10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8.0" customHeight="1">
      <c r="A193" s="103"/>
      <c r="R193" s="107"/>
      <c r="S193" s="107"/>
      <c r="T193" s="107"/>
      <c r="U193" s="107"/>
      <c r="V193" s="10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8.0" customHeight="1">
      <c r="A194" s="103"/>
      <c r="R194" s="107"/>
      <c r="S194" s="107"/>
      <c r="T194" s="107"/>
      <c r="U194" s="107"/>
      <c r="V194" s="10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8.0" customHeight="1">
      <c r="A195" s="103"/>
      <c r="R195" s="107"/>
      <c r="S195" s="107"/>
      <c r="T195" s="107"/>
      <c r="U195" s="107"/>
      <c r="V195" s="10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8.0" customHeight="1">
      <c r="A196" s="103"/>
      <c r="R196" s="107"/>
      <c r="S196" s="107"/>
      <c r="T196" s="107"/>
      <c r="U196" s="107"/>
      <c r="V196" s="10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8.0" customHeight="1">
      <c r="A197" s="103"/>
      <c r="R197" s="107"/>
      <c r="S197" s="107"/>
      <c r="T197" s="107"/>
      <c r="U197" s="107"/>
      <c r="V197" s="10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8.0" customHeight="1">
      <c r="A198" s="103"/>
      <c r="R198" s="107"/>
      <c r="S198" s="107"/>
      <c r="T198" s="107"/>
      <c r="U198" s="107"/>
      <c r="V198" s="10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8.0" customHeight="1">
      <c r="A199" s="103"/>
      <c r="R199" s="107"/>
      <c r="S199" s="107"/>
      <c r="T199" s="107"/>
      <c r="U199" s="107"/>
      <c r="V199" s="10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8.0" customHeight="1">
      <c r="A200" s="103"/>
      <c r="R200" s="107"/>
      <c r="S200" s="107"/>
      <c r="T200" s="107"/>
      <c r="U200" s="107"/>
      <c r="V200" s="10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8.0" customHeight="1">
      <c r="A201" s="103"/>
      <c r="R201" s="107"/>
      <c r="S201" s="107"/>
      <c r="T201" s="107"/>
      <c r="U201" s="107"/>
      <c r="V201" s="10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8.0" customHeight="1">
      <c r="A202" s="103"/>
      <c r="R202" s="107"/>
      <c r="S202" s="107"/>
      <c r="T202" s="107"/>
      <c r="U202" s="107"/>
      <c r="V202" s="10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8.0" customHeight="1">
      <c r="A203" s="103"/>
      <c r="R203" s="107"/>
      <c r="S203" s="107"/>
      <c r="T203" s="107"/>
      <c r="U203" s="107"/>
      <c r="V203" s="10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8.0" customHeight="1">
      <c r="A204" s="103"/>
      <c r="R204" s="107"/>
      <c r="S204" s="107"/>
      <c r="T204" s="107"/>
      <c r="U204" s="107"/>
      <c r="V204" s="10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8.0" customHeight="1">
      <c r="A205" s="103"/>
      <c r="R205" s="107"/>
      <c r="S205" s="107"/>
      <c r="T205" s="107"/>
      <c r="U205" s="107"/>
      <c r="V205" s="10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8.0" customHeight="1">
      <c r="A206" s="103"/>
      <c r="R206" s="107"/>
      <c r="S206" s="107"/>
      <c r="T206" s="107"/>
      <c r="U206" s="107"/>
      <c r="V206" s="10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8.0" customHeight="1">
      <c r="A207" s="103"/>
      <c r="R207" s="107"/>
      <c r="S207" s="107"/>
      <c r="T207" s="107"/>
      <c r="U207" s="107"/>
      <c r="V207" s="10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8.0" customHeight="1">
      <c r="A208" s="103"/>
      <c r="R208" s="107"/>
      <c r="S208" s="107"/>
      <c r="T208" s="107"/>
      <c r="U208" s="107"/>
      <c r="V208" s="10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8.0" customHeight="1">
      <c r="A209" s="103"/>
      <c r="R209" s="107"/>
      <c r="S209" s="107"/>
      <c r="T209" s="107"/>
      <c r="U209" s="107"/>
      <c r="V209" s="10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8.0" customHeight="1">
      <c r="A210" s="103"/>
      <c r="R210" s="107"/>
      <c r="S210" s="107"/>
      <c r="T210" s="107"/>
      <c r="U210" s="107"/>
      <c r="V210" s="10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8.0" customHeight="1">
      <c r="A211" s="103"/>
      <c r="R211" s="107"/>
      <c r="S211" s="107"/>
      <c r="T211" s="107"/>
      <c r="U211" s="107"/>
      <c r="V211" s="10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8.0" customHeight="1">
      <c r="A212" s="103"/>
      <c r="R212" s="107"/>
      <c r="S212" s="107"/>
      <c r="T212" s="107"/>
      <c r="U212" s="107"/>
      <c r="V212" s="10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8.0" customHeight="1">
      <c r="A213" s="103"/>
      <c r="R213" s="107"/>
      <c r="S213" s="107"/>
      <c r="T213" s="107"/>
      <c r="U213" s="107"/>
      <c r="V213" s="10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8.0" customHeight="1">
      <c r="A214" s="103"/>
      <c r="R214" s="107"/>
      <c r="S214" s="107"/>
      <c r="T214" s="107"/>
      <c r="U214" s="107"/>
      <c r="V214" s="10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8.0" customHeight="1">
      <c r="A215" s="103"/>
      <c r="R215" s="107"/>
      <c r="S215" s="107"/>
      <c r="T215" s="107"/>
      <c r="U215" s="107"/>
      <c r="V215" s="10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8.0" customHeight="1">
      <c r="A216" s="103"/>
      <c r="R216" s="107"/>
      <c r="S216" s="107"/>
      <c r="T216" s="107"/>
      <c r="U216" s="107"/>
      <c r="V216" s="10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8.0" customHeight="1">
      <c r="A217" s="103"/>
      <c r="R217" s="107"/>
      <c r="S217" s="107"/>
      <c r="T217" s="107"/>
      <c r="U217" s="107"/>
      <c r="V217" s="10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8.0" customHeight="1">
      <c r="A218" s="103"/>
      <c r="R218" s="107"/>
      <c r="S218" s="107"/>
      <c r="T218" s="107"/>
      <c r="U218" s="107"/>
      <c r="V218" s="10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8.0" customHeight="1">
      <c r="A219" s="103"/>
      <c r="R219" s="107"/>
      <c r="S219" s="107"/>
      <c r="T219" s="107"/>
      <c r="U219" s="107"/>
      <c r="V219" s="10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8.0" customHeight="1">
      <c r="A220" s="103"/>
      <c r="R220" s="107"/>
      <c r="S220" s="107"/>
      <c r="T220" s="107"/>
      <c r="U220" s="107"/>
      <c r="V220" s="10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8.0" customHeight="1">
      <c r="A221" s="103"/>
      <c r="R221" s="107"/>
      <c r="S221" s="107"/>
      <c r="T221" s="107"/>
      <c r="U221" s="107"/>
      <c r="V221" s="10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8.0" customHeight="1">
      <c r="A222" s="103"/>
      <c r="R222" s="107"/>
      <c r="S222" s="107"/>
      <c r="T222" s="107"/>
      <c r="U222" s="107"/>
      <c r="V222" s="10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8.0" customHeight="1">
      <c r="A223" s="103"/>
      <c r="R223" s="107"/>
      <c r="S223" s="107"/>
      <c r="T223" s="107"/>
      <c r="U223" s="107"/>
      <c r="V223" s="10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8.0" customHeight="1">
      <c r="A224" s="103"/>
      <c r="R224" s="107"/>
      <c r="S224" s="107"/>
      <c r="T224" s="107"/>
      <c r="U224" s="107"/>
      <c r="V224" s="10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8.0" customHeight="1">
      <c r="A225" s="103"/>
      <c r="R225" s="107"/>
      <c r="S225" s="107"/>
      <c r="T225" s="107"/>
      <c r="U225" s="107"/>
      <c r="V225" s="10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8.0" customHeight="1">
      <c r="A226" s="103"/>
      <c r="R226" s="107"/>
      <c r="S226" s="107"/>
      <c r="T226" s="107"/>
      <c r="U226" s="107"/>
      <c r="V226" s="10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8.0" customHeight="1">
      <c r="A227" s="103"/>
      <c r="R227" s="107"/>
      <c r="S227" s="107"/>
      <c r="T227" s="107"/>
      <c r="U227" s="107"/>
      <c r="V227" s="10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8.0" customHeight="1">
      <c r="A228" s="103"/>
      <c r="R228" s="107"/>
      <c r="S228" s="107"/>
      <c r="T228" s="107"/>
      <c r="U228" s="107"/>
      <c r="V228" s="10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8.0" customHeight="1">
      <c r="A229" s="103"/>
      <c r="R229" s="107"/>
      <c r="S229" s="107"/>
      <c r="T229" s="107"/>
      <c r="U229" s="107"/>
      <c r="V229" s="10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8.0" customHeight="1">
      <c r="A230" s="103"/>
      <c r="R230" s="107"/>
      <c r="S230" s="107"/>
      <c r="T230" s="107"/>
      <c r="U230" s="107"/>
      <c r="V230" s="10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8.0" customHeight="1">
      <c r="A231" s="103"/>
      <c r="R231" s="107"/>
      <c r="S231" s="107"/>
      <c r="T231" s="107"/>
      <c r="U231" s="107"/>
      <c r="V231" s="10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8.0" customHeight="1">
      <c r="A232" s="103"/>
      <c r="R232" s="107"/>
      <c r="S232" s="107"/>
      <c r="T232" s="107"/>
      <c r="U232" s="107"/>
      <c r="V232" s="10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8.0" customHeight="1">
      <c r="A233" s="103"/>
      <c r="R233" s="107"/>
      <c r="S233" s="107"/>
      <c r="T233" s="107"/>
      <c r="U233" s="107"/>
      <c r="V233" s="10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8.0" customHeight="1">
      <c r="A234" s="103"/>
      <c r="R234" s="107"/>
      <c r="S234" s="107"/>
      <c r="T234" s="107"/>
      <c r="U234" s="107"/>
      <c r="V234" s="10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8.0" customHeight="1">
      <c r="A235" s="103"/>
      <c r="R235" s="107"/>
      <c r="S235" s="107"/>
      <c r="T235" s="107"/>
      <c r="U235" s="107"/>
      <c r="V235" s="10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8.0" customHeight="1">
      <c r="A236" s="103"/>
      <c r="R236" s="107"/>
      <c r="S236" s="107"/>
      <c r="T236" s="107"/>
      <c r="U236" s="107"/>
      <c r="V236" s="10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8.0" customHeight="1">
      <c r="A237" s="103"/>
      <c r="R237" s="107"/>
      <c r="S237" s="107"/>
      <c r="T237" s="107"/>
      <c r="U237" s="107"/>
      <c r="V237" s="10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8.0" customHeight="1">
      <c r="A238" s="103"/>
      <c r="R238" s="107"/>
      <c r="S238" s="107"/>
      <c r="T238" s="107"/>
      <c r="U238" s="107"/>
      <c r="V238" s="10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8.0" customHeight="1">
      <c r="A239" s="103"/>
      <c r="R239" s="107"/>
      <c r="S239" s="107"/>
      <c r="T239" s="107"/>
      <c r="U239" s="107"/>
      <c r="V239" s="10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8.0" customHeight="1">
      <c r="A240" s="103"/>
      <c r="R240" s="107"/>
      <c r="S240" s="107"/>
      <c r="T240" s="107"/>
      <c r="U240" s="107"/>
      <c r="V240" s="10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8.0" customHeight="1">
      <c r="A241" s="103"/>
      <c r="R241" s="107"/>
      <c r="S241" s="107"/>
      <c r="T241" s="107"/>
      <c r="U241" s="107"/>
      <c r="V241" s="10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8.0" customHeight="1">
      <c r="A242" s="103"/>
      <c r="R242" s="107"/>
      <c r="S242" s="107"/>
      <c r="T242" s="107"/>
      <c r="U242" s="107"/>
      <c r="V242" s="10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8.0" customHeight="1">
      <c r="A243" s="103"/>
      <c r="R243" s="107"/>
      <c r="S243" s="107"/>
      <c r="T243" s="107"/>
      <c r="U243" s="107"/>
      <c r="V243" s="10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8.0" customHeight="1">
      <c r="A244" s="103"/>
      <c r="R244" s="107"/>
      <c r="S244" s="107"/>
      <c r="T244" s="107"/>
      <c r="U244" s="107"/>
      <c r="V244" s="10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8.0" customHeight="1">
      <c r="A245" s="103"/>
      <c r="R245" s="107"/>
      <c r="S245" s="107"/>
      <c r="T245" s="107"/>
      <c r="U245" s="107"/>
      <c r="V245" s="10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8.0" customHeight="1">
      <c r="A246" s="103"/>
      <c r="R246" s="107"/>
      <c r="S246" s="107"/>
      <c r="T246" s="107"/>
      <c r="U246" s="107"/>
      <c r="V246" s="10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8.0" customHeight="1">
      <c r="A247" s="103"/>
      <c r="R247" s="107"/>
      <c r="S247" s="107"/>
      <c r="T247" s="107"/>
      <c r="U247" s="107"/>
      <c r="V247" s="10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8.0" customHeight="1">
      <c r="A248" s="103"/>
      <c r="R248" s="107"/>
      <c r="S248" s="107"/>
      <c r="T248" s="107"/>
      <c r="U248" s="107"/>
      <c r="V248" s="10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8.0" customHeight="1">
      <c r="A249" s="103"/>
      <c r="R249" s="107"/>
      <c r="S249" s="107"/>
      <c r="T249" s="107"/>
      <c r="U249" s="107"/>
      <c r="V249" s="10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8.0" customHeight="1">
      <c r="A250" s="103"/>
      <c r="R250" s="107"/>
      <c r="S250" s="107"/>
      <c r="T250" s="107"/>
      <c r="U250" s="107"/>
      <c r="V250" s="10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8.0" customHeight="1">
      <c r="A251" s="103"/>
      <c r="R251" s="107"/>
      <c r="S251" s="107"/>
      <c r="T251" s="107"/>
      <c r="U251" s="107"/>
      <c r="V251" s="10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03"/>
      <c r="R252" s="107"/>
      <c r="S252" s="107"/>
      <c r="T252" s="107"/>
      <c r="U252" s="107"/>
      <c r="V252" s="10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03"/>
      <c r="R253" s="107"/>
      <c r="S253" s="107"/>
      <c r="T253" s="107"/>
      <c r="U253" s="107"/>
      <c r="V253" s="10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03"/>
      <c r="R254" s="107"/>
      <c r="S254" s="107"/>
      <c r="T254" s="107"/>
      <c r="U254" s="107"/>
      <c r="V254" s="10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03"/>
      <c r="R255" s="107"/>
      <c r="S255" s="107"/>
      <c r="T255" s="107"/>
      <c r="U255" s="107"/>
      <c r="V255" s="10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03"/>
      <c r="R256" s="107"/>
      <c r="S256" s="107"/>
      <c r="T256" s="107"/>
      <c r="U256" s="107"/>
      <c r="V256" s="10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03"/>
      <c r="R257" s="107"/>
      <c r="S257" s="107"/>
      <c r="T257" s="107"/>
      <c r="U257" s="107"/>
      <c r="V257" s="10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03"/>
      <c r="R258" s="107"/>
      <c r="S258" s="107"/>
      <c r="T258" s="107"/>
      <c r="U258" s="107"/>
      <c r="V258" s="10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03"/>
      <c r="R259" s="107"/>
      <c r="S259" s="107"/>
      <c r="T259" s="107"/>
      <c r="U259" s="107"/>
      <c r="V259" s="10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03"/>
      <c r="R260" s="107"/>
      <c r="S260" s="107"/>
      <c r="T260" s="107"/>
      <c r="U260" s="107"/>
      <c r="V260" s="10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03"/>
      <c r="R261" s="107"/>
      <c r="S261" s="107"/>
      <c r="T261" s="107"/>
      <c r="U261" s="107"/>
      <c r="V261" s="10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03"/>
      <c r="R262" s="107"/>
      <c r="S262" s="107"/>
      <c r="T262" s="107"/>
      <c r="U262" s="107"/>
      <c r="V262" s="10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03"/>
      <c r="R263" s="107"/>
      <c r="S263" s="107"/>
      <c r="T263" s="107"/>
      <c r="U263" s="107"/>
      <c r="V263" s="10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03"/>
      <c r="R264" s="107"/>
      <c r="S264" s="107"/>
      <c r="T264" s="107"/>
      <c r="U264" s="107"/>
      <c r="V264" s="10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03"/>
      <c r="R265" s="107"/>
      <c r="S265" s="107"/>
      <c r="T265" s="107"/>
      <c r="U265" s="107"/>
      <c r="V265" s="10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03"/>
      <c r="R266" s="107"/>
      <c r="S266" s="107"/>
      <c r="T266" s="107"/>
      <c r="U266" s="107"/>
      <c r="V266" s="10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03"/>
      <c r="R267" s="107"/>
      <c r="S267" s="107"/>
      <c r="T267" s="107"/>
      <c r="U267" s="107"/>
      <c r="V267" s="10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03"/>
      <c r="R268" s="107"/>
      <c r="S268" s="107"/>
      <c r="T268" s="107"/>
      <c r="U268" s="107"/>
      <c r="V268" s="10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03"/>
      <c r="R269" s="107"/>
      <c r="S269" s="107"/>
      <c r="T269" s="107"/>
      <c r="U269" s="107"/>
      <c r="V269" s="10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03"/>
      <c r="R270" s="107"/>
      <c r="S270" s="107"/>
      <c r="T270" s="107"/>
      <c r="U270" s="107"/>
      <c r="V270" s="10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03"/>
      <c r="R271" s="107"/>
      <c r="S271" s="107"/>
      <c r="T271" s="107"/>
      <c r="U271" s="107"/>
      <c r="V271" s="10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03"/>
      <c r="R272" s="107"/>
      <c r="S272" s="107"/>
      <c r="T272" s="107"/>
      <c r="U272" s="107"/>
      <c r="V272" s="10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03"/>
      <c r="R273" s="107"/>
      <c r="S273" s="107"/>
      <c r="T273" s="107"/>
      <c r="U273" s="107"/>
      <c r="V273" s="10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03"/>
      <c r="R274" s="107"/>
      <c r="S274" s="107"/>
      <c r="T274" s="107"/>
      <c r="U274" s="107"/>
      <c r="V274" s="10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03"/>
      <c r="R275" s="107"/>
      <c r="S275" s="107"/>
      <c r="T275" s="107"/>
      <c r="U275" s="107"/>
      <c r="V275" s="10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03"/>
      <c r="R276" s="107"/>
      <c r="S276" s="107"/>
      <c r="T276" s="107"/>
      <c r="U276" s="107"/>
      <c r="V276" s="10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103"/>
      <c r="R277" s="107"/>
      <c r="S277" s="107"/>
      <c r="T277" s="107"/>
      <c r="U277" s="107"/>
      <c r="V277" s="10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103"/>
      <c r="R278" s="107"/>
      <c r="S278" s="107"/>
      <c r="T278" s="107"/>
      <c r="U278" s="107"/>
      <c r="V278" s="10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103"/>
      <c r="R279" s="107"/>
      <c r="S279" s="107"/>
      <c r="T279" s="107"/>
      <c r="U279" s="107"/>
      <c r="V279" s="10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H379" s="172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H380" s="172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H381" s="172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H382" s="172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H383" s="172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H384" s="172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H385" s="172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H386" s="172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H387" s="172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H388" s="172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H389" s="172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H390" s="172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H391" s="172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H392" s="172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H393" s="172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H394" s="172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H395" s="172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H396" s="172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H397" s="172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H398" s="172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H399" s="172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H400" s="172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H401" s="172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H402" s="172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H403" s="172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H404" s="172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H405" s="172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H406" s="172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H407" s="172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H408" s="172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H409" s="172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H410" s="172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H411" s="172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H412" s="172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H413" s="172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H414" s="172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H415" s="172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H416" s="172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H417" s="172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H418" s="172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H419" s="172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H420" s="172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H421" s="172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H422" s="172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H423" s="172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H424" s="172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H425" s="172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H426" s="172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H427" s="172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H428" s="172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H429" s="172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H430" s="172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H431" s="172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H432" s="172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H433" s="172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H434" s="172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H435" s="172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H436" s="172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H437" s="172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H438" s="172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H439" s="172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H440" s="172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H441" s="172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H442" s="172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H443" s="172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H444" s="172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H445" s="172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H446" s="172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H447" s="172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H448" s="172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H449" s="172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H450" s="172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H451" s="172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H452" s="172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H453" s="172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H454" s="172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H455" s="172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H456" s="172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H457" s="172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H458" s="172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H459" s="172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H460" s="172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H461" s="172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H462" s="172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H463" s="172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H464" s="172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H465" s="172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H466" s="172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H467" s="172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H468" s="172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H469" s="172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H470" s="172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H471" s="172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H472" s="172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H473" s="172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H474" s="172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H475" s="172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H476" s="172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H477" s="172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H478" s="172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H479" s="172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H480" s="172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H481" s="172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H482" s="172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H483" s="172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H484" s="172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H485" s="172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H486" s="172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H487" s="172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H488" s="172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H489" s="172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H490" s="172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H491" s="172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H492" s="172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H493" s="172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H494" s="172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H495" s="172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H496" s="172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H497" s="172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H498" s="172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H499" s="172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H500" s="172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H501" s="172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H502" s="172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H503" s="172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H504" s="172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H505" s="172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H506" s="172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H507" s="172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H508" s="172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H509" s="172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H510" s="172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H511" s="172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H512" s="172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H513" s="172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H514" s="172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H515" s="172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H516" s="172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H517" s="172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H518" s="172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H519" s="172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H520" s="172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H521" s="172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H522" s="172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H523" s="172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H524" s="172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H525" s="172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H526" s="172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H527" s="172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H528" s="172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H529" s="172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H530" s="172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H531" s="172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H532" s="172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H533" s="172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H534" s="172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H535" s="172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H536" s="172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H537" s="172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H538" s="172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H539" s="172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H540" s="172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H541" s="172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H542" s="172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H543" s="172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H544" s="172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H545" s="172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H546" s="172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H547" s="172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H548" s="172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H549" s="172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H550" s="172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H551" s="172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H552" s="172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H553" s="172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H554" s="172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H555" s="172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H556" s="172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H557" s="172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H558" s="172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H559" s="172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H560" s="172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H561" s="172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H562" s="172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H563" s="172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H564" s="172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H565" s="172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H566" s="172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H567" s="172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H568" s="172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H569" s="172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H570" s="172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H571" s="172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H572" s="172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H573" s="172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H574" s="172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H575" s="172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H576" s="172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H577" s="172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H578" s="172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H579" s="172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H580" s="172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H581" s="172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H582" s="172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H583" s="172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H584" s="172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H585" s="172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H586" s="172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H587" s="172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H588" s="172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H589" s="172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H590" s="172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H591" s="172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H592" s="172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H593" s="172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H594" s="172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H595" s="172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H596" s="172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H597" s="172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H598" s="172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H599" s="172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H600" s="172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H601" s="172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H602" s="172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H603" s="172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H604" s="172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H605" s="172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H606" s="172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H607" s="172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H608" s="172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H609" s="172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H610" s="172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H611" s="172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H612" s="172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H613" s="172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H614" s="172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H615" s="172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H616" s="172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H617" s="172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H618" s="172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H619" s="172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H620" s="172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H621" s="172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H622" s="172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H623" s="172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H624" s="172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H625" s="172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H626" s="172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H627" s="172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H628" s="172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H629" s="172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H630" s="172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H631" s="172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H632" s="172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H633" s="172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H634" s="172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H635" s="172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H636" s="172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H637" s="172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H638" s="172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H639" s="172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H640" s="172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H641" s="172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H642" s="172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H643" s="172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H644" s="172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H645" s="172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H646" s="172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H647" s="172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H648" s="172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H649" s="172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H650" s="172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H651" s="172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H652" s="172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H653" s="172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H654" s="172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H655" s="172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H656" s="172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H657" s="172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H658" s="172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H659" s="172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H660" s="172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H661" s="172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H662" s="172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H663" s="172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H664" s="172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H665" s="172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H666" s="172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H667" s="172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H668" s="172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H669" s="172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H670" s="172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H671" s="172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H672" s="172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H673" s="172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H674" s="172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H675" s="172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H676" s="172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H677" s="172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H678" s="172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H679" s="172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H680" s="172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H681" s="172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H682" s="172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H683" s="172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H684" s="172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H685" s="172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H686" s="172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H687" s="172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H688" s="172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H689" s="172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H690" s="172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H691" s="172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H692" s="172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H693" s="172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H694" s="172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H695" s="172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H696" s="172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H697" s="172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H698" s="172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H699" s="172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H700" s="172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H701" s="172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H702" s="172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H703" s="172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H704" s="172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H705" s="172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H706" s="172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H707" s="172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H708" s="172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H709" s="172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H710" s="172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H711" s="172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H712" s="172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H713" s="172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H714" s="172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H715" s="172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H716" s="172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H717" s="172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H718" s="172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H719" s="172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H720" s="172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H721" s="172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H722" s="172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H723" s="172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H724" s="172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H725" s="172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H726" s="172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H727" s="172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H728" s="172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H729" s="172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H730" s="172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H731" s="172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H732" s="172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H733" s="172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H734" s="172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H735" s="172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H736" s="172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H737" s="172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H738" s="172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H739" s="172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H740" s="172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H741" s="172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H742" s="172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H743" s="172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H744" s="172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H745" s="172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H746" s="172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H747" s="172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H748" s="172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H749" s="172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H750" s="172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H751" s="172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H752" s="172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H753" s="172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H754" s="172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H755" s="172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H756" s="172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H757" s="172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H758" s="172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H759" s="172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H760" s="172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H761" s="172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H762" s="172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H763" s="172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H764" s="172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H765" s="172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H766" s="172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H767" s="172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H768" s="172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H769" s="172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H770" s="172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H771" s="172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H772" s="172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H773" s="172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H774" s="172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H775" s="172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H776" s="172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H777" s="172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H778" s="172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H779" s="172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H780" s="172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H781" s="172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H782" s="172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H783" s="172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H784" s="172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H785" s="172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H786" s="172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H787" s="172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H788" s="172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H789" s="172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H790" s="172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H791" s="172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H792" s="172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H793" s="172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H794" s="172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H795" s="172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H796" s="172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H797" s="172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H798" s="172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H799" s="172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H800" s="172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H801" s="172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H802" s="172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H803" s="172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H804" s="172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H805" s="172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H806" s="172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H807" s="172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H808" s="172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H809" s="172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H810" s="172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H811" s="172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H812" s="172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H813" s="172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H814" s="172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H815" s="172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H816" s="172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H817" s="172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H818" s="172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H819" s="172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H820" s="172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H821" s="172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H822" s="172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H823" s="172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H824" s="172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H825" s="172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H826" s="172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H827" s="172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H828" s="172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H829" s="172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H830" s="172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H831" s="172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H832" s="172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H833" s="172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H834" s="172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H835" s="172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H836" s="172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H837" s="172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H838" s="172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H839" s="172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H840" s="172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H841" s="172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H842" s="172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H843" s="172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H844" s="172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H845" s="172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H846" s="172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H847" s="172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H848" s="172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H849" s="172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H850" s="172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H851" s="172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H852" s="172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H853" s="172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H854" s="172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H855" s="172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H856" s="172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H857" s="172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H858" s="172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H859" s="172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H860" s="172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H861" s="172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H862" s="172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H863" s="172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H864" s="172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H865" s="172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H866" s="172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H867" s="172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H868" s="172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H869" s="172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H870" s="172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H871" s="172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H872" s="172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H873" s="172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H874" s="172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H875" s="172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H876" s="172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H877" s="172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H878" s="172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H879" s="172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H880" s="172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H881" s="172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H882" s="172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H883" s="172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H884" s="172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H885" s="172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H886" s="172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H887" s="172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H888" s="172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H889" s="172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H890" s="172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H891" s="172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H892" s="172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H893" s="172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H894" s="172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H895" s="172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H896" s="172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H897" s="172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H898" s="172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H899" s="172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H900" s="172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H901" s="172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H902" s="172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H903" s="172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H904" s="172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H905" s="172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H906" s="172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H907" s="172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H908" s="172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H909" s="172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H910" s="172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H911" s="172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H912" s="172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H913" s="172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H914" s="172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H915" s="172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H916" s="172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H917" s="172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H918" s="172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H919" s="172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H920" s="172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H921" s="172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H922" s="172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H923" s="172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H924" s="172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H925" s="172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H926" s="172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H927" s="172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H928" s="172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H929" s="172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H930" s="172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H931" s="172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H932" s="172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H933" s="172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H934" s="172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H935" s="172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H936" s="172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H937" s="172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H938" s="172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H939" s="172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H940" s="172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H941" s="172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H942" s="172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H943" s="172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H944" s="172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H945" s="172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H946" s="172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H947" s="172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H948" s="172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H949" s="172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H950" s="172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H951" s="172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H952" s="172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H953" s="172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H954" s="172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H955" s="172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H956" s="172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H957" s="172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H958" s="172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H959" s="172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H960" s="172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H961" s="172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H962" s="172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H963" s="172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H964" s="172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H965" s="172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H966" s="172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H967" s="172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H968" s="172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H969" s="172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H970" s="172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H971" s="172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H972" s="172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H973" s="172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H974" s="172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H975" s="172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H976" s="172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H977" s="172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H978" s="172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H979" s="172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H980" s="172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H981" s="172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H982" s="172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H983" s="172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H984" s="172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H985" s="172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H986" s="172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H987" s="172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H988" s="172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H989" s="172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H990" s="172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H991" s="172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H992" s="172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H993" s="172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H994" s="172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H995" s="172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H996" s="172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H997" s="172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H998" s="172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H999" s="172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H1000" s="17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 ht="15.75" customHeight="1">
      <c r="H1001" s="172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ht="15.75" customHeight="1">
      <c r="H1002" s="172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</row>
    <row r="1003" ht="15.75" customHeight="1">
      <c r="H1003" s="172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ht="15.75" customHeight="1">
      <c r="H1004" s="172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ht="15.75" customHeight="1">
      <c r="H1005" s="172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</row>
    <row r="1006" ht="15.75" customHeight="1">
      <c r="H1006" s="172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ht="15.75" customHeight="1">
      <c r="H1007" s="172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</row>
    <row r="1008" ht="15.75" customHeight="1">
      <c r="H1008" s="172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ht="15.75" customHeight="1">
      <c r="H1009" s="172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ht="15.75" customHeight="1">
      <c r="H1010" s="172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</row>
    <row r="1011" ht="15.75" customHeight="1">
      <c r="H1011" s="172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</row>
    <row r="1012" ht="15.75" customHeight="1">
      <c r="H1012" s="172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</row>
    <row r="1013" ht="15.75" customHeight="1">
      <c r="H1013" s="172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</row>
    <row r="1014" ht="15.75" customHeight="1">
      <c r="H1014" s="172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</row>
    <row r="1015" ht="15.75" customHeight="1">
      <c r="H1015" s="172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ht="15.75" customHeight="1">
      <c r="H1016" s="172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</row>
    <row r="1017" ht="15.75" customHeight="1">
      <c r="H1017" s="172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</row>
    <row r="1018" ht="15.75" customHeight="1">
      <c r="H1018" s="172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ht="15.75" customHeight="1">
      <c r="H1019" s="172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</row>
    <row r="1020" ht="15.75" customHeight="1">
      <c r="H1020" s="172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ht="15.75" customHeight="1">
      <c r="H1021" s="172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ht="15.75" customHeight="1">
      <c r="H1022" s="172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</row>
    <row r="1023" ht="15.75" customHeight="1">
      <c r="H1023" s="172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ht="15.75" customHeight="1">
      <c r="H1024" s="172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</row>
    <row r="1025" ht="15.75" customHeight="1">
      <c r="H1025" s="172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</row>
    <row r="1026" ht="15.75" customHeight="1">
      <c r="H1026" s="172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</row>
    <row r="1027" ht="15.75" customHeight="1">
      <c r="H1027" s="172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ht="15.75" customHeight="1">
      <c r="H1028" s="172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ht="15.75" customHeight="1">
      <c r="H1029" s="172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ht="15.75" customHeight="1">
      <c r="H1030" s="172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</row>
    <row r="1031" ht="15.75" customHeight="1">
      <c r="H1031" s="172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ht="15.75" customHeight="1">
      <c r="H1032" s="172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</row>
    <row r="1033" ht="15.75" customHeight="1">
      <c r="H1033" s="172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ht="15.75" customHeight="1">
      <c r="H1034" s="172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ht="15.75" customHeight="1">
      <c r="H1035" s="172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</row>
    <row r="1036" ht="15.75" customHeight="1">
      <c r="H1036" s="172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</row>
    <row r="1037" ht="15.75" customHeight="1">
      <c r="H1037" s="172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</row>
    <row r="1038" ht="15.75" customHeight="1">
      <c r="H1038" s="172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</row>
    <row r="1039" ht="15.75" customHeight="1">
      <c r="H1039" s="172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</row>
    <row r="1040" ht="15.75" customHeight="1">
      <c r="H1040" s="172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</row>
    <row r="1041" ht="15.75" customHeight="1">
      <c r="H1041" s="172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ht="15.75" customHeight="1">
      <c r="H1042" s="172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ht="15.75" customHeight="1">
      <c r="H1043" s="172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ht="15.75" customHeight="1">
      <c r="H1044" s="172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ht="15.75" customHeight="1">
      <c r="H1045" s="172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ht="15.75" customHeight="1">
      <c r="H1046" s="172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ht="15.75" customHeight="1">
      <c r="H1047" s="172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</row>
    <row r="1048" ht="15.75" customHeight="1">
      <c r="H1048" s="172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</row>
    <row r="1049" ht="15.75" customHeight="1">
      <c r="H1049" s="172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</row>
    <row r="1050" ht="15.75" customHeight="1">
      <c r="H1050" s="172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</row>
    <row r="1051" ht="15.75" customHeight="1">
      <c r="H1051" s="172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</row>
    <row r="1052" ht="15.75" customHeight="1">
      <c r="H1052" s="172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</row>
    <row r="1053" ht="15.75" customHeight="1">
      <c r="H1053" s="172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</row>
  </sheetData>
  <autoFilter ref="$A$3:$AK$75">
    <filterColumn colId="7">
      <filters>
        <filter val="QUISVI"/>
      </filters>
    </filterColumn>
  </autoFilter>
  <mergeCells count="1">
    <mergeCell ref="A1:AK2"/>
  </mergeCells>
  <conditionalFormatting sqref="F79:F94 E91:E108 H107:J110">
    <cfRule type="containsText" dxfId="14" priority="1" operator="containsText" text="RUIM">
      <formula>NOT(ISERROR(SEARCH(("RUIM"),(F79))))</formula>
    </cfRule>
  </conditionalFormatting>
  <conditionalFormatting sqref="F79:F94 E91:E108 H107:J110">
    <cfRule type="containsText" dxfId="15" priority="2" operator="containsText" text="BOM">
      <formula>NOT(ISERROR(SEARCH(("BOM"),(F79))))</formula>
    </cfRule>
  </conditionalFormatting>
  <conditionalFormatting sqref="AI3:AI74 AJ3:AK3 AJ107:AK110">
    <cfRule type="containsText" dxfId="16" priority="3" operator="containsText" text="ENCERRADO">
      <formula>NOT(ISERROR(SEARCH(("ENCERRADO"),(AI3))))</formula>
    </cfRule>
  </conditionalFormatting>
  <conditionalFormatting sqref="AC4:AC74 AE107:AE110">
    <cfRule type="containsText" dxfId="16" priority="4" operator="containsText" text="SIM">
      <formula>NOT(ISERROR(SEARCH(("SIM"),(AC4))))</formula>
    </cfRule>
  </conditionalFormatting>
  <conditionalFormatting sqref="AI3:AI74 AJ3:AK3 AJ107:AK110">
    <cfRule type="containsText" dxfId="6" priority="5" operator="containsText" text="ABERTO">
      <formula>NOT(ISERROR(SEARCH(("ABERTO"),(AI3))))</formula>
    </cfRule>
  </conditionalFormatting>
  <conditionalFormatting sqref="AC4:AC74 AE107:AE110">
    <cfRule type="containsText" dxfId="6" priority="6" operator="containsText" text="NÃO">
      <formula>NOT(ISERROR(SEARCH(("NÃO"),(AC4))))</formula>
    </cfRule>
  </conditionalFormatting>
  <conditionalFormatting sqref="G80:G86">
    <cfRule type="cellIs" dxfId="17" priority="7" operator="greaterThanOrEqual">
      <formula>"100%"</formula>
    </cfRule>
  </conditionalFormatting>
  <conditionalFormatting sqref="G80:G86">
    <cfRule type="cellIs" dxfId="18" priority="8" operator="between">
      <formula>"50%"</formula>
      <formula>"99.90%"</formula>
    </cfRule>
  </conditionalFormatting>
  <conditionalFormatting sqref="G80:G86">
    <cfRule type="cellIs" dxfId="19" priority="9" operator="between">
      <formula>"0%"</formula>
      <formula>"30%"</formula>
    </cfRule>
  </conditionalFormatting>
  <conditionalFormatting sqref="G80:G86">
    <cfRule type="cellIs" dxfId="20" priority="10" operator="between">
      <formula>"31%"</formula>
      <formula>"49%"</formula>
    </cfRule>
  </conditionalFormatting>
  <conditionalFormatting sqref="AG4:AG74">
    <cfRule type="cellIs" dxfId="21" priority="11" operator="greaterThanOrEqual">
      <formula>"15%"</formula>
    </cfRule>
  </conditionalFormatting>
  <conditionalFormatting sqref="AG4:AG74">
    <cfRule type="cellIs" dxfId="18" priority="12" operator="greaterThanOrEqual">
      <formula>"11%"</formula>
    </cfRule>
  </conditionalFormatting>
  <conditionalFormatting sqref="AG4:AG74">
    <cfRule type="cellIs" dxfId="22" priority="13" operator="lessThan">
      <formula>"11%"</formula>
    </cfRule>
  </conditionalFormatting>
  <dataValidations>
    <dataValidation type="list" allowBlank="1" showErrorMessage="1" sqref="H49">
      <formula1>"CYA RUBBER,STEELMAST,VITALE,MAQPERF,SATAKE,RUDAN AGRO,SOLFERTI,UNIFORT,ISCA TEC,COOPAVEL,RIBERSID,KFSTEEL,TROPICAL SEED,TOPAGRO,3 TENTOS,NEWSURGICAL,MAXCROP,GGD METALS,QUISVI,FG AGRO,CRONOS,CLIENTE,MARISPAN,NEWSURGICAL,S4E,PRISMA,TERMOPLAST,PROMIP,AMERIBR"&amp;"AS,ORION"</formula1>
    </dataValidation>
    <dataValidation type="list" allowBlank="1" showErrorMessage="1" sqref="J4:J74">
      <formula1>"NÃO,SIM"</formula1>
    </dataValidation>
    <dataValidation type="custom" allowBlank="1" showDropDown="1" sqref="D80:F87">
      <formula1>AND(ISNUMBER(D80),(NOT(OR(NOT(ISERROR(DATEVALUE(D80))), AND(ISNUMBER(D80), LEFT(CELL("format", D80))="D")))))</formula1>
    </dataValidation>
    <dataValidation type="list" allowBlank="1" showErrorMessage="1" sqref="H3:H48 H50:H77 H379:H1053">
      <formula1>"CYA RUBBER,STEELMAST,VITALE,MAQPERF,SATAKE,RUDAN AGRO,SOLFERTI,UNIFORT,ISCA TEC,COOPAVEL,RIBERSID,KFSTEEL,TROPICAL SEED,TOPAGRO,3 TENTOS,NEWSURGICAL,MAXCROP,GGD METALS,QUISVI,FG AGRO,CRONOS,CLIENTE,MARISPAN,NEWSURGICAL,S4E,PRISMA,TERMOPLAST,PROMIP,AMERIBR"&amp;"AS"</formula1>
    </dataValidation>
    <dataValidation type="list" allowBlank="1" showErrorMessage="1" sqref="I4:I74">
      <formula1>"ORDEM SOLICITADA,CONTRATADO,ANDAMENTO,CARREGANDO,SALDO,FINALIZADO,CERTO,SEM VEICULO,CTE ANDAMENTO"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