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\Desktop\Propostas-NSS - Copia\"/>
    </mc:Choice>
  </mc:AlternateContent>
  <xr:revisionPtr revIDLastSave="0" documentId="13_ncr:1_{20F1CADD-D5E9-4404-B64D-E2049FE46A7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definedNames>
    <definedName name="_xlnm.Print_Area" localSheetId="0">Sheet1!$L$1:$BR$62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1" l="1"/>
  <c r="BB15" i="1"/>
  <c r="BB16" i="1"/>
  <c r="AY16" i="1"/>
  <c r="BB61" i="1"/>
  <c r="BB59" i="1"/>
  <c r="O59" i="1"/>
  <c r="O58" i="1"/>
  <c r="O57" i="1"/>
  <c r="O56" i="1"/>
  <c r="BA22" i="1"/>
  <c r="BB19" i="1"/>
  <c r="AY19" i="1"/>
  <c r="BB18" i="1"/>
  <c r="AY18" i="1"/>
  <c r="BB17" i="1"/>
  <c r="AY17" i="1"/>
  <c r="AT17" i="1"/>
  <c r="AT15" i="1"/>
  <c r="BH13" i="1"/>
  <c r="BH12" i="1"/>
  <c r="BH11" i="1"/>
  <c r="AY11" i="1"/>
  <c r="BH10" i="1"/>
  <c r="AY10" i="1"/>
  <c r="BH9" i="1"/>
  <c r="AY9" i="1"/>
  <c r="BH8" i="1"/>
  <c r="BH7" i="1"/>
  <c r="BH6" i="1"/>
  <c r="AV6" i="1"/>
  <c r="AV5" i="1"/>
  <c r="AV4" i="1"/>
  <c r="B4" i="1"/>
</calcChain>
</file>

<file path=xl/sharedStrings.xml><?xml version="1.0" encoding="utf-8"?>
<sst xmlns="http://schemas.openxmlformats.org/spreadsheetml/2006/main" count="55" uniqueCount="49">
  <si>
    <t xml:space="preserve">Prezado (a) Cliente, 
Obrigado por escolher a NOVA SERRANA SOLAR®! 
Somos uma empresa brasileira especializada no desenvolvimento de soluções e projetos completos de energia solar fotovoltaica, fonte a qual nos dedicamos exclusivamente. Em parceria com grandes marcas nacionais e estrangeiras.
A Nova Serrana Solar® atua no segmento de energia limpa, renovável e autossustentável, focada na produção de micro e mini geração de energia compartilhada através do Sistema On-Grid (conectado à rede). Prestamos total assessoria, que contempla desde o dimensionamento até a instalação do projeto. 
Bem-vindo (a) ao mundo melhor e Sustentável!
O QUE FAZEMOS 
A Nova Serrana Solar® utiliza sua ampla experiência em análise, elaboração de projetos e instalação de usinas fotovoltaicas a fim de oferecer a seus clientes energia com menor custo. 
 ■ Pré-Estudo: Avaliação da viabilidade técnica;
 ■ Viabilidade: Decisão sobre os detalhes do projeto;
 ■ Execução: Engenharia, gestão de compras e execução do projeto; 
 ■ Aprovação: Acompanhamos a homologação do sistema junto à distribuidora de energia responsável;
 ■ Geração de energia: Início da geração de energia limpa;
 ■ Monitoramento: Todas as etapas de instalação seguem rigoroso padrão. Monitoramos as instalações periodicamente por meio de uma plataforma online. 
NOSSO COMPROMISSO 
■ Credibilidade; 
■ Atendimento de qualidade; 
■ Instalações padronizadas; 
■ Solução completa;
■ Produtos classe A; 
■ Garantia. </t>
  </si>
  <si>
    <t xml:space="preserve">BENEFICIOS DO SISTEMA SOLAR FOTOVOLTAICO 
■ Retomo garantido do Investimento em curto prazo; 
■ Proteção contra os aumentos constantes na Conta de energia:
■ Redução no valor da conta de luz em até 95%: 
■ Valorização do seu Imóvel em até 20%;
■ Sistema gerador de energia de longa durabilidade, superior a 25 anos.
</t>
  </si>
  <si>
    <t>ANOTAÇÕES</t>
  </si>
  <si>
    <t>DADOS DO CLIENTE E DA INSTALAÇÃO</t>
  </si>
  <si>
    <t>NOME</t>
  </si>
  <si>
    <t>TELEFONE</t>
  </si>
  <si>
    <t>ENDEREÇO</t>
  </si>
  <si>
    <t>DADOS DO CLIENTE</t>
  </si>
  <si>
    <t>NOME DO CLIENTE</t>
  </si>
  <si>
    <t>N° DA PROPOSTA</t>
  </si>
  <si>
    <t>POTÊNCIA MÉDIA DO PAINEL</t>
  </si>
  <si>
    <t>CONSULTOR</t>
  </si>
  <si>
    <t>PRODUÇÃO MÉDIA MENSAL</t>
  </si>
  <si>
    <t>DATA</t>
  </si>
  <si>
    <t>POTÊNCIA TOTAL DO SISTEMA</t>
  </si>
  <si>
    <t>SEU PROJETO FOTOVOLTAICO</t>
  </si>
  <si>
    <t>BAIRRO</t>
  </si>
  <si>
    <t>ITEM</t>
  </si>
  <si>
    <t>QUANTIDADE</t>
  </si>
  <si>
    <t>CARACTERÍSTICA</t>
  </si>
  <si>
    <t>CIDADE</t>
  </si>
  <si>
    <t>STRINGBOX</t>
  </si>
  <si>
    <t>CABO FOTOVOLTAICO PRETO/VERMELHO</t>
  </si>
  <si>
    <t>DADOS DA PROPOSTA</t>
  </si>
  <si>
    <t>ESTRUTURA</t>
  </si>
  <si>
    <t>ITENS</t>
  </si>
  <si>
    <t>POTENCIA (W)</t>
  </si>
  <si>
    <t>PAINEL</t>
  </si>
  <si>
    <t>BEL ENERGY/CANADIAN/RISEN</t>
  </si>
  <si>
    <t>INVESTIMENTO E CONDIÇÕES DE PAGAMENTO</t>
  </si>
  <si>
    <t>INVERSOR</t>
  </si>
  <si>
    <t>SOLIS/FRONIUS</t>
  </si>
  <si>
    <t>PREÇO DO SISTEMA INSTALADO</t>
  </si>
  <si>
    <t>PRAZO DE INSTALAÇÃO</t>
  </si>
  <si>
    <t>90 DIAS</t>
  </si>
  <si>
    <t>-</t>
  </si>
  <si>
    <t>CONDIÇÃO DE PAGAMENTO</t>
  </si>
  <si>
    <t>À VISTA</t>
  </si>
  <si>
    <t>ESTRUTURA PARA</t>
  </si>
  <si>
    <t>RETORNO DO INVESTIMENTO</t>
  </si>
  <si>
    <t>3 ANOS</t>
  </si>
  <si>
    <t>PRODUÇÃO MÉD. MENSAL</t>
  </si>
  <si>
    <t>PREÇO</t>
  </si>
  <si>
    <t>CLIENTE:</t>
  </si>
  <si>
    <t>N° DA PROPOSTA:</t>
  </si>
  <si>
    <t>CONSULTOR:</t>
  </si>
  <si>
    <t>DATA:</t>
  </si>
  <si>
    <t>OBS: ORÇAMENTO VALIDO POR 3 DIAS.</t>
  </si>
  <si>
    <t>CAPACIDADE DE GERAÇÃO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</si>
</sst>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0"/>
      <color theme="0"/>
      <name val="Eras Light ITC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Eras Light ITC"/>
      <family val="2"/>
    </font>
    <font>
      <sz val="11"/>
      <color theme="1"/>
      <name val="Eras Light ITC"/>
      <family val="2"/>
    </font>
    <font>
      <sz val="11"/>
      <color theme="1"/>
      <name val="Algerian"/>
      <family val="5"/>
    </font>
    <font>
      <sz val="11"/>
      <color rgb="FF333333"/>
      <name val="Arial"/>
      <family val="2"/>
    </font>
    <font>
      <b/>
      <sz val="36"/>
      <color rgb="FF006A9A"/>
      <name val="Square721 Cn BT"/>
      <family val="2"/>
    </font>
    <font>
      <b/>
      <sz val="18"/>
      <color rgb="FF006A9A"/>
      <name val="Square721 Cn BT"/>
      <family val="2"/>
    </font>
    <font>
      <b/>
      <sz val="14"/>
      <color rgb="FF006A9A"/>
      <name val="Square721 Cn BT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00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44" fontId="0" fillId="3" borderId="8" xfId="1" applyFont="1" applyFill="1" applyBorder="1"/>
    <xf numFmtId="44" fontId="0" fillId="3" borderId="0" xfId="1" applyFont="1" applyFill="1"/>
    <xf numFmtId="0" fontId="0" fillId="3" borderId="0" xfId="0" applyFill="1"/>
    <xf numFmtId="0" fontId="0" fillId="3" borderId="9" xfId="0" applyFill="1" applyBorder="1"/>
    <xf numFmtId="44" fontId="0" fillId="3" borderId="8" xfId="0" applyNumberFormat="1" applyFill="1" applyBorder="1"/>
    <xf numFmtId="44" fontId="0" fillId="3" borderId="0" xfId="0" applyNumberFormat="1" applyFill="1"/>
    <xf numFmtId="0" fontId="0" fillId="0" borderId="16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44" fontId="0" fillId="0" borderId="0" xfId="1" applyFont="1"/>
    <xf numFmtId="0" fontId="0" fillId="0" borderId="13" xfId="0" applyBorder="1"/>
    <xf numFmtId="0" fontId="0" fillId="0" borderId="13" xfId="0" applyBorder="1" applyAlignment="1">
      <alignment horizontal="left"/>
    </xf>
    <xf numFmtId="44" fontId="0" fillId="0" borderId="0" xfId="0" applyNumberFormat="1"/>
    <xf numFmtId="44" fontId="5" fillId="0" borderId="0" xfId="1" applyFont="1"/>
    <xf numFmtId="44" fontId="5" fillId="0" borderId="9" xfId="1" applyFont="1" applyBorder="1"/>
    <xf numFmtId="0" fontId="6" fillId="0" borderId="0" xfId="0" applyFont="1" applyAlignment="1">
      <alignment horizontal="center"/>
    </xf>
    <xf numFmtId="44" fontId="6" fillId="0" borderId="0" xfId="1" applyFont="1"/>
    <xf numFmtId="44" fontId="0" fillId="0" borderId="0" xfId="1" applyFont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top"/>
    </xf>
    <xf numFmtId="0" fontId="12" fillId="0" borderId="0" xfId="0" applyFont="1"/>
    <xf numFmtId="0" fontId="11" fillId="0" borderId="0" xfId="0" applyFont="1" applyAlignment="1">
      <alignment horizontal="right" vertical="top"/>
    </xf>
    <xf numFmtId="0" fontId="0" fillId="0" borderId="0" xfId="0"/>
    <xf numFmtId="0" fontId="5" fillId="5" borderId="8" xfId="0" applyFont="1" applyFill="1" applyBorder="1"/>
    <xf numFmtId="0" fontId="5" fillId="0" borderId="0" xfId="0" applyFont="1" applyAlignment="1">
      <alignment horizontal="center"/>
    </xf>
    <xf numFmtId="0" fontId="0" fillId="5" borderId="15" xfId="0" applyFill="1" applyBorder="1"/>
    <xf numFmtId="0" fontId="6" fillId="0" borderId="0" xfId="0" applyFont="1"/>
    <xf numFmtId="0" fontId="6" fillId="8" borderId="8" xfId="0" applyFont="1" applyFill="1" applyBorder="1" applyAlignment="1">
      <alignment horizontal="center" vertical="top"/>
    </xf>
    <xf numFmtId="0" fontId="5" fillId="0" borderId="24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6" fillId="7" borderId="9" xfId="0" applyFont="1" applyFill="1" applyBorder="1" applyAlignment="1">
      <alignment horizontal="center"/>
    </xf>
    <xf numFmtId="14" fontId="6" fillId="8" borderId="8" xfId="0" applyNumberFormat="1" applyFont="1" applyFill="1" applyBorder="1" applyAlignment="1">
      <alignment horizontal="center" vertical="top"/>
    </xf>
    <xf numFmtId="0" fontId="0" fillId="3" borderId="26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4" borderId="28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5" fillId="5" borderId="10" xfId="0" applyFont="1" applyFill="1" applyBorder="1"/>
    <xf numFmtId="0" fontId="5" fillId="5" borderId="24" xfId="0" applyFont="1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8" xfId="1" applyNumberFormat="1" applyFont="1" applyBorder="1" applyAlignment="1">
      <alignment horizontal="center"/>
    </xf>
    <xf numFmtId="0" fontId="0" fillId="0" borderId="1" xfId="0" applyBorder="1"/>
    <xf numFmtId="0" fontId="0" fillId="0" borderId="18" xfId="0" applyBorder="1"/>
    <xf numFmtId="0" fontId="0" fillId="0" borderId="0" xfId="0" applyAlignment="1">
      <alignment horizontal="left" vertical="top" wrapText="1"/>
    </xf>
    <xf numFmtId="0" fontId="5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18" xfId="0" applyBorder="1" applyAlignment="1">
      <alignment horizontal="center"/>
    </xf>
    <xf numFmtId="2" fontId="0" fillId="0" borderId="16" xfId="0" applyNumberFormat="1" applyBorder="1" applyAlignment="1">
      <alignment horizontal="left" vertical="center"/>
    </xf>
    <xf numFmtId="0" fontId="0" fillId="3" borderId="24" xfId="0" applyFill="1" applyBorder="1" applyAlignment="1">
      <alignment horizontal="center"/>
    </xf>
    <xf numFmtId="0" fontId="6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44" fontId="6" fillId="0" borderId="0" xfId="1" applyFont="1" applyAlignment="1">
      <alignment horizontal="center"/>
    </xf>
    <xf numFmtId="0" fontId="5" fillId="6" borderId="8" xfId="0" applyFont="1" applyFill="1" applyBorder="1"/>
    <xf numFmtId="0" fontId="10" fillId="0" borderId="0" xfId="0" applyFont="1" applyAlignment="1">
      <alignment horizontal="right"/>
    </xf>
    <xf numFmtId="2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5" borderId="15" xfId="0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1" applyNumberFormat="1" applyFont="1" applyAlignment="1">
      <alignment horizontal="center"/>
    </xf>
    <xf numFmtId="0" fontId="0" fillId="0" borderId="9" xfId="0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7" xfId="0" applyFill="1" applyBorder="1" applyAlignment="1">
      <alignment horizontal="center"/>
    </xf>
    <xf numFmtId="0" fontId="0" fillId="0" borderId="2" xfId="0" applyBorder="1"/>
    <xf numFmtId="0" fontId="0" fillId="5" borderId="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vertical="top" wrapText="1"/>
    </xf>
    <xf numFmtId="0" fontId="5" fillId="5" borderId="9" xfId="0" applyFont="1" applyFill="1" applyBorder="1" applyAlignment="1">
      <alignment horizontal="center"/>
    </xf>
    <xf numFmtId="0" fontId="0" fillId="5" borderId="19" xfId="0" applyFill="1" applyBorder="1"/>
    <xf numFmtId="0" fontId="0" fillId="0" borderId="20" xfId="0" applyBorder="1"/>
    <xf numFmtId="14" fontId="0" fillId="0" borderId="16" xfId="0" applyNumberFormat="1" applyBorder="1" applyAlignment="1">
      <alignment horizontal="left" vertical="center"/>
    </xf>
    <xf numFmtId="14" fontId="6" fillId="0" borderId="0" xfId="0" applyNumberFormat="1" applyFont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13608</xdr:colOff>
      <xdr:row>11</xdr:row>
      <xdr:rowOff>54428</xdr:rowOff>
    </xdr:from>
    <xdr:to>
      <xdr:col>43</xdr:col>
      <xdr:colOff>680356</xdr:colOff>
      <xdr:row>62</xdr:row>
      <xdr:rowOff>91166</xdr:rowOff>
    </xdr:to>
    <xdr:pic>
      <xdr:nvPicPr>
        <xdr:cNvPr id="2" name="Picture 4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b="2562"/>
        <a:stretch>
          <a:fillRect/>
        </a:stretch>
      </xdr:blipFill>
      <xdr:spPr bwMode="auto">
        <a:xfrm>
          <a:off x="34696153" y="2161473"/>
          <a:ext cx="6895521" cy="9844602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17</xdr:col>
      <xdr:colOff>746916</xdr:colOff>
      <xdr:row>12</xdr:row>
      <xdr:rowOff>9525</xdr:rowOff>
    </xdr:from>
    <xdr:to>
      <xdr:col>22</xdr:col>
      <xdr:colOff>0</xdr:colOff>
      <xdr:row>33</xdr:row>
      <xdr:rowOff>9524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87" t="20998" r="594" b="40034"/>
        <a:stretch>
          <a:fillRect/>
        </a:stretch>
      </xdr:blipFill>
      <xdr:spPr>
        <a:xfrm>
          <a:off x="24374438" y="2303808"/>
          <a:ext cx="3245301" cy="40253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11207</xdr:colOff>
      <xdr:row>11</xdr:row>
      <xdr:rowOff>27214</xdr:rowOff>
    </xdr:from>
    <xdr:to>
      <xdr:col>20</xdr:col>
      <xdr:colOff>7542</xdr:colOff>
      <xdr:row>33</xdr:row>
      <xdr:rowOff>12700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86" t="19267" r="594" b="40008"/>
        <a:stretch>
          <a:fillRect/>
        </a:stretch>
      </xdr:blipFill>
      <xdr:spPr>
        <a:xfrm>
          <a:off x="19942270" y="2130652"/>
          <a:ext cx="6243147" cy="420029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19</xdr:col>
      <xdr:colOff>204108</xdr:colOff>
      <xdr:row>37</xdr:row>
      <xdr:rowOff>11546</xdr:rowOff>
    </xdr:from>
    <xdr:to>
      <xdr:col>21</xdr:col>
      <xdr:colOff>721179</xdr:colOff>
      <xdr:row>51</xdr:row>
      <xdr:rowOff>70761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8146" t="25400" r="31124" b="18773"/>
        <a:stretch>
          <a:fillRect/>
        </a:stretch>
      </xdr:blipFill>
      <xdr:spPr>
        <a:xfrm>
          <a:off x="25811926" y="7106228"/>
          <a:ext cx="1769753" cy="27377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26</xdr:col>
      <xdr:colOff>0</xdr:colOff>
      <xdr:row>42</xdr:row>
      <xdr:rowOff>3464</xdr:rowOff>
    </xdr:from>
    <xdr:to>
      <xdr:col>32</xdr:col>
      <xdr:colOff>635458</xdr:colOff>
      <xdr:row>61</xdr:row>
      <xdr:rowOff>16574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3560" r="4530"/>
        <a:stretch>
          <a:fillRect/>
        </a:stretch>
      </xdr:blipFill>
      <xdr:spPr>
        <a:xfrm>
          <a:off x="30185591" y="8062191"/>
          <a:ext cx="4335776" cy="3719201"/>
        </a:xfrm>
        <a:prstGeom prst="roundRect">
          <a:avLst/>
        </a:prstGeom>
        <a:solidFill>
          <a:srgbClr val="FFFFFF"/>
        </a:solidFill>
        <a:ln>
          <a:noFill/>
          <a:prstDash val="solid"/>
        </a:ln>
      </xdr:spPr>
    </xdr:pic>
    <xdr:clientData/>
  </xdr:twoCellAnchor>
  <xdr:oneCellAnchor>
    <xdr:from>
      <xdr:col>53</xdr:col>
      <xdr:colOff>140024</xdr:colOff>
      <xdr:row>49</xdr:row>
      <xdr:rowOff>16809</xdr:rowOff>
    </xdr:from>
    <xdr:ext cx="2491988" cy="1792941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b="27806"/>
        <a:stretch>
          <a:fillRect/>
        </a:stretch>
      </xdr:blipFill>
      <xdr:spPr>
        <a:xfrm>
          <a:off x="47066524" y="9398934"/>
          <a:ext cx="2491988" cy="17929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60</xdr:col>
      <xdr:colOff>142875</xdr:colOff>
      <xdr:row>4</xdr:row>
      <xdr:rowOff>532</xdr:rowOff>
    </xdr:from>
    <xdr:ext cx="4526236" cy="1965641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25817" t="27517" r="4080" b="17186"/>
        <a:stretch>
          <a:fillRect/>
        </a:stretch>
      </xdr:blipFill>
      <xdr:spPr>
        <a:xfrm>
          <a:off x="51622325" y="762532"/>
          <a:ext cx="4526236" cy="19656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44</xdr:col>
      <xdr:colOff>95250</xdr:colOff>
      <xdr:row>36</xdr:row>
      <xdr:rowOff>133350</xdr:rowOff>
    </xdr:from>
    <xdr:ext cx="7435103" cy="15233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1736" b="46443"/>
        <a:stretch>
          <a:fillRect/>
        </a:stretch>
      </xdr:blipFill>
      <xdr:spPr>
        <a:xfrm>
          <a:off x="41725850" y="7029450"/>
          <a:ext cx="7435103" cy="15233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53</xdr:col>
      <xdr:colOff>773907</xdr:colOff>
      <xdr:row>39</xdr:row>
      <xdr:rowOff>38101</xdr:rowOff>
    </xdr:from>
    <xdr:ext cx="1349607" cy="869156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9"/>
        <a:srcRect b="29126"/>
        <a:stretch>
          <a:fillRect/>
        </a:stretch>
      </xdr:blipFill>
      <xdr:spPr>
        <a:xfrm>
          <a:off x="47700407" y="7515226"/>
          <a:ext cx="1349607" cy="86915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54</xdr:col>
      <xdr:colOff>214313</xdr:colOff>
      <xdr:row>37</xdr:row>
      <xdr:rowOff>140123</xdr:rowOff>
    </xdr:from>
    <xdr:ext cx="669551" cy="448591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8118713" y="7226723"/>
          <a:ext cx="669551" cy="448591"/>
        </a:xfrm>
        <a:prstGeom prst="rect">
          <a:avLst/>
        </a:prstGeom>
        <a:ln>
          <a:prstDash val="solid"/>
        </a:ln>
      </xdr:spPr>
    </xdr:pic>
    <xdr:clientData/>
  </xdr:oneCellAnchor>
  <xdr:twoCellAnchor>
    <xdr:from>
      <xdr:col>35</xdr:col>
      <xdr:colOff>167409</xdr:colOff>
      <xdr:row>26</xdr:row>
      <xdr:rowOff>54088</xdr:rowOff>
    </xdr:from>
    <xdr:to>
      <xdr:col>38</xdr:col>
      <xdr:colOff>69272</xdr:colOff>
      <xdr:row>31</xdr:row>
      <xdr:rowOff>178953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F5AFDC-352E-43E0-9F5F-96CD74D7AF70}"/>
            </a:ext>
          </a:extLst>
        </xdr:cNvPr>
        <xdr:cNvSpPr/>
      </xdr:nvSpPr>
      <xdr:spPr>
        <a:xfrm>
          <a:off x="36437454" y="5041724"/>
          <a:ext cx="1454727" cy="1088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34</xdr:col>
      <xdr:colOff>943138</xdr:colOff>
      <xdr:row>27</xdr:row>
      <xdr:rowOff>154709</xdr:rowOff>
    </xdr:from>
    <xdr:to>
      <xdr:col>38</xdr:col>
      <xdr:colOff>16739</xdr:colOff>
      <xdr:row>30</xdr:row>
      <xdr:rowOff>59459</xdr:rowOff>
    </xdr:to>
    <xdr:pic>
      <xdr:nvPicPr>
        <xdr:cNvPr id="16" name="Imagem 15" descr="BelEnergy | Energia sola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6266456" y="5344391"/>
          <a:ext cx="1573192" cy="476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14</xdr:col>
      <xdr:colOff>426919</xdr:colOff>
      <xdr:row>1</xdr:row>
      <xdr:rowOff>179687</xdr:rowOff>
    </xdr:from>
    <xdr:to>
      <xdr:col>21</xdr:col>
      <xdr:colOff>794332</xdr:colOff>
      <xdr:row>7</xdr:row>
      <xdr:rowOff>176058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2103E86-D311-4115-88D1-0943386D52AC}"/>
            </a:ext>
          </a:extLst>
        </xdr:cNvPr>
        <xdr:cNvSpPr/>
      </xdr:nvSpPr>
      <xdr:spPr>
        <a:xfrm>
          <a:off x="22247828" y="370187"/>
          <a:ext cx="5407004" cy="1150916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31000">
              <a:srgbClr val="FF7005"/>
            </a:gs>
            <a:gs pos="100000">
              <a:schemeClr val="bg1"/>
            </a:gs>
            <a:gs pos="100000">
              <a:schemeClr val="bg1"/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17</xdr:col>
      <xdr:colOff>79207</xdr:colOff>
      <xdr:row>1</xdr:row>
      <xdr:rowOff>166079</xdr:rowOff>
    </xdr:from>
    <xdr:ext cx="3641510" cy="113935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B275F9A-E401-4B75-8906-160D42C868D4}"/>
            </a:ext>
          </a:extLst>
        </xdr:cNvPr>
        <xdr:cNvSpPr/>
      </xdr:nvSpPr>
      <xdr:spPr>
        <a:xfrm>
          <a:off x="23735843" y="356579"/>
          <a:ext cx="3641510" cy="11393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SISTEMA DE GERAÇÃO DE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ENERGIA SOLAR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FOTOVOLTAICA</a:t>
          </a:r>
          <a:endParaRPr lang="pt-BR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Eras Light ITC" panose="020B0402030504020804" pitchFamily="34" charset="0"/>
          </a:endParaRPr>
        </a:p>
      </xdr:txBody>
    </xdr:sp>
    <xdr:clientData/>
  </xdr:oneCellAnchor>
  <xdr:twoCellAnchor>
    <xdr:from>
      <xdr:col>11</xdr:col>
      <xdr:colOff>12016</xdr:colOff>
      <xdr:row>33</xdr:row>
      <xdr:rowOff>8168</xdr:rowOff>
    </xdr:from>
    <xdr:to>
      <xdr:col>22</xdr:col>
      <xdr:colOff>9525</xdr:colOff>
      <xdr:row>33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D47D857-D239-496C-AD80-8D93DE67146A}"/>
            </a:ext>
          </a:extLst>
        </xdr:cNvPr>
        <xdr:cNvCxnSpPr/>
      </xdr:nvCxnSpPr>
      <xdr:spPr>
        <a:xfrm>
          <a:off x="19951016" y="6332768"/>
          <a:ext cx="7674659" cy="10882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535215</xdr:colOff>
      <xdr:row>13</xdr:row>
      <xdr:rowOff>68863</xdr:rowOff>
    </xdr:from>
    <xdr:to>
      <xdr:col>20</xdr:col>
      <xdr:colOff>4141</xdr:colOff>
      <xdr:row>31</xdr:row>
      <xdr:rowOff>150505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07D026B-3157-4627-BB96-3E87D58D8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432" t="23008" r="594" b="41941"/>
        <a:stretch/>
      </xdr:blipFill>
      <xdr:spPr>
        <a:xfrm>
          <a:off x="20491533" y="2556908"/>
          <a:ext cx="5732335" cy="354527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11</xdr:col>
      <xdr:colOff>11468</xdr:colOff>
      <xdr:row>12</xdr:row>
      <xdr:rowOff>14898</xdr:rowOff>
    </xdr:from>
    <xdr:to>
      <xdr:col>22</xdr:col>
      <xdr:colOff>0</xdr:colOff>
      <xdr:row>12</xdr:row>
      <xdr:rowOff>15875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570FBBB-9F18-4DD2-A94C-5CD42F0694FC}"/>
            </a:ext>
          </a:extLst>
        </xdr:cNvPr>
        <xdr:cNvCxnSpPr/>
      </xdr:nvCxnSpPr>
      <xdr:spPr>
        <a:xfrm>
          <a:off x="19950468" y="2310423"/>
          <a:ext cx="7665682" cy="977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3"/>
  <sheetViews>
    <sheetView tabSelected="1" zoomScale="55" zoomScaleNormal="55" zoomScaleSheetLayoutView="55" workbookViewId="0">
      <selection activeCell="D8" sqref="D8:J8"/>
    </sheetView>
  </sheetViews>
  <sheetFormatPr defaultRowHeight="14.75"/>
  <cols>
    <col min="1" max="1" width="91.40625" customWidth="1"/>
    <col min="2" max="2" width="11.26953125" customWidth="1"/>
    <col min="3" max="3" width="9.1328125" customWidth="1"/>
    <col min="7" max="7" width="10.7265625" bestFit="1" customWidth="1"/>
    <col min="10" max="10" width="9.1328125" customWidth="1"/>
    <col min="11" max="11" width="110.1328125" customWidth="1"/>
    <col min="12" max="12" width="9.1328125" customWidth="1"/>
    <col min="18" max="18" width="19.1328125" customWidth="1"/>
    <col min="21" max="21" width="9.1328125" customWidth="1"/>
    <col min="22" max="22" width="11.40625" customWidth="1"/>
    <col min="23" max="23" width="9.1328125" customWidth="1"/>
    <col min="24" max="24" width="13.54296875" customWidth="1"/>
    <col min="25" max="25" width="4.7265625" customWidth="1"/>
    <col min="32" max="32" width="9.1328125" customWidth="1"/>
    <col min="33" max="33" width="11.40625" customWidth="1"/>
    <col min="34" max="34" width="9.1328125" customWidth="1"/>
    <col min="35" max="35" width="13.54296875" customWidth="1"/>
    <col min="36" max="36" width="4.7265625" customWidth="1"/>
    <col min="43" max="43" width="9.1328125" customWidth="1"/>
    <col min="44" max="44" width="11.40625" customWidth="1"/>
    <col min="45" max="45" width="3.7265625" customWidth="1"/>
    <col min="46" max="46" width="7.54296875" customWidth="1"/>
    <col min="47" max="47" width="9" customWidth="1"/>
    <col min="48" max="48" width="6.1328125" customWidth="1"/>
    <col min="50" max="50" width="8.26953125" customWidth="1"/>
    <col min="51" max="51" width="14.1328125" customWidth="1"/>
    <col min="52" max="52" width="10.7265625" customWidth="1"/>
    <col min="53" max="53" width="7.54296875" customWidth="1"/>
    <col min="54" max="54" width="14" customWidth="1"/>
    <col min="55" max="55" width="10.7265625" customWidth="1"/>
    <col min="57" max="57" width="3.7265625" customWidth="1"/>
    <col min="60" max="60" width="10.54296875" bestFit="1" customWidth="1"/>
  </cols>
  <sheetData>
    <row r="1" spans="2:69" ht="15" customHeight="1">
      <c r="W1" s="44"/>
      <c r="X1" s="36"/>
      <c r="Y1" s="36"/>
      <c r="Z1" s="36"/>
      <c r="AA1" s="36"/>
      <c r="AB1" s="36"/>
      <c r="AC1" s="36"/>
      <c r="AD1" s="36"/>
      <c r="AE1" s="36"/>
      <c r="AF1" s="36"/>
      <c r="AG1" s="36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2:69" ht="15" customHeight="1">
      <c r="W2" s="101" t="s">
        <v>0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66" t="s">
        <v>1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G2" s="95" t="s">
        <v>2</v>
      </c>
      <c r="BH2" s="64"/>
      <c r="BI2" s="64"/>
      <c r="BJ2" s="64"/>
      <c r="BK2" s="64"/>
      <c r="BL2" s="64"/>
      <c r="BM2" s="64"/>
      <c r="BN2" s="64"/>
      <c r="BO2" s="64"/>
      <c r="BP2" s="64"/>
      <c r="BQ2" s="96"/>
    </row>
    <row r="3" spans="2:69" ht="15" customHeight="1" thickBot="1"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2"/>
      <c r="AT3" s="85" t="s">
        <v>3</v>
      </c>
      <c r="AU3" s="86"/>
      <c r="AV3" s="86"/>
      <c r="AW3" s="86"/>
      <c r="AX3" s="86"/>
      <c r="AY3" s="86"/>
      <c r="AZ3" s="86"/>
      <c r="BA3" s="86"/>
      <c r="BB3" s="86"/>
      <c r="BC3" s="86"/>
      <c r="BD3" s="87"/>
      <c r="BE3" s="2"/>
    </row>
    <row r="4" spans="2:69" ht="15" customHeight="1" thickBot="1">
      <c r="B4" s="52" t="str">
        <f>_xlfn.CONCAT(D9,"PROPOSTA ",D8)</f>
        <v xml:space="preserve">PROPOSTA </v>
      </c>
      <c r="C4" s="53"/>
      <c r="D4" s="53"/>
      <c r="E4" s="53"/>
      <c r="F4" s="53"/>
      <c r="G4" s="53"/>
      <c r="H4" s="53"/>
      <c r="I4" s="53"/>
      <c r="J4" s="54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2"/>
      <c r="AT4" s="37" t="s">
        <v>4</v>
      </c>
      <c r="AU4" s="36"/>
      <c r="AV4" s="67" t="str">
        <f>IF(D8&lt;&gt;0,UPPER(D8),"-")</f>
        <v>-</v>
      </c>
      <c r="AW4" s="36"/>
      <c r="AX4" s="36"/>
      <c r="AY4" s="36"/>
      <c r="AZ4" s="36"/>
      <c r="BA4" s="36"/>
      <c r="BB4" s="36"/>
      <c r="BC4" s="36"/>
      <c r="BD4" s="43"/>
      <c r="BE4" s="2"/>
      <c r="BG4" s="4"/>
      <c r="BH4" s="5"/>
      <c r="BI4" s="5"/>
      <c r="BJ4" s="5"/>
      <c r="BK4" s="5"/>
      <c r="BL4" s="5"/>
      <c r="BM4" s="5"/>
      <c r="BN4" s="5"/>
      <c r="BO4" s="5"/>
      <c r="BP4" s="5"/>
      <c r="BQ4" s="6"/>
    </row>
    <row r="5" spans="2:69" ht="15" customHeight="1"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2"/>
      <c r="AT5" s="37" t="s">
        <v>5</v>
      </c>
      <c r="AU5" s="36"/>
      <c r="AV5" s="67" t="str">
        <f>IF(D12&lt;&gt;0,UPPER(D12),"-")</f>
        <v>-</v>
      </c>
      <c r="AW5" s="36"/>
      <c r="AX5" s="36"/>
      <c r="AY5" s="36"/>
      <c r="AZ5" s="36"/>
      <c r="BA5" s="36"/>
      <c r="BB5" s="36"/>
      <c r="BC5" s="36"/>
      <c r="BD5" s="43"/>
      <c r="BE5" s="2"/>
      <c r="BG5" s="71"/>
      <c r="BH5" s="36"/>
      <c r="BI5" s="36"/>
      <c r="BJ5" s="36"/>
      <c r="BK5" s="36"/>
      <c r="BL5" s="36"/>
      <c r="BM5" s="36"/>
      <c r="BN5" s="36"/>
      <c r="BO5" s="36"/>
      <c r="BP5" s="36"/>
      <c r="BQ5" s="43"/>
    </row>
    <row r="6" spans="2:69" ht="15.75" customHeight="1" thickBot="1"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2"/>
      <c r="AT6" s="60" t="s">
        <v>6</v>
      </c>
      <c r="AU6" s="48"/>
      <c r="AV6" s="84" t="str">
        <f>UPPER(CONCATENATE(IF(E13=0,"",CONCATENATE(D13," ",E13,", ")),IF(J13=0,"",CONCATENATE(I13," ",J13,", ")),IF(D14=0,"",CONCATENATE(B14," ",D14,", ")),IF(D15=0,"-",CONCATENATE(D15," - ",J15))))</f>
        <v>-</v>
      </c>
      <c r="AW6" s="48"/>
      <c r="AX6" s="48"/>
      <c r="AY6" s="48"/>
      <c r="AZ6" s="48"/>
      <c r="BA6" s="48"/>
      <c r="BB6" s="48"/>
      <c r="BC6" s="48"/>
      <c r="BD6" s="49"/>
      <c r="BE6" s="2"/>
      <c r="BG6" s="7"/>
      <c r="BH6" s="8">
        <f>BH7+(BH7*(0.16667*1))</f>
        <v>0</v>
      </c>
      <c r="BI6" s="8"/>
      <c r="BJ6" s="9"/>
      <c r="BK6" s="9"/>
      <c r="BL6" s="9"/>
      <c r="BM6" s="9"/>
      <c r="BN6" s="9"/>
      <c r="BO6" s="9"/>
      <c r="BP6" s="9"/>
      <c r="BQ6" s="10"/>
    </row>
    <row r="7" spans="2:69" ht="15" customHeight="1">
      <c r="B7" s="74" t="s">
        <v>7</v>
      </c>
      <c r="C7" s="75"/>
      <c r="D7" s="75"/>
      <c r="E7" s="75"/>
      <c r="F7" s="75"/>
      <c r="G7" s="75"/>
      <c r="H7" s="75"/>
      <c r="I7" s="75"/>
      <c r="J7" s="7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2"/>
      <c r="AT7" s="38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2"/>
      <c r="BG7" s="11"/>
      <c r="BH7" s="12">
        <f>G26</f>
        <v>0</v>
      </c>
      <c r="BI7" s="12"/>
      <c r="BJ7" s="9"/>
      <c r="BK7" s="9"/>
      <c r="BL7" s="9"/>
      <c r="BM7" s="9"/>
      <c r="BN7" s="9"/>
      <c r="BO7" s="9"/>
      <c r="BP7" s="9"/>
      <c r="BQ7" s="10"/>
    </row>
    <row r="8" spans="2:69" ht="15" customHeight="1">
      <c r="B8" s="39" t="s">
        <v>8</v>
      </c>
      <c r="C8" s="36"/>
      <c r="D8" s="62"/>
      <c r="E8" s="36"/>
      <c r="F8" s="36"/>
      <c r="G8" s="36"/>
      <c r="H8" s="36"/>
      <c r="I8" s="36"/>
      <c r="J8" s="51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2"/>
      <c r="AT8" s="85" t="s">
        <v>48</v>
      </c>
      <c r="AU8" s="86"/>
      <c r="AV8" s="86"/>
      <c r="AW8" s="86"/>
      <c r="AX8" s="86"/>
      <c r="AY8" s="86"/>
      <c r="AZ8" s="86"/>
      <c r="BA8" s="86"/>
      <c r="BB8" s="86"/>
      <c r="BC8" s="86"/>
      <c r="BD8" s="87"/>
      <c r="BE8" s="2"/>
      <c r="BG8" s="7"/>
      <c r="BH8" s="8">
        <f>BH7-(BH7*(0.16667*1))</f>
        <v>0</v>
      </c>
      <c r="BI8" s="8"/>
      <c r="BJ8" s="9"/>
      <c r="BK8" s="9"/>
      <c r="BL8" s="9"/>
      <c r="BM8" s="9"/>
      <c r="BN8" s="9"/>
      <c r="BO8" s="9"/>
      <c r="BP8" s="9"/>
      <c r="BQ8" s="10"/>
    </row>
    <row r="9" spans="2:69" ht="15" customHeight="1">
      <c r="B9" s="39" t="s">
        <v>9</v>
      </c>
      <c r="C9" s="36"/>
      <c r="D9" s="62"/>
      <c r="E9" s="36"/>
      <c r="F9" s="36"/>
      <c r="G9" s="36"/>
      <c r="H9" s="36"/>
      <c r="I9" s="36"/>
      <c r="J9" s="51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T9" s="37" t="s">
        <v>10</v>
      </c>
      <c r="AU9" s="36"/>
      <c r="AV9" s="36"/>
      <c r="AW9" s="36"/>
      <c r="AX9" s="36"/>
      <c r="AY9" s="67" t="str">
        <f>IF(I21&gt;0,CONCATENATE(I21," WP/CADA"),"-")</f>
        <v>-</v>
      </c>
      <c r="AZ9" s="36"/>
      <c r="BA9" s="36"/>
      <c r="BB9" s="36"/>
      <c r="BC9" s="36"/>
      <c r="BD9" s="43"/>
      <c r="BG9" s="7"/>
      <c r="BH9" s="8">
        <f>BH7-(BH7*(0.16667*2))</f>
        <v>0</v>
      </c>
      <c r="BI9" s="8"/>
      <c r="BJ9" s="9"/>
      <c r="BK9" s="9"/>
      <c r="BL9" s="9"/>
      <c r="BM9" s="9"/>
      <c r="BN9" s="9"/>
      <c r="BO9" s="9"/>
      <c r="BP9" s="9"/>
      <c r="BQ9" s="10"/>
    </row>
    <row r="10" spans="2:69" ht="15" customHeight="1">
      <c r="B10" s="39" t="s">
        <v>11</v>
      </c>
      <c r="C10" s="36"/>
      <c r="D10" s="62"/>
      <c r="E10" s="36"/>
      <c r="F10" s="36"/>
      <c r="G10" s="36"/>
      <c r="H10" s="36"/>
      <c r="I10" s="36"/>
      <c r="J10" s="51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T10" s="90" t="s">
        <v>12</v>
      </c>
      <c r="AU10" s="36"/>
      <c r="AV10" s="36"/>
      <c r="AW10" s="36"/>
      <c r="AX10" s="36"/>
      <c r="AY10" s="67" t="str">
        <f>IF(G26&gt;0,CONCATENATE(G26," KWH/MÊS"),"-")</f>
        <v>-</v>
      </c>
      <c r="AZ10" s="36"/>
      <c r="BA10" s="36"/>
      <c r="BB10" s="36"/>
      <c r="BC10" s="36"/>
      <c r="BD10" s="43"/>
      <c r="BG10" s="7"/>
      <c r="BH10" s="8">
        <f>BH7-(BH7*(0.16667*3))</f>
        <v>0</v>
      </c>
      <c r="BI10" s="8"/>
      <c r="BJ10" s="9"/>
      <c r="BK10" s="9"/>
      <c r="BL10" s="9"/>
      <c r="BM10" s="9"/>
      <c r="BN10" s="9"/>
      <c r="BO10" s="9"/>
      <c r="BP10" s="9"/>
      <c r="BQ10" s="10"/>
    </row>
    <row r="11" spans="2:69" ht="15" customHeight="1">
      <c r="B11" s="39" t="s">
        <v>13</v>
      </c>
      <c r="C11" s="36"/>
      <c r="D11" s="105"/>
      <c r="E11" s="36"/>
      <c r="F11" s="36"/>
      <c r="G11" s="36"/>
      <c r="H11" s="36"/>
      <c r="I11" s="36"/>
      <c r="J11" s="51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4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T11" s="100" t="s">
        <v>14</v>
      </c>
      <c r="AU11" s="48"/>
      <c r="AV11" s="48"/>
      <c r="AW11" s="48"/>
      <c r="AX11" s="48"/>
      <c r="AY11" s="84" t="str">
        <f>IF(G21&gt;0,CONCATENATE(G21*(I21/1000), " KWP"),"-")</f>
        <v>-</v>
      </c>
      <c r="AZ11" s="48"/>
      <c r="BA11" s="48"/>
      <c r="BB11" s="48"/>
      <c r="BC11" s="48"/>
      <c r="BD11" s="49"/>
      <c r="BG11" s="7"/>
      <c r="BH11" s="8">
        <f>BH7-(BH7*(0.16667*4))</f>
        <v>0</v>
      </c>
      <c r="BI11" s="8"/>
      <c r="BJ11" s="9"/>
      <c r="BK11" s="9"/>
      <c r="BL11" s="9"/>
      <c r="BM11" s="9"/>
      <c r="BN11" s="9"/>
      <c r="BO11" s="9"/>
      <c r="BP11" s="9"/>
      <c r="BQ11" s="10"/>
    </row>
    <row r="12" spans="2:69" ht="15" customHeight="1">
      <c r="B12" s="39" t="s">
        <v>5</v>
      </c>
      <c r="C12" s="36"/>
      <c r="D12" s="62"/>
      <c r="E12" s="36"/>
      <c r="F12" s="36"/>
      <c r="G12" s="36"/>
      <c r="H12" s="36"/>
      <c r="I12" s="36"/>
      <c r="J12" s="51"/>
      <c r="K12" s="3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44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G12" s="7"/>
      <c r="BH12" s="8">
        <f>BH7-(BH7*(0.16667*5))</f>
        <v>0</v>
      </c>
      <c r="BI12" s="8"/>
      <c r="BJ12" s="9"/>
      <c r="BK12" s="9"/>
      <c r="BL12" s="9"/>
      <c r="BM12" s="9"/>
      <c r="BN12" s="9"/>
      <c r="BO12" s="9"/>
      <c r="BP12" s="9"/>
      <c r="BQ12" s="10"/>
    </row>
    <row r="13" spans="2:69" ht="15" customHeight="1">
      <c r="B13" s="39" t="s">
        <v>6</v>
      </c>
      <c r="C13" s="36"/>
      <c r="D13" s="14"/>
      <c r="E13" s="57"/>
      <c r="F13" s="36"/>
      <c r="G13" s="36"/>
      <c r="H13" s="43"/>
      <c r="I13" s="14"/>
      <c r="J13" s="13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44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T13" s="85" t="s">
        <v>15</v>
      </c>
      <c r="AU13" s="86"/>
      <c r="AV13" s="86"/>
      <c r="AW13" s="86"/>
      <c r="AX13" s="86"/>
      <c r="AY13" s="86"/>
      <c r="AZ13" s="86"/>
      <c r="BA13" s="86"/>
      <c r="BB13" s="86"/>
      <c r="BC13" s="86"/>
      <c r="BD13" s="87"/>
      <c r="BG13" s="7"/>
      <c r="BH13" s="8">
        <f>BH7-(BH7*(1))</f>
        <v>0</v>
      </c>
      <c r="BI13" s="8"/>
      <c r="BJ13" s="9"/>
      <c r="BK13" s="9"/>
      <c r="BL13" s="9"/>
      <c r="BM13" s="9"/>
      <c r="BN13" s="9"/>
      <c r="BO13" s="9"/>
      <c r="BP13" s="9"/>
      <c r="BQ13" s="10"/>
    </row>
    <row r="14" spans="2:69" ht="15" customHeight="1">
      <c r="B14" s="39" t="s">
        <v>16</v>
      </c>
      <c r="C14" s="36"/>
      <c r="D14" s="70"/>
      <c r="E14" s="36"/>
      <c r="F14" s="36"/>
      <c r="G14" s="36"/>
      <c r="H14" s="36"/>
      <c r="I14" s="36"/>
      <c r="J14" s="51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78" t="s">
        <v>17</v>
      </c>
      <c r="AU14" s="36"/>
      <c r="AV14" s="36"/>
      <c r="AW14" s="36"/>
      <c r="AX14" s="36"/>
      <c r="AY14" s="102" t="s">
        <v>18</v>
      </c>
      <c r="AZ14" s="36"/>
      <c r="BA14" s="43"/>
      <c r="BB14" s="61" t="s">
        <v>19</v>
      </c>
      <c r="BC14" s="36"/>
      <c r="BD14" s="43"/>
      <c r="BG14" s="71"/>
      <c r="BH14" s="36"/>
      <c r="BI14" s="36"/>
      <c r="BJ14" s="36"/>
      <c r="BK14" s="36"/>
      <c r="BL14" s="36"/>
      <c r="BM14" s="36"/>
      <c r="BN14" s="36"/>
      <c r="BO14" s="36"/>
      <c r="BP14" s="36"/>
      <c r="BQ14" s="43"/>
    </row>
    <row r="15" spans="2:69" ht="15.75" customHeight="1" thickBot="1">
      <c r="B15" s="39" t="s">
        <v>20</v>
      </c>
      <c r="C15" s="36"/>
      <c r="D15" s="80"/>
      <c r="E15" s="36"/>
      <c r="F15" s="36"/>
      <c r="G15" s="36"/>
      <c r="H15" s="36"/>
      <c r="I15" s="36"/>
      <c r="J15" s="1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6"/>
      <c r="AI15" s="16"/>
      <c r="AJ15" s="16"/>
      <c r="AT15" s="37" t="str">
        <f>CONCATENATE(B22," ",D22)</f>
        <v>INVERSOR SOLIS/FRONIUS</v>
      </c>
      <c r="AU15" s="36"/>
      <c r="AV15" s="36"/>
      <c r="AW15" s="36"/>
      <c r="AX15" s="36"/>
      <c r="AY15" s="38" t="str">
        <f>UPPER(IF(G22&gt;0,IF(G23&gt;0,CONCATENATE(G22," E ",G23),G22),IF(G23=0,"-",G23)))</f>
        <v>-</v>
      </c>
      <c r="AZ15" s="36"/>
      <c r="BA15" s="36"/>
      <c r="BB15" s="42" t="str">
        <f>UPPER(IF(I22&gt;0,IF(I23&gt;0,CONCATENATE(I22," ",I23),CONCATENATE(I22)),IF(I23=0,"-",CONCATENATE(I23))))</f>
        <v>-</v>
      </c>
      <c r="BC15" s="36"/>
      <c r="BD15" s="43"/>
      <c r="BG15" s="47"/>
      <c r="BH15" s="48"/>
      <c r="BI15" s="48"/>
      <c r="BJ15" s="48"/>
      <c r="BK15" s="48"/>
      <c r="BL15" s="48"/>
      <c r="BM15" s="48"/>
      <c r="BN15" s="48"/>
      <c r="BO15" s="48"/>
      <c r="BP15" s="48"/>
      <c r="BQ15" s="49"/>
    </row>
    <row r="16" spans="2:69" ht="15" customHeight="1">
      <c r="B16" s="17"/>
      <c r="C16" s="17"/>
      <c r="D16" s="18"/>
      <c r="E16" s="18"/>
      <c r="F16" s="18"/>
      <c r="G16" s="18"/>
      <c r="H16" s="18"/>
      <c r="I16" s="18"/>
      <c r="J16" s="18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9"/>
      <c r="AI16" s="19"/>
      <c r="AJ16" s="19"/>
      <c r="AT16" s="37" t="s">
        <v>21</v>
      </c>
      <c r="AU16" s="36"/>
      <c r="AV16" s="36"/>
      <c r="AW16" s="36"/>
      <c r="AX16" s="36"/>
      <c r="AY16" s="38" t="str">
        <f>UPPER(IF(G22&gt;0,IF(G23&gt;0,CONCATENATE(G22," E ",G23),G22),IF(G23=0,"-",G23)))</f>
        <v>-</v>
      </c>
      <c r="AZ16" s="36"/>
      <c r="BA16" s="36"/>
      <c r="BB16" s="42" t="str">
        <f>UPPER(IF(I22&gt;0,IF(I23&gt;0,CONCATENATE(I22," ",I23),CONCATENATE(I22)),IF(I23=0,"-",CONCATENATE(I23))))</f>
        <v>-</v>
      </c>
      <c r="BC16" s="36"/>
      <c r="BD16" s="43"/>
    </row>
    <row r="17" spans="2:69" ht="15" customHeight="1"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6"/>
      <c r="AI17" s="16"/>
      <c r="AJ17" s="16"/>
      <c r="AT17" s="37" t="str">
        <f>CONCATENATE(B21," ",D21)</f>
        <v>PAINEL BEL ENERGY/CANADIAN/RISEN</v>
      </c>
      <c r="AU17" s="36"/>
      <c r="AV17" s="36"/>
      <c r="AW17" s="36"/>
      <c r="AX17" s="36"/>
      <c r="AY17" s="67" t="str">
        <f>IF(G21&gt;0,G21,"-")</f>
        <v>-</v>
      </c>
      <c r="AZ17" s="36"/>
      <c r="BA17" s="43"/>
      <c r="BB17" s="42" t="str">
        <f>IF(I21&gt;0,CONCATENATE(I21," WP"),"-")</f>
        <v>-</v>
      </c>
      <c r="BC17" s="36"/>
      <c r="BD17" s="43"/>
    </row>
    <row r="18" spans="2:69" ht="15.75" customHeight="1" thickBot="1"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6"/>
      <c r="AI18" s="16"/>
      <c r="AJ18" s="16"/>
      <c r="AT18" s="37" t="s">
        <v>22</v>
      </c>
      <c r="AU18" s="36"/>
      <c r="AV18" s="36"/>
      <c r="AW18" s="36"/>
      <c r="AX18" s="36"/>
      <c r="AY18" s="38" t="str">
        <f>IF(G21&gt;0,IF(G21=0.25,CONCATENATE(4*G21," METRO"),CONCATENATE(4*G21," METROS")),IF(G21&lt;0,IF(G21=-0.25,CONCATENATE(4*G21," METRO"),CONCATENATE(4*G21," METROS")),"-"))</f>
        <v>-</v>
      </c>
      <c r="AZ18" s="36"/>
      <c r="BA18" s="36"/>
      <c r="BB18" s="42" t="str">
        <f>IF(G21&gt;0,"4 MM","-")</f>
        <v>-</v>
      </c>
      <c r="BC18" s="36"/>
      <c r="BD18" s="43"/>
      <c r="BG18" s="44"/>
      <c r="BH18" s="36"/>
      <c r="BI18" s="36"/>
      <c r="BJ18" s="36"/>
      <c r="BK18" s="36"/>
      <c r="BL18" s="36"/>
      <c r="BM18" s="36"/>
      <c r="BN18" s="36"/>
      <c r="BO18" s="36"/>
      <c r="BP18" s="36"/>
      <c r="BQ18" s="36"/>
    </row>
    <row r="19" spans="2:69" ht="15" customHeight="1">
      <c r="B19" s="74" t="s">
        <v>23</v>
      </c>
      <c r="C19" s="75"/>
      <c r="D19" s="75"/>
      <c r="E19" s="75"/>
      <c r="F19" s="75"/>
      <c r="G19" s="75"/>
      <c r="H19" s="75"/>
      <c r="I19" s="75"/>
      <c r="J19" s="7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6"/>
      <c r="AI19" s="16"/>
      <c r="AJ19" s="16"/>
      <c r="AT19" s="60" t="s">
        <v>24</v>
      </c>
      <c r="AU19" s="48"/>
      <c r="AV19" s="48"/>
      <c r="AW19" s="48"/>
      <c r="AX19" s="48"/>
      <c r="AY19" s="84" t="str">
        <f>IF(G21&gt;0,G21,"-")</f>
        <v>-</v>
      </c>
      <c r="AZ19" s="48"/>
      <c r="BA19" s="49"/>
      <c r="BB19" s="58" t="str">
        <f>IF(G25&gt;0,UPPER(G25),"-")</f>
        <v>-</v>
      </c>
      <c r="BC19" s="48"/>
      <c r="BD19" s="49"/>
      <c r="BG19" s="16"/>
      <c r="BH19" s="16"/>
      <c r="BI19" s="16"/>
    </row>
    <row r="20" spans="2:69" ht="15" customHeight="1">
      <c r="B20" s="99" t="s">
        <v>25</v>
      </c>
      <c r="C20" s="36"/>
      <c r="D20" s="36"/>
      <c r="E20" s="36"/>
      <c r="F20" s="36"/>
      <c r="G20" s="97" t="s">
        <v>18</v>
      </c>
      <c r="H20" s="43"/>
      <c r="I20" s="98" t="s">
        <v>26</v>
      </c>
      <c r="J20" s="51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6"/>
      <c r="AI20" s="16"/>
      <c r="AJ20" s="16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19"/>
      <c r="BH20" s="19"/>
      <c r="BI20" s="19"/>
    </row>
    <row r="21" spans="2:69" ht="15" customHeight="1">
      <c r="B21" s="83" t="s">
        <v>27</v>
      </c>
      <c r="C21" s="36"/>
      <c r="D21" s="59" t="s">
        <v>28</v>
      </c>
      <c r="E21" s="36"/>
      <c r="F21" s="36"/>
      <c r="G21" s="89"/>
      <c r="H21" s="43"/>
      <c r="I21" s="50"/>
      <c r="J21" s="51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6"/>
      <c r="AI21" s="16"/>
      <c r="AJ21" s="16"/>
      <c r="AT21" s="85" t="s">
        <v>29</v>
      </c>
      <c r="AU21" s="86"/>
      <c r="AV21" s="86"/>
      <c r="AW21" s="86"/>
      <c r="AX21" s="86"/>
      <c r="AY21" s="86"/>
      <c r="AZ21" s="86"/>
      <c r="BA21" s="86"/>
      <c r="BB21" s="86"/>
      <c r="BC21" s="86"/>
      <c r="BD21" s="87"/>
      <c r="BG21" s="16"/>
      <c r="BH21" s="16"/>
      <c r="BI21" s="16"/>
    </row>
    <row r="22" spans="2:69" ht="15" customHeight="1">
      <c r="B22" s="83" t="s">
        <v>30</v>
      </c>
      <c r="C22" s="36"/>
      <c r="D22" s="59" t="s">
        <v>31</v>
      </c>
      <c r="E22" s="36"/>
      <c r="F22" s="36"/>
      <c r="G22" s="89"/>
      <c r="H22" s="43"/>
      <c r="I22" s="91"/>
      <c r="J22" s="51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6"/>
      <c r="AI22" s="16"/>
      <c r="AJ22" s="16"/>
      <c r="AT22" s="37" t="s">
        <v>32</v>
      </c>
      <c r="AU22" s="36"/>
      <c r="AV22" s="36"/>
      <c r="AW22" s="36"/>
      <c r="AX22" s="36"/>
      <c r="AY22" s="20"/>
      <c r="AZ22" s="20"/>
      <c r="BA22" s="73">
        <f>G27</f>
        <v>0</v>
      </c>
      <c r="BB22" s="36"/>
      <c r="BC22" s="20"/>
      <c r="BD22" s="21"/>
      <c r="BG22" s="16"/>
      <c r="BH22" s="16"/>
      <c r="BI22" s="16"/>
    </row>
    <row r="23" spans="2:69" ht="15" customHeight="1">
      <c r="B23" s="83" t="s">
        <v>30</v>
      </c>
      <c r="C23" s="36"/>
      <c r="D23" s="59"/>
      <c r="E23" s="36"/>
      <c r="F23" s="36"/>
      <c r="G23" s="89"/>
      <c r="H23" s="43"/>
      <c r="I23" s="50"/>
      <c r="J23" s="51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s="37" t="s">
        <v>33</v>
      </c>
      <c r="AU23" s="36"/>
      <c r="AV23" s="36"/>
      <c r="AW23" s="36"/>
      <c r="AX23" s="36"/>
      <c r="AY23" s="67" t="s">
        <v>34</v>
      </c>
      <c r="AZ23" s="36"/>
      <c r="BA23" s="36"/>
      <c r="BB23" s="36"/>
      <c r="BC23" s="36"/>
      <c r="BD23" s="43"/>
      <c r="BG23" s="16"/>
      <c r="BH23" s="16"/>
      <c r="BI23" s="16"/>
    </row>
    <row r="24" spans="2:69" ht="15" customHeight="1">
      <c r="B24" s="39" t="s">
        <v>35</v>
      </c>
      <c r="C24" s="36"/>
      <c r="D24" s="36"/>
      <c r="E24" s="36"/>
      <c r="F24" s="36"/>
      <c r="G24" s="89" t="s">
        <v>35</v>
      </c>
      <c r="H24" s="43"/>
      <c r="I24" s="50" t="s">
        <v>35</v>
      </c>
      <c r="J24" s="51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37" t="s">
        <v>36</v>
      </c>
      <c r="AU24" s="36"/>
      <c r="AV24" s="36"/>
      <c r="AW24" s="36"/>
      <c r="AX24" s="36"/>
      <c r="AY24" s="67" t="s">
        <v>37</v>
      </c>
      <c r="AZ24" s="36"/>
      <c r="BA24" s="36"/>
      <c r="BB24" s="36"/>
      <c r="BC24" s="36"/>
      <c r="BD24" s="43"/>
      <c r="BG24" s="16"/>
      <c r="BH24" s="16"/>
      <c r="BI24" s="16"/>
    </row>
    <row r="25" spans="2:69" ht="15" customHeight="1">
      <c r="B25" s="39" t="s">
        <v>38</v>
      </c>
      <c r="C25" s="36"/>
      <c r="D25" s="36"/>
      <c r="E25" s="36"/>
      <c r="F25" s="36"/>
      <c r="G25" s="69"/>
      <c r="H25" s="64"/>
      <c r="I25" s="64"/>
      <c r="J25" s="65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s="60" t="s">
        <v>39</v>
      </c>
      <c r="AU25" s="48"/>
      <c r="AV25" s="48"/>
      <c r="AW25" s="48"/>
      <c r="AX25" s="48"/>
      <c r="AY25" s="84" t="s">
        <v>40</v>
      </c>
      <c r="AZ25" s="48"/>
      <c r="BA25" s="48"/>
      <c r="BB25" s="48"/>
      <c r="BC25" s="48"/>
      <c r="BD25" s="49"/>
      <c r="BG25" s="16"/>
      <c r="BH25" s="16"/>
      <c r="BI25" s="16"/>
    </row>
    <row r="26" spans="2:69" ht="15" customHeight="1">
      <c r="B26" s="39" t="s">
        <v>41</v>
      </c>
      <c r="C26" s="36"/>
      <c r="D26" s="36"/>
      <c r="E26" s="36"/>
      <c r="F26" s="36"/>
      <c r="G26" s="63"/>
      <c r="H26" s="64"/>
      <c r="I26" s="64"/>
      <c r="J26" s="65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G26" s="16"/>
      <c r="BH26" s="16"/>
      <c r="BI26" s="16"/>
    </row>
    <row r="27" spans="2:69" ht="15.75" customHeight="1" thickBot="1">
      <c r="B27" s="103" t="s">
        <v>42</v>
      </c>
      <c r="C27" s="104"/>
      <c r="D27" s="104"/>
      <c r="E27" s="104"/>
      <c r="F27" s="104"/>
      <c r="G27" s="92"/>
      <c r="H27" s="93"/>
      <c r="I27" s="93"/>
      <c r="J27" s="94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T27" s="72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G27" s="44"/>
      <c r="BH27" s="36"/>
      <c r="BI27" s="36"/>
      <c r="BJ27" s="36"/>
      <c r="BK27" s="36"/>
      <c r="BL27" s="36"/>
      <c r="BM27" s="36"/>
      <c r="BN27" s="36"/>
      <c r="BO27" s="36"/>
      <c r="BP27" s="36"/>
      <c r="BQ27" s="36"/>
    </row>
    <row r="28" spans="2:69" ht="15" customHeight="1"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T28" s="40"/>
      <c r="AU28" s="36"/>
      <c r="AV28" s="36"/>
      <c r="AW28" s="36"/>
      <c r="AX28" s="36"/>
      <c r="AY28" s="23"/>
      <c r="AZ28" s="23"/>
      <c r="BA28" s="77"/>
      <c r="BB28" s="36"/>
      <c r="BC28" s="23"/>
      <c r="BD28" s="23"/>
      <c r="BG28" s="44"/>
      <c r="BH28" s="36"/>
      <c r="BI28" s="36"/>
      <c r="BJ28" s="36"/>
      <c r="BK28" s="36"/>
      <c r="BL28" s="36"/>
      <c r="BM28" s="36"/>
      <c r="BN28" s="36"/>
      <c r="BO28" s="36"/>
      <c r="BP28" s="36"/>
      <c r="BQ28" s="36"/>
    </row>
    <row r="29" spans="2:69" ht="15" customHeight="1"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40"/>
      <c r="AU29" s="36"/>
      <c r="AV29" s="36"/>
      <c r="AW29" s="36"/>
      <c r="AX29" s="36"/>
      <c r="AY29" s="72"/>
      <c r="AZ29" s="36"/>
      <c r="BA29" s="36"/>
      <c r="BB29" s="36"/>
      <c r="BC29" s="36"/>
      <c r="BD29" s="36"/>
    </row>
    <row r="30" spans="2:69" ht="15" customHeight="1"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40"/>
      <c r="AU30" s="36"/>
      <c r="AV30" s="36"/>
      <c r="AW30" s="36"/>
      <c r="AX30" s="36"/>
      <c r="AY30" s="72"/>
      <c r="AZ30" s="36"/>
      <c r="BA30" s="36"/>
      <c r="BB30" s="36"/>
      <c r="BC30" s="36"/>
      <c r="BD30" s="36"/>
    </row>
    <row r="31" spans="2:69" ht="15" customHeight="1">
      <c r="B31" s="44"/>
      <c r="C31" s="36"/>
      <c r="D31" s="36"/>
      <c r="E31" s="36"/>
      <c r="F31" s="36"/>
      <c r="G31" s="36"/>
      <c r="H31" s="36"/>
      <c r="I31" s="36"/>
      <c r="J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40"/>
      <c r="AU31" s="36"/>
      <c r="AV31" s="36"/>
      <c r="AW31" s="36"/>
      <c r="AX31" s="36"/>
      <c r="AY31" s="72"/>
      <c r="AZ31" s="36"/>
      <c r="BA31" s="36"/>
      <c r="BB31" s="36"/>
      <c r="BC31" s="36"/>
      <c r="BD31" s="36"/>
    </row>
    <row r="32" spans="2:69" ht="15" customHeight="1">
      <c r="B32" s="44"/>
      <c r="C32" s="36"/>
      <c r="D32" s="36"/>
      <c r="E32" s="36"/>
      <c r="F32" s="36"/>
      <c r="G32" s="44"/>
      <c r="H32" s="36"/>
      <c r="I32" s="44"/>
      <c r="J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X32" s="1"/>
      <c r="AY32" s="1"/>
      <c r="AZ32" s="1"/>
      <c r="BA32" s="1"/>
      <c r="BB32" s="1"/>
      <c r="BC32" s="1"/>
      <c r="BD32" s="1"/>
    </row>
    <row r="33" spans="1:56" ht="15" customHeight="1">
      <c r="B33" s="56"/>
      <c r="C33" s="36"/>
      <c r="D33" s="56"/>
      <c r="E33" s="36"/>
      <c r="F33" s="36"/>
      <c r="G33" s="44"/>
      <c r="H33" s="36"/>
      <c r="I33" s="44"/>
      <c r="J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  <c r="AX33" s="1"/>
      <c r="AY33" s="1"/>
      <c r="AZ33" s="24"/>
      <c r="BA33" s="1"/>
      <c r="BB33" s="1"/>
      <c r="BC33" s="1"/>
      <c r="BD33" s="1"/>
    </row>
    <row r="34" spans="1:56" ht="15" customHeight="1">
      <c r="B34" s="56"/>
      <c r="C34" s="36"/>
      <c r="D34" s="56"/>
      <c r="E34" s="36"/>
      <c r="F34" s="36"/>
      <c r="G34" s="44"/>
      <c r="H34" s="36"/>
      <c r="I34" s="44"/>
      <c r="J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>
      <c r="B35" s="56"/>
      <c r="C35" s="36"/>
      <c r="D35" s="56"/>
      <c r="E35" s="36"/>
      <c r="F35" s="36"/>
      <c r="G35" s="44"/>
      <c r="H35" s="36"/>
      <c r="I35" s="44"/>
      <c r="J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44"/>
      <c r="AU35" s="36"/>
      <c r="AV35" s="36"/>
      <c r="AW35" s="36"/>
      <c r="AX35" s="36"/>
      <c r="AY35" s="36"/>
      <c r="AZ35" s="36"/>
      <c r="BA35" s="36"/>
      <c r="BB35" s="36"/>
      <c r="BC35" s="36"/>
      <c r="BD35" s="36"/>
    </row>
    <row r="36" spans="1:56" ht="15" customHeight="1">
      <c r="A36" s="16"/>
      <c r="B36" s="36"/>
      <c r="C36" s="36"/>
      <c r="D36" s="36"/>
      <c r="E36" s="36"/>
      <c r="F36" s="36"/>
      <c r="G36" s="44"/>
      <c r="H36" s="36"/>
      <c r="I36" s="44"/>
      <c r="J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6" ht="15" customHeight="1">
      <c r="A37" s="19"/>
      <c r="B37" s="36"/>
      <c r="C37" s="36"/>
      <c r="D37" s="36"/>
      <c r="E37" s="36"/>
      <c r="F37" s="36"/>
      <c r="G37" s="44"/>
      <c r="H37" s="36"/>
      <c r="I37" s="36"/>
      <c r="J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56" ht="15.75" customHeight="1">
      <c r="A38" s="16"/>
      <c r="B38" s="36"/>
      <c r="C38" s="36"/>
      <c r="D38" s="36"/>
      <c r="E38" s="36"/>
      <c r="F38" s="36"/>
      <c r="G38" s="88"/>
      <c r="H38" s="36"/>
      <c r="I38" s="36"/>
      <c r="J38" s="36"/>
      <c r="P38" s="25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56" ht="15" customHeight="1">
      <c r="A39" s="16"/>
      <c r="B39" s="36"/>
      <c r="C39" s="36"/>
      <c r="D39" s="36"/>
      <c r="E39" s="36"/>
      <c r="F39" s="36"/>
      <c r="G39" s="81"/>
      <c r="H39" s="36"/>
      <c r="I39" s="36"/>
      <c r="J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56" ht="15" customHeight="1">
      <c r="A40" s="16"/>
      <c r="B40" s="16"/>
      <c r="C40" s="1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56" ht="15" customHeight="1">
      <c r="A41" s="16"/>
      <c r="B41" s="16"/>
      <c r="C41" s="1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56" ht="15" customHeight="1">
      <c r="A42" s="16"/>
      <c r="B42" s="16"/>
      <c r="C42" s="1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56" ht="15" customHeight="1">
      <c r="A43" s="16"/>
      <c r="B43" s="26"/>
      <c r="C43" s="1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56" ht="15" customHeight="1"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56" ht="15" customHeight="1"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56" ht="15" customHeight="1"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56" ht="15" customHeight="1"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56" ht="15" customHeight="1">
      <c r="M48" s="68"/>
      <c r="N48" s="36"/>
      <c r="O48" s="55"/>
      <c r="P48" s="36"/>
      <c r="Q48" s="36"/>
      <c r="R48" s="36"/>
      <c r="S48" s="36"/>
      <c r="T48" s="36"/>
      <c r="U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2:56" ht="15" customHeight="1">
      <c r="M49" s="68"/>
      <c r="N49" s="36"/>
      <c r="O49" s="55"/>
      <c r="P49" s="36"/>
      <c r="Q49" s="36"/>
      <c r="R49" s="36"/>
      <c r="S49" s="36"/>
      <c r="T49" s="36"/>
      <c r="U49" s="36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2:56" ht="15" customHeight="1">
      <c r="M50" s="68"/>
      <c r="N50" s="36"/>
      <c r="O50" s="55"/>
      <c r="P50" s="36"/>
      <c r="Q50" s="36"/>
      <c r="R50" s="36"/>
      <c r="S50" s="36"/>
      <c r="T50" s="36"/>
      <c r="U50" s="36"/>
      <c r="W50" s="44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2:56" ht="15" customHeight="1">
      <c r="M51" s="68"/>
      <c r="N51" s="36"/>
      <c r="O51" s="106"/>
      <c r="P51" s="36"/>
      <c r="Q51" s="36"/>
      <c r="R51" s="36"/>
      <c r="S51" s="36"/>
      <c r="T51" s="36"/>
      <c r="U51" s="36"/>
      <c r="W51" s="44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X51" s="28"/>
      <c r="AY51" s="28"/>
      <c r="AZ51" s="28"/>
      <c r="BA51" s="28"/>
      <c r="BB51" s="28"/>
      <c r="BC51" s="28"/>
      <c r="BD51" s="28"/>
    </row>
    <row r="52" spans="12:56" ht="15" customHeight="1">
      <c r="W52" s="44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X52" s="29"/>
      <c r="AY52" s="29"/>
      <c r="AZ52" s="29"/>
      <c r="BA52" s="29"/>
      <c r="BB52" s="29"/>
      <c r="BC52" s="29"/>
      <c r="BD52" s="29"/>
    </row>
    <row r="53" spans="12:56" ht="15" customHeight="1">
      <c r="W53" s="44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X53" s="29"/>
      <c r="AY53" s="29"/>
      <c r="AZ53" s="29"/>
      <c r="BA53" s="29"/>
      <c r="BB53" s="29"/>
      <c r="BC53" s="29"/>
      <c r="BD53" s="29"/>
    </row>
    <row r="54" spans="12:56" ht="15" customHeight="1">
      <c r="M54" s="44"/>
      <c r="N54" s="36"/>
      <c r="W54" s="16"/>
      <c r="X54" s="30"/>
      <c r="Y54" s="1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X54" s="29"/>
      <c r="AY54" s="29"/>
      <c r="AZ54" s="29"/>
      <c r="BA54" s="29"/>
      <c r="BB54" s="29"/>
      <c r="BC54" s="29"/>
      <c r="BD54" s="29"/>
    </row>
    <row r="55" spans="12:56" ht="15" customHeight="1">
      <c r="M55" s="1"/>
      <c r="N55" s="1"/>
      <c r="W55" s="19"/>
      <c r="X55" s="31"/>
      <c r="Y55" s="19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X55" s="29"/>
      <c r="AY55" s="29"/>
      <c r="AZ55" s="29"/>
      <c r="BA55" s="29"/>
      <c r="BB55" s="29"/>
      <c r="BC55" s="29"/>
      <c r="BD55" s="29"/>
    </row>
    <row r="56" spans="12:56" ht="15" customHeight="1">
      <c r="L56" s="45" t="s">
        <v>43</v>
      </c>
      <c r="M56" s="36"/>
      <c r="N56" s="43"/>
      <c r="O56" s="41" t="str">
        <f>IF(D8&lt;&gt;0,UPPER(D8),"-")</f>
        <v>-</v>
      </c>
      <c r="P56" s="36"/>
      <c r="Q56" s="36"/>
      <c r="R56" s="36"/>
      <c r="S56" s="36"/>
      <c r="T56" s="36"/>
      <c r="U56" s="36"/>
      <c r="V56" s="36"/>
      <c r="W56" s="16"/>
      <c r="X56" s="30"/>
      <c r="Y56" s="16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X56" s="28"/>
      <c r="AY56" s="28"/>
      <c r="AZ56" s="28"/>
      <c r="BA56" s="28"/>
      <c r="BB56" s="28"/>
      <c r="BC56" s="28"/>
      <c r="BD56" s="28"/>
    </row>
    <row r="57" spans="12:56" ht="15" customHeight="1">
      <c r="L57" s="45" t="s">
        <v>44</v>
      </c>
      <c r="M57" s="36"/>
      <c r="N57" s="43"/>
      <c r="O57" s="41" t="str">
        <f>UPPER(IF(D9&lt;&gt;0,CONCATENATE("00100-",D9),"-"))</f>
        <v>-</v>
      </c>
      <c r="P57" s="36"/>
      <c r="Q57" s="36"/>
      <c r="R57" s="36"/>
      <c r="S57" s="36"/>
      <c r="T57" s="36"/>
      <c r="U57" s="36"/>
      <c r="V57" s="36"/>
      <c r="W57" s="16"/>
      <c r="X57" s="30"/>
      <c r="Y57" s="1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44"/>
      <c r="AU57" s="36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12:56" ht="15" customHeight="1">
      <c r="L58" s="45" t="s">
        <v>45</v>
      </c>
      <c r="M58" s="36"/>
      <c r="N58" s="43"/>
      <c r="O58" s="41" t="str">
        <f>IF(D10&lt;&gt;0,UPPER(D10),"-")</f>
        <v>-</v>
      </c>
      <c r="P58" s="36"/>
      <c r="Q58" s="36"/>
      <c r="R58" s="36"/>
      <c r="S58" s="36"/>
      <c r="T58" s="36"/>
      <c r="U58" s="36"/>
      <c r="V58" s="36"/>
      <c r="W58" s="16"/>
      <c r="X58" s="30"/>
      <c r="Y58" s="16"/>
    </row>
    <row r="59" spans="12:56" ht="15" customHeight="1">
      <c r="L59" s="45" t="s">
        <v>46</v>
      </c>
      <c r="M59" s="36"/>
      <c r="N59" s="43"/>
      <c r="O59" s="46">
        <f>D11</f>
        <v>0</v>
      </c>
      <c r="P59" s="36"/>
      <c r="Q59" s="36"/>
      <c r="R59" s="36"/>
      <c r="S59" s="36"/>
      <c r="T59" s="36"/>
      <c r="U59" s="36"/>
      <c r="V59" s="36"/>
      <c r="W59" s="16"/>
      <c r="X59" s="30"/>
      <c r="Y59" s="16"/>
      <c r="BB59" s="79" t="str">
        <f>CONCATENATE("TEL: ",(IF(D10="ADRIANA DE SOUZA","(37) 99917-0206",IF(D10="AGOSTINHO","(37) 99917-0206",IF(D10="CASSIO","(37) 99917-0206",IF(D10="KLEYTON DE PADUA","(37) 99917-0206",IF(D10="LUCIANA DE SOUZA","(37) 99917-0206",IF(D10="MATEUS ARTUR","(37) 99138-9822",IF(D10="MAURÍCIO","(37) 99917-0206",IF(D10="RUBENS PAIVA","(37) 99161-8157",IF(D10="TACIANA GOULART","(37) 99150-1000","(37) 99917-0206")))))))))))</f>
        <v>TEL: (37) 99917-0206</v>
      </c>
      <c r="BC59" s="36"/>
      <c r="BD59" s="36"/>
    </row>
    <row r="60" spans="12:56" ht="18" customHeight="1">
      <c r="W60" s="16"/>
      <c r="X60" s="30"/>
      <c r="Y60" s="16"/>
      <c r="BA60" s="1"/>
      <c r="BB60" s="36"/>
      <c r="BC60" s="36"/>
      <c r="BD60" s="36"/>
    </row>
    <row r="61" spans="12:56" ht="18.75" customHeight="1">
      <c r="W61" s="16"/>
      <c r="X61" s="30"/>
      <c r="Y61" s="16"/>
      <c r="AT61" s="82" t="s">
        <v>47</v>
      </c>
      <c r="AU61" s="36"/>
      <c r="AV61" s="36"/>
      <c r="AW61" s="36"/>
      <c r="AX61" s="36"/>
      <c r="AY61" s="36"/>
      <c r="AZ61" s="32"/>
      <c r="BA61" s="33"/>
      <c r="BB61" s="35" t="str">
        <f>"@SERRANASOLAR"</f>
        <v>@SERRANASOLAR</v>
      </c>
      <c r="BC61" s="36"/>
      <c r="BD61" s="36"/>
    </row>
    <row r="62" spans="12:56" ht="12" customHeight="1"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T62" s="44"/>
      <c r="AU62" s="36"/>
      <c r="AV62" s="36"/>
      <c r="AW62" s="36"/>
      <c r="AX62" s="36"/>
      <c r="AY62" s="36"/>
      <c r="AZ62" s="36"/>
      <c r="BA62" s="36"/>
      <c r="BB62" s="36"/>
      <c r="BC62" s="36"/>
      <c r="BD62" s="36"/>
    </row>
    <row r="63" spans="12:56"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</sheetData>
  <mergeCells count="160">
    <mergeCell ref="AY14:BA14"/>
    <mergeCell ref="G23:H23"/>
    <mergeCell ref="AY9:BD9"/>
    <mergeCell ref="L58:N58"/>
    <mergeCell ref="B27:F27"/>
    <mergeCell ref="B12:C12"/>
    <mergeCell ref="B21:C21"/>
    <mergeCell ref="D11:J11"/>
    <mergeCell ref="M50:N50"/>
    <mergeCell ref="O51:U51"/>
    <mergeCell ref="M51:N51"/>
    <mergeCell ref="W51:AG51"/>
    <mergeCell ref="B33:C33"/>
    <mergeCell ref="AY31:BD31"/>
    <mergeCell ref="D23:F23"/>
    <mergeCell ref="AT19:AX19"/>
    <mergeCell ref="B8:C8"/>
    <mergeCell ref="G21:H21"/>
    <mergeCell ref="B25:F25"/>
    <mergeCell ref="B22:C22"/>
    <mergeCell ref="BG27:BQ27"/>
    <mergeCell ref="AT9:AX9"/>
    <mergeCell ref="BG2:BQ2"/>
    <mergeCell ref="G20:H20"/>
    <mergeCell ref="I20:J20"/>
    <mergeCell ref="B20:F20"/>
    <mergeCell ref="AT21:BD21"/>
    <mergeCell ref="AT11:AX11"/>
    <mergeCell ref="AY23:BD23"/>
    <mergeCell ref="W2:AG48"/>
    <mergeCell ref="AY17:BA17"/>
    <mergeCell ref="G22:H22"/>
    <mergeCell ref="B35:C35"/>
    <mergeCell ref="BG28:BQ28"/>
    <mergeCell ref="AT13:BD13"/>
    <mergeCell ref="D9:J9"/>
    <mergeCell ref="AT7:BD7"/>
    <mergeCell ref="BG14:BQ14"/>
    <mergeCell ref="B11:C11"/>
    <mergeCell ref="I32:J32"/>
    <mergeCell ref="AT8:BD8"/>
    <mergeCell ref="AT24:AX24"/>
    <mergeCell ref="G38:J38"/>
    <mergeCell ref="W1:AG1"/>
    <mergeCell ref="AY25:BD25"/>
    <mergeCell ref="BB17:BD17"/>
    <mergeCell ref="AV6:BD6"/>
    <mergeCell ref="AY15:BA15"/>
    <mergeCell ref="AY30:BD30"/>
    <mergeCell ref="G24:H24"/>
    <mergeCell ref="I24:J24"/>
    <mergeCell ref="G33:H33"/>
    <mergeCell ref="I33:J33"/>
    <mergeCell ref="AT10:AX10"/>
    <mergeCell ref="AV4:BD4"/>
    <mergeCell ref="AH11:AR11"/>
    <mergeCell ref="AV5:BD5"/>
    <mergeCell ref="I22:J22"/>
    <mergeCell ref="G27:J27"/>
    <mergeCell ref="AT3:BD3"/>
    <mergeCell ref="AY29:BD29"/>
    <mergeCell ref="AY11:BD11"/>
    <mergeCell ref="D10:J10"/>
    <mergeCell ref="AT5:AU5"/>
    <mergeCell ref="AT62:BD62"/>
    <mergeCell ref="G35:H35"/>
    <mergeCell ref="B7:J7"/>
    <mergeCell ref="I35:J35"/>
    <mergeCell ref="B15:C15"/>
    <mergeCell ref="BB59:BD60"/>
    <mergeCell ref="O50:U50"/>
    <mergeCell ref="D21:F21"/>
    <mergeCell ref="AT17:AX17"/>
    <mergeCell ref="W53:AG53"/>
    <mergeCell ref="AT22:AX22"/>
    <mergeCell ref="L56:N56"/>
    <mergeCell ref="AT57:BD57"/>
    <mergeCell ref="D15:I15"/>
    <mergeCell ref="I21:J21"/>
    <mergeCell ref="G39:J39"/>
    <mergeCell ref="AT35:BD35"/>
    <mergeCell ref="B34:C34"/>
    <mergeCell ref="AT61:AY61"/>
    <mergeCell ref="D35:F35"/>
    <mergeCell ref="I36:J36"/>
    <mergeCell ref="AT18:AX18"/>
    <mergeCell ref="B23:C23"/>
    <mergeCell ref="AY19:BA19"/>
    <mergeCell ref="BG18:BQ18"/>
    <mergeCell ref="BB15:BD15"/>
    <mergeCell ref="G26:J26"/>
    <mergeCell ref="AH13:AR13"/>
    <mergeCell ref="D12:J12"/>
    <mergeCell ref="O48:U48"/>
    <mergeCell ref="AH2:AR10"/>
    <mergeCell ref="AY24:BD24"/>
    <mergeCell ref="M49:N49"/>
    <mergeCell ref="AT28:AX28"/>
    <mergeCell ref="G25:J25"/>
    <mergeCell ref="M48:N48"/>
    <mergeCell ref="D14:J14"/>
    <mergeCell ref="BG5:BQ5"/>
    <mergeCell ref="B39:F39"/>
    <mergeCell ref="AT27:BD27"/>
    <mergeCell ref="BA22:BB22"/>
    <mergeCell ref="B19:J19"/>
    <mergeCell ref="AY10:BD10"/>
    <mergeCell ref="BA28:BB28"/>
    <mergeCell ref="AT29:AX29"/>
    <mergeCell ref="AT14:AX14"/>
    <mergeCell ref="AT23:AX23"/>
    <mergeCell ref="D33:F33"/>
    <mergeCell ref="BG15:BQ15"/>
    <mergeCell ref="I23:J23"/>
    <mergeCell ref="B4:J4"/>
    <mergeCell ref="AT15:AX15"/>
    <mergeCell ref="B9:C9"/>
    <mergeCell ref="O49:U49"/>
    <mergeCell ref="G37:J37"/>
    <mergeCell ref="D34:F34"/>
    <mergeCell ref="O58:V58"/>
    <mergeCell ref="E13:H13"/>
    <mergeCell ref="L57:N57"/>
    <mergeCell ref="G32:H32"/>
    <mergeCell ref="BB19:BD19"/>
    <mergeCell ref="D22:F22"/>
    <mergeCell ref="B36:F36"/>
    <mergeCell ref="O57:V57"/>
    <mergeCell ref="I34:J34"/>
    <mergeCell ref="AT16:AX16"/>
    <mergeCell ref="AT25:AX25"/>
    <mergeCell ref="AT6:AU6"/>
    <mergeCell ref="BB14:BD14"/>
    <mergeCell ref="AH12:AR12"/>
    <mergeCell ref="D8:J8"/>
    <mergeCell ref="G36:H36"/>
    <mergeCell ref="BB61:BD61"/>
    <mergeCell ref="AT4:AU4"/>
    <mergeCell ref="AY16:BA16"/>
    <mergeCell ref="B38:F38"/>
    <mergeCell ref="B10:C10"/>
    <mergeCell ref="AY18:BA18"/>
    <mergeCell ref="AT31:AX31"/>
    <mergeCell ref="O56:V56"/>
    <mergeCell ref="BB16:BD16"/>
    <mergeCell ref="W52:AG52"/>
    <mergeCell ref="B24:F24"/>
    <mergeCell ref="B31:J31"/>
    <mergeCell ref="BB18:BD18"/>
    <mergeCell ref="AT30:AX30"/>
    <mergeCell ref="B32:F32"/>
    <mergeCell ref="B26:F26"/>
    <mergeCell ref="M54:N54"/>
    <mergeCell ref="B14:C14"/>
    <mergeCell ref="W50:AG50"/>
    <mergeCell ref="L59:N59"/>
    <mergeCell ref="B13:C13"/>
    <mergeCell ref="G34:H34"/>
    <mergeCell ref="O59:V59"/>
    <mergeCell ref="B37:F37"/>
  </mergeCells>
  <dataValidations count="4">
    <dataValidation type="list" allowBlank="1" showInputMessage="1" showErrorMessage="1" sqref="D22:F22 D34:F34" xr:uid="{00000000-0002-0000-0000-000000000000}">
      <formula1>"SOLIS/FRONIUS"</formula1>
    </dataValidation>
    <dataValidation type="list" allowBlank="1" showInputMessage="1" showErrorMessage="1" sqref="D21:F21 D33:F33" xr:uid="{00000000-0002-0000-0000-000001000000}">
      <formula1>"FOTOVOLTAICO,BEL ENERGY/CANADIAN/RISEN"</formula1>
    </dataValidation>
    <dataValidation type="list" allowBlank="1" showInputMessage="1" showErrorMessage="1" sqref="G37:J37" xr:uid="{00000000-0002-0000-0000-000002000000}">
      <formula1>"-,TELHADO METÁLICO,TELHADO GALVANIZADO"</formula1>
    </dataValidation>
    <dataValidation showInputMessage="1" showErrorMessage="1" sqref="D11:J11" xr:uid="{00000000-0002-0000-0000-000003000000}"/>
  </dataValidations>
  <printOptions horizontalCentered="1" verticalCentered="1"/>
  <pageMargins left="0" right="0" top="0" bottom="0" header="0" footer="0"/>
  <pageSetup paperSize="9" scale="91" orientation="portrait" r:id="rId1"/>
  <colBreaks count="4" manualBreakCount="4">
    <brk id="22" max="1048575" man="1"/>
    <brk id="33" max="61" man="1"/>
    <brk id="44" max="61" man="1"/>
    <brk id="57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Artur Santos</dc:creator>
  <cp:lastModifiedBy>Mateus Artur Santos</cp:lastModifiedBy>
  <cp:lastPrinted>2025-04-18T23:51:06Z</cp:lastPrinted>
  <dcterms:created xsi:type="dcterms:W3CDTF">2015-06-05T18:17:20Z</dcterms:created>
  <dcterms:modified xsi:type="dcterms:W3CDTF">2025-04-21T11:43:45Z</dcterms:modified>
</cp:coreProperties>
</file>