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eu\Desktop\Propostas-NSS - Copia\templates\"/>
    </mc:Choice>
  </mc:AlternateContent>
  <xr:revisionPtr revIDLastSave="0" documentId="13_ncr:1_{D05876D4-38DB-4493-A351-21558E1E6760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</sheets>
  <definedNames>
    <definedName name="_xlnm.Print_Area" localSheetId="0">Sheet1!$L$1:$CE$62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5" i="1" l="1"/>
  <c r="BO16" i="1"/>
  <c r="BL16" i="1"/>
  <c r="BL15" i="1"/>
  <c r="BB16" i="1"/>
  <c r="BB15" i="1"/>
  <c r="AY16" i="1"/>
  <c r="AY15" i="1"/>
  <c r="BU20" i="1"/>
  <c r="BU26" i="1" s="1"/>
  <c r="BN22" i="1"/>
  <c r="BG17" i="1"/>
  <c r="BG15" i="1"/>
  <c r="BO17" i="1"/>
  <c r="BO18" i="1"/>
  <c r="BO19" i="1"/>
  <c r="BL19" i="1"/>
  <c r="BL18" i="1"/>
  <c r="BL17" i="1"/>
  <c r="BL11" i="1"/>
  <c r="BL10" i="1"/>
  <c r="BL9" i="1"/>
  <c r="AV4" i="1"/>
  <c r="BI4" i="1" s="1"/>
  <c r="BO61" i="1"/>
  <c r="BO59" i="1"/>
  <c r="BB61" i="1"/>
  <c r="BB59" i="1"/>
  <c r="O59" i="1"/>
  <c r="O58" i="1"/>
  <c r="O57" i="1"/>
  <c r="O56" i="1"/>
  <c r="BA22" i="1"/>
  <c r="BB19" i="1"/>
  <c r="AY19" i="1"/>
  <c r="BB18" i="1"/>
  <c r="AY18" i="1"/>
  <c r="BB17" i="1"/>
  <c r="AY17" i="1"/>
  <c r="AT17" i="1"/>
  <c r="AT15" i="1"/>
  <c r="AY11" i="1"/>
  <c r="AY10" i="1"/>
  <c r="AY9" i="1"/>
  <c r="BU7" i="1"/>
  <c r="BU10" i="1" s="1"/>
  <c r="AV6" i="1"/>
  <c r="BI6" i="1" s="1"/>
  <c r="AV5" i="1"/>
  <c r="BI5" i="1" s="1"/>
  <c r="B4" i="1"/>
  <c r="BU19" i="1" l="1"/>
  <c r="BU21" i="1"/>
  <c r="BU22" i="1"/>
  <c r="BU23" i="1"/>
  <c r="BU24" i="1"/>
  <c r="BU25" i="1"/>
  <c r="BU6" i="1"/>
  <c r="BU8" i="1"/>
  <c r="BU11" i="1"/>
  <c r="BU12" i="1"/>
  <c r="BU13" i="1"/>
  <c r="BU9" i="1"/>
</calcChain>
</file>

<file path=xl/sharedStrings.xml><?xml version="1.0" encoding="utf-8"?>
<sst xmlns="http://schemas.openxmlformats.org/spreadsheetml/2006/main" count="94" uniqueCount="49">
  <si>
    <t xml:space="preserve">Prezado (a) Cliente, 
Obrigado por escolher a NOVA SERRANA SOLAR®! 
Somos uma empresa brasileira especializada no desenvolvimento de soluções e projetos completos de energia solar fotovoltaica, fonte a qual nos dedicamos exclusivamente. Em parceria com grandes marcas nacionais e estrangeiras.
A Nova Serrana Solar® atua no segmento de energia limpa, renovável e autossustentável, focada na produção de micro e mini geração de energia compartilhada através do Sistema On-Grid (conectado à rede). Prestamos total assessoria, que contempla desde o dimensionamento até a instalação do projeto. 
Bem-vindo (a) ao mundo melhor e Sustentável!
O QUE FAZEMOS 
A Nova Serrana Solar® utiliza sua ampla experiência em análise, elaboração de projetos e instalação de usinas fotovoltaicas a fim de oferecer a seus clientes energia com menor custo. 
 ■ Pré-Estudo: Avaliação da viabilidade técnica;
 ■ Viabilidade: Decisão sobre os detalhes do projeto;
 ■ Execução: Engenharia, gestão de compras e execução do projeto; 
 ■ Aprovação: Acompanhamos a homologação do sistema junto à distribuidora de energia responsável;
 ■ Geração de energia: Início da geração de energia limpa;
 ■ Monitoramento: Todas as etapas de instalação seguem rigoroso padrão. Monitoramos as instalações periodicamente por meio de uma plataforma online. 
NOSSO COMPROMISSO 
■ Credibilidade; 
■ Atendimento de qualidade; 
■ Instalações padronizadas; 
■ Solução completa;
■ Produtos classe A; 
■ Garantia. </t>
  </si>
  <si>
    <t xml:space="preserve">BENEFICIOS DO SISTEMA SOLAR FOTOVOLTAICO 
■ Retomo garantido do Investimento em curto prazo; 
■ Proteção contra os aumentos constantes na Conta de energia:
■ Redução no valor da conta de luz em até 95%: 
■ Valorização do seu Imóvel em até 20%;
■ Sistema gerador de energia de longa durabilidade, superior a 25 anos.
</t>
  </si>
  <si>
    <t>ANOTAÇÕES</t>
  </si>
  <si>
    <t>DADOS DO CLIENTE E DA INSTALAÇÃO</t>
  </si>
  <si>
    <t>NOME</t>
  </si>
  <si>
    <t>TELEFONE</t>
  </si>
  <si>
    <t>ENDEREÇO</t>
  </si>
  <si>
    <t>DADOS DO CLIENTE</t>
  </si>
  <si>
    <t>NOME DO CLIENTE</t>
  </si>
  <si>
    <t>N° DA PROPOSTA</t>
  </si>
  <si>
    <t>POTÊNCIA MÉDIA DO PAINEL</t>
  </si>
  <si>
    <t>CONSULTOR</t>
  </si>
  <si>
    <t>PRODUÇÃO MÉDIA MENSAL</t>
  </si>
  <si>
    <t>DATA</t>
  </si>
  <si>
    <t>POTÊNCIA TOTAL DO SISTEMA</t>
  </si>
  <si>
    <t>SEU PROJETO FOTOVOLTAICO</t>
  </si>
  <si>
    <t>BAIRRO</t>
  </si>
  <si>
    <t>ITEM</t>
  </si>
  <si>
    <t>QUANTIDADE</t>
  </si>
  <si>
    <t>CARACTERÍSTICA</t>
  </si>
  <si>
    <t>CIDADE</t>
  </si>
  <si>
    <t>STRINGBOX</t>
  </si>
  <si>
    <t>CABO FOTOVOLTAICO PRETO/VERMELHO</t>
  </si>
  <si>
    <t>DADOS DA PROPOSTA</t>
  </si>
  <si>
    <t>ESTRUTURA</t>
  </si>
  <si>
    <t>ITENS</t>
  </si>
  <si>
    <t>POTENCIA (W)</t>
  </si>
  <si>
    <t>PAINEL</t>
  </si>
  <si>
    <t>BEL ENERGY/CANADIAN/RISEN</t>
  </si>
  <si>
    <t>INVESTIMENTO E CONDIÇÕES DE PAGAMENTO</t>
  </si>
  <si>
    <t>INVERSOR</t>
  </si>
  <si>
    <t>SOLIS/FRONIUS</t>
  </si>
  <si>
    <t>PREÇO DO SISTEMA INSTALADO</t>
  </si>
  <si>
    <t>PRAZO DE INSTALAÇÃO</t>
  </si>
  <si>
    <t>90 DIAS</t>
  </si>
  <si>
    <t>-</t>
  </si>
  <si>
    <t>CONDIÇÃO DE PAGAMENTO</t>
  </si>
  <si>
    <t>À VISTA</t>
  </si>
  <si>
    <t>ESTRUTURA PARA</t>
  </si>
  <si>
    <t>RETORNO DO INVESTIMENTO</t>
  </si>
  <si>
    <t>3 ANOS</t>
  </si>
  <si>
    <t>PRODUÇÃO MÉD. MENSAL</t>
  </si>
  <si>
    <t>PREÇO</t>
  </si>
  <si>
    <t>CLIENTE:</t>
  </si>
  <si>
    <t>N° DA PROPOSTA:</t>
  </si>
  <si>
    <t>CONSULTOR:</t>
  </si>
  <si>
    <t>DATA:</t>
  </si>
  <si>
    <t>OBS: ORÇAMENTO VALIDO POR 3 DIAS.</t>
  </si>
  <si>
    <t>CAPACIDADE DE GERAÇÃO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</si>
</sst>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0"/>
      <color theme="0"/>
      <name val="Eras Light ITC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Eras Light ITC"/>
      <family val="2"/>
    </font>
    <font>
      <sz val="11"/>
      <color theme="1"/>
      <name val="Eras Light ITC"/>
      <family val="2"/>
    </font>
    <font>
      <sz val="11"/>
      <color theme="1"/>
      <name val="Algerian"/>
      <family val="5"/>
    </font>
    <font>
      <sz val="11"/>
      <color rgb="FF333333"/>
      <name val="Arial"/>
      <family val="2"/>
    </font>
    <font>
      <b/>
      <sz val="36"/>
      <color rgb="FF006A9A"/>
      <name val="Square721 Cn BT"/>
      <family val="2"/>
    </font>
    <font>
      <b/>
      <sz val="18"/>
      <color rgb="FF006A9A"/>
      <name val="Square721 Cn BT"/>
      <family val="2"/>
    </font>
    <font>
      <b/>
      <sz val="14"/>
      <color rgb="FF006A9A"/>
      <name val="Square721 Cn BT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005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44" fontId="0" fillId="3" borderId="8" xfId="1" applyFont="1" applyFill="1" applyBorder="1"/>
    <xf numFmtId="44" fontId="0" fillId="3" borderId="0" xfId="1" applyFont="1" applyFill="1"/>
    <xf numFmtId="0" fontId="0" fillId="3" borderId="0" xfId="0" applyFill="1"/>
    <xf numFmtId="0" fontId="0" fillId="3" borderId="9" xfId="0" applyFill="1" applyBorder="1"/>
    <xf numFmtId="44" fontId="0" fillId="3" borderId="8" xfId="0" applyNumberFormat="1" applyFill="1" applyBorder="1"/>
    <xf numFmtId="44" fontId="0" fillId="3" borderId="0" xfId="0" applyNumberFormat="1" applyFill="1"/>
    <xf numFmtId="0" fontId="0" fillId="0" borderId="16" xfId="0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44" fontId="0" fillId="0" borderId="0" xfId="1" applyFont="1"/>
    <xf numFmtId="0" fontId="0" fillId="0" borderId="13" xfId="0" applyBorder="1"/>
    <xf numFmtId="0" fontId="0" fillId="0" borderId="13" xfId="0" applyBorder="1" applyAlignment="1">
      <alignment horizontal="left"/>
    </xf>
    <xf numFmtId="44" fontId="0" fillId="0" borderId="0" xfId="0" applyNumberFormat="1"/>
    <xf numFmtId="44" fontId="5" fillId="0" borderId="0" xfId="1" applyFont="1"/>
    <xf numFmtId="44" fontId="5" fillId="0" borderId="9" xfId="1" applyFont="1" applyBorder="1"/>
    <xf numFmtId="0" fontId="6" fillId="0" borderId="0" xfId="0" applyFont="1" applyAlignment="1">
      <alignment horizontal="center"/>
    </xf>
    <xf numFmtId="44" fontId="6" fillId="0" borderId="0" xfId="1" applyFont="1"/>
    <xf numFmtId="44" fontId="0" fillId="0" borderId="0" xfId="1" applyFont="1" applyAlignment="1">
      <alignment horizontal="center"/>
    </xf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/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top"/>
    </xf>
    <xf numFmtId="0" fontId="12" fillId="0" borderId="0" xfId="0" applyFont="1"/>
    <xf numFmtId="0" fontId="6" fillId="0" borderId="0" xfId="0" applyFont="1"/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right" vertical="top"/>
    </xf>
    <xf numFmtId="0" fontId="5" fillId="5" borderId="10" xfId="0" applyFont="1" applyFill="1" applyBorder="1"/>
    <xf numFmtId="0" fontId="0" fillId="0" borderId="11" xfId="0" applyBorder="1"/>
    <xf numFmtId="0" fontId="5" fillId="0" borderId="12" xfId="0" applyFont="1" applyBorder="1" applyAlignment="1">
      <alignment horizontal="center"/>
    </xf>
    <xf numFmtId="0" fontId="0" fillId="0" borderId="12" xfId="0" applyBorder="1"/>
    <xf numFmtId="44" fontId="6" fillId="0" borderId="0" xfId="1" applyFont="1" applyAlignment="1">
      <alignment horizontal="center"/>
    </xf>
    <xf numFmtId="0" fontId="5" fillId="0" borderId="26" xfId="0" applyFont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" fillId="5" borderId="8" xfId="0" applyFont="1" applyFill="1" applyBorder="1"/>
    <xf numFmtId="44" fontId="5" fillId="0" borderId="0" xfId="1" applyFont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9" xfId="0" applyBorder="1"/>
    <xf numFmtId="0" fontId="5" fillId="0" borderId="2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6" borderId="8" xfId="0" applyFont="1" applyFill="1" applyBorder="1"/>
    <xf numFmtId="0" fontId="5" fillId="5" borderId="9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0" fillId="5" borderId="15" xfId="0" applyFill="1" applyBorder="1"/>
    <xf numFmtId="0" fontId="6" fillId="8" borderId="8" xfId="0" applyFont="1" applyFill="1" applyBorder="1" applyAlignment="1">
      <alignment horizontal="center" vertical="top"/>
    </xf>
    <xf numFmtId="0" fontId="0" fillId="4" borderId="25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6" borderId="15" xfId="0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6" fillId="8" borderId="8" xfId="0" applyNumberFormat="1" applyFont="1" applyFill="1" applyBorder="1" applyAlignment="1">
      <alignment horizontal="center" vertical="top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4" borderId="28" xfId="0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6" fillId="0" borderId="0" xfId="0" applyFont="1" applyAlignment="1">
      <alignment horizontal="left" vertical="top"/>
    </xf>
    <xf numFmtId="0" fontId="0" fillId="0" borderId="18" xfId="0" applyBorder="1" applyAlignment="1">
      <alignment horizontal="center"/>
    </xf>
    <xf numFmtId="0" fontId="0" fillId="0" borderId="1" xfId="0" applyBorder="1"/>
    <xf numFmtId="0" fontId="0" fillId="0" borderId="18" xfId="0" applyBorder="1"/>
    <xf numFmtId="0" fontId="0" fillId="5" borderId="0" xfId="0" applyFill="1" applyAlignment="1">
      <alignment horizontal="left"/>
    </xf>
    <xf numFmtId="0" fontId="0" fillId="0" borderId="9" xfId="0" applyBorder="1" applyAlignment="1">
      <alignment horizontal="left" vertical="center"/>
    </xf>
    <xf numFmtId="0" fontId="0" fillId="5" borderId="9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8" xfId="1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/>
    </xf>
    <xf numFmtId="2" fontId="0" fillId="0" borderId="16" xfId="0" applyNumberFormat="1" applyBorder="1" applyAlignment="1">
      <alignment horizontal="left" vertical="center"/>
    </xf>
    <xf numFmtId="0" fontId="0" fillId="5" borderId="19" xfId="0" applyFill="1" applyBorder="1"/>
    <xf numFmtId="0" fontId="0" fillId="0" borderId="20" xfId="0" applyBorder="1"/>
    <xf numFmtId="2" fontId="0" fillId="0" borderId="0" xfId="0" applyNumberFormat="1" applyAlignment="1">
      <alignment horizontal="left" vertical="center"/>
    </xf>
    <xf numFmtId="4" fontId="0" fillId="0" borderId="22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5" borderId="15" xfId="0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" xfId="0" applyBorder="1"/>
    <xf numFmtId="0" fontId="0" fillId="5" borderId="16" xfId="0" applyFill="1" applyBorder="1" applyAlignment="1">
      <alignment horizontal="center"/>
    </xf>
    <xf numFmtId="0" fontId="3" fillId="0" borderId="0" xfId="0" applyFont="1" applyAlignment="1">
      <alignment vertical="top" wrapText="1"/>
    </xf>
    <xf numFmtId="14" fontId="0" fillId="0" borderId="16" xfId="0" applyNumberFormat="1" applyBorder="1" applyAlignment="1">
      <alignment horizontal="left" vertical="center"/>
    </xf>
    <xf numFmtId="14" fontId="6" fillId="0" borderId="0" xfId="0" applyNumberFormat="1" applyFont="1" applyAlignment="1">
      <alignment horizontal="left" vertical="top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13608</xdr:colOff>
      <xdr:row>11</xdr:row>
      <xdr:rowOff>54428</xdr:rowOff>
    </xdr:from>
    <xdr:to>
      <xdr:col>43</xdr:col>
      <xdr:colOff>680356</xdr:colOff>
      <xdr:row>62</xdr:row>
      <xdr:rowOff>91166</xdr:rowOff>
    </xdr:to>
    <xdr:pic>
      <xdr:nvPicPr>
        <xdr:cNvPr id="2" name="Picture 4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b="2562"/>
        <a:stretch>
          <a:fillRect/>
        </a:stretch>
      </xdr:blipFill>
      <xdr:spPr bwMode="auto">
        <a:xfrm>
          <a:off x="34696153" y="2161473"/>
          <a:ext cx="6895521" cy="9844602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17</xdr:col>
      <xdr:colOff>746916</xdr:colOff>
      <xdr:row>12</xdr:row>
      <xdr:rowOff>9525</xdr:rowOff>
    </xdr:from>
    <xdr:to>
      <xdr:col>22</xdr:col>
      <xdr:colOff>0</xdr:colOff>
      <xdr:row>33</xdr:row>
      <xdr:rowOff>9524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4487" t="20998" r="594" b="40034"/>
        <a:stretch>
          <a:fillRect/>
        </a:stretch>
      </xdr:blipFill>
      <xdr:spPr>
        <a:xfrm>
          <a:off x="24374438" y="2303808"/>
          <a:ext cx="3245301" cy="402534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11</xdr:col>
      <xdr:colOff>11207</xdr:colOff>
      <xdr:row>11</xdr:row>
      <xdr:rowOff>27214</xdr:rowOff>
    </xdr:from>
    <xdr:to>
      <xdr:col>20</xdr:col>
      <xdr:colOff>7542</xdr:colOff>
      <xdr:row>33</xdr:row>
      <xdr:rowOff>12700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386" t="19267" r="594" b="40008"/>
        <a:stretch>
          <a:fillRect/>
        </a:stretch>
      </xdr:blipFill>
      <xdr:spPr>
        <a:xfrm>
          <a:off x="19942270" y="2130652"/>
          <a:ext cx="6243147" cy="4200298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19</xdr:col>
      <xdr:colOff>204108</xdr:colOff>
      <xdr:row>37</xdr:row>
      <xdr:rowOff>11546</xdr:rowOff>
    </xdr:from>
    <xdr:to>
      <xdr:col>21</xdr:col>
      <xdr:colOff>721179</xdr:colOff>
      <xdr:row>51</xdr:row>
      <xdr:rowOff>70761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8146" t="25400" r="31124" b="18773"/>
        <a:stretch>
          <a:fillRect/>
        </a:stretch>
      </xdr:blipFill>
      <xdr:spPr>
        <a:xfrm>
          <a:off x="25811926" y="7106228"/>
          <a:ext cx="1769753" cy="27377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26</xdr:col>
      <xdr:colOff>0</xdr:colOff>
      <xdr:row>42</xdr:row>
      <xdr:rowOff>3464</xdr:rowOff>
    </xdr:from>
    <xdr:to>
      <xdr:col>32</xdr:col>
      <xdr:colOff>635458</xdr:colOff>
      <xdr:row>61</xdr:row>
      <xdr:rowOff>16574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 rotWithShape="1">
        <a:blip xmlns:r="http://schemas.openxmlformats.org/officeDocument/2006/relationships" r:embed="rId5" cstate="print"/>
        <a:srcRect l="3560" r="4530"/>
        <a:stretch>
          <a:fillRect/>
        </a:stretch>
      </xdr:blipFill>
      <xdr:spPr>
        <a:xfrm>
          <a:off x="30185591" y="8062191"/>
          <a:ext cx="4335776" cy="3719201"/>
        </a:xfrm>
        <a:prstGeom prst="roundRect">
          <a:avLst/>
        </a:prstGeom>
        <a:solidFill>
          <a:srgbClr val="FFFFFF"/>
        </a:solidFill>
        <a:ln>
          <a:noFill/>
          <a:prstDash val="solid"/>
        </a:ln>
      </xdr:spPr>
    </xdr:pic>
    <xdr:clientData/>
  </xdr:twoCellAnchor>
  <xdr:oneCellAnchor>
    <xdr:from>
      <xdr:col>53</xdr:col>
      <xdr:colOff>140024</xdr:colOff>
      <xdr:row>49</xdr:row>
      <xdr:rowOff>16809</xdr:rowOff>
    </xdr:from>
    <xdr:ext cx="2491988" cy="1792941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/>
        <a:srcRect b="27806"/>
        <a:stretch>
          <a:fillRect/>
        </a:stretch>
      </xdr:blipFill>
      <xdr:spPr>
        <a:xfrm>
          <a:off x="47066524" y="9398934"/>
          <a:ext cx="2491988" cy="179294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73</xdr:col>
      <xdr:colOff>142875</xdr:colOff>
      <xdr:row>4</xdr:row>
      <xdr:rowOff>532</xdr:rowOff>
    </xdr:from>
    <xdr:ext cx="4526236" cy="1965641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25817" t="27517" r="4080" b="17186"/>
        <a:stretch>
          <a:fillRect/>
        </a:stretch>
      </xdr:blipFill>
      <xdr:spPr>
        <a:xfrm>
          <a:off x="51622325" y="762532"/>
          <a:ext cx="4526236" cy="196564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44</xdr:col>
      <xdr:colOff>95250</xdr:colOff>
      <xdr:row>36</xdr:row>
      <xdr:rowOff>133350</xdr:rowOff>
    </xdr:from>
    <xdr:ext cx="7435103" cy="1523300"/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11736" b="46443"/>
        <a:stretch>
          <a:fillRect/>
        </a:stretch>
      </xdr:blipFill>
      <xdr:spPr>
        <a:xfrm>
          <a:off x="41725850" y="7029450"/>
          <a:ext cx="7435103" cy="15233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53</xdr:col>
      <xdr:colOff>773907</xdr:colOff>
      <xdr:row>39</xdr:row>
      <xdr:rowOff>38101</xdr:rowOff>
    </xdr:from>
    <xdr:ext cx="1349607" cy="869156"/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 rotWithShape="1">
        <a:blip xmlns:r="http://schemas.openxmlformats.org/officeDocument/2006/relationships" r:embed="rId9"/>
        <a:srcRect b="29126"/>
        <a:stretch>
          <a:fillRect/>
        </a:stretch>
      </xdr:blipFill>
      <xdr:spPr>
        <a:xfrm>
          <a:off x="47700407" y="7515226"/>
          <a:ext cx="1349607" cy="86915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54</xdr:col>
      <xdr:colOff>214313</xdr:colOff>
      <xdr:row>37</xdr:row>
      <xdr:rowOff>140123</xdr:rowOff>
    </xdr:from>
    <xdr:ext cx="669551" cy="448591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8118713" y="7226723"/>
          <a:ext cx="669551" cy="448591"/>
        </a:xfrm>
        <a:prstGeom prst="rect">
          <a:avLst/>
        </a:prstGeom>
        <a:ln>
          <a:prstDash val="solid"/>
        </a:ln>
      </xdr:spPr>
    </xdr:pic>
    <xdr:clientData/>
  </xdr:oneCellAnchor>
  <xdr:twoCellAnchor>
    <xdr:from>
      <xdr:col>35</xdr:col>
      <xdr:colOff>167409</xdr:colOff>
      <xdr:row>26</xdr:row>
      <xdr:rowOff>54088</xdr:rowOff>
    </xdr:from>
    <xdr:to>
      <xdr:col>38</xdr:col>
      <xdr:colOff>69272</xdr:colOff>
      <xdr:row>31</xdr:row>
      <xdr:rowOff>178953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7F5AFDC-352E-43E0-9F5F-96CD74D7AF70}"/>
            </a:ext>
          </a:extLst>
        </xdr:cNvPr>
        <xdr:cNvSpPr/>
      </xdr:nvSpPr>
      <xdr:spPr>
        <a:xfrm>
          <a:off x="36437454" y="5041724"/>
          <a:ext cx="1454727" cy="10889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34</xdr:col>
      <xdr:colOff>943138</xdr:colOff>
      <xdr:row>27</xdr:row>
      <xdr:rowOff>154709</xdr:rowOff>
    </xdr:from>
    <xdr:to>
      <xdr:col>38</xdr:col>
      <xdr:colOff>16739</xdr:colOff>
      <xdr:row>30</xdr:row>
      <xdr:rowOff>59459</xdr:rowOff>
    </xdr:to>
    <xdr:pic>
      <xdr:nvPicPr>
        <xdr:cNvPr id="16" name="Imagem 15" descr="BelEnergy | Energia solar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6266456" y="5344391"/>
          <a:ext cx="1573192" cy="476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14</xdr:col>
      <xdr:colOff>426919</xdr:colOff>
      <xdr:row>1</xdr:row>
      <xdr:rowOff>179687</xdr:rowOff>
    </xdr:from>
    <xdr:to>
      <xdr:col>21</xdr:col>
      <xdr:colOff>794332</xdr:colOff>
      <xdr:row>7</xdr:row>
      <xdr:rowOff>176058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2103E86-D311-4115-88D1-0943386D52AC}"/>
            </a:ext>
          </a:extLst>
        </xdr:cNvPr>
        <xdr:cNvSpPr/>
      </xdr:nvSpPr>
      <xdr:spPr>
        <a:xfrm>
          <a:off x="22247828" y="370187"/>
          <a:ext cx="5407004" cy="1150916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31000">
              <a:srgbClr val="FF7005"/>
            </a:gs>
            <a:gs pos="100000">
              <a:schemeClr val="bg1"/>
            </a:gs>
            <a:gs pos="100000">
              <a:schemeClr val="bg1"/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17</xdr:col>
      <xdr:colOff>79207</xdr:colOff>
      <xdr:row>1</xdr:row>
      <xdr:rowOff>166079</xdr:rowOff>
    </xdr:from>
    <xdr:ext cx="3641510" cy="1139351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B275F9A-E401-4B75-8906-160D42C868D4}"/>
            </a:ext>
          </a:extLst>
        </xdr:cNvPr>
        <xdr:cNvSpPr/>
      </xdr:nvSpPr>
      <xdr:spPr>
        <a:xfrm>
          <a:off x="23735843" y="356579"/>
          <a:ext cx="3641510" cy="11393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r"/>
          <a:r>
            <a:rPr lang="pt-BR" sz="24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Eras Light ITC" panose="020B0402030504020804" pitchFamily="34" charset="0"/>
            </a:rPr>
            <a:t>SISTEMA DE GERAÇÃO DE</a:t>
          </a:r>
        </a:p>
        <a:p>
          <a:pPr algn="r"/>
          <a:r>
            <a:rPr lang="pt-BR" sz="24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Eras Light ITC" panose="020B0402030504020804" pitchFamily="34" charset="0"/>
            </a:rPr>
            <a:t>ENERGIA SOLAR</a:t>
          </a:r>
        </a:p>
        <a:p>
          <a:pPr algn="r"/>
          <a:r>
            <a:rPr lang="pt-BR" sz="24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Eras Light ITC" panose="020B0402030504020804" pitchFamily="34" charset="0"/>
            </a:rPr>
            <a:t>FOTOVOLTAICA</a:t>
          </a:r>
          <a:endParaRPr lang="pt-BR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Eras Light ITC" panose="020B0402030504020804" pitchFamily="34" charset="0"/>
          </a:endParaRPr>
        </a:p>
      </xdr:txBody>
    </xdr:sp>
    <xdr:clientData/>
  </xdr:oneCellAnchor>
  <xdr:twoCellAnchor>
    <xdr:from>
      <xdr:col>11</xdr:col>
      <xdr:colOff>12016</xdr:colOff>
      <xdr:row>33</xdr:row>
      <xdr:rowOff>8168</xdr:rowOff>
    </xdr:from>
    <xdr:to>
      <xdr:col>22</xdr:col>
      <xdr:colOff>9525</xdr:colOff>
      <xdr:row>33</xdr:row>
      <xdr:rowOff>19050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D47D857-D239-496C-AD80-8D93DE67146A}"/>
            </a:ext>
          </a:extLst>
        </xdr:cNvPr>
        <xdr:cNvCxnSpPr/>
      </xdr:nvCxnSpPr>
      <xdr:spPr>
        <a:xfrm>
          <a:off x="19951016" y="6332768"/>
          <a:ext cx="7674659" cy="10882"/>
        </a:xfrm>
        <a:prstGeom prst="line">
          <a:avLst/>
        </a:prstGeom>
        <a:ln>
          <a:solidFill>
            <a:srgbClr val="FF7005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535215</xdr:colOff>
      <xdr:row>13</xdr:row>
      <xdr:rowOff>68863</xdr:rowOff>
    </xdr:from>
    <xdr:to>
      <xdr:col>20</xdr:col>
      <xdr:colOff>4141</xdr:colOff>
      <xdr:row>31</xdr:row>
      <xdr:rowOff>150505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207D026B-3157-4627-BB96-3E87D58D8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432" t="23008" r="594" b="41941"/>
        <a:stretch/>
      </xdr:blipFill>
      <xdr:spPr>
        <a:xfrm>
          <a:off x="20491533" y="2556908"/>
          <a:ext cx="5732335" cy="354527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11</xdr:col>
      <xdr:colOff>11468</xdr:colOff>
      <xdr:row>12</xdr:row>
      <xdr:rowOff>14898</xdr:rowOff>
    </xdr:from>
    <xdr:to>
      <xdr:col>22</xdr:col>
      <xdr:colOff>0</xdr:colOff>
      <xdr:row>12</xdr:row>
      <xdr:rowOff>15875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570FBBB-9F18-4DD2-A94C-5CD42F0694FC}"/>
            </a:ext>
          </a:extLst>
        </xdr:cNvPr>
        <xdr:cNvCxnSpPr/>
      </xdr:nvCxnSpPr>
      <xdr:spPr>
        <a:xfrm>
          <a:off x="19950468" y="2310423"/>
          <a:ext cx="7665682" cy="977"/>
        </a:xfrm>
        <a:prstGeom prst="line">
          <a:avLst/>
        </a:prstGeom>
        <a:ln>
          <a:solidFill>
            <a:srgbClr val="FF7005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66</xdr:col>
      <xdr:colOff>140024</xdr:colOff>
      <xdr:row>49</xdr:row>
      <xdr:rowOff>16809</xdr:rowOff>
    </xdr:from>
    <xdr:ext cx="2491988" cy="1792941"/>
    <xdr:pic>
      <xdr:nvPicPr>
        <xdr:cNvPr id="26" name="Imagem 25">
          <a:extLst>
            <a:ext uri="{FF2B5EF4-FFF2-40B4-BE49-F238E27FC236}">
              <a16:creationId xmlns:a16="http://schemas.microsoft.com/office/drawing/2014/main" id="{EEC09FA1-FE4A-410E-A899-BF7C1F0460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/>
        <a:srcRect b="27806"/>
        <a:stretch>
          <a:fillRect/>
        </a:stretch>
      </xdr:blipFill>
      <xdr:spPr>
        <a:xfrm>
          <a:off x="47141569" y="9409036"/>
          <a:ext cx="2491988" cy="179294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57</xdr:col>
      <xdr:colOff>95250</xdr:colOff>
      <xdr:row>36</xdr:row>
      <xdr:rowOff>133350</xdr:rowOff>
    </xdr:from>
    <xdr:ext cx="7435103" cy="1523300"/>
    <xdr:pic>
      <xdr:nvPicPr>
        <xdr:cNvPr id="27" name="Imagem 26">
          <a:extLst>
            <a:ext uri="{FF2B5EF4-FFF2-40B4-BE49-F238E27FC236}">
              <a16:creationId xmlns:a16="http://schemas.microsoft.com/office/drawing/2014/main" id="{C91955F2-D16C-4F0D-AC69-4A0321998C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11736" b="46443"/>
        <a:stretch>
          <a:fillRect/>
        </a:stretch>
      </xdr:blipFill>
      <xdr:spPr>
        <a:xfrm>
          <a:off x="41803205" y="7037532"/>
          <a:ext cx="7435103" cy="15233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66</xdr:col>
      <xdr:colOff>773907</xdr:colOff>
      <xdr:row>39</xdr:row>
      <xdr:rowOff>38101</xdr:rowOff>
    </xdr:from>
    <xdr:ext cx="1349607" cy="869156"/>
    <xdr:pic>
      <xdr:nvPicPr>
        <xdr:cNvPr id="28" name="Imagem 27">
          <a:extLst>
            <a:ext uri="{FF2B5EF4-FFF2-40B4-BE49-F238E27FC236}">
              <a16:creationId xmlns:a16="http://schemas.microsoft.com/office/drawing/2014/main" id="{756F1521-17F4-4481-9559-2860D69620E8}"/>
            </a:ext>
          </a:extLst>
        </xdr:cNvPr>
        <xdr:cNvPicPr/>
      </xdr:nvPicPr>
      <xdr:blipFill rotWithShape="1">
        <a:blip xmlns:r="http://schemas.openxmlformats.org/officeDocument/2006/relationships" r:embed="rId9"/>
        <a:srcRect b="29126"/>
        <a:stretch>
          <a:fillRect/>
        </a:stretch>
      </xdr:blipFill>
      <xdr:spPr>
        <a:xfrm>
          <a:off x="47775452" y="7525328"/>
          <a:ext cx="1349607" cy="86915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67</xdr:col>
      <xdr:colOff>214313</xdr:colOff>
      <xdr:row>37</xdr:row>
      <xdr:rowOff>140123</xdr:rowOff>
    </xdr:from>
    <xdr:ext cx="669551" cy="448591"/>
    <xdr:pic>
      <xdr:nvPicPr>
        <xdr:cNvPr id="29" name="Imagem 28">
          <a:extLst>
            <a:ext uri="{FF2B5EF4-FFF2-40B4-BE49-F238E27FC236}">
              <a16:creationId xmlns:a16="http://schemas.microsoft.com/office/drawing/2014/main" id="{5C1DDA90-75C1-462F-9AD9-C8B7EBEB4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8191449" y="7234805"/>
          <a:ext cx="669551" cy="44859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73</xdr:col>
      <xdr:colOff>142875</xdr:colOff>
      <xdr:row>17</xdr:row>
      <xdr:rowOff>532</xdr:rowOff>
    </xdr:from>
    <xdr:ext cx="4526236" cy="1965641"/>
    <xdr:pic>
      <xdr:nvPicPr>
        <xdr:cNvPr id="30" name="Imagem 29">
          <a:extLst>
            <a:ext uri="{FF2B5EF4-FFF2-40B4-BE49-F238E27FC236}">
              <a16:creationId xmlns:a16="http://schemas.microsoft.com/office/drawing/2014/main" id="{3C2B660F-0524-4E23-BE48-57510C4AE1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25817" t="27517" r="4080" b="17186"/>
        <a:stretch>
          <a:fillRect/>
        </a:stretch>
      </xdr:blipFill>
      <xdr:spPr>
        <a:xfrm>
          <a:off x="59596193" y="762532"/>
          <a:ext cx="4526236" cy="1965641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63"/>
  <sheetViews>
    <sheetView tabSelected="1" zoomScale="55" zoomScaleNormal="55" zoomScaleSheetLayoutView="55" workbookViewId="0">
      <selection activeCell="D8" sqref="D8:J8"/>
    </sheetView>
  </sheetViews>
  <sheetFormatPr defaultRowHeight="14.75"/>
  <cols>
    <col min="1" max="1" width="91.40625" customWidth="1"/>
    <col min="2" max="2" width="11.26953125" customWidth="1"/>
    <col min="3" max="3" width="9.1328125" customWidth="1"/>
    <col min="7" max="7" width="10.7265625" bestFit="1" customWidth="1"/>
    <col min="10" max="10" width="9.1328125" customWidth="1"/>
    <col min="11" max="11" width="110.1328125" customWidth="1"/>
    <col min="12" max="12" width="9.1328125" customWidth="1"/>
    <col min="18" max="18" width="19.1328125" customWidth="1"/>
    <col min="21" max="21" width="9.1328125" customWidth="1"/>
    <col min="22" max="22" width="11.40625" customWidth="1"/>
    <col min="23" max="23" width="9.1328125" customWidth="1"/>
    <col min="24" max="24" width="13.54296875" customWidth="1"/>
    <col min="25" max="25" width="4.7265625" customWidth="1"/>
    <col min="32" max="32" width="9.1328125" customWidth="1"/>
    <col min="33" max="33" width="11.40625" customWidth="1"/>
    <col min="34" max="34" width="9.1328125" customWidth="1"/>
    <col min="35" max="35" width="13.54296875" customWidth="1"/>
    <col min="36" max="36" width="4.7265625" customWidth="1"/>
    <col min="43" max="43" width="9.1328125" customWidth="1"/>
    <col min="44" max="44" width="11.40625" customWidth="1"/>
    <col min="45" max="45" width="3.7265625" customWidth="1"/>
    <col min="46" max="46" width="7.54296875" customWidth="1"/>
    <col min="47" max="47" width="9" customWidth="1"/>
    <col min="48" max="48" width="6.1328125" customWidth="1"/>
    <col min="50" max="50" width="8.26953125" customWidth="1"/>
    <col min="51" max="51" width="14.1328125" customWidth="1"/>
    <col min="52" max="52" width="10.7265625" customWidth="1"/>
    <col min="53" max="53" width="7.54296875" customWidth="1"/>
    <col min="54" max="54" width="14" customWidth="1"/>
    <col min="55" max="55" width="10.7265625" customWidth="1"/>
    <col min="57" max="58" width="3.7265625" customWidth="1"/>
    <col min="59" max="59" width="7.54296875" customWidth="1"/>
    <col min="60" max="60" width="9" customWidth="1"/>
    <col min="61" max="61" width="6.1328125" customWidth="1"/>
    <col min="63" max="63" width="8.26953125" customWidth="1"/>
    <col min="64" max="64" width="14.1328125" customWidth="1"/>
    <col min="65" max="65" width="10.7265625" customWidth="1"/>
    <col min="66" max="66" width="7.54296875" customWidth="1"/>
    <col min="67" max="67" width="14" customWidth="1"/>
    <col min="68" max="68" width="10.7265625" customWidth="1"/>
    <col min="70" max="70" width="3.7265625" customWidth="1"/>
    <col min="73" max="73" width="10.54296875" bestFit="1" customWidth="1"/>
  </cols>
  <sheetData>
    <row r="1" spans="2:82" ht="15" customHeight="1">
      <c r="W1" s="38"/>
      <c r="X1" s="36"/>
      <c r="Y1" s="36"/>
      <c r="Z1" s="36"/>
      <c r="AA1" s="36"/>
      <c r="AB1" s="36"/>
      <c r="AC1" s="36"/>
      <c r="AD1" s="36"/>
      <c r="AE1" s="36"/>
      <c r="AF1" s="36"/>
      <c r="AG1" s="36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2:82" ht="15" customHeight="1">
      <c r="W2" s="107" t="s">
        <v>0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93" t="s">
        <v>1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T2" s="104" t="s">
        <v>2</v>
      </c>
      <c r="BU2" s="82"/>
      <c r="BV2" s="82"/>
      <c r="BW2" s="82"/>
      <c r="BX2" s="82"/>
      <c r="BY2" s="82"/>
      <c r="BZ2" s="82"/>
      <c r="CA2" s="82"/>
      <c r="CB2" s="82"/>
      <c r="CC2" s="82"/>
      <c r="CD2" s="105"/>
    </row>
    <row r="3" spans="2:82" ht="15" customHeight="1" thickBot="1"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2"/>
      <c r="AT3" s="48" t="s">
        <v>3</v>
      </c>
      <c r="AU3" s="49"/>
      <c r="AV3" s="49"/>
      <c r="AW3" s="49"/>
      <c r="AX3" s="49"/>
      <c r="AY3" s="49"/>
      <c r="AZ3" s="49"/>
      <c r="BA3" s="49"/>
      <c r="BB3" s="49"/>
      <c r="BC3" s="49"/>
      <c r="BD3" s="50"/>
      <c r="BE3" s="2"/>
      <c r="BF3" s="2"/>
      <c r="BG3" s="48" t="s">
        <v>3</v>
      </c>
      <c r="BH3" s="49"/>
      <c r="BI3" s="49"/>
      <c r="BJ3" s="49"/>
      <c r="BK3" s="49"/>
      <c r="BL3" s="49"/>
      <c r="BM3" s="49"/>
      <c r="BN3" s="49"/>
      <c r="BO3" s="49"/>
      <c r="BP3" s="49"/>
      <c r="BQ3" s="50"/>
      <c r="BR3" s="2"/>
    </row>
    <row r="4" spans="2:82" ht="15" customHeight="1" thickBot="1">
      <c r="B4" s="77" t="str">
        <f>_xlfn.CONCAT(D9,"PROPOSTA ",D8)</f>
        <v xml:space="preserve">PROPOSTA </v>
      </c>
      <c r="C4" s="78"/>
      <c r="D4" s="78"/>
      <c r="E4" s="78"/>
      <c r="F4" s="78"/>
      <c r="G4" s="78"/>
      <c r="H4" s="78"/>
      <c r="I4" s="78"/>
      <c r="J4" s="79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2"/>
      <c r="AT4" s="51" t="s">
        <v>4</v>
      </c>
      <c r="AU4" s="36"/>
      <c r="AV4" s="53" t="str">
        <f>IF(D8&lt;&gt;0,UPPER(D8),"-")</f>
        <v>-</v>
      </c>
      <c r="AW4" s="36"/>
      <c r="AX4" s="36"/>
      <c r="AY4" s="36"/>
      <c r="AZ4" s="36"/>
      <c r="BA4" s="36"/>
      <c r="BB4" s="36"/>
      <c r="BC4" s="36"/>
      <c r="BD4" s="54"/>
      <c r="BE4" s="2"/>
      <c r="BF4" s="2"/>
      <c r="BG4" s="51" t="s">
        <v>4</v>
      </c>
      <c r="BH4" s="36"/>
      <c r="BI4" s="56" t="str">
        <f>AV4</f>
        <v>-</v>
      </c>
      <c r="BJ4" s="56"/>
      <c r="BK4" s="56"/>
      <c r="BL4" s="56"/>
      <c r="BM4" s="56"/>
      <c r="BN4" s="56"/>
      <c r="BO4" s="56"/>
      <c r="BP4" s="56"/>
      <c r="BQ4" s="53"/>
      <c r="BR4" s="2"/>
      <c r="BT4" s="4"/>
      <c r="BU4" s="5"/>
      <c r="BV4" s="5"/>
      <c r="BW4" s="5"/>
      <c r="BX4" s="5"/>
      <c r="BY4" s="5"/>
      <c r="BZ4" s="5"/>
      <c r="CA4" s="5"/>
      <c r="CB4" s="5"/>
      <c r="CC4" s="5"/>
      <c r="CD4" s="6"/>
    </row>
    <row r="5" spans="2:82" ht="15" customHeight="1"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2"/>
      <c r="AT5" s="51" t="s">
        <v>5</v>
      </c>
      <c r="AU5" s="36"/>
      <c r="AV5" s="53" t="str">
        <f>IF(D12&lt;&gt;0,UPPER(D12),"-")</f>
        <v>-</v>
      </c>
      <c r="AW5" s="36"/>
      <c r="AX5" s="36"/>
      <c r="AY5" s="36"/>
      <c r="AZ5" s="36"/>
      <c r="BA5" s="36"/>
      <c r="BB5" s="36"/>
      <c r="BC5" s="36"/>
      <c r="BD5" s="54"/>
      <c r="BE5" s="2"/>
      <c r="BF5" s="2"/>
      <c r="BG5" s="51" t="s">
        <v>5</v>
      </c>
      <c r="BH5" s="36"/>
      <c r="BI5" s="56" t="str">
        <f t="shared" ref="BI5:BI6" si="0">AV5</f>
        <v>-</v>
      </c>
      <c r="BJ5" s="56"/>
      <c r="BK5" s="56"/>
      <c r="BL5" s="56"/>
      <c r="BM5" s="56"/>
      <c r="BN5" s="56"/>
      <c r="BO5" s="56"/>
      <c r="BP5" s="56"/>
      <c r="BQ5" s="53"/>
      <c r="BR5" s="2"/>
      <c r="BT5" s="89"/>
      <c r="BU5" s="90"/>
      <c r="BV5" s="90"/>
      <c r="BW5" s="90"/>
      <c r="BX5" s="90"/>
      <c r="BY5" s="90"/>
      <c r="BZ5" s="90"/>
      <c r="CA5" s="90"/>
      <c r="CB5" s="90"/>
      <c r="CC5" s="90"/>
      <c r="CD5" s="91"/>
    </row>
    <row r="6" spans="2:82" ht="15.75" customHeight="1" thickBot="1"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2"/>
      <c r="AT6" s="42" t="s">
        <v>6</v>
      </c>
      <c r="AU6" s="43"/>
      <c r="AV6" s="44" t="str">
        <f>UPPER(CONCATENATE(IF(E13=0,"",CONCATENATE(D13," ",E13,", ")),IF(J13=0,"",CONCATENATE(I13," ",J13,", ")),IF(D14=0,"",CONCATENATE(B14," ",D14,", ")),IF(D15=0,"-",CONCATENATE(D15," - ",J15))))</f>
        <v>-</v>
      </c>
      <c r="AW6" s="43"/>
      <c r="AX6" s="43"/>
      <c r="AY6" s="43"/>
      <c r="AZ6" s="43"/>
      <c r="BA6" s="43"/>
      <c r="BB6" s="43"/>
      <c r="BC6" s="43"/>
      <c r="BD6" s="45"/>
      <c r="BE6" s="2"/>
      <c r="BF6" s="2"/>
      <c r="BG6" s="42" t="s">
        <v>6</v>
      </c>
      <c r="BH6" s="43"/>
      <c r="BI6" s="57" t="str">
        <f t="shared" si="0"/>
        <v>-</v>
      </c>
      <c r="BJ6" s="57"/>
      <c r="BK6" s="57"/>
      <c r="BL6" s="57"/>
      <c r="BM6" s="57"/>
      <c r="BN6" s="57"/>
      <c r="BO6" s="57"/>
      <c r="BP6" s="57"/>
      <c r="BQ6" s="44"/>
      <c r="BR6" s="2"/>
      <c r="BT6" s="7"/>
      <c r="BU6" s="8">
        <f>BU7+(BU7*(0.16667*1))</f>
        <v>0</v>
      </c>
      <c r="BV6" s="8"/>
      <c r="BW6" s="9"/>
      <c r="BX6" s="9"/>
      <c r="BY6" s="9"/>
      <c r="BZ6" s="9"/>
      <c r="CA6" s="9"/>
      <c r="CB6" s="9"/>
      <c r="CC6" s="9"/>
      <c r="CD6" s="10"/>
    </row>
    <row r="7" spans="2:82" ht="15" customHeight="1">
      <c r="B7" s="65" t="s">
        <v>7</v>
      </c>
      <c r="C7" s="66"/>
      <c r="D7" s="66"/>
      <c r="E7" s="66"/>
      <c r="F7" s="66"/>
      <c r="G7" s="66"/>
      <c r="H7" s="66"/>
      <c r="I7" s="66"/>
      <c r="J7" s="67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2"/>
      <c r="AT7" s="5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2"/>
      <c r="BF7" s="2"/>
      <c r="BG7" s="5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2"/>
      <c r="BT7" s="11"/>
      <c r="BU7" s="12">
        <f>G26</f>
        <v>0</v>
      </c>
      <c r="BV7" s="12"/>
      <c r="BW7" s="9"/>
      <c r="BX7" s="9"/>
      <c r="BY7" s="9"/>
      <c r="BZ7" s="9"/>
      <c r="CA7" s="9"/>
      <c r="CB7" s="9"/>
      <c r="CC7" s="9"/>
      <c r="CD7" s="10"/>
    </row>
    <row r="8" spans="2:82" ht="15" customHeight="1">
      <c r="B8" s="63" t="s">
        <v>8</v>
      </c>
      <c r="C8" s="36"/>
      <c r="D8" s="88"/>
      <c r="E8" s="36"/>
      <c r="F8" s="36"/>
      <c r="G8" s="36"/>
      <c r="H8" s="36"/>
      <c r="I8" s="36"/>
      <c r="J8" s="7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2"/>
      <c r="AT8" s="48" t="s">
        <v>48</v>
      </c>
      <c r="AU8" s="49"/>
      <c r="AV8" s="49"/>
      <c r="AW8" s="49"/>
      <c r="AX8" s="49"/>
      <c r="AY8" s="49"/>
      <c r="AZ8" s="49"/>
      <c r="BA8" s="49"/>
      <c r="BB8" s="49"/>
      <c r="BC8" s="49"/>
      <c r="BD8" s="50"/>
      <c r="BE8" s="2"/>
      <c r="BF8" s="2"/>
      <c r="BG8" s="48" t="s">
        <v>48</v>
      </c>
      <c r="BH8" s="49"/>
      <c r="BI8" s="49"/>
      <c r="BJ8" s="49"/>
      <c r="BK8" s="49"/>
      <c r="BL8" s="49"/>
      <c r="BM8" s="49"/>
      <c r="BN8" s="49"/>
      <c r="BO8" s="49"/>
      <c r="BP8" s="49"/>
      <c r="BQ8" s="50"/>
      <c r="BR8" s="2"/>
      <c r="BT8" s="7"/>
      <c r="BU8" s="8">
        <f>BU7-(BU7*(0.16667*1))</f>
        <v>0</v>
      </c>
      <c r="BV8" s="8"/>
      <c r="BW8" s="9"/>
      <c r="BX8" s="9"/>
      <c r="BY8" s="9"/>
      <c r="BZ8" s="9"/>
      <c r="CA8" s="9"/>
      <c r="CB8" s="9"/>
      <c r="CC8" s="9"/>
      <c r="CD8" s="10"/>
    </row>
    <row r="9" spans="2:82" ht="15" customHeight="1">
      <c r="B9" s="63" t="s">
        <v>9</v>
      </c>
      <c r="C9" s="36"/>
      <c r="D9" s="88"/>
      <c r="E9" s="36"/>
      <c r="F9" s="36"/>
      <c r="G9" s="36"/>
      <c r="H9" s="36"/>
      <c r="I9" s="36"/>
      <c r="J9" s="7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T9" s="51" t="s">
        <v>10</v>
      </c>
      <c r="AU9" s="36"/>
      <c r="AV9" s="36"/>
      <c r="AW9" s="36"/>
      <c r="AX9" s="36"/>
      <c r="AY9" s="53" t="str">
        <f>IF(I21&gt;0,CONCATENATE(I21," WP/CADA"),"-")</f>
        <v>-</v>
      </c>
      <c r="AZ9" s="36"/>
      <c r="BA9" s="36"/>
      <c r="BB9" s="36"/>
      <c r="BC9" s="36"/>
      <c r="BD9" s="54"/>
      <c r="BG9" s="51" t="s">
        <v>10</v>
      </c>
      <c r="BH9" s="36"/>
      <c r="BI9" s="36"/>
      <c r="BJ9" s="36"/>
      <c r="BK9" s="36"/>
      <c r="BL9" s="53" t="str">
        <f>IF(I33&gt;0,CONCATENATE(I33," WP/CADA"),"-")</f>
        <v>-</v>
      </c>
      <c r="BM9" s="36"/>
      <c r="BN9" s="36"/>
      <c r="BO9" s="36"/>
      <c r="BP9" s="36"/>
      <c r="BQ9" s="54"/>
      <c r="BT9" s="7"/>
      <c r="BU9" s="8">
        <f>BU7-(BU7*(0.16667*2))</f>
        <v>0</v>
      </c>
      <c r="BV9" s="8"/>
      <c r="BW9" s="9"/>
      <c r="BX9" s="9"/>
      <c r="BY9" s="9"/>
      <c r="BZ9" s="9"/>
      <c r="CA9" s="9"/>
      <c r="CB9" s="9"/>
      <c r="CC9" s="9"/>
      <c r="CD9" s="10"/>
    </row>
    <row r="10" spans="2:82" ht="15" customHeight="1">
      <c r="B10" s="63" t="s">
        <v>11</v>
      </c>
      <c r="C10" s="36"/>
      <c r="D10" s="88"/>
      <c r="E10" s="36"/>
      <c r="F10" s="36"/>
      <c r="G10" s="36"/>
      <c r="H10" s="36"/>
      <c r="I10" s="36"/>
      <c r="J10" s="7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T10" s="58" t="s">
        <v>12</v>
      </c>
      <c r="AU10" s="36"/>
      <c r="AV10" s="36"/>
      <c r="AW10" s="36"/>
      <c r="AX10" s="36"/>
      <c r="AY10" s="53" t="str">
        <f>IF(G26&gt;0,CONCATENATE(G26," KWH/MÊS"),"-")</f>
        <v>-</v>
      </c>
      <c r="AZ10" s="36"/>
      <c r="BA10" s="36"/>
      <c r="BB10" s="36"/>
      <c r="BC10" s="36"/>
      <c r="BD10" s="54"/>
      <c r="BG10" s="58" t="s">
        <v>12</v>
      </c>
      <c r="BH10" s="36"/>
      <c r="BI10" s="36"/>
      <c r="BJ10" s="36"/>
      <c r="BK10" s="36"/>
      <c r="BL10" s="56" t="str">
        <f>IF(G38&gt;0,CONCATENATE(G38," KWH/MÊS"),"-")</f>
        <v>-</v>
      </c>
      <c r="BM10" s="56"/>
      <c r="BN10" s="56"/>
      <c r="BO10" s="56"/>
      <c r="BP10" s="56"/>
      <c r="BQ10" s="53"/>
      <c r="BT10" s="7"/>
      <c r="BU10" s="8">
        <f>BU7-(BU7*(0.16667*3))</f>
        <v>0</v>
      </c>
      <c r="BV10" s="8"/>
      <c r="BW10" s="9"/>
      <c r="BX10" s="9"/>
      <c r="BY10" s="9"/>
      <c r="BZ10" s="9"/>
      <c r="CA10" s="9"/>
      <c r="CB10" s="9"/>
      <c r="CC10" s="9"/>
      <c r="CD10" s="10"/>
    </row>
    <row r="11" spans="2:82" ht="15" customHeight="1">
      <c r="B11" s="63" t="s">
        <v>13</v>
      </c>
      <c r="C11" s="36"/>
      <c r="D11" s="108"/>
      <c r="E11" s="36"/>
      <c r="F11" s="36"/>
      <c r="G11" s="36"/>
      <c r="H11" s="36"/>
      <c r="I11" s="36"/>
      <c r="J11" s="7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8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T11" s="59" t="s">
        <v>14</v>
      </c>
      <c r="AU11" s="43"/>
      <c r="AV11" s="43"/>
      <c r="AW11" s="43"/>
      <c r="AX11" s="43"/>
      <c r="AY11" s="44" t="str">
        <f>IF(G21&gt;0,CONCATENATE(G21*(I21/1000), " KWP"),"-")</f>
        <v>-</v>
      </c>
      <c r="AZ11" s="43"/>
      <c r="BA11" s="43"/>
      <c r="BB11" s="43"/>
      <c r="BC11" s="43"/>
      <c r="BD11" s="45"/>
      <c r="BG11" s="59" t="s">
        <v>14</v>
      </c>
      <c r="BH11" s="43"/>
      <c r="BI11" s="43"/>
      <c r="BJ11" s="43"/>
      <c r="BK11" s="43"/>
      <c r="BL11" s="57" t="str">
        <f>IF(G33&gt;0,CONCATENATE(G33*(I33/1000), " KWP"),"-")</f>
        <v>-</v>
      </c>
      <c r="BM11" s="57"/>
      <c r="BN11" s="57"/>
      <c r="BO11" s="57"/>
      <c r="BP11" s="57"/>
      <c r="BQ11" s="44"/>
      <c r="BT11" s="7"/>
      <c r="BU11" s="8">
        <f>BU7-(BU7*(0.16667*4))</f>
        <v>0</v>
      </c>
      <c r="BV11" s="8"/>
      <c r="BW11" s="9"/>
      <c r="BX11" s="9"/>
      <c r="BY11" s="9"/>
      <c r="BZ11" s="9"/>
      <c r="CA11" s="9"/>
      <c r="CB11" s="9"/>
      <c r="CC11" s="9"/>
      <c r="CD11" s="10"/>
    </row>
    <row r="12" spans="2:82" ht="15" customHeight="1">
      <c r="B12" s="63" t="s">
        <v>5</v>
      </c>
      <c r="C12" s="36"/>
      <c r="D12" s="88"/>
      <c r="E12" s="36"/>
      <c r="F12" s="36"/>
      <c r="G12" s="36"/>
      <c r="H12" s="36"/>
      <c r="I12" s="36"/>
      <c r="J12" s="76"/>
      <c r="K12" s="34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8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T12" s="7"/>
      <c r="BU12" s="8">
        <f>BU7-(BU7*(0.16667*5))</f>
        <v>0</v>
      </c>
      <c r="BV12" s="8"/>
      <c r="BW12" s="9"/>
      <c r="BX12" s="9"/>
      <c r="BY12" s="9"/>
      <c r="BZ12" s="9"/>
      <c r="CA12" s="9"/>
      <c r="CB12" s="9"/>
      <c r="CC12" s="9"/>
      <c r="CD12" s="10"/>
    </row>
    <row r="13" spans="2:82" ht="15" customHeight="1">
      <c r="B13" s="63" t="s">
        <v>6</v>
      </c>
      <c r="C13" s="36"/>
      <c r="D13" s="14"/>
      <c r="E13" s="85"/>
      <c r="F13" s="36"/>
      <c r="G13" s="36"/>
      <c r="H13" s="54"/>
      <c r="I13" s="14"/>
      <c r="J13" s="13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8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T13" s="48" t="s">
        <v>15</v>
      </c>
      <c r="AU13" s="49"/>
      <c r="AV13" s="49"/>
      <c r="AW13" s="49"/>
      <c r="AX13" s="49"/>
      <c r="AY13" s="49"/>
      <c r="AZ13" s="49"/>
      <c r="BA13" s="49"/>
      <c r="BB13" s="49"/>
      <c r="BC13" s="49"/>
      <c r="BD13" s="50"/>
      <c r="BG13" s="48" t="s">
        <v>15</v>
      </c>
      <c r="BH13" s="49"/>
      <c r="BI13" s="49"/>
      <c r="BJ13" s="49"/>
      <c r="BK13" s="49"/>
      <c r="BL13" s="49"/>
      <c r="BM13" s="49"/>
      <c r="BN13" s="49"/>
      <c r="BO13" s="49"/>
      <c r="BP13" s="49"/>
      <c r="BQ13" s="50"/>
      <c r="BT13" s="7"/>
      <c r="BU13" s="8">
        <f>BU7-(BU7*(1))</f>
        <v>0</v>
      </c>
      <c r="BV13" s="8"/>
      <c r="BW13" s="9"/>
      <c r="BX13" s="9"/>
      <c r="BY13" s="9"/>
      <c r="BZ13" s="9"/>
      <c r="CA13" s="9"/>
      <c r="CB13" s="9"/>
      <c r="CC13" s="9"/>
      <c r="CD13" s="10"/>
    </row>
    <row r="14" spans="2:82" ht="15" customHeight="1">
      <c r="B14" s="63" t="s">
        <v>16</v>
      </c>
      <c r="C14" s="36"/>
      <c r="D14" s="95"/>
      <c r="E14" s="36"/>
      <c r="F14" s="36"/>
      <c r="G14" s="36"/>
      <c r="H14" s="36"/>
      <c r="I14" s="36"/>
      <c r="J14" s="7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T14" s="60" t="s">
        <v>17</v>
      </c>
      <c r="AU14" s="36"/>
      <c r="AV14" s="36"/>
      <c r="AW14" s="36"/>
      <c r="AX14" s="36"/>
      <c r="AY14" s="61" t="s">
        <v>18</v>
      </c>
      <c r="AZ14" s="36"/>
      <c r="BA14" s="54"/>
      <c r="BB14" s="62" t="s">
        <v>19</v>
      </c>
      <c r="BC14" s="36"/>
      <c r="BD14" s="54"/>
      <c r="BG14" s="60" t="s">
        <v>17</v>
      </c>
      <c r="BH14" s="36"/>
      <c r="BI14" s="36"/>
      <c r="BJ14" s="36"/>
      <c r="BK14" s="36"/>
      <c r="BL14" s="61" t="s">
        <v>18</v>
      </c>
      <c r="BM14" s="36"/>
      <c r="BN14" s="54"/>
      <c r="BO14" s="62" t="s">
        <v>19</v>
      </c>
      <c r="BP14" s="36"/>
      <c r="BQ14" s="54"/>
      <c r="BT14" s="89"/>
      <c r="BU14" s="90"/>
      <c r="BV14" s="90"/>
      <c r="BW14" s="90"/>
      <c r="BX14" s="90"/>
      <c r="BY14" s="90"/>
      <c r="BZ14" s="90"/>
      <c r="CA14" s="90"/>
      <c r="CB14" s="90"/>
      <c r="CC14" s="90"/>
      <c r="CD14" s="91"/>
    </row>
    <row r="15" spans="2:82" ht="15.75" customHeight="1" thickBot="1">
      <c r="B15" s="63" t="s">
        <v>20</v>
      </c>
      <c r="C15" s="36"/>
      <c r="D15" s="98"/>
      <c r="E15" s="36"/>
      <c r="F15" s="36"/>
      <c r="G15" s="36"/>
      <c r="H15" s="36"/>
      <c r="I15" s="36"/>
      <c r="J15" s="15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16"/>
      <c r="AI15" s="16"/>
      <c r="AJ15" s="16"/>
      <c r="AT15" s="51" t="str">
        <f>CONCATENATE(B22," ",D22)</f>
        <v>INVERSOR SOLIS/FRONIUS</v>
      </c>
      <c r="AU15" s="36"/>
      <c r="AV15" s="36"/>
      <c r="AW15" s="36"/>
      <c r="AX15" s="36"/>
      <c r="AY15" s="56" t="str">
        <f>UPPER(IF(G22&gt;0,IF(G23&gt;0,CONCATENATE(G22," E ",G23),G22),IF(G23=0,"-",G23)))</f>
        <v>-</v>
      </c>
      <c r="AZ15" s="36"/>
      <c r="BA15" s="36"/>
      <c r="BB15" s="55" t="str">
        <f>UPPER(IF(I22&gt;0,IF(I23&gt;0,CONCATENATE(I22," ",I23),CONCATENATE(I22)),IF(I23=0,"-",CONCATENATE(I23))))</f>
        <v>-</v>
      </c>
      <c r="BC15" s="36"/>
      <c r="BD15" s="54"/>
      <c r="BG15" s="51" t="str">
        <f>CONCATENATE(B35," ",D35)</f>
        <v xml:space="preserve">INVERSOR </v>
      </c>
      <c r="BH15" s="36"/>
      <c r="BI15" s="36"/>
      <c r="BJ15" s="36"/>
      <c r="BK15" s="36"/>
      <c r="BL15" s="56" t="str">
        <f>UPPER(IF(G34&gt;0,IF(G35&gt;0,CONCATENATE(G34," E ",G35),G34),IF(G35=0,"-",G35)))</f>
        <v>-</v>
      </c>
      <c r="BM15" s="36"/>
      <c r="BN15" s="36"/>
      <c r="BO15" s="55" t="str">
        <f>UPPER(IF(I34&gt;0,IF(I35&gt;0,CONCATENATE(I34," ",I35),CONCATENATE(I34)),IF(I35=0,"-",CONCATENATE(I35))))</f>
        <v>-</v>
      </c>
      <c r="BP15" s="36"/>
      <c r="BQ15" s="54"/>
      <c r="BT15" s="72"/>
      <c r="BU15" s="73"/>
      <c r="BV15" s="73"/>
      <c r="BW15" s="73"/>
      <c r="BX15" s="73"/>
      <c r="BY15" s="73"/>
      <c r="BZ15" s="73"/>
      <c r="CA15" s="73"/>
      <c r="CB15" s="73"/>
      <c r="CC15" s="73"/>
      <c r="CD15" s="74"/>
    </row>
    <row r="16" spans="2:82" ht="15" customHeight="1">
      <c r="B16" s="17"/>
      <c r="C16" s="17"/>
      <c r="D16" s="18"/>
      <c r="E16" s="18"/>
      <c r="F16" s="18"/>
      <c r="G16" s="18"/>
      <c r="H16" s="18"/>
      <c r="I16" s="18"/>
      <c r="J16" s="18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19"/>
      <c r="AI16" s="19"/>
      <c r="AJ16" s="19"/>
      <c r="AT16" s="51" t="s">
        <v>21</v>
      </c>
      <c r="AU16" s="36"/>
      <c r="AV16" s="36"/>
      <c r="AW16" s="36"/>
      <c r="AX16" s="36"/>
      <c r="AY16" s="56" t="str">
        <f>UPPER(IF(G22&gt;0,IF(G23&gt;0,CONCATENATE(G22," E ",G23),G22),IF(G23=0,"-",G23)))</f>
        <v>-</v>
      </c>
      <c r="AZ16" s="36"/>
      <c r="BA16" s="36"/>
      <c r="BB16" s="55" t="str">
        <f>UPPER(IF(I22&gt;0,IF(I23&gt;0,CONCATENATE(I22," ",I23),CONCATENATE(I22)),IF(I23=0,"-",CONCATENATE(I23))))</f>
        <v>-</v>
      </c>
      <c r="BC16" s="36"/>
      <c r="BD16" s="54"/>
      <c r="BG16" s="51" t="s">
        <v>21</v>
      </c>
      <c r="BH16" s="36"/>
      <c r="BI16" s="36"/>
      <c r="BJ16" s="36"/>
      <c r="BK16" s="36"/>
      <c r="BL16" s="56" t="str">
        <f>UPPER(IF(G34&gt;0,IF(G35&gt;0,CONCATENATE(G34," E ",G35),G34),IF(G35=0,"-",G35)))</f>
        <v>-</v>
      </c>
      <c r="BM16" s="36"/>
      <c r="BN16" s="36"/>
      <c r="BO16" s="55" t="str">
        <f>UPPER(IF(I34&gt;0,IF(I35&gt;0,CONCATENATE(I34," ",I35),CONCATENATE(I34)),IF(I35=0,"-",CONCATENATE(I35))))</f>
        <v>-</v>
      </c>
      <c r="BP16" s="36"/>
      <c r="BQ16" s="54"/>
    </row>
    <row r="17" spans="2:82" ht="15" customHeight="1"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16"/>
      <c r="AI17" s="16"/>
      <c r="AJ17" s="16"/>
      <c r="AT17" s="51" t="str">
        <f>CONCATENATE(B21," ",D21)</f>
        <v>PAINEL BEL ENERGY/CANADIAN/RISEN</v>
      </c>
      <c r="AU17" s="36"/>
      <c r="AV17" s="36"/>
      <c r="AW17" s="36"/>
      <c r="AX17" s="36"/>
      <c r="AY17" s="53" t="str">
        <f>IF(G21&gt;0,G21,"-")</f>
        <v>-</v>
      </c>
      <c r="AZ17" s="36"/>
      <c r="BA17" s="54"/>
      <c r="BB17" s="55" t="str">
        <f>IF(I21&gt;0,CONCATENATE(I21," WP"),"-")</f>
        <v>-</v>
      </c>
      <c r="BC17" s="36"/>
      <c r="BD17" s="54"/>
      <c r="BG17" s="51" t="str">
        <f>CONCATENATE(B33," ",D33)</f>
        <v>PAINEL BEL ENERGY/CANADIAN/RISEN</v>
      </c>
      <c r="BH17" s="36"/>
      <c r="BI17" s="36"/>
      <c r="BJ17" s="36"/>
      <c r="BK17" s="36"/>
      <c r="BL17" s="53" t="str">
        <f>IF(G33&gt;0,G33,"-")</f>
        <v>-</v>
      </c>
      <c r="BM17" s="36"/>
      <c r="BN17" s="54"/>
      <c r="BO17" s="55" t="str">
        <f>IF(I33&gt;0,CONCATENATE(I33," WP"),"-")</f>
        <v>-</v>
      </c>
      <c r="BP17" s="36"/>
      <c r="BQ17" s="54"/>
      <c r="BT17" s="4"/>
      <c r="BU17" s="5"/>
      <c r="BV17" s="5"/>
      <c r="BW17" s="5"/>
      <c r="BX17" s="5"/>
      <c r="BY17" s="5"/>
      <c r="BZ17" s="5"/>
      <c r="CA17" s="5"/>
      <c r="CB17" s="5"/>
      <c r="CC17" s="5"/>
      <c r="CD17" s="6"/>
    </row>
    <row r="18" spans="2:82" ht="15.75" customHeight="1" thickBot="1"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16"/>
      <c r="AI18" s="16"/>
      <c r="AJ18" s="16"/>
      <c r="AT18" s="51" t="s">
        <v>22</v>
      </c>
      <c r="AU18" s="36"/>
      <c r="AV18" s="36"/>
      <c r="AW18" s="36"/>
      <c r="AX18" s="36"/>
      <c r="AY18" s="56" t="str">
        <f>IF(G21&gt;0,IF(G21=0.25,CONCATENATE(4*G21," METRO"),CONCATENATE(4*G21," METROS")),IF(G21&lt;0,IF(G21=-0.25,CONCATENATE(4*G21," METRO"),CONCATENATE(4*G21," METROS")),"-"))</f>
        <v>-</v>
      </c>
      <c r="AZ18" s="36"/>
      <c r="BA18" s="36"/>
      <c r="BB18" s="55" t="str">
        <f>IF(G21&gt;0,"4 MM","-")</f>
        <v>-</v>
      </c>
      <c r="BC18" s="36"/>
      <c r="BD18" s="54"/>
      <c r="BG18" s="51" t="s">
        <v>22</v>
      </c>
      <c r="BH18" s="36"/>
      <c r="BI18" s="36"/>
      <c r="BJ18" s="36"/>
      <c r="BK18" s="36"/>
      <c r="BL18" s="56" t="str">
        <f>IF(G33&gt;0,IF(G33=0.25,CONCATENATE(4*G33," METRO"),CONCATENATE(4*G33," METROS")),IF(G33&lt;0,IF(G33=-0.25,CONCATENATE(4*G33," METRO"),CONCATENATE(4*G33," METROS")),"-"))</f>
        <v>-</v>
      </c>
      <c r="BM18" s="36"/>
      <c r="BN18" s="36"/>
      <c r="BO18" s="55" t="str">
        <f>IF(G33&gt;0,"4 MM","-")</f>
        <v>-</v>
      </c>
      <c r="BP18" s="36"/>
      <c r="BQ18" s="54"/>
      <c r="BT18" s="89"/>
      <c r="BU18" s="90"/>
      <c r="BV18" s="90"/>
      <c r="BW18" s="90"/>
      <c r="BX18" s="90"/>
      <c r="BY18" s="90"/>
      <c r="BZ18" s="90"/>
      <c r="CA18" s="90"/>
      <c r="CB18" s="90"/>
      <c r="CC18" s="90"/>
      <c r="CD18" s="91"/>
    </row>
    <row r="19" spans="2:82" ht="15" customHeight="1">
      <c r="B19" s="65" t="s">
        <v>23</v>
      </c>
      <c r="C19" s="66"/>
      <c r="D19" s="66"/>
      <c r="E19" s="66"/>
      <c r="F19" s="66"/>
      <c r="G19" s="66"/>
      <c r="H19" s="66"/>
      <c r="I19" s="66"/>
      <c r="J19" s="67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16"/>
      <c r="AI19" s="16"/>
      <c r="AJ19" s="16"/>
      <c r="AT19" s="42" t="s">
        <v>24</v>
      </c>
      <c r="AU19" s="43"/>
      <c r="AV19" s="43"/>
      <c r="AW19" s="43"/>
      <c r="AX19" s="43"/>
      <c r="AY19" s="44" t="str">
        <f>IF(G21&gt;0,G21,"-")</f>
        <v>-</v>
      </c>
      <c r="AZ19" s="43"/>
      <c r="BA19" s="45"/>
      <c r="BB19" s="47" t="str">
        <f>IF(G25&gt;0,UPPER(G25),"-")</f>
        <v>-</v>
      </c>
      <c r="BC19" s="43"/>
      <c r="BD19" s="45"/>
      <c r="BG19" s="42" t="s">
        <v>24</v>
      </c>
      <c r="BH19" s="43"/>
      <c r="BI19" s="43"/>
      <c r="BJ19" s="43"/>
      <c r="BK19" s="43"/>
      <c r="BL19" s="44" t="str">
        <f>IF(G33&gt;0,G33,"-")</f>
        <v>-</v>
      </c>
      <c r="BM19" s="43"/>
      <c r="BN19" s="45"/>
      <c r="BO19" s="47" t="str">
        <f>IF(G37&gt;0,UPPER(G37),"-")</f>
        <v>-</v>
      </c>
      <c r="BP19" s="43"/>
      <c r="BQ19" s="45"/>
      <c r="BT19" s="7"/>
      <c r="BU19" s="8">
        <f>BU20+(BU20*(0.16667*1))</f>
        <v>0</v>
      </c>
      <c r="BV19" s="8"/>
      <c r="BW19" s="9"/>
      <c r="BX19" s="9"/>
      <c r="BY19" s="9"/>
      <c r="BZ19" s="9"/>
      <c r="CA19" s="9"/>
      <c r="CB19" s="9"/>
      <c r="CC19" s="9"/>
      <c r="CD19" s="10"/>
    </row>
    <row r="20" spans="2:82" ht="15" customHeight="1">
      <c r="B20" s="68" t="s">
        <v>25</v>
      </c>
      <c r="C20" s="36"/>
      <c r="D20" s="36"/>
      <c r="E20" s="36"/>
      <c r="F20" s="36"/>
      <c r="G20" s="86" t="s">
        <v>18</v>
      </c>
      <c r="H20" s="54"/>
      <c r="I20" s="106" t="s">
        <v>26</v>
      </c>
      <c r="J20" s="7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16"/>
      <c r="AI20" s="16"/>
      <c r="AJ20" s="16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T20" s="11"/>
      <c r="BU20" s="12">
        <f>G38</f>
        <v>0</v>
      </c>
      <c r="BV20" s="12"/>
      <c r="BW20" s="9"/>
      <c r="BX20" s="9"/>
      <c r="BY20" s="9"/>
      <c r="BZ20" s="9"/>
      <c r="CA20" s="9"/>
      <c r="CB20" s="9"/>
      <c r="CC20" s="9"/>
      <c r="CD20" s="10"/>
    </row>
    <row r="21" spans="2:82" ht="15" customHeight="1">
      <c r="B21" s="102" t="s">
        <v>27</v>
      </c>
      <c r="C21" s="36"/>
      <c r="D21" s="84" t="s">
        <v>28</v>
      </c>
      <c r="E21" s="36"/>
      <c r="F21" s="36"/>
      <c r="G21" s="70"/>
      <c r="H21" s="54"/>
      <c r="I21" s="75"/>
      <c r="J21" s="7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16"/>
      <c r="AI21" s="16"/>
      <c r="AJ21" s="16"/>
      <c r="AT21" s="48" t="s">
        <v>29</v>
      </c>
      <c r="AU21" s="49"/>
      <c r="AV21" s="49"/>
      <c r="AW21" s="49"/>
      <c r="AX21" s="49"/>
      <c r="AY21" s="49"/>
      <c r="AZ21" s="49"/>
      <c r="BA21" s="49"/>
      <c r="BB21" s="49"/>
      <c r="BC21" s="49"/>
      <c r="BD21" s="50"/>
      <c r="BG21" s="48" t="s">
        <v>29</v>
      </c>
      <c r="BH21" s="49"/>
      <c r="BI21" s="49"/>
      <c r="BJ21" s="49"/>
      <c r="BK21" s="49"/>
      <c r="BL21" s="49"/>
      <c r="BM21" s="49"/>
      <c r="BN21" s="49"/>
      <c r="BO21" s="49"/>
      <c r="BP21" s="49"/>
      <c r="BQ21" s="50"/>
      <c r="BT21" s="7"/>
      <c r="BU21" s="8">
        <f>BU20-(BU20*(0.16667*1))</f>
        <v>0</v>
      </c>
      <c r="BV21" s="8"/>
      <c r="BW21" s="9"/>
      <c r="BX21" s="9"/>
      <c r="BY21" s="9"/>
      <c r="BZ21" s="9"/>
      <c r="CA21" s="9"/>
      <c r="CB21" s="9"/>
      <c r="CC21" s="9"/>
      <c r="CD21" s="10"/>
    </row>
    <row r="22" spans="2:82" ht="15" customHeight="1">
      <c r="B22" s="102" t="s">
        <v>30</v>
      </c>
      <c r="C22" s="36"/>
      <c r="D22" s="84" t="s">
        <v>31</v>
      </c>
      <c r="E22" s="36"/>
      <c r="F22" s="36"/>
      <c r="G22" s="38"/>
      <c r="H22" s="70"/>
      <c r="I22" s="103"/>
      <c r="J22" s="75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16"/>
      <c r="AI22" s="16"/>
      <c r="AJ22" s="16"/>
      <c r="AT22" s="51" t="s">
        <v>32</v>
      </c>
      <c r="AU22" s="36"/>
      <c r="AV22" s="36"/>
      <c r="AW22" s="36"/>
      <c r="AX22" s="36"/>
      <c r="AY22" s="20"/>
      <c r="AZ22" s="20"/>
      <c r="BA22" s="52">
        <f>G27</f>
        <v>0</v>
      </c>
      <c r="BB22" s="36"/>
      <c r="BC22" s="20"/>
      <c r="BD22" s="21"/>
      <c r="BG22" s="51" t="s">
        <v>32</v>
      </c>
      <c r="BH22" s="36"/>
      <c r="BI22" s="36"/>
      <c r="BJ22" s="36"/>
      <c r="BK22" s="36"/>
      <c r="BL22" s="20"/>
      <c r="BM22" s="20"/>
      <c r="BN22" s="52">
        <f>G39</f>
        <v>0</v>
      </c>
      <c r="BO22" s="36"/>
      <c r="BP22" s="20"/>
      <c r="BQ22" s="21"/>
      <c r="BT22" s="7"/>
      <c r="BU22" s="8">
        <f>BU20-(BU20*(0.16667*2))</f>
        <v>0</v>
      </c>
      <c r="BV22" s="8"/>
      <c r="BW22" s="9"/>
      <c r="BX22" s="9"/>
      <c r="BY22" s="9"/>
      <c r="BZ22" s="9"/>
      <c r="CA22" s="9"/>
      <c r="CB22" s="9"/>
      <c r="CC22" s="9"/>
      <c r="CD22" s="10"/>
    </row>
    <row r="23" spans="2:82" ht="15" customHeight="1">
      <c r="B23" s="102" t="s">
        <v>30</v>
      </c>
      <c r="C23" s="36"/>
      <c r="D23" s="84"/>
      <c r="E23" s="36"/>
      <c r="F23" s="36"/>
      <c r="G23" s="70"/>
      <c r="H23" s="54"/>
      <c r="I23" s="75"/>
      <c r="J23" s="7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T23" s="51" t="s">
        <v>33</v>
      </c>
      <c r="AU23" s="36"/>
      <c r="AV23" s="36"/>
      <c r="AW23" s="36"/>
      <c r="AX23" s="36"/>
      <c r="AY23" s="53" t="s">
        <v>34</v>
      </c>
      <c r="AZ23" s="36"/>
      <c r="BA23" s="36"/>
      <c r="BB23" s="36"/>
      <c r="BC23" s="36"/>
      <c r="BD23" s="54"/>
      <c r="BG23" s="51" t="s">
        <v>33</v>
      </c>
      <c r="BH23" s="36"/>
      <c r="BI23" s="36"/>
      <c r="BJ23" s="36"/>
      <c r="BK23" s="36"/>
      <c r="BL23" s="53" t="s">
        <v>34</v>
      </c>
      <c r="BM23" s="36"/>
      <c r="BN23" s="36"/>
      <c r="BO23" s="36"/>
      <c r="BP23" s="36"/>
      <c r="BQ23" s="54"/>
      <c r="BT23" s="7"/>
      <c r="BU23" s="8">
        <f>BU20-(BU20*(0.16667*3))</f>
        <v>0</v>
      </c>
      <c r="BV23" s="8"/>
      <c r="BW23" s="9"/>
      <c r="BX23" s="9"/>
      <c r="BY23" s="9"/>
      <c r="BZ23" s="9"/>
      <c r="CA23" s="9"/>
      <c r="CB23" s="9"/>
      <c r="CC23" s="9"/>
      <c r="CD23" s="10"/>
    </row>
    <row r="24" spans="2:82" ht="15" customHeight="1">
      <c r="B24" s="63" t="s">
        <v>35</v>
      </c>
      <c r="C24" s="36"/>
      <c r="D24" s="36"/>
      <c r="E24" s="36"/>
      <c r="F24" s="36"/>
      <c r="G24" s="70" t="s">
        <v>35</v>
      </c>
      <c r="H24" s="54"/>
      <c r="I24" s="75" t="s">
        <v>35</v>
      </c>
      <c r="J24" s="7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T24" s="51" t="s">
        <v>36</v>
      </c>
      <c r="AU24" s="36"/>
      <c r="AV24" s="36"/>
      <c r="AW24" s="36"/>
      <c r="AX24" s="36"/>
      <c r="AY24" s="53" t="s">
        <v>37</v>
      </c>
      <c r="AZ24" s="36"/>
      <c r="BA24" s="36"/>
      <c r="BB24" s="36"/>
      <c r="BC24" s="36"/>
      <c r="BD24" s="54"/>
      <c r="BG24" s="51" t="s">
        <v>36</v>
      </c>
      <c r="BH24" s="36"/>
      <c r="BI24" s="36"/>
      <c r="BJ24" s="36"/>
      <c r="BK24" s="36"/>
      <c r="BL24" s="53" t="s">
        <v>37</v>
      </c>
      <c r="BM24" s="36"/>
      <c r="BN24" s="36"/>
      <c r="BO24" s="36"/>
      <c r="BP24" s="36"/>
      <c r="BQ24" s="54"/>
      <c r="BT24" s="7"/>
      <c r="BU24" s="8">
        <f>BU20-(BU20*(0.16667*4))</f>
        <v>0</v>
      </c>
      <c r="BV24" s="8"/>
      <c r="BW24" s="9"/>
      <c r="BX24" s="9"/>
      <c r="BY24" s="9"/>
      <c r="BZ24" s="9"/>
      <c r="CA24" s="9"/>
      <c r="CB24" s="9"/>
      <c r="CC24" s="9"/>
      <c r="CD24" s="10"/>
    </row>
    <row r="25" spans="2:82" ht="15" customHeight="1">
      <c r="B25" s="63" t="s">
        <v>38</v>
      </c>
      <c r="C25" s="36"/>
      <c r="D25" s="36"/>
      <c r="E25" s="36"/>
      <c r="F25" s="36"/>
      <c r="G25" s="81"/>
      <c r="H25" s="82"/>
      <c r="I25" s="82"/>
      <c r="J25" s="83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T25" s="42" t="s">
        <v>39</v>
      </c>
      <c r="AU25" s="43"/>
      <c r="AV25" s="43"/>
      <c r="AW25" s="43"/>
      <c r="AX25" s="43"/>
      <c r="AY25" s="44" t="s">
        <v>40</v>
      </c>
      <c r="AZ25" s="43"/>
      <c r="BA25" s="43"/>
      <c r="BB25" s="43"/>
      <c r="BC25" s="43"/>
      <c r="BD25" s="45"/>
      <c r="BG25" s="42" t="s">
        <v>39</v>
      </c>
      <c r="BH25" s="43"/>
      <c r="BI25" s="43"/>
      <c r="BJ25" s="43"/>
      <c r="BK25" s="43"/>
      <c r="BL25" s="44" t="s">
        <v>40</v>
      </c>
      <c r="BM25" s="43"/>
      <c r="BN25" s="43"/>
      <c r="BO25" s="43"/>
      <c r="BP25" s="43"/>
      <c r="BQ25" s="45"/>
      <c r="BT25" s="7"/>
      <c r="BU25" s="8">
        <f>BU20-(BU20*(0.16667*5))</f>
        <v>0</v>
      </c>
      <c r="BV25" s="8"/>
      <c r="BW25" s="9"/>
      <c r="BX25" s="9"/>
      <c r="BY25" s="9"/>
      <c r="BZ25" s="9"/>
      <c r="CA25" s="9"/>
      <c r="CB25" s="9"/>
      <c r="CC25" s="9"/>
      <c r="CD25" s="10"/>
    </row>
    <row r="26" spans="2:82" ht="15" customHeight="1">
      <c r="B26" s="63" t="s">
        <v>41</v>
      </c>
      <c r="C26" s="36"/>
      <c r="D26" s="36"/>
      <c r="E26" s="36"/>
      <c r="F26" s="36"/>
      <c r="G26" s="92"/>
      <c r="H26" s="82"/>
      <c r="I26" s="82"/>
      <c r="J26" s="83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T26" s="7"/>
      <c r="BU26" s="8">
        <f>BU20-(BU20*(1))</f>
        <v>0</v>
      </c>
      <c r="BV26" s="8"/>
      <c r="BW26" s="9"/>
      <c r="BX26" s="9"/>
      <c r="BY26" s="9"/>
      <c r="BZ26" s="9"/>
      <c r="CA26" s="9"/>
      <c r="CB26" s="9"/>
      <c r="CC26" s="9"/>
      <c r="CD26" s="10"/>
    </row>
    <row r="27" spans="2:82" ht="15.75" customHeight="1" thickBot="1">
      <c r="B27" s="96" t="s">
        <v>42</v>
      </c>
      <c r="C27" s="97"/>
      <c r="D27" s="97"/>
      <c r="E27" s="97"/>
      <c r="F27" s="97"/>
      <c r="G27" s="99"/>
      <c r="H27" s="100"/>
      <c r="I27" s="100"/>
      <c r="J27" s="101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T27" s="37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G27" s="37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T27" s="89"/>
      <c r="BU27" s="90"/>
      <c r="BV27" s="90"/>
      <c r="BW27" s="90"/>
      <c r="BX27" s="90"/>
      <c r="BY27" s="90"/>
      <c r="BZ27" s="90"/>
      <c r="CA27" s="90"/>
      <c r="CB27" s="90"/>
      <c r="CC27" s="90"/>
      <c r="CD27" s="91"/>
    </row>
    <row r="28" spans="2:82" ht="15" customHeight="1"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T28" s="35"/>
      <c r="AU28" s="36"/>
      <c r="AV28" s="36"/>
      <c r="AW28" s="36"/>
      <c r="AX28" s="36"/>
      <c r="AY28" s="23"/>
      <c r="AZ28" s="23"/>
      <c r="BA28" s="46"/>
      <c r="BB28" s="36"/>
      <c r="BC28" s="23"/>
      <c r="BD28" s="23"/>
      <c r="BG28" s="35"/>
      <c r="BH28" s="36"/>
      <c r="BI28" s="36"/>
      <c r="BJ28" s="36"/>
      <c r="BK28" s="36"/>
      <c r="BL28" s="23"/>
      <c r="BM28" s="23"/>
      <c r="BN28" s="46"/>
      <c r="BO28" s="36"/>
      <c r="BP28" s="23"/>
      <c r="BQ28" s="23"/>
      <c r="BT28" s="72"/>
      <c r="BU28" s="73"/>
      <c r="BV28" s="73"/>
      <c r="BW28" s="73"/>
      <c r="BX28" s="73"/>
      <c r="BY28" s="73"/>
      <c r="BZ28" s="73"/>
      <c r="CA28" s="73"/>
      <c r="CB28" s="73"/>
      <c r="CC28" s="73"/>
      <c r="CD28" s="74"/>
    </row>
    <row r="29" spans="2:82" ht="15" customHeight="1"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35"/>
      <c r="AU29" s="36"/>
      <c r="AV29" s="36"/>
      <c r="AW29" s="36"/>
      <c r="AX29" s="36"/>
      <c r="AY29" s="37"/>
      <c r="AZ29" s="36"/>
      <c r="BA29" s="36"/>
      <c r="BB29" s="36"/>
      <c r="BC29" s="36"/>
      <c r="BD29" s="36"/>
      <c r="BG29" s="35"/>
      <c r="BH29" s="36"/>
      <c r="BI29" s="36"/>
      <c r="BJ29" s="36"/>
      <c r="BK29" s="36"/>
      <c r="BL29" s="37"/>
      <c r="BM29" s="36"/>
      <c r="BN29" s="36"/>
      <c r="BO29" s="36"/>
      <c r="BP29" s="36"/>
      <c r="BQ29" s="36"/>
    </row>
    <row r="30" spans="2:82" ht="15" customHeight="1" thickBot="1"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35"/>
      <c r="AU30" s="36"/>
      <c r="AV30" s="36"/>
      <c r="AW30" s="36"/>
      <c r="AX30" s="36"/>
      <c r="AY30" s="37"/>
      <c r="AZ30" s="36"/>
      <c r="BA30" s="36"/>
      <c r="BB30" s="36"/>
      <c r="BC30" s="36"/>
      <c r="BD30" s="36"/>
      <c r="BG30" s="35"/>
      <c r="BH30" s="36"/>
      <c r="BI30" s="36"/>
      <c r="BJ30" s="36"/>
      <c r="BK30" s="36"/>
      <c r="BL30" s="37"/>
      <c r="BM30" s="36"/>
      <c r="BN30" s="36"/>
      <c r="BO30" s="36"/>
      <c r="BP30" s="36"/>
      <c r="BQ30" s="36"/>
    </row>
    <row r="31" spans="2:82" ht="15" customHeight="1">
      <c r="B31" s="65" t="s">
        <v>23</v>
      </c>
      <c r="C31" s="66"/>
      <c r="D31" s="66"/>
      <c r="E31" s="66"/>
      <c r="F31" s="66"/>
      <c r="G31" s="66"/>
      <c r="H31" s="66"/>
      <c r="I31" s="66"/>
      <c r="J31" s="67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35"/>
      <c r="AU31" s="36"/>
      <c r="AV31" s="36"/>
      <c r="AW31" s="36"/>
      <c r="AX31" s="36"/>
      <c r="AY31" s="37"/>
      <c r="AZ31" s="36"/>
      <c r="BA31" s="36"/>
      <c r="BB31" s="36"/>
      <c r="BC31" s="36"/>
      <c r="BD31" s="36"/>
      <c r="BG31" s="35"/>
      <c r="BH31" s="36"/>
      <c r="BI31" s="36"/>
      <c r="BJ31" s="36"/>
      <c r="BK31" s="36"/>
      <c r="BL31" s="37"/>
      <c r="BM31" s="36"/>
      <c r="BN31" s="36"/>
      <c r="BO31" s="36"/>
      <c r="BP31" s="36"/>
      <c r="BQ31" s="36"/>
    </row>
    <row r="32" spans="2:82" ht="15" customHeight="1">
      <c r="B32" s="68" t="s">
        <v>25</v>
      </c>
      <c r="C32" s="36"/>
      <c r="D32" s="36"/>
      <c r="E32" s="36"/>
      <c r="F32" s="36"/>
      <c r="G32" s="86" t="s">
        <v>18</v>
      </c>
      <c r="H32" s="54"/>
      <c r="I32" s="106" t="s">
        <v>26</v>
      </c>
      <c r="J32" s="7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X32" s="1"/>
      <c r="AY32" s="1"/>
      <c r="AZ32" s="1"/>
      <c r="BA32" s="1"/>
      <c r="BB32" s="1"/>
      <c r="BC32" s="1"/>
      <c r="BD32" s="1"/>
      <c r="BG32" s="1"/>
      <c r="BH32" s="1"/>
      <c r="BI32" s="1"/>
      <c r="BK32" s="1"/>
      <c r="BL32" s="1"/>
      <c r="BM32" s="1"/>
      <c r="BN32" s="1"/>
      <c r="BO32" s="1"/>
      <c r="BP32" s="1"/>
      <c r="BQ32" s="1"/>
    </row>
    <row r="33" spans="1:69" ht="15" customHeight="1">
      <c r="B33" s="102" t="s">
        <v>27</v>
      </c>
      <c r="C33" s="36"/>
      <c r="D33" s="84" t="s">
        <v>28</v>
      </c>
      <c r="E33" s="36"/>
      <c r="F33" s="36"/>
      <c r="G33" s="70"/>
      <c r="H33" s="54"/>
      <c r="I33" s="75"/>
      <c r="J33" s="7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  <c r="AX33" s="1"/>
      <c r="AY33" s="1"/>
      <c r="AZ33" s="24"/>
      <c r="BA33" s="1"/>
      <c r="BB33" s="1"/>
      <c r="BC33" s="1"/>
      <c r="BD33" s="1"/>
      <c r="BG33" s="1"/>
      <c r="BH33" s="1"/>
      <c r="BI33" s="1"/>
      <c r="BJ33" s="1"/>
      <c r="BK33" s="1"/>
      <c r="BL33" s="1"/>
      <c r="BM33" s="24"/>
      <c r="BN33" s="1"/>
      <c r="BO33" s="1"/>
      <c r="BP33" s="1"/>
      <c r="BQ33" s="1"/>
    </row>
    <row r="34" spans="1:69" ht="15" customHeight="1">
      <c r="B34" s="102" t="s">
        <v>30</v>
      </c>
      <c r="C34" s="36"/>
      <c r="D34" s="84" t="s">
        <v>31</v>
      </c>
      <c r="E34" s="36"/>
      <c r="F34" s="36"/>
      <c r="G34" s="70"/>
      <c r="H34" s="54"/>
      <c r="I34" s="87"/>
      <c r="J34" s="7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15" customHeight="1">
      <c r="B35" s="102" t="s">
        <v>30</v>
      </c>
      <c r="C35" s="36"/>
      <c r="D35" s="84"/>
      <c r="E35" s="36"/>
      <c r="F35" s="36"/>
      <c r="G35" s="70"/>
      <c r="H35" s="54"/>
      <c r="I35" s="75"/>
      <c r="J35" s="7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38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G35" s="38"/>
      <c r="BH35" s="36"/>
      <c r="BI35" s="36"/>
      <c r="BJ35" s="36"/>
      <c r="BK35" s="36"/>
      <c r="BL35" s="36"/>
      <c r="BM35" s="36"/>
      <c r="BN35" s="36"/>
      <c r="BO35" s="36"/>
      <c r="BP35" s="36"/>
      <c r="BQ35" s="36"/>
    </row>
    <row r="36" spans="1:69" ht="15" customHeight="1">
      <c r="A36" s="16"/>
      <c r="B36" s="63" t="s">
        <v>35</v>
      </c>
      <c r="C36" s="36"/>
      <c r="D36" s="36"/>
      <c r="E36" s="36"/>
      <c r="F36" s="36"/>
      <c r="G36" s="70" t="s">
        <v>35</v>
      </c>
      <c r="H36" s="54"/>
      <c r="I36" s="75" t="s">
        <v>35</v>
      </c>
      <c r="J36" s="7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69" ht="15" customHeight="1">
      <c r="A37" s="19"/>
      <c r="B37" s="63" t="s">
        <v>38</v>
      </c>
      <c r="C37" s="36"/>
      <c r="D37" s="36"/>
      <c r="E37" s="36"/>
      <c r="F37" s="36"/>
      <c r="G37" s="81"/>
      <c r="H37" s="82"/>
      <c r="I37" s="82"/>
      <c r="J37" s="83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69" ht="15.75" customHeight="1">
      <c r="A38" s="16"/>
      <c r="B38" s="63" t="s">
        <v>41</v>
      </c>
      <c r="C38" s="36"/>
      <c r="D38" s="36"/>
      <c r="E38" s="36"/>
      <c r="F38" s="36"/>
      <c r="G38" s="92"/>
      <c r="H38" s="82"/>
      <c r="I38" s="82"/>
      <c r="J38" s="83"/>
      <c r="P38" s="25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69" ht="15" customHeight="1" thickBot="1">
      <c r="A39" s="16"/>
      <c r="B39" s="96" t="s">
        <v>42</v>
      </c>
      <c r="C39" s="97"/>
      <c r="D39" s="97"/>
      <c r="E39" s="97"/>
      <c r="F39" s="97"/>
      <c r="G39" s="99"/>
      <c r="H39" s="100"/>
      <c r="I39" s="100"/>
      <c r="J39" s="101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69" ht="15" customHeight="1">
      <c r="A40" s="16"/>
      <c r="B40" s="16"/>
      <c r="C40" s="1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69" ht="15" customHeight="1">
      <c r="A41" s="16"/>
      <c r="B41" s="16"/>
      <c r="C41" s="1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69" ht="15" customHeight="1">
      <c r="A42" s="16"/>
      <c r="B42" s="16"/>
      <c r="C42" s="1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69" ht="15" customHeight="1">
      <c r="A43" s="16"/>
      <c r="B43" s="26"/>
      <c r="C43" s="1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69" ht="15" customHeight="1"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69" ht="15" customHeight="1"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69" ht="15" customHeight="1"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69" ht="15" customHeight="1"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69" ht="15" customHeight="1">
      <c r="M48" s="94"/>
      <c r="N48" s="36"/>
      <c r="O48" s="80"/>
      <c r="P48" s="36"/>
      <c r="Q48" s="36"/>
      <c r="R48" s="36"/>
      <c r="S48" s="36"/>
      <c r="T48" s="36"/>
      <c r="U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2:69" ht="15" customHeight="1">
      <c r="M49" s="94"/>
      <c r="N49" s="36"/>
      <c r="O49" s="80"/>
      <c r="P49" s="36"/>
      <c r="Q49" s="36"/>
      <c r="R49" s="36"/>
      <c r="S49" s="36"/>
      <c r="T49" s="36"/>
      <c r="U49" s="36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2:69" ht="15" customHeight="1">
      <c r="M50" s="94"/>
      <c r="N50" s="36"/>
      <c r="O50" s="80"/>
      <c r="P50" s="36"/>
      <c r="Q50" s="36"/>
      <c r="R50" s="36"/>
      <c r="S50" s="36"/>
      <c r="T50" s="36"/>
      <c r="U50" s="36"/>
      <c r="W50" s="38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2:69" ht="15" customHeight="1">
      <c r="M51" s="94"/>
      <c r="N51" s="36"/>
      <c r="O51" s="109"/>
      <c r="P51" s="36"/>
      <c r="Q51" s="36"/>
      <c r="R51" s="36"/>
      <c r="S51" s="36"/>
      <c r="T51" s="36"/>
      <c r="U51" s="36"/>
      <c r="W51" s="38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X51" s="28"/>
      <c r="AY51" s="28"/>
      <c r="AZ51" s="28"/>
      <c r="BA51" s="28"/>
      <c r="BB51" s="28"/>
      <c r="BC51" s="28"/>
      <c r="BD51" s="28"/>
      <c r="BK51" s="28"/>
      <c r="BL51" s="28"/>
      <c r="BM51" s="28"/>
      <c r="BN51" s="28"/>
      <c r="BO51" s="28"/>
      <c r="BP51" s="28"/>
      <c r="BQ51" s="28"/>
    </row>
    <row r="52" spans="12:69" ht="15" customHeight="1">
      <c r="W52" s="38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X52" s="29"/>
      <c r="AY52" s="29"/>
      <c r="AZ52" s="29"/>
      <c r="BA52" s="29"/>
      <c r="BB52" s="29"/>
      <c r="BC52" s="29"/>
      <c r="BD52" s="29"/>
      <c r="BK52" s="29"/>
      <c r="BL52" s="29"/>
      <c r="BM52" s="29"/>
      <c r="BN52" s="29"/>
      <c r="BO52" s="29"/>
      <c r="BP52" s="29"/>
      <c r="BQ52" s="29"/>
    </row>
    <row r="53" spans="12:69" ht="15" customHeight="1">
      <c r="W53" s="38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X53" s="29"/>
      <c r="AY53" s="29"/>
      <c r="AZ53" s="29"/>
      <c r="BA53" s="29"/>
      <c r="BB53" s="29"/>
      <c r="BC53" s="29"/>
      <c r="BD53" s="29"/>
      <c r="BK53" s="29"/>
      <c r="BL53" s="29"/>
      <c r="BM53" s="29"/>
      <c r="BN53" s="29"/>
      <c r="BO53" s="29"/>
      <c r="BP53" s="29"/>
      <c r="BQ53" s="29"/>
    </row>
    <row r="54" spans="12:69" ht="15" customHeight="1">
      <c r="M54" s="38"/>
      <c r="N54" s="36"/>
      <c r="W54" s="16"/>
      <c r="X54" s="30"/>
      <c r="Y54" s="16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X54" s="29"/>
      <c r="AY54" s="29"/>
      <c r="AZ54" s="29"/>
      <c r="BA54" s="29"/>
      <c r="BB54" s="29"/>
      <c r="BC54" s="29"/>
      <c r="BD54" s="29"/>
      <c r="BK54" s="29"/>
      <c r="BL54" s="29"/>
      <c r="BM54" s="29"/>
      <c r="BN54" s="29"/>
      <c r="BO54" s="29"/>
      <c r="BP54" s="29"/>
      <c r="BQ54" s="29"/>
    </row>
    <row r="55" spans="12:69" ht="15" customHeight="1">
      <c r="M55" s="1"/>
      <c r="N55" s="1"/>
      <c r="W55" s="19"/>
      <c r="X55" s="31"/>
      <c r="Y55" s="19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X55" s="29"/>
      <c r="AY55" s="29"/>
      <c r="AZ55" s="29"/>
      <c r="BA55" s="29"/>
      <c r="BB55" s="29"/>
      <c r="BC55" s="29"/>
      <c r="BD55" s="29"/>
      <c r="BK55" s="29"/>
      <c r="BL55" s="29"/>
      <c r="BM55" s="29"/>
      <c r="BN55" s="29"/>
      <c r="BO55" s="29"/>
      <c r="BP55" s="29"/>
      <c r="BQ55" s="29"/>
    </row>
    <row r="56" spans="12:69" ht="15" customHeight="1">
      <c r="L56" s="69" t="s">
        <v>43</v>
      </c>
      <c r="M56" s="36"/>
      <c r="N56" s="54"/>
      <c r="O56" s="64" t="str">
        <f>IF(D8&lt;&gt;0,UPPER(D8),"-")</f>
        <v>-</v>
      </c>
      <c r="P56" s="36"/>
      <c r="Q56" s="36"/>
      <c r="R56" s="36"/>
      <c r="S56" s="36"/>
      <c r="T56" s="36"/>
      <c r="U56" s="36"/>
      <c r="V56" s="36"/>
      <c r="W56" s="16"/>
      <c r="X56" s="30"/>
      <c r="Y56" s="16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X56" s="28"/>
      <c r="AY56" s="28"/>
      <c r="AZ56" s="28"/>
      <c r="BA56" s="28"/>
      <c r="BB56" s="28"/>
      <c r="BC56" s="28"/>
      <c r="BD56" s="28"/>
      <c r="BK56" s="28"/>
      <c r="BL56" s="28"/>
      <c r="BM56" s="28"/>
      <c r="BN56" s="28"/>
      <c r="BO56" s="28"/>
      <c r="BP56" s="28"/>
      <c r="BQ56" s="28"/>
    </row>
    <row r="57" spans="12:69" ht="15" customHeight="1">
      <c r="L57" s="69" t="s">
        <v>44</v>
      </c>
      <c r="M57" s="36"/>
      <c r="N57" s="54"/>
      <c r="O57" s="64" t="str">
        <f>UPPER(IF(D9&lt;&gt;0,CONCATENATE("00100-",D9),"-"))</f>
        <v>-</v>
      </c>
      <c r="P57" s="36"/>
      <c r="Q57" s="36"/>
      <c r="R57" s="36"/>
      <c r="S57" s="36"/>
      <c r="T57" s="36"/>
      <c r="U57" s="36"/>
      <c r="V57" s="36"/>
      <c r="W57" s="16"/>
      <c r="X57" s="30"/>
      <c r="Y57" s="16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38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G57" s="38"/>
      <c r="BH57" s="36"/>
      <c r="BI57" s="36"/>
      <c r="BJ57" s="36"/>
      <c r="BK57" s="36"/>
      <c r="BL57" s="36"/>
      <c r="BM57" s="36"/>
      <c r="BN57" s="36"/>
      <c r="BO57" s="36"/>
      <c r="BP57" s="36"/>
      <c r="BQ57" s="36"/>
    </row>
    <row r="58" spans="12:69" ht="15" customHeight="1">
      <c r="L58" s="69" t="s">
        <v>45</v>
      </c>
      <c r="M58" s="36"/>
      <c r="N58" s="54"/>
      <c r="O58" s="64" t="str">
        <f>IF(D10&lt;&gt;0,UPPER(D10),"-")</f>
        <v>-</v>
      </c>
      <c r="P58" s="36"/>
      <c r="Q58" s="36"/>
      <c r="R58" s="36"/>
      <c r="S58" s="36"/>
      <c r="T58" s="36"/>
      <c r="U58" s="36"/>
      <c r="V58" s="36"/>
      <c r="W58" s="16"/>
      <c r="X58" s="30"/>
      <c r="Y58" s="16"/>
    </row>
    <row r="59" spans="12:69" ht="15" customHeight="1">
      <c r="L59" s="69" t="s">
        <v>46</v>
      </c>
      <c r="M59" s="36"/>
      <c r="N59" s="54"/>
      <c r="O59" s="71">
        <f>D11</f>
        <v>0</v>
      </c>
      <c r="P59" s="36"/>
      <c r="Q59" s="36"/>
      <c r="R59" s="36"/>
      <c r="S59" s="36"/>
      <c r="T59" s="36"/>
      <c r="U59" s="36"/>
      <c r="V59" s="36"/>
      <c r="W59" s="16"/>
      <c r="X59" s="30"/>
      <c r="Y59" s="16"/>
      <c r="BB59" s="39" t="str">
        <f>CONCATENATE("TEL: ",(IF(D10="ADRIANA DE SOUZA","(37) 99917-0206",IF(D10="AGOSTINHO","(37) 99917-0206",IF(D10="CASSIO","(37) 99917-0206",IF(D10="KLEYTON DE PADUA","(37) 99917-0206",IF(D10="LUCIANA DE SOUZA","(37) 99917-0206",IF(D10="MATEUS ARTUR","(37) 99138-9822",IF(D10="MAURÍCIO","(37) 99917-0206",IF(D10="RUBENS PAIVA","(37) 99161-8157",IF(D10="TACIANA GOULART","(37) 99150-1000","(37) 99917-0206")))))))))))</f>
        <v>TEL: (37) 99917-0206</v>
      </c>
      <c r="BC59" s="36"/>
      <c r="BD59" s="36"/>
      <c r="BO59" s="39" t="str">
        <f>CONCATENATE("TEL: ",(IF(Q10="ADRIANA DE SOUZA","(37) 99917-0206",IF(Q10="AGOSTINHO","(37) 99917-0206",IF(Q10="CASSIO","(37) 99917-0206",IF(Q10="KLEYTON DE PADUA","(37) 99917-0206",IF(Q10="LUCIANA DE SOUZA","(37) 99917-0206",IF(Q10="MATEUS ARTUR","(37) 99138-9822",IF(Q10="MAURÍCIO","(37) 99917-0206",IF(Q10="RUBENS PAIVA","(37) 99161-8157",IF(Q10="TACIANA GOULART","(37) 99150-1000","(37) 99917-0206")))))))))))</f>
        <v>TEL: (37) 99917-0206</v>
      </c>
      <c r="BP59" s="36"/>
      <c r="BQ59" s="36"/>
    </row>
    <row r="60" spans="12:69" ht="18" customHeight="1">
      <c r="W60" s="16"/>
      <c r="X60" s="30"/>
      <c r="Y60" s="16"/>
      <c r="BA60" s="1"/>
      <c r="BB60" s="36"/>
      <c r="BC60" s="36"/>
      <c r="BD60" s="36"/>
      <c r="BN60" s="1"/>
      <c r="BO60" s="36"/>
      <c r="BP60" s="36"/>
      <c r="BQ60" s="36"/>
    </row>
    <row r="61" spans="12:69" ht="18.75" customHeight="1">
      <c r="W61" s="16"/>
      <c r="X61" s="30"/>
      <c r="Y61" s="16"/>
      <c r="AT61" s="40" t="s">
        <v>47</v>
      </c>
      <c r="AU61" s="36"/>
      <c r="AV61" s="36"/>
      <c r="AW61" s="36"/>
      <c r="AX61" s="36"/>
      <c r="AY61" s="36"/>
      <c r="AZ61" s="32"/>
      <c r="BA61" s="33"/>
      <c r="BB61" s="41" t="str">
        <f>"@SERRANASOLAR"</f>
        <v>@SERRANASOLAR</v>
      </c>
      <c r="BC61" s="36"/>
      <c r="BD61" s="36"/>
      <c r="BG61" s="40" t="s">
        <v>47</v>
      </c>
      <c r="BH61" s="36"/>
      <c r="BI61" s="36"/>
      <c r="BJ61" s="36"/>
      <c r="BK61" s="36"/>
      <c r="BL61" s="36"/>
      <c r="BM61" s="32"/>
      <c r="BN61" s="33"/>
      <c r="BO61" s="41" t="str">
        <f>"@SERRANASOLAR"</f>
        <v>@SERRANASOLAR</v>
      </c>
      <c r="BP61" s="36"/>
      <c r="BQ61" s="36"/>
    </row>
    <row r="62" spans="12:69" ht="12" customHeight="1"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T62" s="38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G62" s="38"/>
      <c r="BH62" s="36"/>
      <c r="BI62" s="36"/>
      <c r="BJ62" s="36"/>
      <c r="BK62" s="36"/>
      <c r="BL62" s="36"/>
      <c r="BM62" s="36"/>
      <c r="BN62" s="36"/>
      <c r="BO62" s="36"/>
      <c r="BP62" s="36"/>
      <c r="BQ62" s="36"/>
    </row>
    <row r="63" spans="12:69"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</sheetData>
  <mergeCells count="218">
    <mergeCell ref="AY14:BA14"/>
    <mergeCell ref="G23:H23"/>
    <mergeCell ref="AY9:BD9"/>
    <mergeCell ref="L58:N58"/>
    <mergeCell ref="B27:F27"/>
    <mergeCell ref="B12:C12"/>
    <mergeCell ref="B21:C21"/>
    <mergeCell ref="D11:J11"/>
    <mergeCell ref="M50:N50"/>
    <mergeCell ref="O51:U51"/>
    <mergeCell ref="M51:N51"/>
    <mergeCell ref="W51:AG51"/>
    <mergeCell ref="B33:C33"/>
    <mergeCell ref="AY31:BD31"/>
    <mergeCell ref="D23:F23"/>
    <mergeCell ref="AT19:AX19"/>
    <mergeCell ref="B8:C8"/>
    <mergeCell ref="G21:H21"/>
    <mergeCell ref="B25:F25"/>
    <mergeCell ref="B22:C22"/>
    <mergeCell ref="BT27:CD27"/>
    <mergeCell ref="AT9:AX9"/>
    <mergeCell ref="BT2:CD2"/>
    <mergeCell ref="G20:H20"/>
    <mergeCell ref="I20:J20"/>
    <mergeCell ref="B20:F20"/>
    <mergeCell ref="AT21:BD21"/>
    <mergeCell ref="AT11:AX11"/>
    <mergeCell ref="AY23:BD23"/>
    <mergeCell ref="W2:AG48"/>
    <mergeCell ref="AY17:BA17"/>
    <mergeCell ref="G22:H22"/>
    <mergeCell ref="B35:C35"/>
    <mergeCell ref="BT28:CD28"/>
    <mergeCell ref="AT13:BD13"/>
    <mergeCell ref="D9:J9"/>
    <mergeCell ref="AT7:BD7"/>
    <mergeCell ref="BT14:CD14"/>
    <mergeCell ref="B11:C11"/>
    <mergeCell ref="I32:J32"/>
    <mergeCell ref="AT8:BD8"/>
    <mergeCell ref="AT24:AX24"/>
    <mergeCell ref="G38:J38"/>
    <mergeCell ref="W1:AG1"/>
    <mergeCell ref="AY25:BD25"/>
    <mergeCell ref="BB17:BD17"/>
    <mergeCell ref="AV6:BD6"/>
    <mergeCell ref="AY15:BA15"/>
    <mergeCell ref="AY30:BD30"/>
    <mergeCell ref="G24:H24"/>
    <mergeCell ref="I24:J24"/>
    <mergeCell ref="G33:H33"/>
    <mergeCell ref="I33:J33"/>
    <mergeCell ref="AT10:AX10"/>
    <mergeCell ref="AV4:BD4"/>
    <mergeCell ref="AH11:AR11"/>
    <mergeCell ref="AV5:BD5"/>
    <mergeCell ref="I22:J22"/>
    <mergeCell ref="G27:J27"/>
    <mergeCell ref="AT3:BD3"/>
    <mergeCell ref="AY29:BD29"/>
    <mergeCell ref="AY11:BD11"/>
    <mergeCell ref="D10:J10"/>
    <mergeCell ref="AT5:AU5"/>
    <mergeCell ref="AT62:BD62"/>
    <mergeCell ref="G35:H35"/>
    <mergeCell ref="B7:J7"/>
    <mergeCell ref="I35:J35"/>
    <mergeCell ref="B15:C15"/>
    <mergeCell ref="BB59:BD60"/>
    <mergeCell ref="O50:U50"/>
    <mergeCell ref="D21:F21"/>
    <mergeCell ref="AT17:AX17"/>
    <mergeCell ref="W53:AG53"/>
    <mergeCell ref="AT22:AX22"/>
    <mergeCell ref="L56:N56"/>
    <mergeCell ref="AT57:BD57"/>
    <mergeCell ref="D15:I15"/>
    <mergeCell ref="I21:J21"/>
    <mergeCell ref="G39:J39"/>
    <mergeCell ref="AT35:BD35"/>
    <mergeCell ref="B34:C34"/>
    <mergeCell ref="AT61:AY61"/>
    <mergeCell ref="D35:F35"/>
    <mergeCell ref="I36:J36"/>
    <mergeCell ref="AT18:AX18"/>
    <mergeCell ref="B23:C23"/>
    <mergeCell ref="AY19:BA19"/>
    <mergeCell ref="BT18:CD18"/>
    <mergeCell ref="BB15:BD15"/>
    <mergeCell ref="G26:J26"/>
    <mergeCell ref="AH13:AR13"/>
    <mergeCell ref="D12:J12"/>
    <mergeCell ref="O48:U48"/>
    <mergeCell ref="AH2:AR10"/>
    <mergeCell ref="AY24:BD24"/>
    <mergeCell ref="M49:N49"/>
    <mergeCell ref="AT28:AX28"/>
    <mergeCell ref="G25:J25"/>
    <mergeCell ref="M48:N48"/>
    <mergeCell ref="D14:J14"/>
    <mergeCell ref="BT5:CD5"/>
    <mergeCell ref="B39:F39"/>
    <mergeCell ref="AT27:BD27"/>
    <mergeCell ref="BA22:BB22"/>
    <mergeCell ref="B19:J19"/>
    <mergeCell ref="AY10:BD10"/>
    <mergeCell ref="BA28:BB28"/>
    <mergeCell ref="AT29:AX29"/>
    <mergeCell ref="AT14:AX14"/>
    <mergeCell ref="AT23:AX23"/>
    <mergeCell ref="D33:F33"/>
    <mergeCell ref="BT15:CD15"/>
    <mergeCell ref="I23:J23"/>
    <mergeCell ref="B4:J4"/>
    <mergeCell ref="AT15:AX15"/>
    <mergeCell ref="B9:C9"/>
    <mergeCell ref="O49:U49"/>
    <mergeCell ref="G37:J37"/>
    <mergeCell ref="D34:F34"/>
    <mergeCell ref="O58:V58"/>
    <mergeCell ref="E13:H13"/>
    <mergeCell ref="L57:N57"/>
    <mergeCell ref="G32:H32"/>
    <mergeCell ref="BB19:BD19"/>
    <mergeCell ref="D22:F22"/>
    <mergeCell ref="B36:F36"/>
    <mergeCell ref="O57:V57"/>
    <mergeCell ref="I34:J34"/>
    <mergeCell ref="AT16:AX16"/>
    <mergeCell ref="AT25:AX25"/>
    <mergeCell ref="AT6:AU6"/>
    <mergeCell ref="BB14:BD14"/>
    <mergeCell ref="AH12:AR12"/>
    <mergeCell ref="D8:J8"/>
    <mergeCell ref="G36:H36"/>
    <mergeCell ref="BB61:BD61"/>
    <mergeCell ref="AT4:AU4"/>
    <mergeCell ref="AY16:BA16"/>
    <mergeCell ref="B38:F38"/>
    <mergeCell ref="B10:C10"/>
    <mergeCell ref="AY18:BA18"/>
    <mergeCell ref="AT31:AX31"/>
    <mergeCell ref="O56:V56"/>
    <mergeCell ref="BB16:BD16"/>
    <mergeCell ref="W52:AG52"/>
    <mergeCell ref="B24:F24"/>
    <mergeCell ref="B31:J31"/>
    <mergeCell ref="BB18:BD18"/>
    <mergeCell ref="AT30:AX30"/>
    <mergeCell ref="B32:F32"/>
    <mergeCell ref="B26:F26"/>
    <mergeCell ref="M54:N54"/>
    <mergeCell ref="B14:C14"/>
    <mergeCell ref="W50:AG50"/>
    <mergeCell ref="L59:N59"/>
    <mergeCell ref="B13:C13"/>
    <mergeCell ref="G34:H34"/>
    <mergeCell ref="O59:V59"/>
    <mergeCell ref="B37:F37"/>
    <mergeCell ref="BG9:BK9"/>
    <mergeCell ref="BL9:BQ9"/>
    <mergeCell ref="BG10:BK10"/>
    <mergeCell ref="BL10:BQ10"/>
    <mergeCell ref="BG11:BK11"/>
    <mergeCell ref="BL11:BQ11"/>
    <mergeCell ref="BG13:BQ13"/>
    <mergeCell ref="BG14:BK14"/>
    <mergeCell ref="BL14:BN14"/>
    <mergeCell ref="BO14:BQ14"/>
    <mergeCell ref="BG3:BQ3"/>
    <mergeCell ref="BG4:BH4"/>
    <mergeCell ref="BI4:BQ4"/>
    <mergeCell ref="BG5:BH5"/>
    <mergeCell ref="BI5:BQ5"/>
    <mergeCell ref="BG6:BH6"/>
    <mergeCell ref="BI6:BQ6"/>
    <mergeCell ref="BG7:BQ7"/>
    <mergeCell ref="BG8:BQ8"/>
    <mergeCell ref="BO15:BQ15"/>
    <mergeCell ref="BG16:BK16"/>
    <mergeCell ref="BL16:BN16"/>
    <mergeCell ref="BO16:BQ16"/>
    <mergeCell ref="BG17:BK17"/>
    <mergeCell ref="BL17:BN17"/>
    <mergeCell ref="BO17:BQ17"/>
    <mergeCell ref="BG18:BK18"/>
    <mergeCell ref="BL18:BN18"/>
    <mergeCell ref="BO18:BQ18"/>
    <mergeCell ref="BG15:BK15"/>
    <mergeCell ref="BL15:BN15"/>
    <mergeCell ref="BG19:BK19"/>
    <mergeCell ref="BL19:BN19"/>
    <mergeCell ref="BO19:BQ19"/>
    <mergeCell ref="BG21:BQ21"/>
    <mergeCell ref="BG22:BK22"/>
    <mergeCell ref="BN22:BO22"/>
    <mergeCell ref="BG23:BK23"/>
    <mergeCell ref="BL23:BQ23"/>
    <mergeCell ref="BG24:BK24"/>
    <mergeCell ref="BL24:BQ24"/>
    <mergeCell ref="BG31:BK31"/>
    <mergeCell ref="BL31:BQ31"/>
    <mergeCell ref="BG35:BQ35"/>
    <mergeCell ref="BG57:BQ57"/>
    <mergeCell ref="BO59:BQ60"/>
    <mergeCell ref="BG61:BL61"/>
    <mergeCell ref="BO61:BQ61"/>
    <mergeCell ref="BG62:BQ62"/>
    <mergeCell ref="BG25:BK25"/>
    <mergeCell ref="BL25:BQ25"/>
    <mergeCell ref="BG27:BQ27"/>
    <mergeCell ref="BG28:BK28"/>
    <mergeCell ref="BN28:BO28"/>
    <mergeCell ref="BG29:BK29"/>
    <mergeCell ref="BL29:BQ29"/>
    <mergeCell ref="BG30:BK30"/>
    <mergeCell ref="BL30:BQ30"/>
  </mergeCells>
  <dataValidations count="3">
    <dataValidation type="list" allowBlank="1" showInputMessage="1" showErrorMessage="1" sqref="D22:F22 D34:F34" xr:uid="{00000000-0002-0000-0000-000000000000}">
      <formula1>"SOLIS/FRONIUS"</formula1>
    </dataValidation>
    <dataValidation type="list" allowBlank="1" showInputMessage="1" showErrorMessage="1" sqref="D21:F21 D33:F33" xr:uid="{00000000-0002-0000-0000-000001000000}">
      <formula1>"FOTOVOLTAICO,BEL ENERGY/CANADIAN/RISEN"</formula1>
    </dataValidation>
    <dataValidation showInputMessage="1" showErrorMessage="1" sqref="D11:J11" xr:uid="{00000000-0002-0000-0000-000003000000}"/>
  </dataValidations>
  <printOptions horizontalCentered="1" verticalCentered="1"/>
  <pageMargins left="0" right="0" top="0" bottom="0" header="0" footer="0"/>
  <pageSetup paperSize="9" scale="91" orientation="portrait" r:id="rId1"/>
  <colBreaks count="5" manualBreakCount="5">
    <brk id="22" max="1048575" man="1"/>
    <brk id="33" max="61" man="1"/>
    <brk id="44" max="61" man="1"/>
    <brk id="57" max="61" man="1"/>
    <brk id="70" max="6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Artur Santos</dc:creator>
  <cp:lastModifiedBy>Mateus Artur Santos</cp:lastModifiedBy>
  <cp:lastPrinted>2025-04-21T18:19:55Z</cp:lastPrinted>
  <dcterms:created xsi:type="dcterms:W3CDTF">2015-06-05T18:17:20Z</dcterms:created>
  <dcterms:modified xsi:type="dcterms:W3CDTF">2025-04-21T18:20:00Z</dcterms:modified>
</cp:coreProperties>
</file>