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/>
  <mc:AlternateContent xmlns:mc="http://schemas.openxmlformats.org/markup-compatibility/2006">
    <mc:Choice Requires="x15">
      <x15ac:absPath xmlns:x15ac="http://schemas.microsoft.com/office/spreadsheetml/2010/11/ac" url="C:\Users\Matheus Caçabuena\Desktop\estudos\pucrs\"/>
    </mc:Choice>
  </mc:AlternateContent>
  <xr:revisionPtr revIDLastSave="0" documentId="8_{1EF356D2-53C3-4439-8B2E-E3940CCCC299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Integrantes" sheetId="1" r:id="rId1"/>
    <sheet name="Problema 1 (enunciado)" sheetId="10" r:id="rId2"/>
    <sheet name="Problema 1 (calculos)" sheetId="11" r:id="rId3"/>
    <sheet name="Problema 1 (graficos)" sheetId="16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8" i="10" l="1"/>
  <c r="C27" i="10"/>
  <c r="C26" i="10"/>
  <c r="G28" i="11" s="1"/>
  <c r="E19" i="10"/>
  <c r="D19" i="10"/>
  <c r="D10" i="10"/>
  <c r="D9" i="10"/>
  <c r="D8" i="10"/>
  <c r="C12" i="10"/>
  <c r="C11" i="10"/>
  <c r="C10" i="10"/>
  <c r="C27" i="11" s="1"/>
  <c r="C9" i="10"/>
  <c r="C28" i="11"/>
  <c r="H28" i="11"/>
  <c r="H29" i="11"/>
  <c r="F28" i="11"/>
  <c r="F29" i="11"/>
  <c r="C11" i="11"/>
  <c r="C29" i="11"/>
  <c r="C26" i="11"/>
  <c r="G26" i="11" s="1"/>
  <c r="C25" i="11"/>
  <c r="G6" i="11" l="1"/>
  <c r="G31" i="11"/>
  <c r="C31" i="11"/>
  <c r="G7" i="11"/>
  <c r="E26" i="11"/>
  <c r="E31" i="11" s="1"/>
  <c r="G5" i="11"/>
  <c r="C10" i="11" l="1"/>
  <c r="C12" i="11" s="1"/>
  <c r="F25" i="11"/>
  <c r="D31" i="11"/>
  <c r="H25" i="11"/>
  <c r="H26" i="11"/>
  <c r="F26" i="11"/>
  <c r="C33" i="11" l="1"/>
  <c r="C34" i="11" s="1"/>
  <c r="C36" i="11"/>
  <c r="C37" i="11" s="1"/>
  <c r="H31" i="11"/>
  <c r="G36" i="11" s="1"/>
  <c r="G37" i="11" s="1"/>
  <c r="F31" i="11"/>
  <c r="E36" i="11" l="1"/>
  <c r="E33" i="11"/>
  <c r="E34" i="11" l="1"/>
  <c r="C40" i="11"/>
  <c r="E37" i="11"/>
  <c r="C41" i="11"/>
  <c r="D40" i="11" l="1"/>
  <c r="E40" i="11"/>
  <c r="F40" i="11" s="1"/>
  <c r="D41" i="11"/>
  <c r="E41" i="11"/>
  <c r="F41" i="11" s="1"/>
</calcChain>
</file>

<file path=xl/sharedStrings.xml><?xml version="1.0" encoding="utf-8"?>
<sst xmlns="http://schemas.openxmlformats.org/spreadsheetml/2006/main" count="111" uniqueCount="56">
  <si>
    <t>Integrantes</t>
  </si>
  <si>
    <t>Itens de Custo de Produção</t>
  </si>
  <si>
    <t>Custos no Primeiro Turno</t>
  </si>
  <si>
    <t>Fixo Direto</t>
  </si>
  <si>
    <t>Unitário dos Recursos Variáveis</t>
  </si>
  <si>
    <t>($ por mês)</t>
  </si>
  <si>
    <t>Material</t>
  </si>
  <si>
    <t>Mão de obra direta</t>
  </si>
  <si>
    <t>Energia</t>
  </si>
  <si>
    <t>Armazenagem</t>
  </si>
  <si>
    <t>Depreciação</t>
  </si>
  <si>
    <t>-</t>
  </si>
  <si>
    <t>Capacidade instalada de produção:</t>
  </si>
  <si>
    <t>Peça metálica = A + B</t>
  </si>
  <si>
    <t>A</t>
  </si>
  <si>
    <t>B</t>
  </si>
  <si>
    <t>Utilização dos Recursos de Produção</t>
  </si>
  <si>
    <t>Fabricação do Componente A</t>
  </si>
  <si>
    <t>Fabricação do Componente B</t>
  </si>
  <si>
    <t>Montagem de Peças Metálicas</t>
  </si>
  <si>
    <t>kWh</t>
  </si>
  <si>
    <t>horas</t>
  </si>
  <si>
    <t>kg</t>
  </si>
  <si>
    <t>Custos fixos indiretos</t>
  </si>
  <si>
    <t>/mês</t>
  </si>
  <si>
    <t>para um 3º mês</t>
  </si>
  <si>
    <t>horas/mês/turno</t>
  </si>
  <si>
    <t>(4 unidades de A)</t>
  </si>
  <si>
    <t>(6 unidades de B)</t>
  </si>
  <si>
    <t>(1 peça metálicas)</t>
  </si>
  <si>
    <t>Peças produzidas por hora</t>
  </si>
  <si>
    <t>Peças produzidas por mês/turno</t>
  </si>
  <si>
    <t>Variável Unitário</t>
  </si>
  <si>
    <t>($ por peça)</t>
  </si>
  <si>
    <t>Custos no Segundo Turno</t>
  </si>
  <si>
    <t>Custos no Terceiro Turno</t>
  </si>
  <si>
    <t>Total</t>
  </si>
  <si>
    <t>hora</t>
  </si>
  <si>
    <t>kg. Total =</t>
  </si>
  <si>
    <t>horas. Total =</t>
  </si>
  <si>
    <t>kWh. Total =</t>
  </si>
  <si>
    <t>Custo total unitário de produção de 4000 peças por mês:</t>
  </si>
  <si>
    <t>Custo direto unitário:</t>
  </si>
  <si>
    <t>Custo direto unitário de produção de 6000 peças por mês:</t>
  </si>
  <si>
    <t>Custo Direto Total</t>
  </si>
  <si>
    <t>Custo Direto Unitário</t>
  </si>
  <si>
    <t>Custo fixo de armazenagem para 3º mês</t>
  </si>
  <si>
    <t>Custo Total Unitário</t>
  </si>
  <si>
    <t>Custo Total</t>
  </si>
  <si>
    <t>Número de Peças</t>
  </si>
  <si>
    <t>Aqui podemos ver que embora o custo direto total (colunas) cresça linearmente e, portanto, é proporcional mas indiferente em relação à quantidade de peças produzidas, o custo variável unitário das peças diminui conforme a quantidade produzida aumenta. É provável que produzir até o limite de produção dos turnos levasse a uma economia no preço unitário das peças; mais cálculos teriam de ser feitos para confirmar esta hipótese.</t>
  </si>
  <si>
    <t>(24 unidades de A)</t>
  </si>
  <si>
    <t>(18 unidades de B)</t>
  </si>
  <si>
    <t>(1 peça metálica)</t>
  </si>
  <si>
    <t>Mateus Caçabuena</t>
  </si>
  <si>
    <t>Carolina Ferreira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</si>
</sst>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0" fillId="0" borderId="0" xfId="1" applyFont="1"/>
    <xf numFmtId="2" fontId="0" fillId="0" borderId="0" xfId="1" applyNumberFormat="1" applyFont="1"/>
    <xf numFmtId="2" fontId="0" fillId="0" borderId="0" xfId="0" applyNumberFormat="1"/>
    <xf numFmtId="0" fontId="1" fillId="0" borderId="3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right"/>
    </xf>
    <xf numFmtId="0" fontId="0" fillId="0" borderId="1" xfId="0" applyBorder="1"/>
    <xf numFmtId="0" fontId="0" fillId="0" borderId="11" xfId="0" applyBorder="1"/>
    <xf numFmtId="44" fontId="0" fillId="0" borderId="1" xfId="1" applyFont="1" applyBorder="1"/>
    <xf numFmtId="2" fontId="0" fillId="0" borderId="1" xfId="1" applyNumberFormat="1" applyFont="1" applyBorder="1"/>
    <xf numFmtId="0" fontId="1" fillId="0" borderId="11" xfId="0" applyFont="1" applyBorder="1" applyAlignment="1">
      <alignment horizontal="center" vertical="center"/>
    </xf>
    <xf numFmtId="2" fontId="0" fillId="0" borderId="1" xfId="1" applyNumberFormat="1" applyFont="1" applyBorder="1" applyAlignment="1">
      <alignment horizontal="center" vertical="center"/>
    </xf>
    <xf numFmtId="44" fontId="0" fillId="0" borderId="1" xfId="0" applyNumberFormat="1" applyBorder="1"/>
    <xf numFmtId="0" fontId="1" fillId="0" borderId="0" xfId="0" applyFont="1" applyAlignment="1">
      <alignment wrapText="1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Medium9"/>
  <colors>
    <mruColors>
      <color rgb="FFE87331"/>
      <color rgb="FFFF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'Problema 1 (calculos)'!$B$40:$B$41</c:f>
              <c:numCache>
                <c:formatCode>General</c:formatCode>
                <c:ptCount val="2"/>
                <c:pt idx="0">
                  <c:v>4000</c:v>
                </c:pt>
                <c:pt idx="1">
                  <c:v>6000</c:v>
                </c:pt>
              </c:numCache>
            </c:numRef>
          </c:cat>
          <c:val>
            <c:numRef>
              <c:f>'Problema 1 (calculos)'!$C$40:$C$41</c:f>
              <c:numCache>
                <c:formatCode>_("$"* #,##0.00_);_("$"* \(#,##0.00\);_("$"* "-"??_);_(@_)</c:formatCode>
                <c:ptCount val="2"/>
                <c:pt idx="0">
                  <c:v>529599.99956799997</c:v>
                </c:pt>
                <c:pt idx="1">
                  <c:v>772799.99870400014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3-4662-9AF7-7E9E95FE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177839"/>
        <c:axId val="42173519"/>
      </c:barChart>
      <c:lineChart>
        <c:grouping val="standard"/>
        <c:varyColors val="0"/>
        <c:ser>
          <c:idx val="1"/>
          <c:order val="1"/>
          <c:tx>
            <c:v>Custo Variável Unitário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'Problema 1 (calculos)'!$F$40:$F$41</c:f>
              <c:numCache>
                <c:formatCode>_("$"* #,##0.00_);_("$"* \(#,##0.00\);_("$"* "-"??_);_(@_)</c:formatCode>
                <c:ptCount val="2"/>
                <c:pt idx="0">
                  <c:v>164.99999989200001</c:v>
                </c:pt>
                <c:pt idx="1">
                  <c:v>156.99999978400001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3C3-4662-9AF7-7E9E95FE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561487"/>
        <c:axId val="160561007"/>
      </c:lineChart>
      <c:catAx>
        <c:axId val="4217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Quantidade</a:t>
                </a:r>
                <a:r>
                  <a:rPr lang="en-US" baseline="0"/>
                  <a:t> Produzida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3519"/>
        <c:crosses val="autoZero"/>
        <c:auto val="1"/>
        <c:lblAlgn val="ctr"/>
        <c:lblOffset val="100"/>
        <c:noMultiLvlLbl val="0"/>
      </c:catAx>
      <c:valAx>
        <c:axId val="42173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 Direto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77839"/>
        <c:crosses val="autoZero"/>
        <c:crossBetween val="between"/>
      </c:valAx>
      <c:valAx>
        <c:axId val="160561007"/>
        <c:scaling>
          <c:orientation val="minMax"/>
        </c:scaling>
        <c:delete val="0"/>
        <c:axPos val="r"/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561487"/>
        <c:crosses val="max"/>
        <c:crossBetween val="between"/>
      </c:valAx>
      <c:catAx>
        <c:axId val="160561487"/>
        <c:scaling>
          <c:orientation val="minMax"/>
        </c:scaling>
        <c:delete val="1"/>
        <c:axPos val="b"/>
        <c:majorTickMark val="out"/>
        <c:minorTickMark val="none"/>
        <c:tickLblPos val="nextTo"/>
        <c:crossAx val="16056100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1</xdr:col>
      <xdr:colOff>6400801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6F95B6-DF72-4866-BBD7-D96211CD03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CB1372D7-AB95-484B-95BE-AACF8D95D0FC}">
  <we:reference id="wa104100404" version="3.0.0.1" store="en-US" storeType="omex"/>
  <we:alternateReferences>
    <we:reference id="wa104100404" version="3.0.0.1" store="en-US" storeType="omex"/>
  </we:alternateReferences>
  <we:properties>
    <we:property name="Bh4aFyoaBT9XEg==" value="&quot;RA==&quot;"/>
    <we:property name="Bh4aFyoaBTRcEg==" value="&quot;MiMx&quot;"/>
    <we:property name="JQMZBToLLnF/HDJCVnkMFAMfAC0EPyI=" value="&quot;UTVSWHVMHHUL&quot;"/>
    <we:property name="JQMZBToLLnF/HDJCVnkVFxs=" value="&quot;UTVSUHc=&quot;"/>
    <we:property name="JQMZBToLLnF/HDJCVnkXFAk7CCE=" value="&quot;RA==&quot;"/>
    <we:property name="JQMZBToLLnF/HDJCVnkpGh0ABD03KDReRA==" value="&quot;VU1LQQ==&quot;"/>
    <we:property name="JQMZBToLLnF/HDJCVnkpGh0ABD03KDReRw==" value="&quot;VU9LQQ==&quot;"/>
    <we:property name="JQMZBToLLnF/HDJCVnkpGh0ABD03KDlBRA==" value="&quot;UTNSUH5SfhMWRH8=&quot;"/>
    <we:property name="JQMZBToLLnF/HDJCVnkpGh0ABD03KDlBRw==" value="&quot;RQ==&quot;"/>
    <we:property name="JQMZBToLLnF/HDJCVnkpGh0ABD03NCRf" value="&quot;Rw==&quot;"/>
    <we:property name="JQMZBToLLnF/HDJCVnkpGh0ABD03NDRV" value="&quot;RA==&quot;"/>
    <we:property name="JQMZBToLLnF/HDJCVnkpGh0ABD03NjlBRA==" value="&quot;UTJSUH5SfhIWRH8=&quot;"/>
    <we:property name="JQMZBToLLnF/HDJCVnkpGh0ABD03NjlBRw==" value="&quot;UTVSWHVMHHUL&quot;"/>
    <we:property name="JQMZBToLLnF/HDJCVnkpGh0ABD03Pz9V" value="&quot;RQ==&quot;"/>
    <we:property name="JQMZBToLLnF/HDJDFDc2AxQEPi4LOQ==" value="&quot;RV9GUX4=&quot;"/>
    <we:property name="JQMZBToLLnF/HDJDFDc2AxQEPi4aKQ==" value="&quot;RA==&quot;"/>
    <we:property name="JQMZBToLLnF/HDJDFDc2AxQEPiENPQ==" value="&quot;RA==&quot;"/>
    <we:property name="JQMZBToLLnF/HDJDFDc2AxQEPiEdNw==" value="&quot;Rw==&quot;"/>
    <we:property name="JQMZBToLLnF/HDJDFDc2AxQEPiIGMw==" value="&quot;RkE=&quot;"/>
    <we:property name="JQMZBToLLnF/HDJDFDc2AxQEPiINLg==" value="&quot;RA==&quot;"/>
    <we:property name="JQMZBToLLnF/HDJDFDc2AxQEPiIaLg==" value="&quot;RV9GVno=&quot;"/>
    <we:property name="JQMZBToLLnF/HDJDFDc2AxQEPiIbNg==" value="&quot;RQ==&quot;"/>
    <we:property name="JQMZBToLLnF/HDJDFDc2AxQEPiMAKWA=" value="&quot;UTJSUH5SfhIWRH8=&quot;"/>
    <we:property name="JQMZBToLLnF/HDJDFDc2AxQEPiMAKWM=" value="&quot;UTVSWHVMHHUL&quot;"/>
    <we:property name="JQMZBToLLnF/HDJDFDc2AxQEPiMYKg==" value="&quot;RQ==&quot;"/>
    <we:property name="JQMZBToLLnF/HDJDFDc2AxQEPiMYLg==" value="&quot;RQ==&quot;"/>
    <we:property name="JQMZBToLLnF/HDJDFDc2AxQEPiYYKQ==" value="&quot;RV9PWA==&quot;"/>
    <we:property name="JQMZBToLLnF/HDJDFDc2AxQEPiYYMw==" value="&quot;RA==&quot;"/>
    <we:property name="JQMZBToLLnF/HDJDFDc2AxQEPiYYPg==" value="&quot;Rg==&quot;"/>
    <we:property name="JQMZBToLLnF/HDJDFDc2AxQEPigJKg==" value="&quot;RV9GUX9YamA=&quot;"/>
    <we:property name="JQMZBToLLnF/HDJDFDc2AxQEPikNOw==" value="&quot;RV9GUX9YamA=&quot;"/>
    <we:property name="JQMZBToLLnF/HDJDFDc2AxQEPioGPQ==" value="&quot;OSE=&quot;"/>
    <we:property name="JQMZBToLLnF/HDJDFDc2AxQEPiwePQ==" value="&quot;RV9GUX9Z&quot;"/>
    <we:property name="JQMZBToLLnF/HDJDFDc2AxQEPj0AKWA=" value="&quot;UTNSUH5SfhMWRH8=&quot;"/>
    <we:property name="JQMZBToLLnF/HDJDFDc2AxQEPj0AKWM=" value="&quot;RQ==&quot;"/>
    <we:property name="JQMZBToLLnF/HDJDFDc2AxQEPj0EIg==" value="&quot;RQ==&quot;"/>
    <we:property name="JQMZBToLLnF/HDJDFDc2AxQEPj0KLA==" value="&quot;RA==&quot;"/>
    <we:property name="JQMZBToLLnF/HDJDFDc2AxQEPj0NKQ==" value="&quot;QA==&quot;"/>
    <we:property name="JQMZBToLLnF/HDJDFDc2AxQEPj0NNmA=" value="&quot;VU1LQQ==&quot;"/>
    <we:property name="JQMZBToLLnF/HDJDFDc2AxQEPj0NNmM=" value="&quot;VU9LQQ==&quot;"/>
    <we:property name="JQMZBToLLnF/HDJDFDc2AxQEPj0bPg==" value="&quot;RQ==&quot;"/>
    <we:property name="JQMZBToLLnF/HDJDFDc2AxQEPj8aPw==" value="&quot;RV9GUX9YamA=&quot;"/>
    <we:property name="JQMZBToLLnF/HDJDFDc2AxQEPjkJNg==" value="&quot;RQ==&quot;"/>
    <we:property name="JQMZBToLLnF/HDJDFDc2AxQEPjsHNg==" value="&quot;RV9GUA==&quot;"/>
    <we:property name="JQMZBToLLnF/HDJDFDc2AxQEPjwHOQ==" value="&quot;RQ==&quot;"/>
    <we:property name="JQMZBToLLnF/HDJDFDc2AxQEPjwLNg==" value="&quot;RA==&quot;"/>
    <we:property name="JQMZBToLLnF/HDJDFDc2AxQEPjwbIA==" value="&quot;REFG&quot;"/>
    <we:property name="JQMZBToLLnF/HDJDFDc2AxQEPjwcOw==" value="&quot;RQ==&quot;"/>
    <we:property name="JQMZBToLLnF/HDJDKDow" value="&quot;UTVSUHc=&quot;"/>
    <we:property name="JQMZBToLLnF/HDJDKjkiOBgY" value="&quot;RA==&quot;"/>
    <we:property name="JQMZBToLLnF/HDJDMTkoHBAUDSob" value="&quot;UTVSWHVMHHUL&quot;"/>
    <we:property name="JhgCFC6PuT4SPGpPRws/GFEkBDwcKDjVgC8RRg47BxgXAyMNKQ==" value="&quot;UTJSUH5SfhQWRHs=&quot;"/>
    <we:property name="JhgCFC6PuT4SPGpPRws/GFEkBDwcKDjVgC8RRg47BxgXAyMNKWA=" value="&quot;&quot;"/>
    <we:property name="JhgCFC6PuT4SPGpPRws/GFEkBDwcKDjVgC8RRg47BxgXAyMNKWE=" value="&quot;&quot;"/>
    <we:property name="JhgCFC6PuT4SPGpPRws/GFEkBDwcKDjVgC8RRg47BxgXAyMNKWI=" value="&quot;&quot;"/>
    <we:property name="JhgCFC6PuT4SPGpPRws/GFEkBDwcKDjVgC8RRg47BxgXAyMNKWM=" value="&quot;&quot;"/>
    <we:property name="JhgCFC6PuT4SPGpPRws/GFEkBDwcKDjVgC8RRg47BxgXAyMNKWQ=" value="&quot;&quot;"/>
    <we:property name="JhgCFC6PuT4SPGpPRws/GFEkBDwcKDjVgC8RRg47BxgXAyMNKWU=" value="&quot;&quot;"/>
    <we:property name="JhgCFC6PuT4SPGpPRws/GFEkBDwcKDjVgC8RRhU7DTwfDw==" value="&quot;RA==&quot;"/>
    <we:property name="JhgCFC6PuT4SPGpPRws/GFEkBDwcKDjVgC8RRhc4Hw==" value="&quot;UTZSWA==&quot;"/>
    <we:property name="JhgCFC6PuT4SPGpPRws/GFEkBDwcKDjVgC8RRis1GQcTExABKiI=" value="&quot;RV9PWA==&quot;"/>
    <we:property name="JhgCFC6PuT4SPGpPRws/GFEkBDwcKDjVgC8RRis1GQcTExABKjU=" value="&quot;Rg==&quot;"/>
    <we:property name="JhgCFC6PuT4SPGpPRws/GFEkBDwcKDjVgC8RRis1GQcTExABKjg=" value="&quot;RA==&quot;"/>
    <we:property name="JhgCFC6PuT4SPGpPRws/GFEkBDwcKDjVgC8RRis1GQcTExAEKiE=" value="&quot;RQ==&quot;"/>
    <we:property name="JhgCFC6PuT4SPGpPRws/GFEkBDwcKDjVgC8RRis1GQcTExAEKiU=" value="&quot;RQ==&quot;"/>
    <we:property name="JhgCFC6PuT4SPGpPRws/GFEkBDwcKDjVgC8RRis1GQcTExAFKCU=" value="&quot;RV9GVno=&quot;"/>
    <we:property name="JhgCFC6PuT4SPGpPRws/GFEkBDwcKDjVgC8RRis1GQcTExAFKT0=" value="&quot;RQ==&quot;"/>
    <we:property name="JhgCFC6PuT4SPGpPRws/GFEkBDwcKDjVgC8RRis1GQcTExAFNDg=" value="&quot;RkE=&quot;"/>
    <we:property name="JhgCFC6PuT4SPGpPRws/GFEkBDwcKDjVgC8RRis1GQcTExAFPyU=" value="&quot;RA==&quot;"/>
    <we:property name="JhgCFC6PuT4SPGpPRws/GFEkBDwcKDjVgC8RRis1GQcTExAGLzw=" value="&quot;RA==&quot;"/>
    <we:property name="JhgCFC6PuT4SPGpPRws/GFEkBDwcKDjVgC8RRis1GQcTExAGPzY=" value="&quot;RA==&quot;"/>
    <we:property name="JhgCFC6PuT4SPGpPRws/GFEkBDwcKDjVgC8RRis1GQcTExAJKCI=" value="&quot;RA==&quot;"/>
    <we:property name="JhgCFC6PuT4SPGpPRws/GFEkBDwcKDjVgC8RRis1GQcTExAJOTI=" value="&quot;RV9GUX4=&quot;"/>
    <we:property name="JhgCFC6PuT4SPGpPRws/GFEkBDwcKDjVgC8RRis1GQcTExALLDY=" value="&quot;RV9GUX9Z&quot;"/>
    <we:property name="JhgCFC6PuT4SPGpPRws/GFEkBDwcKDjVgC8RRis1GQcTExANNDY=" value="&quot;OSE=&quot;"/>
    <we:property name="JhgCFC6PuT4SPGpPRws/GFEkBDwcKDjVgC8RRis1GQcTExAOPzA=" value="&quot;RV9GUX9YamA=&quot;"/>
    <we:property name="JhgCFC6PuT4SPGpPRws/GFEkBDwcKDjVgC8RRis1GQcTExAPOyE=" value="&quot;RV9GUX9YamA=&quot;"/>
    <we:property name="JhgCFC6PuT4SPGpPRws/GFEkBDwcKDjVgC8RRis1GQcTExAYKDQ=" value="&quot;RV9GUX9YamA=&quot;"/>
    <we:property name="JhgCFC6PuT4SPGpPRws/GFEkBDwcKDjVgC8RRis1GQcTExAaKTU=" value="&quot;RQ==&quot;"/>
    <we:property name="JhgCFC6PuT4SPGpPRws/GFEkBDwcKDjVgC8RRis1GQcTExAaNik=" value="&quot;RQ==&quot;"/>
    <we:property name="JhgCFC6PuT4SPGpPRws/GFEkBDwcKDjVgC8RRis1GQcTExAaOCc=" value="&quot;RA==&quot;"/>
    <we:property name="JhgCFC6PuT4SPGpPRws/GFEkBDwcKDjVgC8RRis1GQcTExAaPyI=" value="&quot;QA==&quot;"/>
    <we:property name="JhgCFC6PuT4SPGpPRws/GFEkBDwcKDjVgC8RRis1GQcTExAbKSs=" value="&quot;REFG&quot;"/>
    <we:property name="JhgCFC6PuT4SPGpPRws/GFEkBDwcKDjVgC8RRis1GQcTExAbLjA=" value="&quot;RQ==&quot;"/>
    <we:property name="JhgCFC6PuT4SPGpPRws/GFEkBDwcKDjVgC8RRis1GQcTExAbNTI=" value="&quot;RQ==&quot;"/>
    <we:property name="JhgCFC6PuT4SPGpPRws/GFEkBDwcKDjVgC8RRis1GQcTExAbOT0=" value="&quot;RA==&quot;"/>
    <we:property name="JhgCFC6PuT4SPGpPRws/GFEkBDwcKDjVgC8RRis1GQcTExAcNT0=" value="&quot;RV9GUA==&quot;"/>
    <we:property name="JhgCFC6PuT4SPGpPRws/GFEkBDwcKDjVgC8RRis1GQcTExAeOz0=" value="&quot;RQ==&quot;"/>
    <we:property name="OhMc" value="&quot;&quot;"/>
    <we:property name="UniqueID" value="&quot;2024311711983425048&quot;"/>
    <we:property name="JhgCFC6PuT4SPGpPRws/GFEkBDwcKDjVgC8RRis1GQcTExAEMiID" value="&quot;UTdSV3VMHHUF&quot;"/>
    <we:property name="JhgCFC6PuT4SPGpPRws/GFEkBDwcKDjVgC8RRis1GQcTExAaPz0D" value="&quot;VU1LQQ==&quot;"/>
    <we:property name="JhgCFC6PuT4SPGpPRws/GFEkBDwcKDjVgC8RRis1GQcTExAaMiID" value="&quot;UTZSV3VMHXUF&quot;"/>
    <we:property name="JhgCFC6PuT4SPGpPRws/GFEkBDwcKDjVgC8RRis1GQcTExAEMiIA" value="&quot;&quot;"/>
    <we:property name="JhgCFC6PuT4SPGpPRws/GFEkBDwcKDjVgC8RRis1GQcTExAaPz0A" value="&quot;VU1LQQ==&quot;"/>
    <we:property name="JhgCFC6PuT4SPGpPRws/GFEkBDwcKDjVgC8RRis1GQcTExAaMiIA" value="&quot;&quot;"/>
    <we:property name="JhgCFC6PuT4SPGpPRws/GFEkBDwcKDjVgC8RRis1GQcTExAEMiIB" value="&quot;&quot;"/>
    <we:property name="JhgCFC6PuT4SPGpPRws/GFEkBDwcKDjVgC8RRis1GQcTExAaPz0B" value="&quot;VU1LQQ==&quot;"/>
    <we:property name="JhgCFC6PuT4SPGpPRws/GFEkBDwcKDjVgC8RRis1GQcTExAaMiIB" value="&quot;&quot;"/>
    <we:property name="JhgCFC6PuT4SPANCSngKVU1LQR5IPjhEVXlDFDc2AxQEPioGPQ==" value="&quot;OSE=&quot;"/>
    <we:property name="JhgCFC6PuT4SPANCSngKVU1LQR5IPjhEVXlDKjkiOBgY" value="&quot;RA==&quot;"/>
    <we:property name="JhgCFC6PuT4SPANCSngKVU1LQR5IPjhEVXlDKDow" value="&quot;UTZSWA==&quot;"/>
    <we:property name="JhgCFC6PuT4SPANCSngKVU1LQR5IPjhEVXlDMTkoHBAUDSob" value="&quot;UTJSUH5SfhQWRHs=&quot;"/>
    <we:property name="JhgCFC6PuT4SPANCSngKVU1LQR5IPjhEVXlDMTkoHBAUDSobaw==" value="&quot;&quot;"/>
    <we:property name="JhgCFC6PuT4SPANCSngKVU1LQR5IPjhEVXlDFDc2AxQEPiEdNw==" value="&quot;Rg==&quot;"/>
    <we:property name="JhgCFC6PuT4SPANCSngKVU1LQR5IPjhEVXlDFDc2AxQEPiMAKWA=" value="&quot;UTJSUH4=&quot;"/>
    <we:property name="JhgCFC6PuT4SPANCSngKVU1LQR5IPjhEVXlDFDc2AxQEPj0NNmA=" value="&quot;VU1LQQ==&quot;"/>
    <we:property name="JhgCFC6PuT4SPANCSngKVU1LQR5IPjhEVXlDFDc2AxQEPj0AKWA=" value="&quot;UTVSU34=&quot;"/>
    <we:property name="JhgCFC6PuT4SPANCSngKVU1LQR5IPjhEVXlDFDc2AxQEPiMAKWM=" value="&quot;UTJSUH5SfhQWRHs=&quot;"/>
    <we:property name="JhgCFC6PuT4SPANCSngKVU1LQR5IPjhEVXlDFDc2AxQEPj0NNmM=" value="&quot;VU9LQQ==&quot;"/>
    <we:property name="JhgCFC6PuT4SPANCSngKVU1LQR5IPjhEVXlDFDc2AxQEPj0AKWM=" value="&quot;RQ==&quot;"/>
    <we:property name="JhgCFC6PuT4SPANCSngKVU1LQR5IPjhEVXlDFDc2AxQEPiMAKWI=" value="&quot;UTdSV3VMHHUF&quot;"/>
    <we:property name="JhgCFC6PuT4SPANCSngKVU1LQR5IPjhEVXlDFDc2AxQEPj0NNmI=" value="&quot;VU1LQQ==&quot;"/>
    <we:property name="JhgCFC6PuT4SPANCSngKVU1LQR5IPjhEVXlDFDc2AxQEPj0AKWI=" value="&quot;UTZSV3VMHXUF&quot;"/>
    <we:property name="JhgCFC6PuT4SPANCSngKVU1LQR5IPjhEVXlDFDc2AxQEPiMAKWU=" value="&quot;&quot;"/>
    <we:property name="JhgCFC6PuT4SPANCSngKVU1LQR5IPjhEVXlDFDc2AxQEPj0NNmU=" value="&quot;VU1LQQ==&quot;"/>
    <we:property name="JhgCFC6PuT4SPANCSngKVU1LQR5IPjhEVXlDFDc2AxQEPj0AKWU=" value="&quot;&quot;"/>
    <we:property name="JhgCFC6PuT4SPAMrR3V6JVFKXG8FPzVbFGIzS3gIXFA5AyU=" value="&quot;UTZSWA==&quot;"/>
    <we:property name="JhgCFC6PuT4SPAMrR3V6JVFKXG8FPzVbFGIzS3gIXFA7ADclMz8=" value="&quot;RA==&quot;"/>
    <we:property name="JhgCFC6PuT4SPAMrR3V6JVFKXG8FPzVbFGIzS3gIXFAgAD0BOzNeEDk=" value="&quot;UTJSUH5SfhQWRHs=&quot;"/>
    <we:property name="JhgCFC6PuT4SPAMrR3V6JVFKXG8FPzVbFGIzS3gIXFAgAD0BOzNeEDlT" value="&quot;&quot;"/>
    <we:property name="JhgCFC6PuT4SPAMrR3V6JVFKXG8FPzVbFGIzS3gIXFAgAD0BOzNeEDlQ" value="&quot;&quot;"/>
    <we:property name="JhgCFC6PuT4SPANCSngKVU1LQR5IPjhEVXlDFDc2AxQEPiMAKWQ=" value="&quot;&quot;"/>
    <we:property name="JhgCFC6PuT4SPANCSngKVU1LQR5IPjhEVXlDFDc2AxQEPj0NNmQ=" value="&quot;VU1LQQ==&quot;"/>
    <we:property name="JhgCFC6PuT4SPANCSngKVU1LQR5IPjhEVXlDFDc2AxQEPj0AKWQ=" value="&quot;&quot;"/>
    <we:property name="JhgCFC6PuT4SPANCSngKVU1LQR5IPjhEVXlDFDc2AxQEPiMAKWc=" value="&quot;&quot;"/>
    <we:property name="JhgCFC6PuT4SPANCSngKVU1LQR5IPjhEVXlDFDc2AxQEPj0NNmc=" value="&quot;VU1LQQ==&quot;"/>
    <we:property name="JhgCFC6PuT4SPANCSngKVU1LQR5IPjhEVXlDFDc2AxQEPj0AKWc=" value="&quot;&quot;"/>
    <we:property name="JhgCFC6PuT4SPAMrR3V6JVFKXG8FPzVbFGIzS3gIXFAFDiMePyNtECQF" value="&quot;OSE=&quot;"/>
    <we:property name="JhgCFC6PuT4SPAMrR3V6JVFKXG8FPzVbFGIzS3gIXFAFDiMePyNtGz8P" value="&quot;Rg==&quot;"/>
    <we:property name="JhgCFC6PuT4SPAMrR3V6JVFKXG8FPzVbFGIzS3gIXFAFDiMePyNtGSIRVg==" value="&quot;UTJSUH4=&quot;"/>
    <we:property name="JhgCFC6PuT4SPAMrR3V6JVFKXG8FPzVbFGIzS3gIXFAFDiMePyNtBy8OVg==" value="&quot;VU1LQQ==&quot;"/>
    <we:property name="JhgCFC6PuT4SPAMrR3V6JVFKXG8FPzVbFGIzS3gIXFAFDiMePyNtByIRVg==" value="&quot;UTVSU34=&quot;"/>
    <we:property name="JhgCFC6PuT4SPAMrR3V6JVFKXG8FPzVbFGIzS3gIXFAFDiMePyNtGSIRVQ==" value="&quot;UTdSV3VMHHUF&quot;"/>
    <we:property name="JhgCFC6PuT4SPAMrR3V6JVFKXG8FPzVbFGIzS3gIXFAFDiMePyNtBy8OVQ==" value="&quot;VU1LQQ==&quot;"/>
    <we:property name="JhgCFC6PuT4SPAMrR3V6JVFKXG8FPzVbFGIzS3gIXFAFDiMePyNtByIRVQ==" value="&quot;UTZSV3VMHXUF&quot;"/>
    <we:property name="JhgCFC6PuT4SPAMrR3V6JVFKXG8FPzVbFGIzS3gIXFAFDiMePyNtGSIRVA==" value="&quot;UTJSUH5SfhQWRHs=&quot;"/>
    <we:property name="JhgCFC6PuT4SPAMrR3V6JVFKXG8FPzVbFGIzS3gIXFAFDiMePyNtBy8OVA==" value="&quot;VU9LQQ==&quot;"/>
    <we:property name="JhgCFC6PuT4SPAMrR3V6JVFKXG8FPzVbFGIzS3gIXFAFDiMePyNtByIRVA==" value="&quot;RQ==&quot;"/>
    <we:property name="JhgCFC6PuT4SPAMrR3V6JVFKXG8FPzVbFGIzS3gIXFAFDiMePyNtGSIRUw==" value="&quot;&quot;"/>
    <we:property name="JhgCFC6PuT4SPAMrR3V6JVFKXG8FPzVbFGIzS3gIXFAFDiMePyNtBy8OUw==" value="&quot;VU1LQQ==&quot;"/>
    <we:property name="JhgCFC6PuT4SPAMrR3V6JVFKXG8FPzVbFGIzS3gIXFAFDiMePyNtByIRUw==" value="&quot;&quot;"/>
    <we:property name="JhgCFC6PuT4SPAMrR3V6JVFKXG8FPzVbFGIzS3gIXFAFDiMePyNtAysO" value="&quot;RQ==&quot;"/>
    <we:property name="JhgCFC6PuT4SPAMrR3V6JVFKXG8FPzVbFGIzS3gIXFAFDiMePyNtBTgH" value="&quot;RV9GUX9YamA=&quot;"/>
    <we:property name="JhgCFC6PuT4SPAMrR3V6JVFKXG8FPzVbFGIzS3gIXFAFDiMePyNtBikO" value="&quot;RA==&quot;"/>
    <we:property name="JhgCFC6PuT4SPAMrR3V6JVFKXG8FPzVbFGIzS3gIXFAFDiMePyNtByYa" value="&quot;RQ==&quot;"/>
    <we:property name="JhgCFC6PuT4SPAMrR3V6JVFKXG8FPzVbFGIzS3gIXFAFDiMePyNtASUO" value="&quot;RV9GUA==&quot;"/>
    <we:property name="JhgCFC6PuT4SPAMrR3V6JVFKXG8FPzVbFGIzS3gIXFAFDiMePyNtFjwF" value="&quot;RV9GUX9Z&quot;"/>
    <we:property name="JhgCFC6PuT4SPAMrR3V6JVFKXG8FPzVbFGIzS3gIXFAFDiMePyNtGDkO" value="&quot;RQ==&quot;"/>
    <we:property name="JhgCFC6PuT4SPAMrR3V6JVFKXG8FPzVbFGIzS3gIXFAFDiMePyNtBjkY" value="&quot;REFG&quot;"/>
    <we:property name="JhgCFC6PuT4SPAMrR3V6JVFKXG8FPzVbFGIzS3gIXFAFDiMePyNtBzkG" value="&quot;RQ==&quot;"/>
    <we:property name="JhgCFC6PuT4SPAMrR3V6JVFKXG8FPzVbFGIzS3gIXFAFDiMePyNtGDgW" value="&quot;RV9GVno=&quot;"/>
    <we:property name="JhgCFC6PuT4SPAMrR3V6JVFKXG8FPzVbFGIzS3gIXFAFDiMePyNtGCQL" value="&quot;RkE=&quot;"/>
    <we:property name="JhgCFC6PuT4SPAMrR3V6JVFKXG8FPzVbFGIzS3gIXFAFDiMePyNtBygU" value="&quot;RA==&quot;"/>
    <we:property name="JhgCFC6PuT4SPAMrR3V6JVFKXG8FPzVbFGIzS3gIXFAFDiMePyNtGy8F" value="&quot;RA==&quot;"/>
    <we:property name="JhgCFC6PuT4SPAMrR3V6JVFKXG8FPzVbFGIzS3gIXFAFDiMePyNtFCkB" value="&quot;RV9GUX4=&quot;"/>
    <we:property name="JhgCFC6PuT4SPAMrR3V6JVFKXG8FPzVbFGIzS3gIXFAFDiMePyNtBy8R" value="&quot;QA==&quot;"/>
    <we:property name="JhgCFC6PuT4SPAMrR3V6JVFKXG8FPzVbFGIzS3gIXFAFDiMePyNtFDgR" value="&quot;RA==&quot;"/>
    <we:property name="JhgCFC6PuT4SPAMrR3V6JVFKXG8FPzVbFGIzS3gIXFAFDiMePyNtBj4D" value="&quot;RQ==&quot;"/>
    <we:property name="JhgCFC6PuT4SPAMrR3V6JVFKXG8FPzVbFGIzS3gIXFAFDiMePyNtGC8W" value="&quot;RA==&quot;"/>
    <we:property name="JhgCFC6PuT4SPAMrR3V6JVFKXG8FPzVbFGIzS3gIXFAFDiMePyNtBiUB" value="&quot;RQ==&quot;"/>
    <we:property name="JhgCFC6PuT4SPAMrR3V6JVFKXG8FPzVbFGIzS3gIXFAFDiMePyNtGToW" value="&quot;RQ==&quot;"/>
    <we:property name="JhgCFC6PuT4SPAMrR3V6JVFKXG8FPzVbFGIzS3gIXFAFDiMePyNtGToS" value="&quot;RQ==&quot;"/>
    <we:property name="JhgCFC6PuT4SPAMrR3V6JVFKXG8FPzVbFGIzS3gIXFAFDiMePyNtEisS" value="&quot;RV9GUX9YamA=&quot;"/>
    <we:property name="JhgCFC6PuT4SPAMrR3V6JVFKXG8FPzVbFGIzS3gIXFAFDiMePyNtHDoR" value="&quot;RV9PWA==&quot;"/>
    <we:property name="JhgCFC6PuT4SPAMrR3V6JVFKXG8FPzVbFGIzS3gIXFAFDiMePyNtEy8D" value="&quot;RV9GUX9YamA=&quot;"/>
    <we:property name="JhgCFC6PuT4SPAMrR3V6JVFKXG8FPzVbFGIzS3gIXFAFDiMePyNtHDoL" value="&quot;RA==&quot;"/>
    <we:property name="JhgCFC6PuT4SPAMrR3V6JVFKXG8FPzVbFGIzS3gIXFAFDiMePyNtHDoG" value="&quot;Rg==&quot;"/>
    <we:property name="JhgCFC6PuT4SPAMrR3V6JVFKXG8FPzVbFGIzS3gIXFAFDiMePyNtGSIRUg==" value="&quot;&quot;"/>
    <we:property name="JhgCFC6PuT4SPAMrR3V6JVFKXG8FPzVbFGIzS3gIXFAFDiMePyNtBy8OUg==" value="&quot;VU1LQQ==&quot;"/>
    <we:property name="JhgCFC6PuT4SPAMrR3V6JVFKXG8FPzVbFGIzS3gIXFAFDiMePyNtByIRUg==" value="&quot;&quot;"/>
    <we:property name="JhgCFC6PuT4SPAMrR3V6JVFKXG8FPzVbFGIzS3gIXFAFDiMePyNtGSIRUQ==" value="&quot;&quot;"/>
    <we:property name="JhgCFC6PuT4SPAMrR3V6JVFKXG8FPzVbFGIzS3gIXFAFDiMePyNtBy8OUQ==" value="&quot;VU1LQQ==&quot;"/>
    <we:property name="JhgCFC6PuT4SPAMrR3V6JVFKXG8FPzVbFGIzS3gIXFAFDiMePyNtByIRUQ==" value="&quot;&quot;"/>
    <we:property name="JhgCFC6PuT4SPAMrR3V6JVFKXG8FPzVbFGIzS3gIXFAFDiMePyNtGSIRUA==" value="&quot;&quot;"/>
    <we:property name="JhgCFC6PuT4SPAMrR3V6JVFKXG8FPzVbFGIzS3gIXFAFDiMePyNtBy8OUA==" value="&quot;VU1LQQ==&quot;"/>
    <we:property name="JhgCFC6PuT4SPAMrR3V6JVFKXG8FPzVbFGIzS3gIXFAFDiMePyNtByIRUA==" value="&quot;&quot;"/>
    <we:property name="JhgCFC6PuT4SPAMrR3V6JVFKXG8FPzVbFGIzS3gIXFAgAD0BOzNeEDlR" value="&quot;&quot;"/>
    <we:property name="JhgCFC6PuT4SPANCSngKVU1LQR5IPjhEVXlCT2pzVAIZDTkNKA5XGy0=" value="&quot;MiMx&quot;"/>
    <we:property name="JhgCFC6PuT4SPANCSngKVU1LQR5IPjhEVXlCT2pzVDwXGQIBNA==" value="&quot;RA==&quot;"/>
    <we:property name="JhgCFC6PuT4SPANCSngKVU1LQR5IPjhEVXlCT2pzVD4UCw==" value="&quot;&quot;"/>
    <we:property name="JhgCFC6PuT4SPANCSngKVU1LQR5IPjhEVXlCT2pzVAIZDTkNKA5cEC0=" value="&quot;RA==&quot;"/>
    <we:property name="JhgCFC6PuT4SPANCSngKVU1LQR5IPjhEVXlCT2pzVAIZDTkNKA5CBy8=" value="&quot;RV9GUX9YamA=&quot;"/>
    <we:property name="JhgCFC6PuT4SPANCSngKVU1LQR5IPjhEVXlCT2pzVAIZDTkNKA5BFiY=" value="&quot;RA==&quot;"/>
    <we:property name="JhgCFC6PuT4SPANCSngKVU1LQR5IPjhEVXlCT2pzVAIZDTkNKA5AGTI=" value="&quot;RQ==&quot;"/>
    <we:property name="JhgCFC6PuT4SPANCSngKVU1LQR5IPjhEVXlCT2pzVAIZDTkNKA5GGiY=" value="&quot;RV9GUA==&quot;"/>
    <we:property name="JhgCFC6PuT4SPANCSngKVU1LQR5IPjhEVXlCT2pzVAIZDTkNKA5RAy0=" value="&quot;RV9GUX9Z&quot;"/>
    <we:property name="JhgCFC6PuT4SPANCSngKVU1LQR5IPjhEVXlCT2pzVAIZDTkNKA5fBiY=" value="&quot;RQ==&quot;"/>
    <we:property name="JhgCFC6PuT4SPANCSngKVU1LQR5IPjhEVXlCT2pzVAIZDTkNKA5BBjA=" value="&quot;REFG&quot;"/>
    <we:property name="JhgCFC6PuT4SPANCSngKVU1LQR5IPjhEVXlCT2pzVAIZDTkNKA5ABi4=" value="&quot;RQ==&quot;"/>
    <we:property name="JhgCFC6PuT4SPANCSngKVU1LQR5IPjhEVXlCT2pzVAIZDTkNKA5fBz4=" value="&quot;RV9GVno=&quot;"/>
    <we:property name="JhgCFC6PuT4SPANCSngKVU1LQR5IPjhEVXlCT2pzVAIZDTkNKA5fGyM=" value="&quot;RkE=&quot;"/>
    <we:property name="JhgCFC6PuT4SPANCSngKVU1LQR5IPjhEVXlCT2pzVAIZDTkNKA5AFzw=" value="&quot;RA==&quot;"/>
    <we:property name="JhgCFC6PuT4SPANCSngKVU1LQR5IPjhEVXlCT2pzVAIZDTkNKA5cATg=" value="&quot;Rw==&quot;"/>
    <we:property name="JhgCFC6PuT4SPANCSngKVU1LQR5IPjhEVXlCT2pzVAIZDTkNKA5TFik=" value="&quot;RV9GUX4=&quot;"/>
    <we:property name="JhgCFC6PuT4SPANCSngKVU1LQR5IPjhEVXlCT2pzVAIZDTkNKA5AEDk=" value="&quot;QA==&quot;"/>
    <we:property name="JhgCFC6PuT4SPANCSngKVU1LQR5IPjhEVXlCT2pzVAIZDTkNKA5TBzk=" value="&quot;RA==&quot;"/>
    <we:property name="JhgCFC6PuT4SPANCSngKVU1LQR5IPjhEVXlCT2pzVAIZDTkNKA5BASs=" value="&quot;RQ==&quot;"/>
    <we:property name="JhgCFC6PuT4SPANCSngKVU1LQR5IPjhEVXlCT2pzVAIZDTkNKA5fED4=" value="&quot;Rw==&quot;"/>
    <we:property name="JhgCFC6PuT4SPANCSngKVU1LQR5IPjhEVXlCT2pzVAIZDTkNKA5BGik=" value="&quot;RQ==&quot;"/>
    <we:property name="JhgCFC6PuT4SPANCSngKVU1LQR5IPjhEVXlCT2pzVAIZDTkNKA5eBT4=" value="&quot;RQ==&quot;"/>
    <we:property name="JhgCFC6PuT4SPANCSngKVU1LQR5IPjhEVXlCT2pzVAIZDTkNKA5eBTo=" value="&quot;RQ==&quot;"/>
    <we:property name="JhgCFC6PuT4SPANCSngKVU1LQR5IPjhEVXlCT2pzVAIZDTkNKA5VFDo=" value="&quot;RV9GUX9YamA=&quot;"/>
    <we:property name="JhgCFC6PuT4SPANCSngKVU1LQR5IPjhEVXlCT2pzVAIZDTkNKA5bBTk=" value="&quot;RV9PWA==&quot;"/>
    <we:property name="JhgCFC6PuT4SPANCSngKVU1LQR5IPjhEVXlCT2pzVAIZDTkNKA5UECs=" value="&quot;RV9GUX9YamA=&quot;"/>
    <we:property name="JhgCFC6PuT4SPANCSngKVU1LQR5IPjhEVXlCT2pzVAIZDTkNKA5bBSM=" value="&quot;RA==&quot;"/>
    <we:property name="JhgCFC6PuT4SPANCSngKVU1LQR5IPjhEVXlCT2pzVAIZDTkNKA5bBS4=" value="&quot;Rg==&quot;"/>
    <we:property name="JhgCFC6PuT4SPAMrR3V6JVFKXG8FPzVbFGIzS3gIXFAFDiMePyNtGSIRXw==" value="&quot;&quot;"/>
    <we:property name="JhgCFC6PuT4SPAMrR3V6JVFKXG8FPzVbFGIzS3gIXFAFDiMePyNtBy8OXw==" value="&quot;VU1LQQ==&quot;"/>
    <we:property name="JhgCFC6PuT4SPAMrR3V6JVFKXG8FPzVbFGIzS3gIXFAFDiMePyNtByIRXw==" value="&quot;&quot;"/>
  </we:properties>
  <we:bindings>
    <we:binding id="Var$F$14" type="matrix" appref="{9CC2EB63-0CCB-43D8-A85D-FC32B9FED1BE}"/>
    <we:binding id="Var$F$15" type="matrix" appref="{C8CF06A8-68DA-4156-885C-D6C0B11D0FC6}"/>
    <we:binding id="Var$F$16" type="matrix" appref="{706BC3EE-CD34-465D-95CC-5F0870AC0A82}"/>
    <we:binding id="1Var0" type="matrix" appref="{958E9B2E-63D4-4576-93F2-2ACEC188838C}"/>
    <we:binding id="2Var0" type="matrix" appref="{D21254C8-762F-4572-A02A-08BAE276FF73}"/>
    <we:binding id="Var0" type="matrix" appref="{4FC19B42-5D70-4B32-ADE2-2F6619836AF8}"/>
    <we:binding id="Var$D$9:$F$9" type="matrix" appref="{84A28921-B2BB-4B6F-84E8-F670E2E84C1F}"/>
    <we:binding id="Var$F$14:$F$16" type="matrix" appref="{40EE0A53-9779-4D87-93FD-D4AC25448743}"/>
    <we:binding id="Var$C$11:$E$11" type="matrix" appref="{9B54CB13-998A-4CED-9B15-A10DD9D7025E}"/>
    <we:binding id="Situação II - P &lt;= Q div 3 (2)refEdit" type="matrix" appref="{111E8A66-9098-436F-A922-631B4743C135}"/>
    <we:binding id="Situação II - P &lt;= Q div 3 (2)Worker" type="matrix" appref="{DB802569-D7E8-4EC5-843D-D5D9F689EBC9}"/>
    <we:binding id="refEdit" type="matrix" appref="{2B010FD1-FA99-4865-BAD2-27BD17575F5C}"/>
    <we:binding id="Worker" type="matrix" appref="{51F62EAA-EF6F-4909-9BA7-CF841F8BD971}"/>
    <we:binding id="Obj" type="matrix" appref="{4663B0BC-A81F-49AE-A0DB-2BD39BE06F47}"/>
  </we:bindings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zoomScale="200" zoomScaleNormal="200" workbookViewId="0">
      <selection activeCell="D7" sqref="D7"/>
    </sheetView>
  </sheetViews>
  <sheetFormatPr defaultRowHeight="14.4" x14ac:dyDescent="0.3"/>
  <cols>
    <col min="1" max="1" width="22.109375" bestFit="1" customWidth="1"/>
  </cols>
  <sheetData>
    <row r="1" spans="1:1" x14ac:dyDescent="0.3">
      <c r="A1" s="1" t="s">
        <v>0</v>
      </c>
    </row>
    <row r="2" spans="1:1" x14ac:dyDescent="0.3">
      <c r="A2" t="s">
        <v>54</v>
      </c>
    </row>
    <row r="3" spans="1:1" x14ac:dyDescent="0.3">
      <c r="A3" t="s">
        <v>55</v>
      </c>
    </row>
    <row r="6" spans="1:1" x14ac:dyDescent="0.3">
      <c r="A6" s="1"/>
    </row>
    <row r="7" spans="1:1" x14ac:dyDescent="0.3">
      <c r="A7" s="3"/>
    </row>
    <row r="8" spans="1:1" x14ac:dyDescent="0.3">
      <c r="A8" s="3"/>
    </row>
    <row r="9" spans="1:1" x14ac:dyDescent="0.3">
      <c r="A9" s="3"/>
    </row>
    <row r="10" spans="1:1" x14ac:dyDescent="0.3">
      <c r="A10" s="3"/>
    </row>
  </sheetData>
  <pageMargins left="0.7" right="0.7" top="0.75" bottom="0.75" header="0.3" footer="0.3"/>
  <extLst>
    <ext xmlns:x15="http://schemas.microsoft.com/office/spreadsheetml/2010/11/main" uri="{F7C9EE02-42E1-4005-9D12-6889AFFD525C}">
      <x15:webExtensions xmlns:xm="http://schemas.microsoft.com/office/excel/2006/main">
        <x15:webExtension appRef="{4FC19B42-5D70-4B32-ADE2-2F6619836AF8}">
          <xm:f>#REF!</xm:f>
        </x15:webExtension>
        <x15:webExtension appRef="{84A28921-B2BB-4B6F-84E8-F670E2E84C1F}">
          <xm:f>#REF!</xm:f>
        </x15:webExtension>
        <x15:webExtension appRef="{111E8A66-9098-436F-A922-631B4743C135}">
          <xm:f>#REF!</xm:f>
        </x15:webExtension>
        <x15:webExtension appRef="{DB802569-D7E8-4EC5-843D-D5D9F689EBC9}">
          <xm:f>#REF!</xm:f>
        </x15:webExtension>
        <x15:webExtension appRef="{9CC2EB63-0CCB-43D8-A85D-FC32B9FED1BE}">
          <xm:f>#REF!</xm:f>
        </x15:webExtension>
        <x15:webExtension appRef="{C8CF06A8-68DA-4156-885C-D6C0B11D0FC6}">
          <xm:f>#REF!</xm:f>
        </x15:webExtension>
        <x15:webExtension appRef="{706BC3EE-CD34-465D-95CC-5F0870AC0A82}">
          <xm:f>#REF!</xm:f>
        </x15:webExtension>
        <x15:webExtension appRef="{958E9B2E-63D4-4576-93F2-2ACEC188838C}">
          <xm:f>#REF!</xm:f>
        </x15:webExtension>
        <x15:webExtension appRef="{D21254C8-762F-4572-A02A-08BAE276FF73}">
          <xm:f>#REF!</xm:f>
        </x15:webExtension>
        <x15:webExtension appRef="{40EE0A53-9779-4D87-93FD-D4AC25448743}">
          <xm:f>#REF!</xm:f>
        </x15:webExtension>
        <x15:webExtension appRef="{9B54CB13-998A-4CED-9B15-A10DD9D7025E}">
          <xm:f>#REF!</xm:f>
        </x15:webExtension>
        <x15:webExtension appRef="{2B010FD1-FA99-4865-BAD2-27BD17575F5C}">
          <xm:f>#REF!</xm:f>
        </x15:webExtension>
        <x15:webExtension appRef="{51F62EAA-EF6F-4909-9BA7-CF841F8BD971}">
          <xm:f>#REF!</xm:f>
        </x15:webExtension>
        <x15:webExtension appRef="{4663B0BC-A81F-49AE-A0DB-2BD39BE06F47}">
          <xm:f>#REF!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07723-EC2D-4934-97D3-53388F7C676B}">
  <dimension ref="B2:F28"/>
  <sheetViews>
    <sheetView workbookViewId="0">
      <selection activeCell="C27" sqref="C27"/>
    </sheetView>
  </sheetViews>
  <sheetFormatPr defaultRowHeight="14.4" x14ac:dyDescent="0.3"/>
  <cols>
    <col min="2" max="2" width="34.6640625" bestFit="1" customWidth="1"/>
    <col min="3" max="3" width="27.6640625" bestFit="1" customWidth="1"/>
    <col min="4" max="4" width="30" customWidth="1"/>
    <col min="5" max="5" width="28.44140625" bestFit="1" customWidth="1"/>
    <col min="6" max="6" width="6.109375" bestFit="1" customWidth="1"/>
    <col min="7" max="7" width="9.5546875" bestFit="1" customWidth="1"/>
    <col min="8" max="8" width="15" bestFit="1" customWidth="1"/>
  </cols>
  <sheetData>
    <row r="2" spans="2:5" x14ac:dyDescent="0.3">
      <c r="B2" s="8" t="s">
        <v>1</v>
      </c>
      <c r="C2" s="7" t="s">
        <v>2</v>
      </c>
      <c r="D2" s="26" t="s">
        <v>2</v>
      </c>
    </row>
    <row r="3" spans="2:5" ht="3" customHeight="1" x14ac:dyDescent="0.3">
      <c r="B3" s="4"/>
      <c r="C3" s="4"/>
      <c r="D3" s="4"/>
    </row>
    <row r="4" spans="2:5" x14ac:dyDescent="0.3">
      <c r="B4" s="4"/>
      <c r="C4" s="5" t="s">
        <v>3</v>
      </c>
      <c r="D4" s="6" t="s">
        <v>4</v>
      </c>
    </row>
    <row r="5" spans="2:5" ht="3" customHeight="1" x14ac:dyDescent="0.3">
      <c r="B5" s="2"/>
      <c r="C5" s="2"/>
      <c r="D5" s="2"/>
    </row>
    <row r="6" spans="2:5" x14ac:dyDescent="0.3">
      <c r="B6" s="2"/>
      <c r="C6" s="9" t="s">
        <v>5</v>
      </c>
      <c r="D6" s="2"/>
    </row>
    <row r="7" spans="2:5" ht="3" customHeight="1" x14ac:dyDescent="0.3"/>
    <row r="8" spans="2:5" x14ac:dyDescent="0.3">
      <c r="B8" t="s">
        <v>6</v>
      </c>
      <c r="C8" t="s">
        <v>11</v>
      </c>
      <c r="D8" s="10">
        <f>8</f>
        <v>8</v>
      </c>
      <c r="E8" t="s">
        <v>22</v>
      </c>
    </row>
    <row r="9" spans="2:5" x14ac:dyDescent="0.3">
      <c r="B9" t="s">
        <v>7</v>
      </c>
      <c r="C9" s="11">
        <f>40000</f>
        <v>40000</v>
      </c>
      <c r="D9" s="10">
        <f>45</f>
        <v>45</v>
      </c>
      <c r="E9" t="s">
        <v>37</v>
      </c>
    </row>
    <row r="10" spans="2:5" x14ac:dyDescent="0.3">
      <c r="B10" t="s">
        <v>8</v>
      </c>
      <c r="C10" s="11">
        <f>10000</f>
        <v>10000</v>
      </c>
      <c r="D10" s="10">
        <f>2.25</f>
        <v>2.25</v>
      </c>
      <c r="E10" t="s">
        <v>20</v>
      </c>
    </row>
    <row r="11" spans="2:5" x14ac:dyDescent="0.3">
      <c r="B11" t="s">
        <v>9</v>
      </c>
      <c r="C11" s="11">
        <f>16000</f>
        <v>16000</v>
      </c>
      <c r="D11" t="s">
        <v>11</v>
      </c>
    </row>
    <row r="12" spans="2:5" x14ac:dyDescent="0.3">
      <c r="B12" t="s">
        <v>10</v>
      </c>
      <c r="C12" s="11">
        <f>30000</f>
        <v>30000</v>
      </c>
      <c r="D12" t="s">
        <v>11</v>
      </c>
    </row>
    <row r="15" spans="2:5" x14ac:dyDescent="0.3">
      <c r="B15" s="6" t="s">
        <v>16</v>
      </c>
      <c r="C15" s="13" t="s">
        <v>17</v>
      </c>
      <c r="D15" s="13" t="s">
        <v>18</v>
      </c>
      <c r="E15" s="14" t="s">
        <v>19</v>
      </c>
    </row>
    <row r="16" spans="2:5" ht="3" customHeight="1" x14ac:dyDescent="0.3">
      <c r="B16" s="15"/>
      <c r="C16" s="4"/>
      <c r="D16" s="4"/>
      <c r="E16" s="16"/>
    </row>
    <row r="17" spans="2:6" ht="15" customHeight="1" x14ac:dyDescent="0.3">
      <c r="B17" s="17" t="s">
        <v>1</v>
      </c>
      <c r="C17" s="18" t="s">
        <v>51</v>
      </c>
      <c r="D17" s="18" t="s">
        <v>52</v>
      </c>
      <c r="E17" s="19" t="s">
        <v>53</v>
      </c>
    </row>
    <row r="18" spans="2:6" x14ac:dyDescent="0.3">
      <c r="B18" t="s">
        <v>6</v>
      </c>
      <c r="C18">
        <v>18</v>
      </c>
      <c r="D18">
        <v>6</v>
      </c>
      <c r="E18" t="s">
        <v>11</v>
      </c>
      <c r="F18" t="s">
        <v>22</v>
      </c>
    </row>
    <row r="19" spans="2:6" x14ac:dyDescent="0.3">
      <c r="B19" t="s">
        <v>7</v>
      </c>
      <c r="C19">
        <v>1</v>
      </c>
      <c r="D19">
        <f>18/60</f>
        <v>0.3</v>
      </c>
      <c r="E19">
        <f>4/60</f>
        <v>6.6666666666666666E-2</v>
      </c>
      <c r="F19" t="s">
        <v>21</v>
      </c>
    </row>
    <row r="20" spans="2:6" x14ac:dyDescent="0.3">
      <c r="B20" t="s">
        <v>8</v>
      </c>
      <c r="C20" s="12">
        <v>30</v>
      </c>
      <c r="D20" s="12">
        <v>15</v>
      </c>
      <c r="E20" s="12">
        <v>10</v>
      </c>
      <c r="F20" t="s">
        <v>20</v>
      </c>
    </row>
    <row r="22" spans="2:6" x14ac:dyDescent="0.3">
      <c r="B22" t="s">
        <v>12</v>
      </c>
      <c r="C22">
        <v>800</v>
      </c>
      <c r="D22" t="s">
        <v>26</v>
      </c>
    </row>
    <row r="23" spans="2:6" x14ac:dyDescent="0.3">
      <c r="C23" t="s">
        <v>14</v>
      </c>
      <c r="D23" t="s">
        <v>15</v>
      </c>
    </row>
    <row r="24" spans="2:6" x14ac:dyDescent="0.3">
      <c r="B24" t="s">
        <v>13</v>
      </c>
      <c r="C24">
        <v>4</v>
      </c>
      <c r="D24">
        <v>6</v>
      </c>
    </row>
    <row r="26" spans="2:6" x14ac:dyDescent="0.3">
      <c r="B26" t="s">
        <v>46</v>
      </c>
      <c r="C26">
        <f>12000</f>
        <v>12000</v>
      </c>
    </row>
    <row r="27" spans="2:6" x14ac:dyDescent="0.3">
      <c r="B27" t="s">
        <v>23</v>
      </c>
      <c r="C27" s="12">
        <f>130400</f>
        <v>130400</v>
      </c>
      <c r="D27" t="s">
        <v>24</v>
      </c>
    </row>
    <row r="28" spans="2:6" x14ac:dyDescent="0.3">
      <c r="C28">
        <f>38800</f>
        <v>38800</v>
      </c>
      <c r="D28" t="s">
        <v>25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2ED7-22EC-44F0-9820-AE611F649C3D}">
  <dimension ref="B2:H44"/>
  <sheetViews>
    <sheetView tabSelected="1" zoomScale="98" zoomScaleNormal="98" workbookViewId="0">
      <selection activeCell="E41" sqref="E41"/>
    </sheetView>
  </sheetViews>
  <sheetFormatPr defaultRowHeight="14.4" x14ac:dyDescent="0.3"/>
  <cols>
    <col min="1" max="1" width="3.6640625" customWidth="1"/>
    <col min="2" max="2" width="34.6640625" bestFit="1" customWidth="1"/>
    <col min="3" max="4" width="27.6640625" bestFit="1" customWidth="1"/>
    <col min="5" max="5" width="28.44140625" bestFit="1" customWidth="1"/>
    <col min="6" max="6" width="24.44140625" bestFit="1" customWidth="1"/>
    <col min="7" max="8" width="24" bestFit="1" customWidth="1"/>
    <col min="9" max="9" width="17.6640625" bestFit="1" customWidth="1"/>
    <col min="10" max="10" width="20.44140625" bestFit="1" customWidth="1"/>
    <col min="11" max="11" width="14.33203125" bestFit="1" customWidth="1"/>
    <col min="12" max="12" width="19.109375" bestFit="1" customWidth="1"/>
  </cols>
  <sheetData>
    <row r="2" spans="2:7" x14ac:dyDescent="0.3">
      <c r="B2" s="6" t="s">
        <v>16</v>
      </c>
      <c r="C2" s="13" t="s">
        <v>17</v>
      </c>
      <c r="D2" s="13" t="s">
        <v>18</v>
      </c>
      <c r="E2" s="14" t="s">
        <v>19</v>
      </c>
    </row>
    <row r="3" spans="2:7" ht="3" customHeight="1" x14ac:dyDescent="0.3">
      <c r="B3" s="15"/>
      <c r="C3" s="4"/>
      <c r="D3" s="4"/>
      <c r="E3" s="16"/>
    </row>
    <row r="4" spans="2:7" ht="15" customHeight="1" x14ac:dyDescent="0.3">
      <c r="B4" s="17" t="s">
        <v>1</v>
      </c>
      <c r="C4" s="18" t="s">
        <v>27</v>
      </c>
      <c r="D4" s="18" t="s">
        <v>28</v>
      </c>
      <c r="E4" s="19" t="s">
        <v>29</v>
      </c>
    </row>
    <row r="5" spans="2:7" x14ac:dyDescent="0.3">
      <c r="B5" t="s">
        <v>6</v>
      </c>
      <c r="C5">
        <v>3</v>
      </c>
      <c r="D5">
        <v>2</v>
      </c>
      <c r="E5">
        <v>0</v>
      </c>
      <c r="F5" t="s">
        <v>38</v>
      </c>
      <c r="G5">
        <f>C5+D5+E5</f>
        <v>5</v>
      </c>
    </row>
    <row r="6" spans="2:7" x14ac:dyDescent="0.3">
      <c r="B6" t="s">
        <v>7</v>
      </c>
      <c r="C6" s="20">
        <v>0.16666666999999999</v>
      </c>
      <c r="D6">
        <v>0.1</v>
      </c>
      <c r="E6" s="20">
        <v>6.6666669999999997E-2</v>
      </c>
      <c r="F6" t="s">
        <v>39</v>
      </c>
      <c r="G6" s="20">
        <f>C6+D6+E6</f>
        <v>0.33333333999999998</v>
      </c>
    </row>
    <row r="7" spans="2:7" x14ac:dyDescent="0.3">
      <c r="B7" t="s">
        <v>8</v>
      </c>
      <c r="C7" s="12">
        <v>5</v>
      </c>
      <c r="D7" s="12">
        <v>5</v>
      </c>
      <c r="E7" s="12">
        <v>10</v>
      </c>
      <c r="F7" t="s">
        <v>40</v>
      </c>
      <c r="G7" s="12">
        <f>C7+D7+E7</f>
        <v>20</v>
      </c>
    </row>
    <row r="10" spans="2:7" x14ac:dyDescent="0.3">
      <c r="B10" t="s">
        <v>30</v>
      </c>
      <c r="C10">
        <f>1/G6</f>
        <v>2.9999999400000013</v>
      </c>
    </row>
    <row r="11" spans="2:7" x14ac:dyDescent="0.3">
      <c r="B11" t="s">
        <v>12</v>
      </c>
      <c r="C11">
        <f>'Problema 1 (enunciado)'!C22</f>
        <v>800</v>
      </c>
      <c r="D11" t="s">
        <v>26</v>
      </c>
    </row>
    <row r="12" spans="2:7" x14ac:dyDescent="0.3">
      <c r="B12" t="s">
        <v>31</v>
      </c>
      <c r="C12">
        <f>C10*C11</f>
        <v>2399.999952000001</v>
      </c>
    </row>
    <row r="13" spans="2:7" x14ac:dyDescent="0.3">
      <c r="C13" s="21" t="s">
        <v>14</v>
      </c>
      <c r="D13" s="21" t="s">
        <v>15</v>
      </c>
    </row>
    <row r="14" spans="2:7" x14ac:dyDescent="0.3">
      <c r="B14" t="s">
        <v>13</v>
      </c>
      <c r="C14" s="21">
        <v>4</v>
      </c>
      <c r="D14" s="21">
        <v>6</v>
      </c>
    </row>
    <row r="16" spans="2:7" x14ac:dyDescent="0.3">
      <c r="B16" t="s">
        <v>23</v>
      </c>
      <c r="C16" s="12">
        <v>130400</v>
      </c>
      <c r="D16" t="s">
        <v>24</v>
      </c>
    </row>
    <row r="17" spans="2:8" x14ac:dyDescent="0.3">
      <c r="C17">
        <v>38800</v>
      </c>
      <c r="D17" t="s">
        <v>25</v>
      </c>
    </row>
    <row r="19" spans="2:8" x14ac:dyDescent="0.3">
      <c r="B19" s="8" t="s">
        <v>1</v>
      </c>
      <c r="C19" s="7" t="s">
        <v>2</v>
      </c>
      <c r="D19" s="5" t="s">
        <v>2</v>
      </c>
      <c r="E19" s="7" t="s">
        <v>34</v>
      </c>
      <c r="F19" s="5" t="s">
        <v>34</v>
      </c>
      <c r="G19" s="7" t="s">
        <v>35</v>
      </c>
      <c r="H19" s="5" t="s">
        <v>35</v>
      </c>
    </row>
    <row r="20" spans="2:8" x14ac:dyDescent="0.3">
      <c r="B20" s="4"/>
      <c r="C20" s="4"/>
      <c r="D20" s="4"/>
      <c r="E20" s="4"/>
      <c r="F20" s="4"/>
      <c r="G20" s="4"/>
      <c r="H20" s="4"/>
    </row>
    <row r="21" spans="2:8" x14ac:dyDescent="0.3">
      <c r="B21" s="4"/>
      <c r="C21" s="5" t="s">
        <v>3</v>
      </c>
      <c r="D21" s="5" t="s">
        <v>32</v>
      </c>
      <c r="E21" s="5" t="s">
        <v>3</v>
      </c>
      <c r="F21" s="5" t="s">
        <v>32</v>
      </c>
      <c r="G21" s="5" t="s">
        <v>3</v>
      </c>
      <c r="H21" s="5" t="s">
        <v>32</v>
      </c>
    </row>
    <row r="22" spans="2:8" x14ac:dyDescent="0.3">
      <c r="B22" s="2"/>
      <c r="C22" s="2"/>
      <c r="D22" s="2"/>
      <c r="E22" s="2"/>
      <c r="F22" s="2"/>
      <c r="G22" s="2"/>
      <c r="H22" s="2"/>
    </row>
    <row r="23" spans="2:8" x14ac:dyDescent="0.3">
      <c r="B23" s="2"/>
      <c r="C23" s="9" t="s">
        <v>5</v>
      </c>
      <c r="D23" s="9" t="s">
        <v>33</v>
      </c>
      <c r="E23" s="9" t="s">
        <v>5</v>
      </c>
      <c r="F23" s="9" t="s">
        <v>33</v>
      </c>
      <c r="G23" s="9" t="s">
        <v>5</v>
      </c>
      <c r="H23" s="9" t="s">
        <v>33</v>
      </c>
    </row>
    <row r="25" spans="2:8" x14ac:dyDescent="0.3">
      <c r="B25" s="23" t="s">
        <v>6</v>
      </c>
      <c r="C25" s="9" t="str">
        <f>'Problema 1 (enunciado)'!C8</f>
        <v>-</v>
      </c>
      <c r="D25" s="24">
        <v>40</v>
      </c>
      <c r="E25" s="9" t="s">
        <v>11</v>
      </c>
      <c r="F25" s="28">
        <f>D25</f>
        <v>40</v>
      </c>
      <c r="G25" s="22"/>
      <c r="H25" s="28">
        <f>D25</f>
        <v>40</v>
      </c>
    </row>
    <row r="26" spans="2:8" x14ac:dyDescent="0.3">
      <c r="B26" s="23" t="s">
        <v>7</v>
      </c>
      <c r="C26" s="25">
        <f>'Problema 1 (enunciado)'!C9</f>
        <v>40000</v>
      </c>
      <c r="D26" s="24">
        <v>15</v>
      </c>
      <c r="E26" s="22">
        <f>C26*1.2</f>
        <v>48000</v>
      </c>
      <c r="F26" s="28">
        <f t="shared" ref="F26:F29" si="0">D26</f>
        <v>15</v>
      </c>
      <c r="G26" s="25">
        <f>C26*1.5</f>
        <v>60000</v>
      </c>
      <c r="H26" s="28">
        <f t="shared" ref="H26:H29" si="1">D26</f>
        <v>15</v>
      </c>
    </row>
    <row r="27" spans="2:8" x14ac:dyDescent="0.3">
      <c r="B27" s="23" t="s">
        <v>8</v>
      </c>
      <c r="C27" s="25">
        <f>'Problema 1 (enunciado)'!C10</f>
        <v>10000</v>
      </c>
      <c r="D27" s="24">
        <v>45</v>
      </c>
      <c r="E27" s="9" t="s">
        <v>11</v>
      </c>
      <c r="F27" s="28">
        <v>36</v>
      </c>
      <c r="G27" s="27" t="s">
        <v>11</v>
      </c>
      <c r="H27" s="28">
        <v>27</v>
      </c>
    </row>
    <row r="28" spans="2:8" x14ac:dyDescent="0.3">
      <c r="B28" s="23" t="s">
        <v>9</v>
      </c>
      <c r="C28" s="25">
        <f>'Problema 1 (enunciado)'!C11</f>
        <v>16000</v>
      </c>
      <c r="D28" s="9" t="s">
        <v>11</v>
      </c>
      <c r="E28" s="9" t="s">
        <v>11</v>
      </c>
      <c r="F28" s="28" t="str">
        <f t="shared" si="0"/>
        <v>-</v>
      </c>
      <c r="G28" s="25">
        <f>'Problema 1 (enunciado)'!C26</f>
        <v>12000</v>
      </c>
      <c r="H28" s="28" t="str">
        <f t="shared" si="1"/>
        <v>-</v>
      </c>
    </row>
    <row r="29" spans="2:8" x14ac:dyDescent="0.3">
      <c r="B29" s="23" t="s">
        <v>10</v>
      </c>
      <c r="C29" s="25">
        <f>'Problema 1 (enunciado)'!C12</f>
        <v>30000</v>
      </c>
      <c r="D29" s="9" t="s">
        <v>11</v>
      </c>
      <c r="E29" s="9" t="s">
        <v>11</v>
      </c>
      <c r="F29" s="28" t="str">
        <f t="shared" si="0"/>
        <v>-</v>
      </c>
      <c r="G29" s="27" t="s">
        <v>11</v>
      </c>
      <c r="H29" s="28" t="str">
        <f t="shared" si="1"/>
        <v>-</v>
      </c>
    </row>
    <row r="31" spans="2:8" x14ac:dyDescent="0.3">
      <c r="B31" s="4" t="s">
        <v>36</v>
      </c>
      <c r="C31" s="10">
        <f>SUM(C25:C29)</f>
        <v>96000</v>
      </c>
      <c r="D31" s="10">
        <f t="shared" ref="D31:H31" si="2">SUM(D25:D29)</f>
        <v>100</v>
      </c>
      <c r="E31" s="10">
        <f t="shared" si="2"/>
        <v>48000</v>
      </c>
      <c r="F31" s="10">
        <f t="shared" si="2"/>
        <v>91</v>
      </c>
      <c r="G31" s="10">
        <f t="shared" si="2"/>
        <v>72000</v>
      </c>
      <c r="H31" s="10">
        <f t="shared" si="2"/>
        <v>82</v>
      </c>
    </row>
    <row r="33" spans="2:7" ht="28.8" x14ac:dyDescent="0.3">
      <c r="B33" s="29" t="s">
        <v>41</v>
      </c>
      <c r="C33" s="30">
        <f>C12*D31+C31</f>
        <v>335999.99520000012</v>
      </c>
      <c r="D33" s="30"/>
      <c r="E33" s="30">
        <f>(4000-C12)*F31+E31</f>
        <v>193600.00436799991</v>
      </c>
      <c r="G33" s="30"/>
    </row>
    <row r="34" spans="2:7" x14ac:dyDescent="0.3">
      <c r="B34" t="s">
        <v>42</v>
      </c>
      <c r="C34" s="30">
        <f>C33/C12</f>
        <v>140.00000080000001</v>
      </c>
      <c r="E34" s="30">
        <f>E33/(4000-C12)</f>
        <v>120.99999910000005</v>
      </c>
      <c r="G34" s="30"/>
    </row>
    <row r="36" spans="2:7" ht="28.8" x14ac:dyDescent="0.3">
      <c r="B36" s="29" t="s">
        <v>43</v>
      </c>
      <c r="C36" s="30">
        <f>C12*D31+C31</f>
        <v>335999.99520000012</v>
      </c>
      <c r="E36" s="30">
        <f>C12*F31+E31</f>
        <v>266399.99563200009</v>
      </c>
      <c r="G36" s="30">
        <f>(6000-C12-C12)*H31+G31</f>
        <v>170400.00787199981</v>
      </c>
    </row>
    <row r="37" spans="2:7" x14ac:dyDescent="0.3">
      <c r="B37" t="s">
        <v>42</v>
      </c>
      <c r="C37" s="30">
        <f>C36/C12</f>
        <v>140.00000080000001</v>
      </c>
      <c r="E37" s="30">
        <f>E36/C12</f>
        <v>111.0000004</v>
      </c>
      <c r="G37" s="30">
        <f>G36/(6000-C12-C12)</f>
        <v>141.99999520000048</v>
      </c>
    </row>
    <row r="39" spans="2:7" x14ac:dyDescent="0.3">
      <c r="B39" s="1" t="s">
        <v>49</v>
      </c>
      <c r="C39" s="1" t="s">
        <v>44</v>
      </c>
      <c r="D39" s="1" t="s">
        <v>45</v>
      </c>
      <c r="E39" s="1" t="s">
        <v>48</v>
      </c>
      <c r="F39" s="1" t="s">
        <v>47</v>
      </c>
    </row>
    <row r="40" spans="2:7" x14ac:dyDescent="0.3">
      <c r="B40">
        <v>4000</v>
      </c>
      <c r="C40" s="30">
        <f>C33+E33+G33</f>
        <v>529599.99956799997</v>
      </c>
      <c r="D40" s="30">
        <f>C40/4000</f>
        <v>132.39999989199998</v>
      </c>
      <c r="E40" s="30">
        <f>C40+'Problema 1 (enunciado)'!C27</f>
        <v>659999.99956799997</v>
      </c>
      <c r="F40" s="30">
        <f>E40/4000</f>
        <v>164.99999989200001</v>
      </c>
    </row>
    <row r="41" spans="2:7" x14ac:dyDescent="0.3">
      <c r="B41">
        <v>6000</v>
      </c>
      <c r="C41" s="30">
        <f>C36+E36+G36</f>
        <v>772799.99870400014</v>
      </c>
      <c r="D41" s="30">
        <f>C41/6000</f>
        <v>128.79999978400002</v>
      </c>
      <c r="E41" s="30">
        <f>C41+'Problema 1 (enunciado)'!C27+'Problema 1 (enunciado)'!C28</f>
        <v>941999.99870400014</v>
      </c>
      <c r="F41" s="30">
        <f>E41/6000</f>
        <v>156.99999978400001</v>
      </c>
    </row>
    <row r="44" spans="2:7" x14ac:dyDescent="0.3">
      <c r="B44" s="1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B9DA7-AF11-47AC-9EB2-769CB4FB9DF6}">
  <dimension ref="B17"/>
  <sheetViews>
    <sheetView zoomScaleNormal="100" workbookViewId="0">
      <selection activeCell="B17" sqref="B17"/>
    </sheetView>
  </sheetViews>
  <sheetFormatPr defaultRowHeight="14.4" x14ac:dyDescent="0.3"/>
  <cols>
    <col min="2" max="2" width="96.109375" customWidth="1"/>
  </cols>
  <sheetData>
    <row r="17" spans="2:2" ht="57.6" x14ac:dyDescent="0.3">
      <c r="B17" s="3" t="s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Integrantes</vt:lpstr>
      <vt:lpstr>Problema 1 (enunciado)</vt:lpstr>
      <vt:lpstr>Problema 1 (calculos)</vt:lpstr>
      <vt:lpstr>Problema 1 (graficos)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 Silva</dc:creator>
  <cp:keywords/>
  <dc:description/>
  <cp:lastModifiedBy>MATEUS CACABUENA</cp:lastModifiedBy>
  <cp:revision/>
  <cp:lastPrinted>2024-06-12T02:32:48Z</cp:lastPrinted>
  <dcterms:created xsi:type="dcterms:W3CDTF">2024-04-01T13:16:43Z</dcterms:created>
  <dcterms:modified xsi:type="dcterms:W3CDTF">2024-10-16T05:06:23Z</dcterms:modified>
  <cp:category/>
  <cp:contentStatus/>
</cp:coreProperties>
</file>