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cálculo" sheetId="1" r:id="rId4"/>
    <sheet state="visible" name="Custos" sheetId="2" r:id="rId5"/>
    <sheet state="visible" name="Receitas" sheetId="3" r:id="rId6"/>
  </sheets>
  <definedNames/>
  <calcPr/>
</workbook>
</file>

<file path=xl/sharedStrings.xml><?xml version="1.0" encoding="utf-8"?>
<sst xmlns="http://schemas.openxmlformats.org/spreadsheetml/2006/main" count="76" uniqueCount="64">
  <si>
    <t>Tráfego por mês</t>
  </si>
  <si>
    <t>Google Adsense</t>
  </si>
  <si>
    <t>Acesso de usuário</t>
  </si>
  <si>
    <t>Cadastro de profissional</t>
  </si>
  <si>
    <t>Custo por mil impressões (CPM)</t>
  </si>
  <si>
    <t>Retorno por uma impressão</t>
  </si>
  <si>
    <t>Taxa de assinantes</t>
  </si>
  <si>
    <t>Assinantes</t>
  </si>
  <si>
    <t>Custo por clique (CPC)</t>
  </si>
  <si>
    <t>Impressões por usuário</t>
  </si>
  <si>
    <t>Impressões por mês</t>
  </si>
  <si>
    <t>Uso de armazenamento</t>
  </si>
  <si>
    <t>Taxa de cliques (CTR)</t>
  </si>
  <si>
    <t>Tamanho de fotos /MB</t>
  </si>
  <si>
    <t>Uso Mensal /GB</t>
  </si>
  <si>
    <t>Cliques por mês</t>
  </si>
  <si>
    <t>Dólar 11/04/2023</t>
  </si>
  <si>
    <t>Profissionais Verificados</t>
  </si>
  <si>
    <t>Apple Store por ano</t>
  </si>
  <si>
    <t>Porcentagem de profissionais verificados</t>
  </si>
  <si>
    <t>Total</t>
  </si>
  <si>
    <t>Profissionais</t>
  </si>
  <si>
    <t>Tipo</t>
  </si>
  <si>
    <t>Porcentagem</t>
  </si>
  <si>
    <r>
      <rPr>
        <rFont val="Arial"/>
        <color theme="1"/>
        <sz val="12.0"/>
      </rPr>
      <t xml:space="preserve">Tipo 1 </t>
    </r>
    <r>
      <rPr>
        <rFont val="Arial"/>
        <i/>
        <color theme="1"/>
        <sz val="12.0"/>
      </rPr>
      <t>(Curso superior)</t>
    </r>
  </si>
  <si>
    <r>
      <rPr>
        <rFont val="Arial"/>
        <color theme="1"/>
        <sz val="12.0"/>
      </rPr>
      <t xml:space="preserve">Tipo 2 </t>
    </r>
    <r>
      <rPr>
        <rFont val="Arial"/>
        <i/>
        <color theme="1"/>
        <sz val="12.0"/>
      </rPr>
      <t>(Curso técnico)</t>
    </r>
  </si>
  <si>
    <r>
      <rPr>
        <rFont val="Arial"/>
        <color theme="1"/>
        <sz val="12.0"/>
      </rPr>
      <t xml:space="preserve">Tipo 3 </t>
    </r>
    <r>
      <rPr>
        <rFont val="Arial"/>
        <i/>
        <color theme="1"/>
        <sz val="12.0"/>
      </rPr>
      <t>(Outros)</t>
    </r>
  </si>
  <si>
    <t>Serviços</t>
  </si>
  <si>
    <t>Colaboradores</t>
  </si>
  <si>
    <t>Gasto</t>
  </si>
  <si>
    <t>Valor (USD)</t>
  </si>
  <si>
    <t>Valor (BRL)</t>
  </si>
  <si>
    <t>Setor</t>
  </si>
  <si>
    <t>Qtd</t>
  </si>
  <si>
    <t>Salário</t>
  </si>
  <si>
    <t>Total com encargos</t>
  </si>
  <si>
    <t>Vercel “Pro”</t>
  </si>
  <si>
    <t>Desenvolvimento</t>
  </si>
  <si>
    <t>Expo Application Service</t>
  </si>
  <si>
    <t>Avaliadores</t>
  </si>
  <si>
    <t>Planetscale "Scaler"</t>
  </si>
  <si>
    <t>Google Cloud Storage Standart 1TB</t>
  </si>
  <si>
    <t>Apple App Store</t>
  </si>
  <si>
    <t>Gasto mensal</t>
  </si>
  <si>
    <t>Investimento Inicial</t>
  </si>
  <si>
    <t>Valor</t>
  </si>
  <si>
    <t>Valor em $</t>
  </si>
  <si>
    <t>Valor em R$</t>
  </si>
  <si>
    <t>Gasto do primeiro mês</t>
  </si>
  <si>
    <t>Google Play Developer</t>
  </si>
  <si>
    <t>Publicidade</t>
  </si>
  <si>
    <t>Receita Mensal Estimada</t>
  </si>
  <si>
    <t>Lucro mensal</t>
  </si>
  <si>
    <t>Receita</t>
  </si>
  <si>
    <t>Valor Unit.</t>
  </si>
  <si>
    <t>Valor Total</t>
  </si>
  <si>
    <t>Impressões de anúncios</t>
  </si>
  <si>
    <t>Payback /mês</t>
  </si>
  <si>
    <t>Cliques em anúncios</t>
  </si>
  <si>
    <t>Ass. Premium</t>
  </si>
  <si>
    <t>Artigo Patrocinado</t>
  </si>
  <si>
    <t>Verificação de profissionais T1</t>
  </si>
  <si>
    <t>Verificação de profissionais T2</t>
  </si>
  <si>
    <t>Verificação de profissionais 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</si>
</sst>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R$ -416]#,##0.00000"/>
    <numFmt numFmtId="166" formatCode="[$$]#,##0.00"/>
  </numFmts>
  <fonts count="11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sz val="12.0"/>
      <color theme="1"/>
      <name val="Arial"/>
      <scheme val="minor"/>
    </font>
    <font>
      <b/>
      <sz val="12.0"/>
      <color rgb="FF000C7C"/>
      <name val="Arial"/>
      <scheme val="minor"/>
    </font>
    <font>
      <b/>
      <sz val="12.0"/>
      <color theme="1"/>
      <name val="Arial"/>
      <scheme val="minor"/>
    </font>
    <font>
      <sz val="12.0"/>
      <color rgb="FF000C7C"/>
      <name val="Arial"/>
      <scheme val="minor"/>
    </font>
    <font>
      <sz val="12.0"/>
      <color rgb="FFFFFFFF"/>
      <name val="Arial"/>
      <scheme val="minor"/>
    </font>
    <font>
      <sz val="12.0"/>
      <color rgb="FF000000"/>
      <name val="Arial"/>
      <scheme val="minor"/>
    </font>
    <font>
      <b/>
      <sz val="12.0"/>
      <color rgb="FFFA5D14"/>
      <name val="Arial"/>
      <scheme val="minor"/>
    </font>
    <font>
      <b/>
      <sz val="12.0"/>
      <color theme="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C7C"/>
        <bgColor rgb="FF000C7C"/>
      </patternFill>
    </fill>
    <fill>
      <patternFill patternType="solid">
        <fgColor rgb="FFFA5D14"/>
        <bgColor rgb="FFFA5D14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C7C"/>
      </left>
      <top style="thin">
        <color rgb="FF000C7C"/>
      </top>
      <bottom style="thin">
        <color rgb="FF000C7C"/>
      </bottom>
    </border>
    <border>
      <right style="thin">
        <color rgb="FF000C7C"/>
      </right>
      <top style="thin">
        <color rgb="FF000C7C"/>
      </top>
      <bottom style="thin">
        <color rgb="FF000C7C"/>
      </bottom>
    </border>
    <border>
      <left style="thin">
        <color rgb="FFFFFFFF"/>
      </left>
      <right style="thin">
        <color rgb="FF000C7C"/>
      </right>
      <bottom style="thin">
        <color rgb="FF000C7C"/>
      </bottom>
    </border>
    <border>
      <right style="thin">
        <color rgb="FFFFFFFF"/>
      </right>
      <bottom style="thin">
        <color rgb="FF000C7C"/>
      </bottom>
    </border>
    <border>
      <left style="thin">
        <color rgb="FFFFFFFF"/>
      </left>
      <right style="thin">
        <color rgb="FFFFFFFF"/>
      </right>
      <bottom style="thin">
        <color rgb="FF000C7C"/>
      </bottom>
    </border>
    <border>
      <left style="thin">
        <color rgb="FFFFFFFF"/>
      </left>
      <right style="thin">
        <color rgb="FF000C7C"/>
      </right>
    </border>
    <border>
      <right style="thin">
        <color rgb="FFFFFFFF"/>
      </right>
    </border>
    <border>
      <left style="thin">
        <color rgb="FFFFFFFF"/>
      </left>
      <right style="thin">
        <color rgb="FF000C7C"/>
      </right>
      <top style="thin">
        <color rgb="FF000C7C"/>
      </top>
      <bottom style="thin">
        <color rgb="FF000C7C"/>
      </bottom>
    </border>
    <border>
      <right style="thin">
        <color rgb="FFFFFFFF"/>
      </right>
      <top style="thin">
        <color rgb="FF000C7C"/>
      </top>
      <bottom style="thin">
        <color rgb="FF000C7C"/>
      </bottom>
    </border>
    <border>
      <left style="thin">
        <color rgb="FFFFFFFF"/>
      </left>
      <right style="thin">
        <color rgb="FF000C7C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C7C"/>
      </left>
      <right style="thin">
        <color rgb="FF000C7C"/>
      </right>
      <top style="thin">
        <color rgb="FF000C7C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C7C"/>
      </left>
      <right style="thin">
        <color rgb="FF000C7C"/>
      </right>
      <bottom style="thin">
        <color rgb="FF000C7C"/>
      </bottom>
    </border>
    <border>
      <top style="thin">
        <color rgb="FF000C7C"/>
      </top>
      <bottom style="thin">
        <color rgb="FF000C7C"/>
      </bottom>
    </border>
    <border>
      <bottom style="thin">
        <color rgb="FF000C7C"/>
      </bottom>
    </border>
    <border>
      <right style="thin">
        <color rgb="FF000C7C"/>
      </right>
      <bottom style="thin">
        <color rgb="FF000C7C"/>
      </bottom>
    </border>
    <border>
      <left style="thin">
        <color rgb="FFFFFFFF"/>
      </left>
      <right style="thin">
        <color rgb="FFFFFFFF"/>
      </right>
      <bottom style="thin">
        <color rgb="FFFA5D14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A5D14"/>
      </right>
      <bottom style="thin">
        <color rgb="FFFFFFFF"/>
      </bottom>
    </border>
    <border>
      <left style="thin">
        <color rgb="FF000C7C"/>
      </left>
      <bottom style="thin">
        <color rgb="FF000C7C"/>
      </bottom>
    </border>
    <border>
      <left style="thin">
        <color rgb="FFFFFFFF"/>
      </left>
      <right style="thin">
        <color rgb="FFFA5D14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A5D14"/>
      </bottom>
    </border>
    <border>
      <left style="thin">
        <color rgb="FFFA5D14"/>
      </left>
      <bottom style="thin">
        <color rgb="FFFA5D14"/>
      </bottom>
    </border>
    <border>
      <bottom style="thin">
        <color rgb="FFFA5D14"/>
      </bottom>
    </border>
    <border>
      <right style="thin">
        <color rgb="FFFA5D14"/>
      </right>
      <bottom style="thin">
        <color rgb="FFFA5D14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vertical="center"/>
    </xf>
    <xf borderId="4" fillId="0" fontId="5" numFmtId="164" xfId="0" applyAlignment="1" applyBorder="1" applyFont="1" applyNumberFormat="1">
      <alignment readingOrder="0" vertical="center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4" fillId="0" fontId="5" numFmtId="165" xfId="0" applyAlignment="1" applyBorder="1" applyFont="1" applyNumberFormat="1">
      <alignment vertical="center"/>
    </xf>
    <xf borderId="8" fillId="0" fontId="4" numFmtId="0" xfId="0" applyAlignment="1" applyBorder="1" applyFont="1">
      <alignment horizontal="center" readingOrder="0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9" xfId="0" applyAlignment="1" applyBorder="1" applyFont="1" applyNumberForma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1" xfId="0" applyAlignment="1" applyFont="1" applyNumberFormat="1">
      <alignment vertical="center"/>
    </xf>
    <xf borderId="4" fillId="0" fontId="5" numFmtId="0" xfId="0" applyAlignment="1" applyBorder="1" applyFont="1">
      <alignment vertical="center"/>
    </xf>
    <xf borderId="4" fillId="0" fontId="5" numFmtId="10" xfId="0" applyAlignment="1" applyBorder="1" applyFont="1" applyNumberFormat="1">
      <alignment readingOrder="0" vertical="center"/>
    </xf>
    <xf borderId="12" fillId="0" fontId="3" numFmtId="0" xfId="0" applyAlignment="1" applyBorder="1" applyFont="1">
      <alignment readingOrder="0" vertical="center"/>
    </xf>
    <xf borderId="11" fillId="0" fontId="5" numFmtId="0" xfId="0" applyAlignment="1" applyBorder="1" applyFont="1">
      <alignment vertical="center"/>
    </xf>
    <xf borderId="10" fillId="0" fontId="3" numFmtId="0" xfId="0" applyAlignment="1" applyBorder="1" applyFont="1">
      <alignment horizontal="center" readingOrder="0" vertical="center"/>
    </xf>
    <xf borderId="11" fillId="0" fontId="3" numFmtId="2" xfId="0" applyAlignment="1" applyBorder="1" applyFont="1" applyNumberFormat="1">
      <alignment horizontal="center" vertical="center"/>
    </xf>
    <xf borderId="13" fillId="2" fontId="1" numFmtId="0" xfId="0" applyAlignment="1" applyBorder="1" applyFont="1">
      <alignment horizontal="left" readingOrder="0" vertical="center"/>
    </xf>
    <xf borderId="14" fillId="0" fontId="4" numFmtId="164" xfId="0" applyAlignment="1" applyBorder="1" applyFont="1" applyNumberFormat="1">
      <alignment horizontal="right" readingOrder="0" vertical="center"/>
    </xf>
    <xf borderId="0" fillId="0" fontId="3" numFmtId="164" xfId="0" applyAlignment="1" applyFont="1" applyNumberFormat="1">
      <alignment readingOrder="0" vertical="center"/>
    </xf>
    <xf borderId="15" fillId="2" fontId="1" numFmtId="0" xfId="0" applyAlignment="1" applyBorder="1" applyFont="1">
      <alignment horizontal="left" readingOrder="0" vertical="center"/>
    </xf>
    <xf borderId="14" fillId="0" fontId="4" numFmtId="166" xfId="0" applyAlignment="1" applyBorder="1" applyFont="1" applyNumberFormat="1">
      <alignment horizontal="right" readingOrder="0" vertical="center"/>
    </xf>
    <xf borderId="0" fillId="0" fontId="3" numFmtId="166" xfId="0" applyAlignment="1" applyFont="1" applyNumberFormat="1">
      <alignment readingOrder="0" vertical="center"/>
    </xf>
    <xf borderId="5" fillId="0" fontId="6" numFmtId="0" xfId="0" applyAlignment="1" applyBorder="1" applyFont="1">
      <alignment horizontal="left" readingOrder="0" vertical="center"/>
    </xf>
    <xf borderId="5" fillId="0" fontId="3" numFmtId="9" xfId="0" applyAlignment="1" applyBorder="1" applyFont="1" applyNumberFormat="1">
      <alignment horizontal="right" readingOrder="0" vertical="center"/>
    </xf>
    <xf borderId="12" fillId="0" fontId="4" numFmtId="0" xfId="0" applyAlignment="1" applyBorder="1" applyFont="1">
      <alignment horizontal="left" readingOrder="0" vertical="center"/>
    </xf>
    <xf borderId="12" fillId="0" fontId="5" numFmtId="0" xfId="0" applyAlignment="1" applyBorder="1" applyFont="1">
      <alignment vertical="center"/>
    </xf>
    <xf borderId="16" fillId="0" fontId="2" numFmtId="0" xfId="0" applyBorder="1" applyFont="1"/>
    <xf borderId="5" fillId="0" fontId="4" numFmtId="0" xfId="0" applyAlignment="1" applyBorder="1" applyFont="1">
      <alignment horizontal="center" readingOrder="0" vertical="center"/>
    </xf>
    <xf borderId="5" fillId="0" fontId="3" numFmtId="9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5" fillId="0" fontId="3" numFmtId="1" xfId="0" applyAlignment="1" applyBorder="1" applyFont="1" applyNumberFormat="1">
      <alignment horizontal="center" vertical="center"/>
    </xf>
    <xf borderId="12" fillId="0" fontId="3" numFmtId="9" xfId="0" applyAlignment="1" applyBorder="1" applyFont="1" applyNumberFormat="1">
      <alignment horizontal="center" readingOrder="0" vertical="center"/>
    </xf>
    <xf borderId="12" fillId="0" fontId="3" numFmtId="1" xfId="0" applyAlignment="1" applyBorder="1" applyFont="1" applyNumberFormat="1">
      <alignment horizontal="center" vertical="center"/>
    </xf>
    <xf borderId="16" fillId="2" fontId="1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vertical="center"/>
    </xf>
    <xf borderId="17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7" fillId="2" fontId="7" numFmtId="0" xfId="0" applyAlignment="1" applyBorder="1" applyFont="1">
      <alignment horizontal="center" readingOrder="0" vertical="center"/>
    </xf>
    <xf borderId="18" fillId="2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5" fillId="0" fontId="3" numFmtId="166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vertical="center"/>
    </xf>
    <xf borderId="19" fillId="0" fontId="3" numFmtId="0" xfId="0" applyAlignment="1" applyBorder="1" applyFont="1">
      <alignment readingOrder="0" vertical="center"/>
    </xf>
    <xf borderId="19" fillId="0" fontId="3" numFmtId="0" xfId="0" applyAlignment="1" applyBorder="1" applyFont="1">
      <alignment horizontal="center" readingOrder="0" vertical="center"/>
    </xf>
    <xf borderId="19" fillId="0" fontId="3" numFmtId="164" xfId="0" applyAlignment="1" applyBorder="1" applyFont="1" applyNumberFormat="1">
      <alignment horizontal="center" readingOrder="0" vertical="center"/>
    </xf>
    <xf borderId="19" fillId="0" fontId="3" numFmtId="164" xfId="0" applyAlignment="1" applyBorder="1" applyFont="1" applyNumberFormat="1">
      <alignment horizontal="center" vertical="center"/>
    </xf>
    <xf borderId="20" fillId="3" fontId="1" numFmtId="0" xfId="0" applyAlignment="1" applyBorder="1" applyFill="1" applyFont="1">
      <alignment horizontal="center" readingOrder="0" vertical="center"/>
    </xf>
    <xf borderId="21" fillId="0" fontId="2" numFmtId="0" xfId="0" applyBorder="1" applyFont="1"/>
    <xf borderId="22" fillId="0" fontId="2" numFmtId="0" xfId="0" applyBorder="1" applyFont="1"/>
    <xf borderId="11" fillId="3" fontId="1" numFmtId="164" xfId="0" applyAlignment="1" applyBorder="1" applyFont="1" applyNumberFormat="1">
      <alignment horizontal="center" vertical="center"/>
    </xf>
    <xf borderId="5" fillId="4" fontId="8" numFmtId="166" xfId="0" applyAlignment="1" applyBorder="1" applyFill="1" applyFont="1" applyNumberFormat="1">
      <alignment horizontal="center" readingOrder="0" vertical="center"/>
    </xf>
    <xf borderId="19" fillId="4" fontId="8" numFmtId="166" xfId="0" applyAlignment="1" applyBorder="1" applyFont="1" applyNumberFormat="1">
      <alignment horizontal="center" readingOrder="0" vertical="center"/>
    </xf>
    <xf borderId="22" fillId="3" fontId="1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vertical="center"/>
    </xf>
    <xf borderId="23" fillId="2" fontId="7" numFmtId="0" xfId="0" applyAlignment="1" applyBorder="1" applyFont="1">
      <alignment horizontal="center" readingOrder="0" vertical="center"/>
    </xf>
    <xf borderId="19" fillId="0" fontId="3" numFmtId="166" xfId="0" applyAlignment="1" applyBorder="1" applyFont="1" applyNumberFormat="1">
      <alignment horizontal="center" readingOrder="0" vertical="center"/>
    </xf>
    <xf borderId="24" fillId="3" fontId="1" numFmtId="0" xfId="0" applyAlignment="1" applyBorder="1" applyFont="1">
      <alignment horizontal="center" readingOrder="0" vertical="center"/>
    </xf>
    <xf borderId="22" fillId="3" fontId="1" numFmtId="164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vertical="center"/>
    </xf>
    <xf borderId="0" fillId="0" fontId="3" numFmtId="0" xfId="0" applyFont="1"/>
    <xf borderId="21" fillId="2" fontId="1" numFmtId="0" xfId="0" applyAlignment="1" applyBorder="1" applyFont="1">
      <alignment horizontal="center" readingOrder="0" vertical="center"/>
    </xf>
    <xf borderId="25" fillId="0" fontId="9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 vertical="center"/>
    </xf>
    <xf borderId="4" fillId="0" fontId="3" numFmtId="165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0" fillId="0" fontId="3" numFmtId="165" xfId="0" applyFont="1" applyNumberFormat="1"/>
    <xf borderId="0" fillId="0" fontId="3" numFmtId="164" xfId="0" applyFont="1" applyNumberFormat="1"/>
    <xf borderId="25" fillId="0" fontId="9" numFmtId="3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4" fillId="0" fontId="3" numFmtId="1" xfId="0" applyAlignment="1" applyBorder="1" applyFont="1" applyNumberFormat="1">
      <alignment horizontal="center" readingOrder="0" vertical="center"/>
    </xf>
    <xf borderId="26" fillId="0" fontId="3" numFmtId="1" xfId="0" applyAlignment="1" applyBorder="1" applyFont="1" applyNumberFormat="1">
      <alignment horizontal="center" readingOrder="0" vertical="center"/>
    </xf>
    <xf borderId="26" fillId="0" fontId="3" numFmtId="164" xfId="0" applyAlignment="1" applyBorder="1" applyFont="1" applyNumberFormat="1">
      <alignment horizontal="center" readingOrder="0" vertical="center"/>
    </xf>
    <xf borderId="26" fillId="0" fontId="3" numFmtId="164" xfId="0" applyAlignment="1" applyBorder="1" applyFont="1" applyNumberFormat="1">
      <alignment horizontal="center" vertical="center"/>
    </xf>
    <xf borderId="27" fillId="3" fontId="10" numFmtId="0" xfId="0" applyAlignment="1" applyBorder="1" applyFont="1">
      <alignment horizontal="center" readingOrder="0" vertical="center"/>
    </xf>
    <xf borderId="28" fillId="0" fontId="2" numFmtId="0" xfId="0" applyBorder="1" applyFont="1"/>
    <xf borderId="29" fillId="0" fontId="2" numFmtId="0" xfId="0" applyBorder="1" applyFont="1"/>
    <xf borderId="29" fillId="3" fontId="10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4.38"/>
    <col customWidth="1" min="4" max="4" width="37.5"/>
    <col customWidth="1" min="5" max="5" width="13.63"/>
    <col customWidth="1" min="6" max="6" width="10.25"/>
    <col customWidth="1" min="9" max="9" width="22.5"/>
  </cols>
  <sheetData>
    <row r="1">
      <c r="A1" s="1" t="s">
        <v>0</v>
      </c>
      <c r="B1" s="2"/>
      <c r="C1" s="3"/>
      <c r="D1" s="1" t="s">
        <v>1</v>
      </c>
      <c r="E1" s="2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2</v>
      </c>
      <c r="B2" s="6" t="s">
        <v>3</v>
      </c>
      <c r="C2" s="3"/>
      <c r="D2" s="7" t="s">
        <v>4</v>
      </c>
      <c r="E2" s="8">
        <v>0.68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9">
        <v>5000.0</v>
      </c>
      <c r="B3" s="10">
        <v>200.0</v>
      </c>
      <c r="C3" s="3"/>
      <c r="D3" s="7" t="s">
        <v>5</v>
      </c>
      <c r="E3" s="11">
        <f>E2/1000</f>
        <v>0.00068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2" t="s">
        <v>6</v>
      </c>
      <c r="B4" s="13" t="s">
        <v>7</v>
      </c>
      <c r="C4" s="3"/>
      <c r="D4" s="7" t="s">
        <v>8</v>
      </c>
      <c r="E4" s="8">
        <v>0.68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>
        <v>0.3</v>
      </c>
      <c r="B5" s="15">
        <f>A3*A5</f>
        <v>1500</v>
      </c>
      <c r="C5" s="3"/>
      <c r="D5" s="7" t="s">
        <v>9</v>
      </c>
      <c r="E5" s="16">
        <v>4.0</v>
      </c>
      <c r="F5" s="4"/>
      <c r="G5" s="4"/>
      <c r="H5" s="3"/>
      <c r="I5" s="17"/>
      <c r="J5" s="1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7" t="s">
        <v>10</v>
      </c>
      <c r="E6" s="19">
        <f>(A3-B5)*E5</f>
        <v>14000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2"/>
      <c r="C7" s="3"/>
      <c r="D7" s="7" t="s">
        <v>12</v>
      </c>
      <c r="E7" s="20">
        <v>0.03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13</v>
      </c>
      <c r="B8" s="6" t="s">
        <v>14</v>
      </c>
      <c r="C8" s="3"/>
      <c r="D8" s="21" t="s">
        <v>15</v>
      </c>
      <c r="E8" s="22">
        <f>E6*E7</f>
        <v>420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3">
        <v>10.0</v>
      </c>
      <c r="B9" s="24">
        <f>(B3*A9)/1024</f>
        <v>1.953125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5" t="s">
        <v>16</v>
      </c>
      <c r="B11" s="26">
        <v>5.0</v>
      </c>
      <c r="C11" s="27"/>
      <c r="D11" s="1" t="s">
        <v>17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8" t="s">
        <v>18</v>
      </c>
      <c r="B12" s="29">
        <v>99.0</v>
      </c>
      <c r="C12" s="30"/>
      <c r="D12" s="31" t="s">
        <v>19</v>
      </c>
      <c r="E12" s="32">
        <v>0.5</v>
      </c>
      <c r="F12" s="3"/>
      <c r="G12" s="18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3" t="s">
        <v>20</v>
      </c>
      <c r="E13" s="34">
        <f>$B$3*E12</f>
        <v>100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1" t="s">
        <v>21</v>
      </c>
      <c r="E15" s="35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6" t="s">
        <v>22</v>
      </c>
      <c r="E16" s="36" t="s">
        <v>23</v>
      </c>
      <c r="F16" s="36" t="s">
        <v>20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7" t="s">
        <v>24</v>
      </c>
      <c r="E17" s="37">
        <v>0.2</v>
      </c>
      <c r="F17" s="38">
        <f t="shared" ref="F17:F19" si="1">$E$13*E17</f>
        <v>20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7" t="s">
        <v>25</v>
      </c>
      <c r="E18" s="37">
        <v>0.3</v>
      </c>
      <c r="F18" s="39">
        <f t="shared" si="1"/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21" t="s">
        <v>26</v>
      </c>
      <c r="E19" s="40">
        <v>0.5</v>
      </c>
      <c r="F19" s="41">
        <f t="shared" si="1"/>
        <v>50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A1:B1"/>
    <mergeCell ref="D1:E1"/>
    <mergeCell ref="A7:B7"/>
    <mergeCell ref="D11:E11"/>
    <mergeCell ref="D15:F15"/>
  </mergeCells>
  <printOptions gridLines="1" horizontalCentered="1" vertic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3.0"/>
    <col customWidth="1" min="3" max="3" width="12.0"/>
    <col customWidth="1" min="4" max="4" width="21.63"/>
    <col customWidth="1" min="5" max="5" width="16.38"/>
    <col customWidth="1" min="6" max="6" width="13.0"/>
    <col customWidth="1" min="7" max="7" width="11.88"/>
    <col customWidth="1" min="8" max="8" width="18.38"/>
    <col customWidth="1" min="9" max="9" width="11.88"/>
    <col customWidth="1" min="10" max="10" width="18.38"/>
    <col customWidth="1" min="11" max="11" width="22.5"/>
    <col customWidth="1" min="12" max="12" width="9.63"/>
  </cols>
  <sheetData>
    <row r="1">
      <c r="A1" s="42" t="s">
        <v>27</v>
      </c>
      <c r="B1" s="35"/>
      <c r="C1" s="2"/>
      <c r="D1" s="4"/>
      <c r="E1" s="43" t="s">
        <v>28</v>
      </c>
      <c r="F1" s="44"/>
      <c r="G1" s="44"/>
      <c r="H1" s="44"/>
      <c r="K1" s="3"/>
      <c r="L1" s="3"/>
      <c r="M1" s="45"/>
      <c r="N1" s="4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6" t="s">
        <v>29</v>
      </c>
      <c r="B2" s="46" t="s">
        <v>30</v>
      </c>
      <c r="C2" s="47" t="s">
        <v>31</v>
      </c>
      <c r="D2" s="48"/>
      <c r="E2" s="46" t="s">
        <v>32</v>
      </c>
      <c r="F2" s="46" t="s">
        <v>33</v>
      </c>
      <c r="G2" s="46" t="s">
        <v>34</v>
      </c>
      <c r="H2" s="46" t="s">
        <v>35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36</v>
      </c>
      <c r="B3" s="49">
        <v>20.0</v>
      </c>
      <c r="C3" s="50">
        <f>B3*'Base de cálculo'!$B$11</f>
        <v>100</v>
      </c>
      <c r="D3" s="51"/>
      <c r="E3" s="7" t="s">
        <v>37</v>
      </c>
      <c r="F3" s="52">
        <v>1.0</v>
      </c>
      <c r="G3" s="50">
        <v>3000.0</v>
      </c>
      <c r="H3" s="53">
        <f t="shared" ref="H3:H4" si="1">(G3*2)*F3</f>
        <v>6000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 t="s">
        <v>38</v>
      </c>
      <c r="B4" s="49">
        <v>99.0</v>
      </c>
      <c r="C4" s="50">
        <f>B4*'Base de cálculo'!$B$11</f>
        <v>495</v>
      </c>
      <c r="D4" s="51"/>
      <c r="E4" s="54" t="s">
        <v>39</v>
      </c>
      <c r="F4" s="55">
        <v>2.0</v>
      </c>
      <c r="G4" s="56">
        <v>3000.0</v>
      </c>
      <c r="H4" s="57">
        <f t="shared" si="1"/>
        <v>12000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7" t="s">
        <v>40</v>
      </c>
      <c r="B5" s="49">
        <v>29.0</v>
      </c>
      <c r="C5" s="50">
        <f>B5*'Base de cálculo'!$B$11</f>
        <v>145</v>
      </c>
      <c r="D5" s="51"/>
      <c r="E5" s="58" t="s">
        <v>20</v>
      </c>
      <c r="F5" s="59"/>
      <c r="G5" s="60"/>
      <c r="H5" s="61">
        <f>SUM(H3:H4)</f>
        <v>18000</v>
      </c>
      <c r="K5" s="3"/>
      <c r="L5" s="3"/>
      <c r="M5" s="17"/>
      <c r="N5" s="1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 t="s">
        <v>41</v>
      </c>
      <c r="B6" s="62"/>
      <c r="C6" s="50">
        <v>211.09</v>
      </c>
      <c r="D6" s="51"/>
      <c r="K6" s="3"/>
      <c r="L6" s="3"/>
      <c r="M6" s="17"/>
      <c r="N6" s="18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4" t="s">
        <v>42</v>
      </c>
      <c r="B7" s="63">
        <f>'Base de cálculo'!B12/12</f>
        <v>8.25</v>
      </c>
      <c r="C7" s="56">
        <f>B7*'Base de cálculo'!$B$11</f>
        <v>41.25</v>
      </c>
      <c r="D7" s="51"/>
      <c r="F7" s="3"/>
      <c r="G7" s="3"/>
      <c r="H7" s="3"/>
      <c r="I7" s="3"/>
      <c r="J7" s="3"/>
      <c r="K7" s="3"/>
      <c r="L7" s="3"/>
      <c r="M7" s="17"/>
      <c r="N7" s="18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8" t="s">
        <v>20</v>
      </c>
      <c r="B8" s="60"/>
      <c r="C8" s="64">
        <f>SUM(C3:C7)</f>
        <v>992.34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17"/>
      <c r="I12" s="6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43</v>
      </c>
      <c r="B13" s="35"/>
      <c r="C13" s="3"/>
      <c r="D13" s="43" t="s">
        <v>44</v>
      </c>
      <c r="E13" s="44"/>
      <c r="F13" s="4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6" t="s">
        <v>29</v>
      </c>
      <c r="B14" s="46" t="s">
        <v>45</v>
      </c>
      <c r="C14" s="3"/>
      <c r="D14" s="46" t="s">
        <v>29</v>
      </c>
      <c r="E14" s="46" t="s">
        <v>46</v>
      </c>
      <c r="F14" s="46" t="s">
        <v>47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 t="s">
        <v>27</v>
      </c>
      <c r="B15" s="50">
        <f>C8</f>
        <v>992.34</v>
      </c>
      <c r="C15" s="3"/>
      <c r="D15" s="7" t="s">
        <v>48</v>
      </c>
      <c r="E15" s="49"/>
      <c r="F15" s="50">
        <f>B18</f>
        <v>19492.34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 t="s">
        <v>28</v>
      </c>
      <c r="B16" s="50">
        <f>H5</f>
        <v>18000</v>
      </c>
      <c r="C16" s="3"/>
      <c r="D16" s="7" t="s">
        <v>49</v>
      </c>
      <c r="E16" s="49">
        <v>25.0</v>
      </c>
      <c r="F16" s="50">
        <f>E16*'Base de cálculo'!B11</f>
        <v>125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4" t="s">
        <v>50</v>
      </c>
      <c r="B17" s="56">
        <v>500.0</v>
      </c>
      <c r="C17" s="3"/>
      <c r="D17" s="54" t="s">
        <v>50</v>
      </c>
      <c r="E17" s="67"/>
      <c r="F17" s="56">
        <v>2000.0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8" t="s">
        <v>20</v>
      </c>
      <c r="B18" s="69">
        <f>SUM(B15:B17)</f>
        <v>19492.34</v>
      </c>
      <c r="C18" s="3"/>
      <c r="D18" s="58" t="s">
        <v>20</v>
      </c>
      <c r="E18" s="60"/>
      <c r="F18" s="69">
        <f>SUM(F15:F17)</f>
        <v>21617.34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7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A1:C1"/>
    <mergeCell ref="E1:H1"/>
    <mergeCell ref="E5:G5"/>
    <mergeCell ref="A8:B8"/>
    <mergeCell ref="A13:B13"/>
    <mergeCell ref="D13:F13"/>
    <mergeCell ref="D18:E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6.63"/>
    <col customWidth="1" min="3" max="3" width="11.38"/>
    <col customWidth="1" min="4" max="4" width="13.0"/>
    <col customWidth="1" min="6" max="6" width="19.13"/>
  </cols>
  <sheetData>
    <row r="1">
      <c r="A1" s="43" t="s">
        <v>51</v>
      </c>
      <c r="B1" s="44"/>
      <c r="C1" s="44"/>
      <c r="D1" s="44"/>
      <c r="E1" s="71"/>
      <c r="F1" s="72" t="s">
        <v>52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47" t="s">
        <v>53</v>
      </c>
      <c r="B2" s="47" t="s">
        <v>33</v>
      </c>
      <c r="C2" s="47" t="s">
        <v>54</v>
      </c>
      <c r="D2" s="46" t="s">
        <v>55</v>
      </c>
      <c r="E2" s="71"/>
      <c r="F2" s="73">
        <f>D10-Custos!B18</f>
        <v>6402.78</v>
      </c>
      <c r="G2" s="71"/>
      <c r="H2" s="7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" t="s">
        <v>56</v>
      </c>
      <c r="B3" s="75">
        <f>'Base de cálculo'!E6</f>
        <v>14000</v>
      </c>
      <c r="C3" s="76">
        <f>'Base de cálculo'!E3</f>
        <v>0.00068</v>
      </c>
      <c r="D3" s="77">
        <f t="shared" ref="D3:D9" si="1">B3*C3</f>
        <v>9.52</v>
      </c>
      <c r="E3" s="71"/>
      <c r="F3" s="72" t="s">
        <v>57</v>
      </c>
      <c r="G3" s="78"/>
      <c r="H3" s="79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" t="s">
        <v>58</v>
      </c>
      <c r="B4" s="75">
        <f>'Base de cálculo'!E8</f>
        <v>420</v>
      </c>
      <c r="C4" s="77">
        <f>'Base de cálculo'!E4</f>
        <v>0.68</v>
      </c>
      <c r="D4" s="77">
        <f t="shared" si="1"/>
        <v>285.6</v>
      </c>
      <c r="E4" s="71"/>
      <c r="F4" s="80">
        <f>Custos!F18/F2</f>
        <v>3.37624282</v>
      </c>
      <c r="G4" s="79"/>
      <c r="H4" s="79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" t="s">
        <v>59</v>
      </c>
      <c r="B5" s="75">
        <f>'Base de cálculo'!B5</f>
        <v>1500</v>
      </c>
      <c r="C5" s="81">
        <v>10.0</v>
      </c>
      <c r="D5" s="77">
        <f t="shared" si="1"/>
        <v>15000</v>
      </c>
      <c r="E5" s="71"/>
      <c r="F5" s="82"/>
      <c r="G5" s="83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7" t="s">
        <v>60</v>
      </c>
      <c r="B6" s="75">
        <v>10.0</v>
      </c>
      <c r="C6" s="81">
        <v>300.0</v>
      </c>
      <c r="D6" s="77">
        <f t="shared" si="1"/>
        <v>3000</v>
      </c>
      <c r="E6" s="71"/>
      <c r="F6" s="71"/>
      <c r="G6" s="83"/>
      <c r="H6" s="79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7" t="s">
        <v>61</v>
      </c>
      <c r="B7" s="75">
        <f>'Base de cálculo'!F17</f>
        <v>20</v>
      </c>
      <c r="C7" s="81">
        <f t="shared" ref="C7:C8" si="2">C8*2</f>
        <v>160</v>
      </c>
      <c r="D7" s="77">
        <f t="shared" si="1"/>
        <v>3200</v>
      </c>
      <c r="E7" s="71"/>
      <c r="F7" s="74"/>
      <c r="G7" s="74"/>
      <c r="H7" s="79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7" t="s">
        <v>62</v>
      </c>
      <c r="B8" s="84">
        <f>'Base de cálculo'!F18</f>
        <v>30</v>
      </c>
      <c r="C8" s="81">
        <f t="shared" si="2"/>
        <v>80</v>
      </c>
      <c r="D8" s="77">
        <f t="shared" si="1"/>
        <v>2400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54" t="s">
        <v>63</v>
      </c>
      <c r="B9" s="85">
        <f>'Base de cálculo'!F19</f>
        <v>50</v>
      </c>
      <c r="C9" s="86">
        <v>40.0</v>
      </c>
      <c r="D9" s="87">
        <f t="shared" si="1"/>
        <v>2000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88" t="s">
        <v>20</v>
      </c>
      <c r="B10" s="89"/>
      <c r="C10" s="90"/>
      <c r="D10" s="91">
        <f>SUM(D3:D9)</f>
        <v>25895.12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2">
    <mergeCell ref="A1:D1"/>
    <mergeCell ref="A10:C10"/>
  </mergeCells>
  <drawing r:id="rId1"/>
</worksheet>
</file>