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/Users/mateusjbarbosa/Desktop/Desenvolvimento/repositorios/fai/fai.etanois.docs/docs/projeto-final/pfc/apendices/APÊNDICE D - ESTIMATIVA DE TEMPO POR PONTOS DE CASOS DE USO/"/>
    </mc:Choice>
  </mc:AlternateContent>
  <xr:revisionPtr revIDLastSave="0" documentId="13_ncr:1_{3763A374-6CDA-E94C-9984-90BCFB502EFD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PCU-Fase 2" sheetId="16" r:id="rId1"/>
  </sheets>
  <definedNames>
    <definedName name="_xlnm._FilterDatabase" localSheetId="0" hidden="1">'PCU-Fase 2'!$I$33:$I$35</definedName>
    <definedName name="_xlnm.Extract" localSheetId="0">'PCU-Fase 2'!$I$42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9" i="16" l="1"/>
  <c r="B29" i="16"/>
  <c r="A137" i="16" l="1"/>
  <c r="J107" i="16"/>
  <c r="J106" i="16"/>
  <c r="J105" i="16"/>
  <c r="J104" i="16"/>
  <c r="J103" i="16"/>
  <c r="J102" i="16"/>
  <c r="J101" i="16"/>
  <c r="J100" i="16"/>
  <c r="G136" i="16"/>
  <c r="I100" i="16"/>
  <c r="I101" i="16"/>
  <c r="I104" i="16"/>
  <c r="I105" i="16"/>
  <c r="I103" i="16"/>
  <c r="I102" i="16"/>
  <c r="I107" i="16"/>
  <c r="I106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I125" i="16" l="1"/>
  <c r="I126" i="16"/>
  <c r="H92" i="16"/>
  <c r="B71" i="16"/>
  <c r="I108" i="16"/>
  <c r="B110" i="16" l="1"/>
  <c r="I127" i="16"/>
  <c r="C136" i="16" s="1"/>
  <c r="I128" i="16" s="1"/>
  <c r="B116" i="16" l="1"/>
  <c r="D116" i="16" s="1"/>
  <c r="H116" i="16" s="1"/>
  <c r="B136" i="16"/>
  <c r="E137" i="16" s="1"/>
  <c r="H136" i="16" l="1"/>
  <c r="D137" i="16"/>
  <c r="D136" i="16"/>
  <c r="F136" i="16"/>
  <c r="E136" i="16"/>
  <c r="F137" i="16"/>
  <c r="D117" i="16"/>
  <c r="E117" i="16" s="1"/>
  <c r="F117" i="16" s="1"/>
  <c r="E116" i="16"/>
  <c r="F116" i="16" s="1"/>
</calcChain>
</file>

<file path=xl/sharedStrings.xml><?xml version="1.0" encoding="utf-8"?>
<sst xmlns="http://schemas.openxmlformats.org/spreadsheetml/2006/main" count="180" uniqueCount="159">
  <si>
    <t>Descrição</t>
  </si>
  <si>
    <t>Complexidade do Ator</t>
  </si>
  <si>
    <t>Peso</t>
  </si>
  <si>
    <t>Simples</t>
  </si>
  <si>
    <t>Média</t>
  </si>
  <si>
    <t>Complexa</t>
  </si>
  <si>
    <t>Atores do Sistema</t>
  </si>
  <si>
    <t>Complexidade do Caso de Uso</t>
  </si>
  <si>
    <t>Casos de Uso</t>
  </si>
  <si>
    <t xml:space="preserve"> </t>
  </si>
  <si>
    <t>Valor</t>
  </si>
  <si>
    <t>Desempenho da aplicação</t>
  </si>
  <si>
    <t>Processamento interno complexo</t>
  </si>
  <si>
    <t>Facilidade de instalação</t>
  </si>
  <si>
    <t>Portabilidade</t>
  </si>
  <si>
    <t>Concorrência</t>
  </si>
  <si>
    <t>Familiaridade com o processo de desenvolvimento do software</t>
  </si>
  <si>
    <t>Motivação</t>
  </si>
  <si>
    <t>Trabalhadores com dedicação parcial</t>
  </si>
  <si>
    <t xml:space="preserve">Cálculo de X e Y </t>
  </si>
  <si>
    <t xml:space="preserve">Total X </t>
  </si>
  <si>
    <t>Total Y</t>
  </si>
  <si>
    <t>Total X + Y</t>
  </si>
  <si>
    <t>Se X + Y &lt;= 2, usar 20 como unidade de homens/hora</t>
  </si>
  <si>
    <t>Características especiais de segurança</t>
  </si>
  <si>
    <t>FT1</t>
  </si>
  <si>
    <t>FT2</t>
  </si>
  <si>
    <t>FT3</t>
  </si>
  <si>
    <t>FT4</t>
  </si>
  <si>
    <t>FT5</t>
  </si>
  <si>
    <t>FT6</t>
  </si>
  <si>
    <t>FT7</t>
  </si>
  <si>
    <t>FT8</t>
  </si>
  <si>
    <t>FT9</t>
  </si>
  <si>
    <t>FT10</t>
  </si>
  <si>
    <t>FT11</t>
  </si>
  <si>
    <t>FT12</t>
  </si>
  <si>
    <t>FT13</t>
  </si>
  <si>
    <t>FA1</t>
  </si>
  <si>
    <t>FA2</t>
  </si>
  <si>
    <t>FA3</t>
  </si>
  <si>
    <t>FA4</t>
  </si>
  <si>
    <t>FA5</t>
  </si>
  <si>
    <t>FA6</t>
  </si>
  <si>
    <t>FA7</t>
  </si>
  <si>
    <t>FA8</t>
  </si>
  <si>
    <t>Método Schneider e Winters</t>
  </si>
  <si>
    <t>PCUA</t>
  </si>
  <si>
    <t>PCUNA</t>
  </si>
  <si>
    <t>FCT</t>
  </si>
  <si>
    <t>Esforço (dias)</t>
  </si>
  <si>
    <t>Esforço (meses)</t>
  </si>
  <si>
    <t>Conteúdo apenas informacional</t>
  </si>
  <si>
    <t>A ser preenchido pelo usuário</t>
  </si>
  <si>
    <t>Requisitos estáveis</t>
  </si>
  <si>
    <t>Subtotal</t>
  </si>
  <si>
    <t>Sequência de cálculos:</t>
  </si>
  <si>
    <t>Cálculo do Fator de Complexidade Técnica (FCT)</t>
  </si>
  <si>
    <t>Campos calculados automáticamente</t>
  </si>
  <si>
    <t>Projeto:</t>
  </si>
  <si>
    <t>Data:</t>
  </si>
  <si>
    <t>Fase:</t>
  </si>
  <si>
    <t>Estimativa de Pontos de Casos de Uso (PCU)</t>
  </si>
  <si>
    <t>5. Fator de Complexidade Ambiental (FCA) = 1,4 + (-0,03 * somatório de fatores ambientais)</t>
  </si>
  <si>
    <t>6. Total de Pontos de Casos de Uso Ajustados (PCUA) = PCUNA * FCT * FCA</t>
  </si>
  <si>
    <t xml:space="preserve">Custo do Desenvolvimento </t>
  </si>
  <si>
    <t>Legenda:</t>
  </si>
  <si>
    <t>Calculado</t>
  </si>
  <si>
    <t>Legenda para os campos:</t>
  </si>
  <si>
    <t>Informado</t>
  </si>
  <si>
    <t>Número de pessoas</t>
  </si>
  <si>
    <t>Peso  do Ator</t>
  </si>
  <si>
    <t>Peso do Caso de Uso</t>
  </si>
  <si>
    <t>4. Fator de Complexidade Técnica (FCT) = 0,6 + (0,01 * somatório de fatores técnicos)</t>
  </si>
  <si>
    <t>Mais de 7 transações ou mais de 10 classes de análise</t>
  </si>
  <si>
    <t>De 4 a 7 transações ou de 5 a 10 classes de análise</t>
  </si>
  <si>
    <t>Eficiência do usuário (online)</t>
  </si>
  <si>
    <t xml:space="preserve">Experiência de desenvolvimento </t>
  </si>
  <si>
    <t>Até 3 transações ou até 4 classes de análise</t>
  </si>
  <si>
    <t>Experiência com Orientação a Objetos</t>
  </si>
  <si>
    <t>Dificuldade da linguagem de programação</t>
  </si>
  <si>
    <t>Valor = 3 -&gt; é o grau de complexidade de influência média</t>
  </si>
  <si>
    <t>Valor = 5 -&gt; é o grau de complexidade de alta influência</t>
  </si>
  <si>
    <t>Facilidade de Uso</t>
  </si>
  <si>
    <t>Acesso fornecido para terceiros</t>
  </si>
  <si>
    <t>Treinamentos especiais</t>
  </si>
  <si>
    <t>O valor deve ser atribuído em uma escala de 0 a 5.</t>
  </si>
  <si>
    <t>Valor = 0 -&gt; é o grau de complexidade ausente ou não influente</t>
  </si>
  <si>
    <t>Estimativas de Esforço - Segundo Schneider e Winters</t>
  </si>
  <si>
    <t>Horas por Ponto de Caso de Uso a ser utilizadas</t>
  </si>
  <si>
    <t>Capacidade do líder da análise</t>
  </si>
  <si>
    <t>Reuso do código em outras aplicações</t>
  </si>
  <si>
    <t>Facilidade de modificação</t>
  </si>
  <si>
    <t>Sistema distribuído</t>
  </si>
  <si>
    <t>1. Total dos Pesos dos Atores Não Ajustados (TPANA)</t>
  </si>
  <si>
    <t>2. Total dos Pesos dos Casos de Uso Não Ajustados (TPCUNA)</t>
  </si>
  <si>
    <t>3. Total de Pontos de Casos de Uso Não Ajustados (PCUNA) = TPANA + TPCUNA)</t>
  </si>
  <si>
    <t>TPANA</t>
  </si>
  <si>
    <t>TPCUNA</t>
  </si>
  <si>
    <t>Complexidade</t>
  </si>
  <si>
    <t xml:space="preserve">Complexidade </t>
  </si>
  <si>
    <t>Se X + Y &gt;=3 e &lt;= 4, usar 28 como unidade de homens/hora</t>
  </si>
  <si>
    <t>Se X + Y &gt;= 5, deve-se tentar modificar o projeto de forma abaixar o número, pois risco de insucesso é elevado.</t>
  </si>
  <si>
    <t>Sistema cuja comunicação é por uma API simples</t>
  </si>
  <si>
    <t>Pessoas que interagem por meio de uma interface gráfica de usuário</t>
  </si>
  <si>
    <t>Sistema cuja comunicação é por interface via protocolos ou pessoas que interagem por meio de interface de linha de comando</t>
  </si>
  <si>
    <t>Cálculo do esforço em Homem-hora (Hh)</t>
  </si>
  <si>
    <t xml:space="preserve">Hh por Ponto </t>
  </si>
  <si>
    <t>Esforço (Hh)</t>
  </si>
  <si>
    <t>Valor do Hh</t>
  </si>
  <si>
    <t>Hh por Ponto</t>
  </si>
  <si>
    <t>Valor = 0 -&gt;  mínimo(a)</t>
  </si>
  <si>
    <t>Valor = 3 -&gt;  médio(a)</t>
  </si>
  <si>
    <t>Valor = 5 -&gt;  alto(a)</t>
  </si>
  <si>
    <t>Estimativas de Esforço - Segundo  Karner</t>
  </si>
  <si>
    <t>Critérios para a determinação do Hh</t>
  </si>
  <si>
    <t>Cálculo do Fator Ambiental (FA)</t>
  </si>
  <si>
    <t>FT</t>
  </si>
  <si>
    <t>FA</t>
  </si>
  <si>
    <t>X = Total de Itens de FA1 a FA6 com valor menor que 3. A contagem deve ser feita na coluna "Valor" da tabela de FA</t>
  </si>
  <si>
    <t>Y = Total de Itens de FA7 a FA8 com valor maior que 3. A contagem deve ser feita na coluna "Valor" da tabela de FA</t>
  </si>
  <si>
    <t>Etanóis</t>
  </si>
  <si>
    <t>Google Maps</t>
  </si>
  <si>
    <t>Motorista</t>
  </si>
  <si>
    <t>Gerente</t>
  </si>
  <si>
    <t>Editar Motorista</t>
  </si>
  <si>
    <t>Cadastrar Motorista</t>
  </si>
  <si>
    <t>Acessar Motorista</t>
  </si>
  <si>
    <t>Alterar senha do Motorista</t>
  </si>
  <si>
    <t>Cadastrar combustível preferido pelo usuário</t>
  </si>
  <si>
    <t>Cadastrar distância máxima de busca por postos de combustível sem rotas</t>
  </si>
  <si>
    <t>Cadastrar distância máxima de busca por postos de combustível com rotas</t>
  </si>
  <si>
    <t>Mostrar localização do usuário no mapa</t>
  </si>
  <si>
    <t>Mostrar localização dos postos de combustível no mapa</t>
  </si>
  <si>
    <t>Traçar rota até o posto de combustível selecionado</t>
  </si>
  <si>
    <t>Traçar rotas entre duas localizações</t>
  </si>
  <si>
    <t>Frentista</t>
  </si>
  <si>
    <t>PagSeguro</t>
  </si>
  <si>
    <t>Inativar Motorista</t>
  </si>
  <si>
    <t>Cadastrar Posto de Combustível</t>
  </si>
  <si>
    <t>Editar Posto de Combustível</t>
  </si>
  <si>
    <t>Cadastrar serviços do Posto de Combustível</t>
  </si>
  <si>
    <t>Inativar Posto de Combustível</t>
  </si>
  <si>
    <t>Cadastrar combustíveis disponíveis</t>
  </si>
  <si>
    <t>Editar preços dos combustíveis</t>
  </si>
  <si>
    <t>Cadastrar cartão de crédito/débito</t>
  </si>
  <si>
    <t>Mostrar raio de busca por postos de combustível</t>
  </si>
  <si>
    <t>Listar postos visíveis dentro do raio de busca</t>
  </si>
  <si>
    <t>Mostrar dados do posto</t>
  </si>
  <si>
    <t>Mostrar preços dos combustíveis do posto</t>
  </si>
  <si>
    <t>Mostrar distância do usuário até o posto</t>
  </si>
  <si>
    <t>Mostrar todos os postos disponíveis na rota definida</t>
  </si>
  <si>
    <t>Gerar QR Code de pagamento</t>
  </si>
  <si>
    <t>Visualizar repasses de vendas para o Etanóis</t>
  </si>
  <si>
    <t>Realizar pagamento por meio de leitura do QR Code</t>
  </si>
  <si>
    <t>Receber cashback após o pagamento</t>
  </si>
  <si>
    <t>Visualizar Etacoins disponíveis</t>
  </si>
  <si>
    <t>Possuir manual do usuário</t>
  </si>
  <si>
    <t>Servidor SMTP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</si>
</sst>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R$ &quot;#,##0.00"/>
    <numFmt numFmtId="166" formatCode="0.0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2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0"/>
      <color theme="1"/>
      <name val="Arial"/>
      <family val="2"/>
    </font>
    <font>
      <b/>
      <sz val="14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3">
    <xf numFmtId="0" fontId="0" fillId="0" borderId="0" xfId="0"/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3" fillId="0" borderId="0" xfId="1" applyFill="1" applyBorder="1" applyAlignment="1" applyProtection="1"/>
    <xf numFmtId="0" fontId="6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1" xfId="0" applyFill="1" applyBorder="1"/>
    <xf numFmtId="0" fontId="4" fillId="2" borderId="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1" fontId="6" fillId="2" borderId="12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6" fontId="6" fillId="2" borderId="10" xfId="0" applyNumberFormat="1" applyFont="1" applyFill="1" applyBorder="1" applyAlignment="1">
      <alignment horizontal="center"/>
    </xf>
    <xf numFmtId="165" fontId="6" fillId="2" borderId="10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6" fillId="4" borderId="10" xfId="0" applyNumberFormat="1" applyFont="1" applyFill="1" applyBorder="1" applyAlignment="1">
      <alignment horizontal="center"/>
    </xf>
    <xf numFmtId="0" fontId="0" fillId="4" borderId="11" xfId="0" applyFill="1" applyBorder="1"/>
    <xf numFmtId="165" fontId="2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1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0" borderId="0" xfId="0" applyFont="1" applyFill="1" applyBorder="1"/>
    <xf numFmtId="0" fontId="7" fillId="4" borderId="0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9" fillId="4" borderId="26" xfId="0" applyFont="1" applyFill="1" applyBorder="1" applyAlignment="1">
      <alignment horizontal="right"/>
    </xf>
    <xf numFmtId="0" fontId="9" fillId="4" borderId="27" xfId="0" applyFont="1" applyFill="1" applyBorder="1" applyAlignment="1">
      <alignment horizontal="right"/>
    </xf>
    <xf numFmtId="0" fontId="2" fillId="4" borderId="25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4" fontId="2" fillId="6" borderId="1" xfId="0" applyNumberFormat="1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0" fillId="0" borderId="28" xfId="0" applyFill="1" applyBorder="1"/>
    <xf numFmtId="0" fontId="4" fillId="4" borderId="1" xfId="0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1" fillId="4" borderId="15" xfId="0" applyFont="1" applyFill="1" applyBorder="1" applyAlignment="1"/>
    <xf numFmtId="0" fontId="0" fillId="4" borderId="16" xfId="0" applyFill="1" applyBorder="1" applyAlignment="1"/>
    <xf numFmtId="0" fontId="0" fillId="4" borderId="17" xfId="0" applyFill="1" applyBorder="1" applyAlignment="1"/>
    <xf numFmtId="0" fontId="6" fillId="4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4" fillId="4" borderId="1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12" fillId="4" borderId="18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20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6" fillId="4" borderId="10" xfId="0" applyFont="1" applyFill="1" applyBorder="1" applyAlignment="1">
      <alignment horizontal="right"/>
    </xf>
    <xf numFmtId="0" fontId="0" fillId="4" borderId="23" xfId="0" applyFill="1" applyBorder="1" applyAlignment="1">
      <alignment horizontal="right"/>
    </xf>
    <xf numFmtId="0" fontId="0" fillId="4" borderId="14" xfId="0" applyFill="1" applyBorder="1" applyAlignment="1">
      <alignment horizontal="right"/>
    </xf>
    <xf numFmtId="0" fontId="4" fillId="2" borderId="10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1" fillId="4" borderId="13" xfId="0" applyFont="1" applyFill="1" applyBorder="1" applyAlignment="1"/>
    <xf numFmtId="0" fontId="0" fillId="4" borderId="1" xfId="0" applyFill="1" applyBorder="1" applyAlignment="1"/>
    <xf numFmtId="0" fontId="0" fillId="4" borderId="12" xfId="0" applyFill="1" applyBorder="1" applyAlignment="1"/>
    <xf numFmtId="0" fontId="1" fillId="4" borderId="13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4" borderId="13" xfId="0" applyFill="1" applyBorder="1" applyAlignment="1"/>
    <xf numFmtId="0" fontId="4" fillId="4" borderId="10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2" fillId="5" borderId="10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left"/>
    </xf>
    <xf numFmtId="0" fontId="2" fillId="5" borderId="14" xfId="0" applyFont="1" applyFill="1" applyBorder="1" applyAlignment="1">
      <alignment horizontal="left"/>
    </xf>
    <xf numFmtId="0" fontId="12" fillId="7" borderId="27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4" fillId="4" borderId="1" xfId="0" applyFont="1" applyFill="1" applyBorder="1" applyAlignment="1"/>
    <xf numFmtId="0" fontId="8" fillId="4" borderId="1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right"/>
    </xf>
    <xf numFmtId="0" fontId="6" fillId="4" borderId="23" xfId="0" applyFont="1" applyFill="1" applyBorder="1" applyAlignment="1">
      <alignment horizontal="right"/>
    </xf>
    <xf numFmtId="0" fontId="6" fillId="4" borderId="14" xfId="0" applyFont="1" applyFill="1" applyBorder="1" applyAlignment="1">
      <alignment horizontal="right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4"/>
  <sheetViews>
    <sheetView tabSelected="1" topLeftCell="A104" zoomScaleNormal="100" workbookViewId="0">
      <selection activeCell="E64" sqref="E64"/>
    </sheetView>
  </sheetViews>
  <sheetFormatPr baseColWidth="10" defaultColWidth="9.1640625" defaultRowHeight="13" x14ac:dyDescent="0.15"/>
  <cols>
    <col min="1" max="1" width="26.1640625" style="1" customWidth="1"/>
    <col min="2" max="2" width="10.33203125" style="1" customWidth="1"/>
    <col min="3" max="3" width="22.5" style="1" bestFit="1" customWidth="1"/>
    <col min="4" max="4" width="11.5" style="1" customWidth="1"/>
    <col min="5" max="5" width="12.83203125" style="1" customWidth="1"/>
    <col min="6" max="6" width="15.1640625" style="1" customWidth="1"/>
    <col min="7" max="7" width="14.83203125" style="1" customWidth="1"/>
    <col min="8" max="8" width="15.83203125" style="1" customWidth="1"/>
    <col min="9" max="9" width="22.5" style="1" customWidth="1"/>
    <col min="10" max="10" width="9.1640625" style="3" hidden="1" customWidth="1"/>
    <col min="11" max="16384" width="9.1640625" style="1"/>
  </cols>
  <sheetData>
    <row r="1" spans="1:9" ht="32.25" customHeight="1" x14ac:dyDescent="0.25">
      <c r="A1" s="118" t="s">
        <v>62</v>
      </c>
      <c r="B1" s="118"/>
      <c r="C1" s="118"/>
      <c r="D1" s="118"/>
      <c r="E1" s="118"/>
      <c r="F1" s="118"/>
      <c r="G1" s="118"/>
      <c r="H1" s="118"/>
      <c r="I1" s="119"/>
    </row>
    <row r="2" spans="1:9" ht="23.25" customHeight="1" x14ac:dyDescent="0.25">
      <c r="A2" s="62"/>
      <c r="B2" s="62"/>
      <c r="C2" s="62"/>
      <c r="D2" s="62"/>
      <c r="E2" s="62"/>
      <c r="F2" s="62"/>
      <c r="G2" s="62"/>
      <c r="H2" s="62"/>
      <c r="I2" s="63"/>
    </row>
    <row r="3" spans="1:9" ht="28" x14ac:dyDescent="0.3">
      <c r="A3" s="59" t="s">
        <v>59</v>
      </c>
      <c r="B3" s="123" t="s">
        <v>121</v>
      </c>
      <c r="C3" s="124"/>
      <c r="D3" s="125"/>
      <c r="E3" s="54"/>
      <c r="F3" s="54"/>
      <c r="G3" s="54"/>
      <c r="H3" s="54"/>
      <c r="I3" s="57"/>
    </row>
    <row r="4" spans="1:9" ht="28" x14ac:dyDescent="0.3">
      <c r="A4" s="60"/>
      <c r="B4" s="28"/>
      <c r="C4" s="28"/>
      <c r="D4" s="28"/>
      <c r="E4" s="54"/>
      <c r="F4" s="54"/>
      <c r="G4" s="54"/>
      <c r="H4" s="54"/>
      <c r="I4" s="57"/>
    </row>
    <row r="5" spans="1:9" ht="17.25" customHeight="1" thickBot="1" x14ac:dyDescent="0.2">
      <c r="A5" s="61" t="s">
        <v>60</v>
      </c>
      <c r="B5" s="55">
        <v>43974</v>
      </c>
      <c r="C5" s="28"/>
      <c r="D5" s="28"/>
      <c r="E5" s="28"/>
      <c r="F5" s="28"/>
      <c r="G5" s="28" t="s">
        <v>61</v>
      </c>
      <c r="H5" s="56">
        <v>2</v>
      </c>
      <c r="I5" s="58"/>
    </row>
    <row r="6" spans="1:9" x14ac:dyDescent="0.15">
      <c r="A6" s="29" t="s">
        <v>56</v>
      </c>
      <c r="B6" s="28"/>
      <c r="C6" s="30"/>
      <c r="D6" s="30"/>
      <c r="E6" s="30"/>
      <c r="F6" s="30"/>
      <c r="G6" s="30"/>
      <c r="H6" s="28"/>
      <c r="I6" s="31"/>
    </row>
    <row r="7" spans="1:9" x14ac:dyDescent="0.15">
      <c r="A7" s="32"/>
      <c r="B7" s="33" t="s">
        <v>94</v>
      </c>
      <c r="C7" s="28"/>
      <c r="D7" s="28"/>
      <c r="E7" s="28"/>
      <c r="F7" s="28"/>
      <c r="G7" s="28"/>
      <c r="H7" s="28"/>
      <c r="I7" s="34"/>
    </row>
    <row r="8" spans="1:9" x14ac:dyDescent="0.15">
      <c r="A8" s="32"/>
      <c r="B8" s="33" t="s">
        <v>95</v>
      </c>
      <c r="C8" s="28"/>
      <c r="D8" s="28"/>
      <c r="E8" s="28"/>
      <c r="F8" s="28"/>
      <c r="G8" s="28"/>
      <c r="H8" s="28"/>
      <c r="I8" s="34"/>
    </row>
    <row r="9" spans="1:9" x14ac:dyDescent="0.15">
      <c r="A9" s="32"/>
      <c r="B9" s="33" t="s">
        <v>96</v>
      </c>
      <c r="C9" s="28"/>
      <c r="D9" s="28"/>
      <c r="E9" s="28"/>
      <c r="F9" s="28"/>
      <c r="G9" s="28"/>
      <c r="H9" s="28"/>
      <c r="I9" s="34"/>
    </row>
    <row r="10" spans="1:9" x14ac:dyDescent="0.15">
      <c r="A10" s="32"/>
      <c r="B10" s="33"/>
      <c r="C10" s="28"/>
      <c r="D10" s="28"/>
      <c r="E10" s="28"/>
      <c r="F10" s="28"/>
      <c r="G10" s="28"/>
      <c r="H10" s="28"/>
      <c r="I10" s="34"/>
    </row>
    <row r="11" spans="1:9" x14ac:dyDescent="0.15">
      <c r="A11" s="32"/>
      <c r="B11" s="33" t="s">
        <v>73</v>
      </c>
      <c r="C11" s="28"/>
      <c r="D11" s="28"/>
      <c r="E11" s="28"/>
      <c r="F11" s="28"/>
      <c r="G11" s="28"/>
      <c r="H11" s="28"/>
      <c r="I11" s="34"/>
    </row>
    <row r="12" spans="1:9" x14ac:dyDescent="0.15">
      <c r="A12" s="32"/>
      <c r="B12" s="33" t="s">
        <v>63</v>
      </c>
      <c r="C12" s="28"/>
      <c r="D12" s="28"/>
      <c r="E12" s="28"/>
      <c r="F12" s="28"/>
      <c r="G12" s="28"/>
      <c r="H12" s="28"/>
      <c r="I12" s="34"/>
    </row>
    <row r="13" spans="1:9" x14ac:dyDescent="0.15">
      <c r="A13" s="32"/>
      <c r="B13" s="33" t="s">
        <v>64</v>
      </c>
      <c r="C13" s="28"/>
      <c r="D13" s="28"/>
      <c r="E13" s="28"/>
      <c r="F13" s="28"/>
      <c r="G13" s="28"/>
      <c r="H13" s="28"/>
      <c r="I13" s="34"/>
    </row>
    <row r="14" spans="1:9" x14ac:dyDescent="0.15">
      <c r="A14" s="32"/>
      <c r="B14" s="33"/>
      <c r="C14" s="28"/>
      <c r="D14" s="28"/>
      <c r="E14" s="28"/>
      <c r="F14" s="28"/>
      <c r="G14" s="28"/>
      <c r="H14" s="28"/>
      <c r="I14" s="34"/>
    </row>
    <row r="15" spans="1:9" ht="14" thickBot="1" x14ac:dyDescent="0.2">
      <c r="A15" s="35"/>
      <c r="B15" s="36" t="s">
        <v>68</v>
      </c>
      <c r="C15" s="68"/>
      <c r="D15" s="55" t="s">
        <v>69</v>
      </c>
      <c r="E15" s="66" t="s">
        <v>67</v>
      </c>
      <c r="F15" s="36"/>
      <c r="G15" s="36"/>
      <c r="H15" s="36"/>
      <c r="I15" s="37"/>
    </row>
    <row r="16" spans="1:9" ht="15" x14ac:dyDescent="0.2">
      <c r="A16" s="120" t="s">
        <v>1</v>
      </c>
      <c r="B16" s="120"/>
      <c r="C16" s="120"/>
      <c r="D16" s="120"/>
      <c r="E16" s="120"/>
      <c r="F16" s="120"/>
      <c r="G16" s="120"/>
      <c r="H16" s="120"/>
      <c r="I16" s="120"/>
    </row>
    <row r="17" spans="1:12" ht="15" x14ac:dyDescent="0.2">
      <c r="A17" s="69" t="s">
        <v>99</v>
      </c>
      <c r="B17" s="121" t="s">
        <v>0</v>
      </c>
      <c r="C17" s="122"/>
      <c r="D17" s="122"/>
      <c r="E17" s="122"/>
      <c r="F17" s="122"/>
      <c r="G17" s="122"/>
      <c r="H17" s="122"/>
      <c r="I17" s="38" t="s">
        <v>2</v>
      </c>
    </row>
    <row r="18" spans="1:12" x14ac:dyDescent="0.15">
      <c r="A18" s="39" t="s">
        <v>3</v>
      </c>
      <c r="B18" s="110" t="s">
        <v>103</v>
      </c>
      <c r="C18" s="107"/>
      <c r="D18" s="107"/>
      <c r="E18" s="107"/>
      <c r="F18" s="107"/>
      <c r="G18" s="107"/>
      <c r="H18" s="107"/>
      <c r="I18" s="40">
        <v>1</v>
      </c>
    </row>
    <row r="19" spans="1:12" x14ac:dyDescent="0.15">
      <c r="A19" s="39" t="s">
        <v>4</v>
      </c>
      <c r="B19" s="110" t="s">
        <v>105</v>
      </c>
      <c r="C19" s="107"/>
      <c r="D19" s="107"/>
      <c r="E19" s="107"/>
      <c r="F19" s="107"/>
      <c r="G19" s="107"/>
      <c r="H19" s="107"/>
      <c r="I19" s="40">
        <v>2</v>
      </c>
      <c r="J19" s="3">
        <v>1</v>
      </c>
    </row>
    <row r="20" spans="1:12" x14ac:dyDescent="0.15">
      <c r="A20" s="39" t="s">
        <v>5</v>
      </c>
      <c r="B20" s="110" t="s">
        <v>104</v>
      </c>
      <c r="C20" s="107"/>
      <c r="D20" s="107"/>
      <c r="E20" s="107"/>
      <c r="F20" s="107"/>
      <c r="G20" s="107"/>
      <c r="H20" s="107"/>
      <c r="I20" s="40">
        <v>3</v>
      </c>
      <c r="J20" s="3">
        <v>2</v>
      </c>
    </row>
    <row r="21" spans="1:12" ht="15" x14ac:dyDescent="0.2">
      <c r="A21" s="4"/>
      <c r="B21" s="4"/>
      <c r="C21" s="4"/>
      <c r="D21" s="4"/>
      <c r="E21" s="4"/>
      <c r="F21" s="4"/>
      <c r="G21" s="4"/>
      <c r="H21" s="4"/>
      <c r="I21" s="5"/>
      <c r="J21" s="3">
        <v>3</v>
      </c>
      <c r="K21" s="6"/>
      <c r="L21" s="6"/>
    </row>
    <row r="22" spans="1:12" ht="15" x14ac:dyDescent="0.2">
      <c r="A22" s="69" t="s">
        <v>6</v>
      </c>
      <c r="B22" s="115" t="s">
        <v>71</v>
      </c>
      <c r="C22" s="116"/>
    </row>
    <row r="23" spans="1:12" x14ac:dyDescent="0.15">
      <c r="A23" s="52" t="s">
        <v>123</v>
      </c>
      <c r="B23" s="79">
        <v>3</v>
      </c>
      <c r="C23" s="80"/>
      <c r="D23" s="3"/>
    </row>
    <row r="24" spans="1:12" x14ac:dyDescent="0.15">
      <c r="A24" s="74" t="s">
        <v>136</v>
      </c>
      <c r="B24" s="79">
        <v>3</v>
      </c>
      <c r="C24" s="80"/>
      <c r="D24" s="3"/>
    </row>
    <row r="25" spans="1:12" x14ac:dyDescent="0.15">
      <c r="A25" s="52" t="s">
        <v>124</v>
      </c>
      <c r="B25" s="79">
        <v>3</v>
      </c>
      <c r="C25" s="80"/>
    </row>
    <row r="26" spans="1:12" x14ac:dyDescent="0.15">
      <c r="A26" s="74" t="s">
        <v>137</v>
      </c>
      <c r="B26" s="79">
        <v>2</v>
      </c>
      <c r="C26" s="80"/>
    </row>
    <row r="27" spans="1:12" x14ac:dyDescent="0.15">
      <c r="A27" s="70" t="s">
        <v>122</v>
      </c>
      <c r="B27" s="79">
        <v>2</v>
      </c>
      <c r="C27" s="80"/>
    </row>
    <row r="28" spans="1:12" x14ac:dyDescent="0.15">
      <c r="A28" s="75" t="s">
        <v>158</v>
      </c>
      <c r="B28" s="79">
        <v>1</v>
      </c>
      <c r="C28" s="80"/>
    </row>
    <row r="29" spans="1:12" ht="15" x14ac:dyDescent="0.2">
      <c r="A29" s="41" t="s">
        <v>97</v>
      </c>
      <c r="B29" s="101">
        <f>SUM(B23:C28)</f>
        <v>14</v>
      </c>
      <c r="C29" s="102"/>
    </row>
    <row r="30" spans="1:12" ht="15" x14ac:dyDescent="0.2">
      <c r="B30" s="8"/>
      <c r="C30" s="7"/>
    </row>
    <row r="31" spans="1:12" ht="15" x14ac:dyDescent="0.2">
      <c r="A31" s="121" t="s">
        <v>7</v>
      </c>
      <c r="B31" s="121"/>
      <c r="C31" s="121"/>
      <c r="D31" s="121"/>
      <c r="E31" s="121"/>
      <c r="F31" s="121"/>
      <c r="G31" s="121"/>
      <c r="H31" s="121"/>
      <c r="I31" s="121"/>
    </row>
    <row r="32" spans="1:12" ht="15" x14ac:dyDescent="0.2">
      <c r="A32" s="69" t="s">
        <v>100</v>
      </c>
      <c r="B32" s="121" t="s">
        <v>0</v>
      </c>
      <c r="C32" s="128"/>
      <c r="D32" s="128"/>
      <c r="E32" s="128"/>
      <c r="F32" s="128"/>
      <c r="G32" s="128"/>
      <c r="H32" s="128"/>
      <c r="I32" s="38" t="s">
        <v>2</v>
      </c>
    </row>
    <row r="33" spans="1:10" x14ac:dyDescent="0.15">
      <c r="A33" s="39" t="s">
        <v>3</v>
      </c>
      <c r="B33" s="110" t="s">
        <v>78</v>
      </c>
      <c r="C33" s="107"/>
      <c r="D33" s="107"/>
      <c r="E33" s="107"/>
      <c r="F33" s="107"/>
      <c r="G33" s="107"/>
      <c r="H33" s="107"/>
      <c r="I33" s="40">
        <v>5</v>
      </c>
    </row>
    <row r="34" spans="1:10" x14ac:dyDescent="0.15">
      <c r="A34" s="39" t="s">
        <v>4</v>
      </c>
      <c r="B34" s="110" t="s">
        <v>75</v>
      </c>
      <c r="C34" s="107"/>
      <c r="D34" s="107"/>
      <c r="E34" s="107"/>
      <c r="F34" s="107"/>
      <c r="G34" s="107"/>
      <c r="H34" s="107"/>
      <c r="I34" s="40">
        <v>10</v>
      </c>
      <c r="J34" s="3">
        <v>2.5</v>
      </c>
    </row>
    <row r="35" spans="1:10" x14ac:dyDescent="0.15">
      <c r="A35" s="39" t="s">
        <v>5</v>
      </c>
      <c r="B35" s="110" t="s">
        <v>74</v>
      </c>
      <c r="C35" s="107"/>
      <c r="D35" s="107"/>
      <c r="E35" s="107"/>
      <c r="F35" s="107"/>
      <c r="G35" s="107"/>
      <c r="H35" s="107"/>
      <c r="I35" s="40">
        <v>15</v>
      </c>
      <c r="J35" s="3">
        <v>5</v>
      </c>
    </row>
    <row r="36" spans="1:10" x14ac:dyDescent="0.15">
      <c r="J36" s="3">
        <v>7.5</v>
      </c>
    </row>
    <row r="37" spans="1:10" ht="15" x14ac:dyDescent="0.2">
      <c r="A37" s="69" t="s">
        <v>8</v>
      </c>
      <c r="B37" s="115" t="s">
        <v>72</v>
      </c>
      <c r="C37" s="116"/>
      <c r="D37" s="2"/>
      <c r="E37" s="2"/>
      <c r="H37" s="3"/>
      <c r="I37" s="3"/>
      <c r="J37" s="3">
        <v>10</v>
      </c>
    </row>
    <row r="38" spans="1:10" ht="14" x14ac:dyDescent="0.15">
      <c r="A38" s="76" t="s">
        <v>126</v>
      </c>
      <c r="B38" s="77">
        <v>5</v>
      </c>
      <c r="C38" s="78"/>
      <c r="D38" s="3"/>
      <c r="F38" s="3"/>
      <c r="G38" s="3"/>
      <c r="H38" s="3"/>
      <c r="J38" s="3">
        <v>12.5</v>
      </c>
    </row>
    <row r="39" spans="1:10" ht="14" x14ac:dyDescent="0.15">
      <c r="A39" s="76" t="s">
        <v>127</v>
      </c>
      <c r="B39" s="77">
        <v>5</v>
      </c>
      <c r="C39" s="78"/>
      <c r="F39" s="3"/>
      <c r="G39" s="3"/>
      <c r="H39" s="3"/>
      <c r="J39" s="3">
        <v>15</v>
      </c>
    </row>
    <row r="40" spans="1:10" ht="14" x14ac:dyDescent="0.15">
      <c r="A40" s="76" t="s">
        <v>125</v>
      </c>
      <c r="B40" s="77">
        <v>5</v>
      </c>
      <c r="C40" s="78"/>
      <c r="F40" s="3"/>
      <c r="G40" s="3"/>
      <c r="H40" s="3"/>
    </row>
    <row r="41" spans="1:10" ht="14" x14ac:dyDescent="0.15">
      <c r="A41" s="76" t="s">
        <v>128</v>
      </c>
      <c r="B41" s="77">
        <v>5</v>
      </c>
      <c r="C41" s="78"/>
      <c r="F41" s="3"/>
      <c r="G41" s="3"/>
      <c r="H41" s="3"/>
    </row>
    <row r="42" spans="1:10" ht="14" x14ac:dyDescent="0.15">
      <c r="A42" s="76" t="s">
        <v>138</v>
      </c>
      <c r="B42" s="77">
        <v>5</v>
      </c>
      <c r="C42" s="78"/>
      <c r="F42" s="3"/>
      <c r="G42" s="3"/>
      <c r="H42" s="3"/>
      <c r="I42" s="3"/>
    </row>
    <row r="43" spans="1:10" ht="28" x14ac:dyDescent="0.15">
      <c r="A43" s="76" t="s">
        <v>139</v>
      </c>
      <c r="B43" s="77">
        <v>5</v>
      </c>
      <c r="C43" s="78"/>
      <c r="F43" s="3"/>
      <c r="G43" s="3"/>
      <c r="H43" s="3"/>
      <c r="I43" s="3"/>
    </row>
    <row r="44" spans="1:10" ht="14" x14ac:dyDescent="0.15">
      <c r="A44" s="76" t="s">
        <v>140</v>
      </c>
      <c r="B44" s="77">
        <v>5</v>
      </c>
      <c r="C44" s="78"/>
      <c r="F44" s="3"/>
      <c r="G44" s="3"/>
      <c r="H44" s="3"/>
      <c r="I44" s="3"/>
    </row>
    <row r="45" spans="1:10" ht="28" x14ac:dyDescent="0.15">
      <c r="A45" s="76" t="s">
        <v>141</v>
      </c>
      <c r="B45" s="77">
        <v>5</v>
      </c>
      <c r="C45" s="78"/>
      <c r="F45" s="3"/>
      <c r="G45" s="3"/>
      <c r="H45" s="3"/>
      <c r="I45" s="3"/>
    </row>
    <row r="46" spans="1:10" ht="14" x14ac:dyDescent="0.15">
      <c r="A46" s="76" t="s">
        <v>142</v>
      </c>
      <c r="B46" s="77">
        <v>5</v>
      </c>
      <c r="C46" s="78"/>
      <c r="F46" s="3"/>
      <c r="G46" s="3"/>
      <c r="H46" s="3"/>
      <c r="I46" s="3"/>
    </row>
    <row r="47" spans="1:10" ht="28" x14ac:dyDescent="0.15">
      <c r="A47" s="76" t="s">
        <v>143</v>
      </c>
      <c r="B47" s="77">
        <v>5</v>
      </c>
      <c r="C47" s="78"/>
      <c r="F47" s="3"/>
      <c r="G47" s="3"/>
      <c r="H47" s="3"/>
      <c r="I47" s="3"/>
    </row>
    <row r="48" spans="1:10" ht="14" x14ac:dyDescent="0.15">
      <c r="A48" s="76" t="s">
        <v>144</v>
      </c>
      <c r="B48" s="77">
        <v>5</v>
      </c>
      <c r="C48" s="78"/>
      <c r="F48" s="3"/>
      <c r="G48" s="3"/>
      <c r="H48" s="3"/>
      <c r="I48" s="3"/>
    </row>
    <row r="49" spans="1:9" ht="28" x14ac:dyDescent="0.15">
      <c r="A49" s="76" t="s">
        <v>129</v>
      </c>
      <c r="B49" s="77">
        <v>5</v>
      </c>
      <c r="C49" s="78"/>
      <c r="F49" s="3"/>
      <c r="G49" s="3"/>
      <c r="H49" s="3"/>
    </row>
    <row r="50" spans="1:9" ht="42" x14ac:dyDescent="0.15">
      <c r="A50" s="76" t="s">
        <v>130</v>
      </c>
      <c r="B50" s="77">
        <v>5</v>
      </c>
      <c r="C50" s="78"/>
      <c r="F50" s="3"/>
      <c r="G50" s="3"/>
      <c r="H50" s="3"/>
    </row>
    <row r="51" spans="1:9" ht="42" x14ac:dyDescent="0.15">
      <c r="A51" s="76" t="s">
        <v>131</v>
      </c>
      <c r="B51" s="77">
        <v>5</v>
      </c>
      <c r="C51" s="78"/>
      <c r="F51" s="3"/>
      <c r="G51" s="3"/>
      <c r="H51" s="3"/>
    </row>
    <row r="52" spans="1:9" ht="28" x14ac:dyDescent="0.15">
      <c r="A52" s="76" t="s">
        <v>145</v>
      </c>
      <c r="B52" s="77">
        <v>5</v>
      </c>
      <c r="C52" s="78"/>
      <c r="F52" s="3"/>
      <c r="G52" s="3"/>
      <c r="H52" s="3"/>
    </row>
    <row r="53" spans="1:9" ht="28" x14ac:dyDescent="0.15">
      <c r="A53" s="76" t="s">
        <v>132</v>
      </c>
      <c r="B53" s="77">
        <v>5</v>
      </c>
      <c r="C53" s="78"/>
      <c r="F53" s="3"/>
      <c r="G53" s="3"/>
      <c r="H53" s="3"/>
    </row>
    <row r="54" spans="1:9" ht="28" x14ac:dyDescent="0.15">
      <c r="A54" s="76" t="s">
        <v>133</v>
      </c>
      <c r="B54" s="77">
        <v>5</v>
      </c>
      <c r="C54" s="78"/>
      <c r="F54" s="3"/>
      <c r="G54" s="3"/>
      <c r="H54" s="3"/>
    </row>
    <row r="55" spans="1:9" ht="28" x14ac:dyDescent="0.15">
      <c r="A55" s="76" t="s">
        <v>146</v>
      </c>
      <c r="B55" s="77">
        <v>5</v>
      </c>
      <c r="C55" s="78"/>
      <c r="F55" s="3"/>
      <c r="G55" s="3"/>
      <c r="H55" s="3"/>
    </row>
    <row r="56" spans="1:9" ht="28" x14ac:dyDescent="0.15">
      <c r="A56" s="76" t="s">
        <v>147</v>
      </c>
      <c r="B56" s="77">
        <v>5</v>
      </c>
      <c r="C56" s="78"/>
      <c r="F56" s="3"/>
      <c r="G56" s="3"/>
      <c r="H56" s="3"/>
    </row>
    <row r="57" spans="1:9" ht="14" x14ac:dyDescent="0.15">
      <c r="A57" s="76" t="s">
        <v>148</v>
      </c>
      <c r="B57" s="77">
        <v>5</v>
      </c>
      <c r="C57" s="78"/>
      <c r="F57" s="3"/>
      <c r="G57" s="3"/>
      <c r="H57" s="3"/>
    </row>
    <row r="58" spans="1:9" ht="28" x14ac:dyDescent="0.15">
      <c r="A58" s="76" t="s">
        <v>149</v>
      </c>
      <c r="B58" s="77">
        <v>5</v>
      </c>
      <c r="C58" s="78"/>
      <c r="F58" s="3"/>
      <c r="G58" s="3"/>
      <c r="H58" s="3"/>
    </row>
    <row r="59" spans="1:9" ht="28" x14ac:dyDescent="0.15">
      <c r="A59" s="76" t="s">
        <v>150</v>
      </c>
      <c r="B59" s="77">
        <v>5</v>
      </c>
      <c r="C59" s="78"/>
      <c r="F59" s="3"/>
      <c r="G59" s="3"/>
      <c r="H59" s="3"/>
    </row>
    <row r="60" spans="1:9" ht="28" x14ac:dyDescent="0.15">
      <c r="A60" s="76" t="s">
        <v>134</v>
      </c>
      <c r="B60" s="77">
        <v>5</v>
      </c>
      <c r="C60" s="78"/>
      <c r="D60" s="3"/>
      <c r="E60" s="3"/>
      <c r="H60" s="3"/>
      <c r="I60" s="3"/>
    </row>
    <row r="61" spans="1:9" ht="28" x14ac:dyDescent="0.15">
      <c r="A61" s="76" t="s">
        <v>135</v>
      </c>
      <c r="B61" s="77">
        <v>5</v>
      </c>
      <c r="C61" s="78"/>
      <c r="D61" s="3"/>
      <c r="E61" s="3"/>
      <c r="H61" s="3"/>
      <c r="I61" s="3"/>
    </row>
    <row r="62" spans="1:9" ht="28" x14ac:dyDescent="0.15">
      <c r="A62" s="76" t="s">
        <v>151</v>
      </c>
      <c r="B62" s="77">
        <v>5</v>
      </c>
      <c r="C62" s="78"/>
      <c r="D62" s="3"/>
      <c r="E62" s="3"/>
      <c r="H62" s="3"/>
      <c r="I62" s="3"/>
    </row>
    <row r="63" spans="1:9" ht="14" x14ac:dyDescent="0.15">
      <c r="A63" s="76" t="s">
        <v>152</v>
      </c>
      <c r="B63" s="77">
        <v>5</v>
      </c>
      <c r="C63" s="78"/>
      <c r="D63" s="3"/>
      <c r="E63" s="3"/>
      <c r="H63" s="3"/>
      <c r="I63" s="3"/>
    </row>
    <row r="64" spans="1:9" ht="28" x14ac:dyDescent="0.15">
      <c r="A64" s="76" t="s">
        <v>153</v>
      </c>
      <c r="B64" s="77">
        <v>5</v>
      </c>
      <c r="C64" s="78"/>
      <c r="D64" s="3"/>
      <c r="E64" s="3"/>
      <c r="H64" s="3"/>
      <c r="I64" s="3"/>
    </row>
    <row r="65" spans="1:21" ht="28" x14ac:dyDescent="0.15">
      <c r="A65" s="76" t="s">
        <v>154</v>
      </c>
      <c r="B65" s="77">
        <v>5</v>
      </c>
      <c r="C65" s="78"/>
      <c r="D65" s="3"/>
      <c r="E65" s="3"/>
      <c r="H65" s="3"/>
      <c r="I65" s="3"/>
    </row>
    <row r="66" spans="1:21" ht="28" x14ac:dyDescent="0.15">
      <c r="A66" s="76" t="s">
        <v>155</v>
      </c>
      <c r="B66" s="77">
        <v>5</v>
      </c>
      <c r="C66" s="78"/>
      <c r="D66" s="3"/>
      <c r="E66" s="3"/>
      <c r="H66" s="3"/>
      <c r="I66" s="3"/>
    </row>
    <row r="67" spans="1:21" ht="14" x14ac:dyDescent="0.15">
      <c r="A67" s="76" t="s">
        <v>156</v>
      </c>
      <c r="B67" s="77">
        <v>5</v>
      </c>
      <c r="C67" s="78"/>
      <c r="D67" s="3"/>
      <c r="E67" s="3"/>
      <c r="H67" s="3"/>
      <c r="I67" s="3"/>
    </row>
    <row r="68" spans="1:21" ht="14" x14ac:dyDescent="0.15">
      <c r="A68" s="76" t="s">
        <v>157</v>
      </c>
      <c r="B68" s="77">
        <v>5</v>
      </c>
      <c r="C68" s="78"/>
      <c r="D68" s="3"/>
      <c r="E68" s="3"/>
      <c r="H68" s="3"/>
      <c r="I68" s="3"/>
    </row>
    <row r="69" spans="1:21" x14ac:dyDescent="0.15">
      <c r="A69" s="41" t="s">
        <v>98</v>
      </c>
      <c r="B69" s="112">
        <f>SUM(B38:B68)</f>
        <v>155</v>
      </c>
      <c r="C69" s="113"/>
      <c r="D69" s="3" t="s">
        <v>9</v>
      </c>
      <c r="E69" s="3"/>
      <c r="F69" s="10"/>
      <c r="G69" s="3"/>
      <c r="H69" s="3"/>
      <c r="I69" s="3"/>
    </row>
    <row r="70" spans="1:21" x14ac:dyDescent="0.15">
      <c r="A70" s="9"/>
      <c r="B70" s="15"/>
      <c r="C70" s="15"/>
      <c r="D70" s="3"/>
      <c r="E70" s="3"/>
      <c r="F70" s="10"/>
      <c r="G70" s="3"/>
      <c r="H70" s="3"/>
      <c r="I70" s="3"/>
    </row>
    <row r="71" spans="1:21" ht="15" x14ac:dyDescent="0.2">
      <c r="A71" s="38" t="s">
        <v>48</v>
      </c>
      <c r="B71" s="101">
        <f>B29+B69</f>
        <v>169</v>
      </c>
      <c r="C71" s="102"/>
    </row>
    <row r="72" spans="1:21" x14ac:dyDescent="0.15">
      <c r="A72" s="9"/>
      <c r="B72" s="9"/>
      <c r="C72" s="9"/>
      <c r="D72" s="9"/>
      <c r="E72" s="9"/>
      <c r="F72" s="9"/>
      <c r="G72" s="9"/>
      <c r="H72" s="9"/>
      <c r="I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 ht="15" x14ac:dyDescent="0.2">
      <c r="A73" s="121" t="s">
        <v>57</v>
      </c>
      <c r="B73" s="87"/>
      <c r="C73" s="87"/>
      <c r="D73" s="87"/>
      <c r="E73" s="87"/>
      <c r="F73" s="87"/>
      <c r="G73" s="104"/>
      <c r="H73" s="104"/>
      <c r="I73" s="10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 x14ac:dyDescent="0.15">
      <c r="A74" s="110" t="s">
        <v>86</v>
      </c>
      <c r="B74" s="107"/>
      <c r="C74" s="107"/>
      <c r="D74" s="107"/>
      <c r="E74" s="107"/>
      <c r="F74" s="107"/>
      <c r="G74" s="107"/>
      <c r="H74" s="107"/>
      <c r="I74" s="107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1" x14ac:dyDescent="0.15">
      <c r="A75" s="110" t="s">
        <v>87</v>
      </c>
      <c r="B75" s="107"/>
      <c r="C75" s="107"/>
      <c r="D75" s="107"/>
      <c r="E75" s="107"/>
      <c r="F75" s="107"/>
      <c r="G75" s="107"/>
      <c r="H75" s="107"/>
      <c r="I75" s="107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x14ac:dyDescent="0.15">
      <c r="A76" s="107" t="s">
        <v>81</v>
      </c>
      <c r="B76" s="107"/>
      <c r="C76" s="107"/>
      <c r="D76" s="107"/>
      <c r="E76" s="107"/>
      <c r="F76" s="107"/>
      <c r="G76" s="107"/>
      <c r="H76" s="107"/>
      <c r="I76" s="107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x14ac:dyDescent="0.15">
      <c r="A77" s="107" t="s">
        <v>82</v>
      </c>
      <c r="B77" s="104"/>
      <c r="C77" s="104"/>
      <c r="D77" s="104"/>
      <c r="E77" s="104"/>
      <c r="F77" s="104"/>
      <c r="G77" s="104"/>
      <c r="H77" s="104"/>
      <c r="I77" s="10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ht="15" x14ac:dyDescent="0.2">
      <c r="A78" s="71" t="s">
        <v>117</v>
      </c>
      <c r="B78" s="117" t="s">
        <v>0</v>
      </c>
      <c r="C78" s="117"/>
      <c r="D78" s="117"/>
      <c r="E78" s="117"/>
      <c r="F78" s="42" t="s">
        <v>2</v>
      </c>
      <c r="G78" s="42" t="s">
        <v>10</v>
      </c>
      <c r="H78" s="121" t="s">
        <v>55</v>
      </c>
      <c r="I78" s="121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x14ac:dyDescent="0.15">
      <c r="A79" s="40" t="s">
        <v>25</v>
      </c>
      <c r="B79" s="107" t="s">
        <v>93</v>
      </c>
      <c r="C79" s="107"/>
      <c r="D79" s="107"/>
      <c r="E79" s="107"/>
      <c r="F79" s="40">
        <v>2</v>
      </c>
      <c r="G79" s="51">
        <v>5</v>
      </c>
      <c r="H79" s="109">
        <f>F79*G79</f>
        <v>10</v>
      </c>
      <c r="I79" s="10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15">
      <c r="A80" s="40" t="s">
        <v>26</v>
      </c>
      <c r="B80" s="107" t="s">
        <v>11</v>
      </c>
      <c r="C80" s="107"/>
      <c r="D80" s="107"/>
      <c r="E80" s="107"/>
      <c r="F80" s="40">
        <v>1</v>
      </c>
      <c r="G80" s="51">
        <v>5</v>
      </c>
      <c r="H80" s="109">
        <f t="shared" ref="H80:H91" si="0">F80*G80</f>
        <v>5</v>
      </c>
      <c r="I80" s="10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x14ac:dyDescent="0.15">
      <c r="A81" s="40" t="s">
        <v>27</v>
      </c>
      <c r="B81" s="110" t="s">
        <v>76</v>
      </c>
      <c r="C81" s="107"/>
      <c r="D81" s="107"/>
      <c r="E81" s="107"/>
      <c r="F81" s="40">
        <v>1</v>
      </c>
      <c r="G81" s="51">
        <v>2</v>
      </c>
      <c r="H81" s="109">
        <f t="shared" si="0"/>
        <v>2</v>
      </c>
      <c r="I81" s="10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x14ac:dyDescent="0.15">
      <c r="A82" s="40" t="s">
        <v>28</v>
      </c>
      <c r="B82" s="107" t="s">
        <v>12</v>
      </c>
      <c r="C82" s="107"/>
      <c r="D82" s="107"/>
      <c r="E82" s="107"/>
      <c r="F82" s="40">
        <v>1</v>
      </c>
      <c r="G82" s="51">
        <v>4</v>
      </c>
      <c r="H82" s="109">
        <f>F82*G82</f>
        <v>4</v>
      </c>
      <c r="I82" s="10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x14ac:dyDescent="0.15">
      <c r="A83" s="40" t="s">
        <v>29</v>
      </c>
      <c r="B83" s="107" t="s">
        <v>91</v>
      </c>
      <c r="C83" s="107"/>
      <c r="D83" s="107"/>
      <c r="E83" s="107"/>
      <c r="F83" s="40">
        <v>1</v>
      </c>
      <c r="G83" s="51">
        <v>0</v>
      </c>
      <c r="H83" s="109">
        <f t="shared" si="0"/>
        <v>0</v>
      </c>
      <c r="I83" s="109"/>
      <c r="K83" s="9"/>
      <c r="L83" s="9"/>
      <c r="M83" s="11"/>
      <c r="N83" s="9"/>
      <c r="O83" s="9"/>
      <c r="P83" s="9"/>
      <c r="Q83" s="9"/>
      <c r="R83" s="9"/>
      <c r="S83" s="9"/>
      <c r="T83" s="9"/>
      <c r="U83" s="9"/>
    </row>
    <row r="84" spans="1:21" x14ac:dyDescent="0.15">
      <c r="A84" s="40" t="s">
        <v>30</v>
      </c>
      <c r="B84" s="107" t="s">
        <v>13</v>
      </c>
      <c r="C84" s="107"/>
      <c r="D84" s="107"/>
      <c r="E84" s="107"/>
      <c r="F84" s="40">
        <v>0.5</v>
      </c>
      <c r="G84" s="51">
        <v>5</v>
      </c>
      <c r="H84" s="109">
        <f t="shared" si="0"/>
        <v>2.5</v>
      </c>
      <c r="I84" s="10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21" x14ac:dyDescent="0.15">
      <c r="A85" s="40" t="s">
        <v>31</v>
      </c>
      <c r="B85" s="107" t="s">
        <v>83</v>
      </c>
      <c r="C85" s="107"/>
      <c r="D85" s="107"/>
      <c r="E85" s="107"/>
      <c r="F85" s="40">
        <v>0.5</v>
      </c>
      <c r="G85" s="51">
        <v>5</v>
      </c>
      <c r="H85" s="109">
        <f t="shared" si="0"/>
        <v>2.5</v>
      </c>
      <c r="I85" s="10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21" x14ac:dyDescent="0.15">
      <c r="A86" s="40" t="s">
        <v>32</v>
      </c>
      <c r="B86" s="107" t="s">
        <v>14</v>
      </c>
      <c r="C86" s="107"/>
      <c r="D86" s="107"/>
      <c r="E86" s="107"/>
      <c r="F86" s="40">
        <v>2</v>
      </c>
      <c r="G86" s="51">
        <v>5</v>
      </c>
      <c r="H86" s="109">
        <f t="shared" si="0"/>
        <v>10</v>
      </c>
      <c r="I86" s="10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21" x14ac:dyDescent="0.15">
      <c r="A87" s="40" t="s">
        <v>33</v>
      </c>
      <c r="B87" s="107" t="s">
        <v>92</v>
      </c>
      <c r="C87" s="107"/>
      <c r="D87" s="107"/>
      <c r="E87" s="107"/>
      <c r="F87" s="40">
        <v>1</v>
      </c>
      <c r="G87" s="51">
        <v>3</v>
      </c>
      <c r="H87" s="109">
        <f t="shared" si="0"/>
        <v>3</v>
      </c>
      <c r="I87" s="10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1:21" x14ac:dyDescent="0.15">
      <c r="A88" s="40" t="s">
        <v>34</v>
      </c>
      <c r="B88" s="107" t="s">
        <v>15</v>
      </c>
      <c r="C88" s="107"/>
      <c r="D88" s="107"/>
      <c r="E88" s="107"/>
      <c r="F88" s="40">
        <v>1</v>
      </c>
      <c r="G88" s="51">
        <v>4</v>
      </c>
      <c r="H88" s="109">
        <f t="shared" si="0"/>
        <v>4</v>
      </c>
      <c r="I88" s="10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1:21" x14ac:dyDescent="0.15">
      <c r="A89" s="40" t="s">
        <v>35</v>
      </c>
      <c r="B89" s="107" t="s">
        <v>24</v>
      </c>
      <c r="C89" s="107"/>
      <c r="D89" s="107"/>
      <c r="E89" s="107"/>
      <c r="F89" s="40">
        <v>1</v>
      </c>
      <c r="G89" s="51">
        <v>5</v>
      </c>
      <c r="H89" s="109">
        <f t="shared" si="0"/>
        <v>5</v>
      </c>
      <c r="I89" s="10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spans="1:21" x14ac:dyDescent="0.15">
      <c r="A90" s="40" t="s">
        <v>36</v>
      </c>
      <c r="B90" s="107" t="s">
        <v>84</v>
      </c>
      <c r="C90" s="107"/>
      <c r="D90" s="107"/>
      <c r="E90" s="107"/>
      <c r="F90" s="40">
        <v>1</v>
      </c>
      <c r="G90" s="51">
        <v>2</v>
      </c>
      <c r="H90" s="109">
        <f t="shared" si="0"/>
        <v>2</v>
      </c>
      <c r="I90" s="10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spans="1:21" x14ac:dyDescent="0.15">
      <c r="A91" s="40" t="s">
        <v>37</v>
      </c>
      <c r="B91" s="107" t="s">
        <v>85</v>
      </c>
      <c r="C91" s="107"/>
      <c r="D91" s="107"/>
      <c r="E91" s="107"/>
      <c r="F91" s="40">
        <v>1</v>
      </c>
      <c r="G91" s="51">
        <v>2</v>
      </c>
      <c r="H91" s="109">
        <f t="shared" si="0"/>
        <v>2</v>
      </c>
      <c r="I91" s="10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spans="1:21" ht="15" x14ac:dyDescent="0.2">
      <c r="A92" s="98" t="s">
        <v>49</v>
      </c>
      <c r="B92" s="99"/>
      <c r="C92" s="99"/>
      <c r="D92" s="99"/>
      <c r="E92" s="99"/>
      <c r="F92" s="99"/>
      <c r="G92" s="100"/>
      <c r="H92" s="101">
        <f>0.6+(0.01*(SUM(H79:I91)))</f>
        <v>1.1200000000000001</v>
      </c>
      <c r="I92" s="102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spans="1:21" x14ac:dyDescent="0.15">
      <c r="B93" s="9"/>
      <c r="C93" s="9"/>
      <c r="D93" s="9"/>
      <c r="E93" s="9"/>
      <c r="F93" s="9"/>
      <c r="G93" s="9"/>
      <c r="H93" s="9"/>
      <c r="I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spans="1:21" ht="15" x14ac:dyDescent="0.2">
      <c r="A94" s="121" t="s">
        <v>116</v>
      </c>
      <c r="B94" s="87"/>
      <c r="C94" s="87"/>
      <c r="D94" s="87"/>
      <c r="E94" s="104"/>
      <c r="F94" s="104"/>
      <c r="G94" s="104"/>
      <c r="H94" s="104"/>
      <c r="I94" s="10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spans="1:21" x14ac:dyDescent="0.15">
      <c r="A95" s="110" t="s">
        <v>86</v>
      </c>
      <c r="B95" s="107"/>
      <c r="C95" s="107"/>
      <c r="D95" s="107"/>
      <c r="E95" s="107"/>
      <c r="F95" s="107"/>
      <c r="G95" s="107"/>
      <c r="H95" s="107"/>
      <c r="I95" s="107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spans="1:21" x14ac:dyDescent="0.15">
      <c r="A96" s="107" t="s">
        <v>111</v>
      </c>
      <c r="B96" s="107"/>
      <c r="C96" s="107"/>
      <c r="D96" s="107"/>
      <c r="E96" s="107"/>
      <c r="F96" s="107"/>
      <c r="G96" s="107"/>
      <c r="H96" s="104"/>
      <c r="I96" s="10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spans="1:21" x14ac:dyDescent="0.15">
      <c r="A97" s="107" t="s">
        <v>112</v>
      </c>
      <c r="B97" s="107"/>
      <c r="C97" s="107"/>
      <c r="D97" s="107"/>
      <c r="E97" s="107"/>
      <c r="F97" s="107"/>
      <c r="G97" s="107"/>
      <c r="H97" s="104"/>
      <c r="I97" s="104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spans="1:21" x14ac:dyDescent="0.15">
      <c r="A98" s="107" t="s">
        <v>113</v>
      </c>
      <c r="B98" s="104"/>
      <c r="C98" s="104"/>
      <c r="D98" s="104"/>
      <c r="E98" s="104"/>
      <c r="F98" s="104"/>
      <c r="G98" s="104"/>
      <c r="H98" s="104"/>
      <c r="I98" s="104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spans="1:21" ht="15" x14ac:dyDescent="0.2">
      <c r="A99" s="71" t="s">
        <v>118</v>
      </c>
      <c r="B99" s="117" t="s">
        <v>0</v>
      </c>
      <c r="C99" s="107"/>
      <c r="D99" s="107"/>
      <c r="E99" s="107"/>
      <c r="F99" s="107"/>
      <c r="G99" s="42" t="s">
        <v>2</v>
      </c>
      <c r="H99" s="42" t="s">
        <v>10</v>
      </c>
      <c r="I99" s="38" t="s">
        <v>55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spans="1:21" x14ac:dyDescent="0.15">
      <c r="A100" s="40" t="s">
        <v>38</v>
      </c>
      <c r="B100" s="107" t="s">
        <v>16</v>
      </c>
      <c r="C100" s="107"/>
      <c r="D100" s="107"/>
      <c r="E100" s="107"/>
      <c r="F100" s="107"/>
      <c r="G100" s="40">
        <v>1.5</v>
      </c>
      <c r="H100" s="51">
        <v>3</v>
      </c>
      <c r="I100" s="16">
        <f>G100*H100</f>
        <v>4.5</v>
      </c>
      <c r="J100" s="3">
        <f t="shared" ref="J100:J105" si="1">IF(H100&lt;3,1,0)</f>
        <v>0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spans="1:21" x14ac:dyDescent="0.15">
      <c r="A101" s="40" t="s">
        <v>39</v>
      </c>
      <c r="B101" s="110" t="s">
        <v>77</v>
      </c>
      <c r="C101" s="107"/>
      <c r="D101" s="107"/>
      <c r="E101" s="107"/>
      <c r="F101" s="107"/>
      <c r="G101" s="40">
        <v>0.5</v>
      </c>
      <c r="H101" s="51">
        <v>4</v>
      </c>
      <c r="I101" s="16">
        <f t="shared" ref="I101:I107" si="2">G101*H101</f>
        <v>2</v>
      </c>
      <c r="J101" s="3">
        <f t="shared" si="1"/>
        <v>0</v>
      </c>
    </row>
    <row r="102" spans="1:21" x14ac:dyDescent="0.15">
      <c r="A102" s="40" t="s">
        <v>40</v>
      </c>
      <c r="B102" s="107" t="s">
        <v>79</v>
      </c>
      <c r="C102" s="107"/>
      <c r="D102" s="107"/>
      <c r="E102" s="107"/>
      <c r="F102" s="107"/>
      <c r="G102" s="40">
        <v>1</v>
      </c>
      <c r="H102" s="51">
        <v>5</v>
      </c>
      <c r="I102" s="16">
        <f t="shared" si="2"/>
        <v>5</v>
      </c>
      <c r="J102" s="3">
        <f t="shared" si="1"/>
        <v>0</v>
      </c>
    </row>
    <row r="103" spans="1:21" x14ac:dyDescent="0.15">
      <c r="A103" s="40" t="s">
        <v>41</v>
      </c>
      <c r="B103" s="107" t="s">
        <v>90</v>
      </c>
      <c r="C103" s="107"/>
      <c r="D103" s="107"/>
      <c r="E103" s="107"/>
      <c r="F103" s="107"/>
      <c r="G103" s="40">
        <v>0.5</v>
      </c>
      <c r="H103" s="51">
        <v>3</v>
      </c>
      <c r="I103" s="16">
        <f t="shared" si="2"/>
        <v>1.5</v>
      </c>
      <c r="J103" s="3">
        <f t="shared" si="1"/>
        <v>0</v>
      </c>
    </row>
    <row r="104" spans="1:21" x14ac:dyDescent="0.15">
      <c r="A104" s="40" t="s">
        <v>42</v>
      </c>
      <c r="B104" s="107" t="s">
        <v>17</v>
      </c>
      <c r="C104" s="107"/>
      <c r="D104" s="107"/>
      <c r="E104" s="107"/>
      <c r="F104" s="107"/>
      <c r="G104" s="40">
        <v>1</v>
      </c>
      <c r="H104" s="51">
        <v>4</v>
      </c>
      <c r="I104" s="16">
        <f t="shared" si="2"/>
        <v>4</v>
      </c>
      <c r="J104" s="3">
        <f t="shared" si="1"/>
        <v>0</v>
      </c>
    </row>
    <row r="105" spans="1:21" x14ac:dyDescent="0.15">
      <c r="A105" s="40" t="s">
        <v>43</v>
      </c>
      <c r="B105" s="129" t="s">
        <v>54</v>
      </c>
      <c r="C105" s="107"/>
      <c r="D105" s="107"/>
      <c r="E105" s="107"/>
      <c r="F105" s="107"/>
      <c r="G105" s="40">
        <v>2</v>
      </c>
      <c r="H105" s="51">
        <v>4</v>
      </c>
      <c r="I105" s="16">
        <f t="shared" si="2"/>
        <v>8</v>
      </c>
      <c r="J105" s="3">
        <f t="shared" si="1"/>
        <v>0</v>
      </c>
    </row>
    <row r="106" spans="1:21" x14ac:dyDescent="0.15">
      <c r="A106" s="40" t="s">
        <v>44</v>
      </c>
      <c r="B106" s="107" t="s">
        <v>18</v>
      </c>
      <c r="C106" s="107"/>
      <c r="D106" s="107"/>
      <c r="E106" s="107"/>
      <c r="F106" s="107"/>
      <c r="G106" s="40">
        <v>-1</v>
      </c>
      <c r="H106" s="51">
        <v>5</v>
      </c>
      <c r="I106" s="16">
        <f t="shared" si="2"/>
        <v>-5</v>
      </c>
      <c r="J106" s="3">
        <f>IF(H106&gt;3,1,0)</f>
        <v>1</v>
      </c>
    </row>
    <row r="107" spans="1:21" x14ac:dyDescent="0.15">
      <c r="A107" s="40" t="s">
        <v>45</v>
      </c>
      <c r="B107" s="107" t="s">
        <v>80</v>
      </c>
      <c r="C107" s="107"/>
      <c r="D107" s="107"/>
      <c r="E107" s="107"/>
      <c r="F107" s="107"/>
      <c r="G107" s="40">
        <v>-1</v>
      </c>
      <c r="H107" s="51">
        <v>2</v>
      </c>
      <c r="I107" s="16">
        <f t="shared" si="2"/>
        <v>-2</v>
      </c>
      <c r="J107" s="3">
        <f>IF(H107&gt;3,1,0)</f>
        <v>0</v>
      </c>
    </row>
    <row r="108" spans="1:21" ht="15" x14ac:dyDescent="0.2">
      <c r="A108" s="130" t="s">
        <v>118</v>
      </c>
      <c r="B108" s="131"/>
      <c r="C108" s="131"/>
      <c r="D108" s="131"/>
      <c r="E108" s="131"/>
      <c r="F108" s="131"/>
      <c r="G108" s="131"/>
      <c r="H108" s="132"/>
      <c r="I108" s="18">
        <f>1.4+(-0.03*(SUM(I100:I107)))</f>
        <v>0.85999999999999988</v>
      </c>
    </row>
    <row r="110" spans="1:21" ht="15" x14ac:dyDescent="0.2">
      <c r="A110" s="42" t="s">
        <v>47</v>
      </c>
      <c r="B110" s="72">
        <f>(B71*H92*I108)</f>
        <v>162.7808</v>
      </c>
    </row>
    <row r="111" spans="1:21" ht="15" x14ac:dyDescent="0.2">
      <c r="A111" s="12"/>
      <c r="B111" s="13"/>
    </row>
    <row r="112" spans="1:21" ht="19" x14ac:dyDescent="0.25">
      <c r="A112" s="126" t="s">
        <v>106</v>
      </c>
      <c r="B112" s="127"/>
      <c r="C112" s="127"/>
      <c r="D112" s="127"/>
      <c r="E112" s="127"/>
      <c r="F112" s="127"/>
      <c r="G112" s="127"/>
      <c r="H112" s="127"/>
      <c r="I112" s="127"/>
    </row>
    <row r="114" spans="1:9" ht="19" x14ac:dyDescent="0.25">
      <c r="A114" s="111" t="s">
        <v>114</v>
      </c>
      <c r="B114" s="111"/>
      <c r="C114" s="111"/>
      <c r="D114" s="111"/>
      <c r="E114" s="111"/>
      <c r="F114" s="111"/>
      <c r="G114" s="111"/>
      <c r="H114" s="111"/>
    </row>
    <row r="115" spans="1:9" ht="15" x14ac:dyDescent="0.2">
      <c r="A115" s="69" t="s">
        <v>70</v>
      </c>
      <c r="B115" s="41" t="s">
        <v>47</v>
      </c>
      <c r="C115" s="43" t="s">
        <v>107</v>
      </c>
      <c r="D115" s="41" t="s">
        <v>108</v>
      </c>
      <c r="E115" s="41" t="s">
        <v>50</v>
      </c>
      <c r="F115" s="41" t="s">
        <v>51</v>
      </c>
      <c r="G115" s="41" t="s">
        <v>109</v>
      </c>
      <c r="H115" s="65" t="s">
        <v>65</v>
      </c>
    </row>
    <row r="116" spans="1:9" ht="15" x14ac:dyDescent="0.2">
      <c r="A116" s="42"/>
      <c r="B116" s="73">
        <f>B110</f>
        <v>162.7808</v>
      </c>
      <c r="C116" s="22">
        <v>20</v>
      </c>
      <c r="D116" s="21">
        <f>B116*C116</f>
        <v>3255.616</v>
      </c>
      <c r="E116" s="21">
        <f>D116/8</f>
        <v>406.952</v>
      </c>
      <c r="F116" s="23">
        <f>E116/20</f>
        <v>20.3476</v>
      </c>
      <c r="G116" s="48">
        <v>15</v>
      </c>
      <c r="H116" s="24">
        <f>G116*D116</f>
        <v>48834.239999999998</v>
      </c>
    </row>
    <row r="117" spans="1:9" ht="15" x14ac:dyDescent="0.2">
      <c r="A117" s="49">
        <v>3</v>
      </c>
      <c r="B117" s="45"/>
      <c r="C117" s="46"/>
      <c r="D117" s="21">
        <f>D116/A117</f>
        <v>1085.2053333333333</v>
      </c>
      <c r="E117" s="21">
        <f>D117/8</f>
        <v>135.65066666666667</v>
      </c>
      <c r="F117" s="23">
        <f>E117/20</f>
        <v>6.7825333333333333</v>
      </c>
      <c r="G117" s="44"/>
      <c r="H117" s="40"/>
    </row>
    <row r="118" spans="1:9" x14ac:dyDescent="0.15">
      <c r="A118" s="3"/>
      <c r="B118" s="3"/>
      <c r="C118" s="3"/>
      <c r="D118" s="3"/>
      <c r="E118" s="3"/>
      <c r="F118" s="14"/>
      <c r="G118" s="3"/>
      <c r="H118" s="3"/>
    </row>
    <row r="120" spans="1:9" ht="14" thickBot="1" x14ac:dyDescent="0.2"/>
    <row r="121" spans="1:9" ht="19" x14ac:dyDescent="0.25">
      <c r="A121" s="91" t="s">
        <v>46</v>
      </c>
      <c r="B121" s="92"/>
      <c r="C121" s="92"/>
      <c r="D121" s="92"/>
      <c r="E121" s="92"/>
      <c r="F121" s="92"/>
      <c r="G121" s="92"/>
      <c r="H121" s="92"/>
      <c r="I121" s="93"/>
    </row>
    <row r="122" spans="1:9" ht="15" x14ac:dyDescent="0.2">
      <c r="A122" s="94" t="s">
        <v>19</v>
      </c>
      <c r="B122" s="87"/>
      <c r="C122" s="87"/>
      <c r="D122" s="87"/>
      <c r="E122" s="87"/>
      <c r="F122" s="87"/>
      <c r="G122" s="87"/>
      <c r="H122" s="87"/>
      <c r="I122" s="88"/>
    </row>
    <row r="123" spans="1:9" x14ac:dyDescent="0.15">
      <c r="A123" s="106" t="s">
        <v>119</v>
      </c>
      <c r="B123" s="107"/>
      <c r="C123" s="107"/>
      <c r="D123" s="107"/>
      <c r="E123" s="107"/>
      <c r="F123" s="107"/>
      <c r="G123" s="107"/>
      <c r="H123" s="107"/>
      <c r="I123" s="108"/>
    </row>
    <row r="124" spans="1:9" x14ac:dyDescent="0.15">
      <c r="A124" s="106" t="s">
        <v>120</v>
      </c>
      <c r="B124" s="107"/>
      <c r="C124" s="107"/>
      <c r="D124" s="107"/>
      <c r="E124" s="107"/>
      <c r="F124" s="107"/>
      <c r="G124" s="107"/>
      <c r="H124" s="107"/>
      <c r="I124" s="108"/>
    </row>
    <row r="125" spans="1:9" ht="15" x14ac:dyDescent="0.2">
      <c r="A125" s="95"/>
      <c r="B125" s="96"/>
      <c r="C125" s="96"/>
      <c r="D125" s="96"/>
      <c r="E125" s="96"/>
      <c r="F125" s="97"/>
      <c r="G125" s="84" t="s">
        <v>20</v>
      </c>
      <c r="H125" s="85"/>
      <c r="I125" s="19">
        <f>SUM(J100:J105)</f>
        <v>0</v>
      </c>
    </row>
    <row r="126" spans="1:9" ht="15" x14ac:dyDescent="0.2">
      <c r="A126" s="95"/>
      <c r="B126" s="96"/>
      <c r="C126" s="96"/>
      <c r="D126" s="96"/>
      <c r="E126" s="96"/>
      <c r="F126" s="97"/>
      <c r="G126" s="84" t="s">
        <v>21</v>
      </c>
      <c r="H126" s="85"/>
      <c r="I126" s="19">
        <f>SUM(J106:J107)</f>
        <v>1</v>
      </c>
    </row>
    <row r="127" spans="1:9" ht="15" x14ac:dyDescent="0.2">
      <c r="A127" s="95"/>
      <c r="B127" s="96"/>
      <c r="C127" s="96"/>
      <c r="D127" s="96"/>
      <c r="E127" s="96"/>
      <c r="F127" s="97"/>
      <c r="G127" s="84" t="s">
        <v>22</v>
      </c>
      <c r="H127" s="85"/>
      <c r="I127" s="19">
        <f>I125+I126</f>
        <v>1</v>
      </c>
    </row>
    <row r="128" spans="1:9" ht="15" x14ac:dyDescent="0.2">
      <c r="A128" s="89" t="s">
        <v>89</v>
      </c>
      <c r="B128" s="90"/>
      <c r="C128" s="90"/>
      <c r="D128" s="90"/>
      <c r="E128" s="90"/>
      <c r="F128" s="90"/>
      <c r="G128" s="90"/>
      <c r="H128" s="90"/>
      <c r="I128" s="20">
        <f>C136</f>
        <v>20</v>
      </c>
    </row>
    <row r="129" spans="1:9" ht="15" x14ac:dyDescent="0.2">
      <c r="A129" s="86" t="s">
        <v>115</v>
      </c>
      <c r="B129" s="87"/>
      <c r="C129" s="87"/>
      <c r="D129" s="87"/>
      <c r="E129" s="87"/>
      <c r="F129" s="87"/>
      <c r="G129" s="87"/>
      <c r="H129" s="87"/>
      <c r="I129" s="88"/>
    </row>
    <row r="130" spans="1:9" x14ac:dyDescent="0.15">
      <c r="A130" s="114" t="s">
        <v>23</v>
      </c>
      <c r="B130" s="104"/>
      <c r="C130" s="104"/>
      <c r="D130" s="104"/>
      <c r="E130" s="104"/>
      <c r="F130" s="104"/>
      <c r="G130" s="104"/>
      <c r="H130" s="104"/>
      <c r="I130" s="105"/>
    </row>
    <row r="131" spans="1:9" x14ac:dyDescent="0.15">
      <c r="A131" s="103" t="s">
        <v>101</v>
      </c>
      <c r="B131" s="104"/>
      <c r="C131" s="104"/>
      <c r="D131" s="104"/>
      <c r="E131" s="104"/>
      <c r="F131" s="104"/>
      <c r="G131" s="104"/>
      <c r="H131" s="104"/>
      <c r="I131" s="105"/>
    </row>
    <row r="132" spans="1:9" ht="14" thickBot="1" x14ac:dyDescent="0.2">
      <c r="A132" s="81" t="s">
        <v>102</v>
      </c>
      <c r="B132" s="82"/>
      <c r="C132" s="82"/>
      <c r="D132" s="82"/>
      <c r="E132" s="82"/>
      <c r="F132" s="82"/>
      <c r="G132" s="82"/>
      <c r="H132" s="82"/>
      <c r="I132" s="83"/>
    </row>
    <row r="134" spans="1:9" ht="19" x14ac:dyDescent="0.25">
      <c r="A134" s="111" t="s">
        <v>88</v>
      </c>
      <c r="B134" s="111"/>
      <c r="C134" s="111"/>
      <c r="D134" s="111"/>
      <c r="E134" s="111"/>
      <c r="F134" s="111"/>
      <c r="G134" s="111"/>
      <c r="H134" s="111"/>
    </row>
    <row r="135" spans="1:9" ht="15" x14ac:dyDescent="0.2">
      <c r="A135" s="64" t="s">
        <v>70</v>
      </c>
      <c r="B135" s="41" t="s">
        <v>47</v>
      </c>
      <c r="C135" s="43" t="s">
        <v>110</v>
      </c>
      <c r="D135" s="41" t="s">
        <v>108</v>
      </c>
      <c r="E135" s="41" t="s">
        <v>50</v>
      </c>
      <c r="F135" s="41" t="s">
        <v>51</v>
      </c>
      <c r="G135" s="41" t="s">
        <v>109</v>
      </c>
      <c r="H135" s="65" t="s">
        <v>65</v>
      </c>
    </row>
    <row r="136" spans="1:9" ht="16" thickBot="1" x14ac:dyDescent="0.25">
      <c r="A136" s="42"/>
      <c r="B136" s="73">
        <f>B110</f>
        <v>162.7808</v>
      </c>
      <c r="C136" s="22">
        <f>IF(I127&lt;=2,20,IF(I127&lt;5,28,"Reduzir a complexidade"))</f>
        <v>20</v>
      </c>
      <c r="D136" s="22">
        <f>IF(I127&lt;=2,20*B136,IF(I127&lt;5,28*B136,"-"))</f>
        <v>3255.616</v>
      </c>
      <c r="E136" s="22">
        <f>IF(I127&lt;=2,20*B136/8,IF(I127&lt;5,28*B136/8,"-"))</f>
        <v>406.952</v>
      </c>
      <c r="F136" s="25">
        <f>IF(I127&lt;=2,20*B136/20/8,IF(I127&lt;5,28*B136/20/8,"-"))</f>
        <v>20.3476</v>
      </c>
      <c r="G136" s="27">
        <f>G116</f>
        <v>15</v>
      </c>
      <c r="H136" s="26">
        <f>IF(I127&lt;=2,20*B136*G136,IF(I127&lt;5,28*B136*G136,"-"))</f>
        <v>48834.239999999998</v>
      </c>
    </row>
    <row r="137" spans="1:9" ht="16" thickBot="1" x14ac:dyDescent="0.25">
      <c r="A137" s="67">
        <f>A117</f>
        <v>3</v>
      </c>
      <c r="B137" s="45"/>
      <c r="C137" s="46"/>
      <c r="D137" s="22">
        <f>IF(I127&lt;=2,20*B136/A137,IF(I127&lt;5,28*B136/A137,"-"))</f>
        <v>1085.2053333333333</v>
      </c>
      <c r="E137" s="22">
        <f>IF(I127&lt;=2,20*B136/A137/8,IF(I127&lt;5,28*B136/A137/8,"-"))</f>
        <v>135.65066666666667</v>
      </c>
      <c r="F137" s="25">
        <f>IF(I127&lt;=2,20*B136/A137/20/8,IF(I127&lt;5,28*B136/A137/20/8,"-"))</f>
        <v>6.7825333333333333</v>
      </c>
      <c r="G137" s="44"/>
      <c r="H137" s="40"/>
    </row>
    <row r="141" spans="1:9" ht="14" thickBot="1" x14ac:dyDescent="0.2">
      <c r="A141" s="1" t="s">
        <v>66</v>
      </c>
    </row>
    <row r="142" spans="1:9" ht="14" thickBot="1" x14ac:dyDescent="0.2">
      <c r="A142" s="47"/>
      <c r="B142" s="1" t="s">
        <v>52</v>
      </c>
    </row>
    <row r="143" spans="1:9" ht="14" thickBot="1" x14ac:dyDescent="0.2">
      <c r="A143" s="50"/>
      <c r="B143" s="1" t="s">
        <v>53</v>
      </c>
    </row>
    <row r="144" spans="1:9" ht="14" thickBot="1" x14ac:dyDescent="0.2">
      <c r="A144" s="17"/>
      <c r="B144" s="53" t="s">
        <v>58</v>
      </c>
    </row>
  </sheetData>
  <mergeCells count="122">
    <mergeCell ref="B3:D3"/>
    <mergeCell ref="A112:I112"/>
    <mergeCell ref="A31:I31"/>
    <mergeCell ref="B32:H32"/>
    <mergeCell ref="B29:C29"/>
    <mergeCell ref="B33:H33"/>
    <mergeCell ref="B105:F105"/>
    <mergeCell ref="B106:F106"/>
    <mergeCell ref="B107:F107"/>
    <mergeCell ref="A108:H108"/>
    <mergeCell ref="B101:F101"/>
    <mergeCell ref="B102:F102"/>
    <mergeCell ref="A94:I94"/>
    <mergeCell ref="A95:I95"/>
    <mergeCell ref="B87:E87"/>
    <mergeCell ref="B79:E79"/>
    <mergeCell ref="H79:I79"/>
    <mergeCell ref="A77:I77"/>
    <mergeCell ref="B71:C71"/>
    <mergeCell ref="B28:C28"/>
    <mergeCell ref="A1:I1"/>
    <mergeCell ref="H89:I89"/>
    <mergeCell ref="B84:E84"/>
    <mergeCell ref="H84:I84"/>
    <mergeCell ref="B85:E85"/>
    <mergeCell ref="H85:I85"/>
    <mergeCell ref="B86:E86"/>
    <mergeCell ref="H86:I86"/>
    <mergeCell ref="A16:I16"/>
    <mergeCell ref="B17:H17"/>
    <mergeCell ref="B18:H18"/>
    <mergeCell ref="B19:H19"/>
    <mergeCell ref="B49:C49"/>
    <mergeCell ref="B50:C50"/>
    <mergeCell ref="B51:C51"/>
    <mergeCell ref="B53:C53"/>
    <mergeCell ref="B20:H20"/>
    <mergeCell ref="B81:E81"/>
    <mergeCell ref="B22:C22"/>
    <mergeCell ref="B42:C42"/>
    <mergeCell ref="B78:E78"/>
    <mergeCell ref="A73:I73"/>
    <mergeCell ref="A74:I74"/>
    <mergeCell ref="B54:C54"/>
    <mergeCell ref="A134:H134"/>
    <mergeCell ref="A114:H114"/>
    <mergeCell ref="B69:C69"/>
    <mergeCell ref="A130:I130"/>
    <mergeCell ref="B37:C37"/>
    <mergeCell ref="H81:I81"/>
    <mergeCell ref="B82:E82"/>
    <mergeCell ref="H82:I82"/>
    <mergeCell ref="B80:E80"/>
    <mergeCell ref="H80:I80"/>
    <mergeCell ref="B104:F104"/>
    <mergeCell ref="A97:I97"/>
    <mergeCell ref="A98:I98"/>
    <mergeCell ref="B99:F99"/>
    <mergeCell ref="B100:F100"/>
    <mergeCell ref="B38:C38"/>
    <mergeCell ref="A96:I96"/>
    <mergeCell ref="B103:F103"/>
    <mergeCell ref="B60:C60"/>
    <mergeCell ref="B61:C61"/>
    <mergeCell ref="A75:I75"/>
    <mergeCell ref="H78:I78"/>
    <mergeCell ref="A76:I76"/>
    <mergeCell ref="B39:C39"/>
    <mergeCell ref="A92:G92"/>
    <mergeCell ref="H92:I92"/>
    <mergeCell ref="B25:C25"/>
    <mergeCell ref="B23:C23"/>
    <mergeCell ref="A131:I131"/>
    <mergeCell ref="A123:I123"/>
    <mergeCell ref="A124:I124"/>
    <mergeCell ref="G125:H125"/>
    <mergeCell ref="G126:H126"/>
    <mergeCell ref="B90:E90"/>
    <mergeCell ref="H90:I90"/>
    <mergeCell ref="B91:E91"/>
    <mergeCell ref="B34:H34"/>
    <mergeCell ref="B35:H35"/>
    <mergeCell ref="B83:E83"/>
    <mergeCell ref="H83:I83"/>
    <mergeCell ref="B40:C40"/>
    <mergeCell ref="B88:E88"/>
    <mergeCell ref="H88:I88"/>
    <mergeCell ref="B89:E89"/>
    <mergeCell ref="H91:I91"/>
    <mergeCell ref="H87:I87"/>
    <mergeCell ref="B46:C46"/>
    <mergeCell ref="B47:C47"/>
    <mergeCell ref="A132:I132"/>
    <mergeCell ref="G127:H127"/>
    <mergeCell ref="A129:I129"/>
    <mergeCell ref="A128:H128"/>
    <mergeCell ref="A121:I121"/>
    <mergeCell ref="A122:I122"/>
    <mergeCell ref="A125:F125"/>
    <mergeCell ref="A126:F126"/>
    <mergeCell ref="A127:F127"/>
    <mergeCell ref="B68:C68"/>
    <mergeCell ref="B63:C63"/>
    <mergeCell ref="B64:C64"/>
    <mergeCell ref="B65:C65"/>
    <mergeCell ref="B66:C66"/>
    <mergeCell ref="B67:C67"/>
    <mergeCell ref="B24:C24"/>
    <mergeCell ref="B26:C26"/>
    <mergeCell ref="B43:C43"/>
    <mergeCell ref="B44:C44"/>
    <mergeCell ref="B45:C45"/>
    <mergeCell ref="B48:C48"/>
    <mergeCell ref="B52:C52"/>
    <mergeCell ref="B55:C55"/>
    <mergeCell ref="B56:C56"/>
    <mergeCell ref="B57:C57"/>
    <mergeCell ref="B58:C58"/>
    <mergeCell ref="B59:C59"/>
    <mergeCell ref="B62:C62"/>
    <mergeCell ref="B27:C27"/>
    <mergeCell ref="B41:C41"/>
  </mergeCells>
  <phoneticPr fontId="0" type="noConversion"/>
  <dataValidations count="4">
    <dataValidation type="list" showInputMessage="1" showErrorMessage="1" sqref="F69:F70" xr:uid="{00000000-0002-0000-0000-000000000000}">
      <formula1>"5,10,15"</formula1>
    </dataValidation>
    <dataValidation type="list" showInputMessage="1" showErrorMessage="1" sqref="B23:B28" xr:uid="{00000000-0002-0000-0000-000001000000}">
      <formula1>$J$18:$J$21</formula1>
    </dataValidation>
    <dataValidation type="list" allowBlank="1" showInputMessage="1" showErrorMessage="1" sqref="C38:C40 C60:C61 C53:C54 C49:C51 B38:B68 C42" xr:uid="{00000000-0002-0000-0000-000002000000}">
      <formula1>$I$33:$I$35</formula1>
    </dataValidation>
    <dataValidation type="list" showInputMessage="1" showErrorMessage="1" sqref="G79:G91 H100:H107" xr:uid="{00000000-0002-0000-0000-000003000000}">
      <formula1>"0,1,2,3,4,5"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  <cellWatches>
    <cellWatch r="B38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PCU-Fase 2</vt:lpstr>
      <vt:lpstr>'PCU-Fase 2'!Area_de_extracao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 Office User</cp:lastModifiedBy>
  <dcterms:created xsi:type="dcterms:W3CDTF">1997-01-10T22:22:50Z</dcterms:created>
  <dcterms:modified xsi:type="dcterms:W3CDTF">2020-05-31T15:07:37Z</dcterms:modified>
</cp:coreProperties>
</file>