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sys\drive_f\DADOS\INV\GRM\GRMAM\2. Cenários\Cenários_Petros\"/>
    </mc:Choice>
  </mc:AlternateContent>
  <xr:revisionPtr revIDLastSave="0" documentId="13_ncr:1_{AC74B10D-B6C5-4A05-9A08-B09C857421E5}" xr6:coauthVersionLast="47" xr6:coauthVersionMax="47" xr10:uidLastSave="{00000000-0000-0000-0000-000000000000}"/>
  <bookViews>
    <workbookView xWindow="25080" yWindow="-120" windowWidth="25440" windowHeight="15270" xr2:uid="{00000000-000D-0000-FFFF-FFFF00000000}"/>
  </bookViews>
  <sheets>
    <sheet name="Mensal" sheetId="1" r:id="rId1"/>
    <sheet name="Trimestral" sheetId="4" r:id="rId2"/>
    <sheet name="Anual" sheetId="6" r:id="rId3"/>
    <sheet name="Externo" sheetId="2" r:id="rId4"/>
    <sheet name="WACC" sheetId="3" r:id="rId5"/>
    <sheet name="Mensal Índice" sheetId="7" r:id="rId6"/>
  </sheets>
  <externalReferences>
    <externalReference r:id="rId7"/>
    <externalReference r:id="rId8"/>
    <externalReference r:id="rId9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2" i="1" l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F204" i="1" l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203" i="1"/>
  <c r="U68" i="4"/>
  <c r="T68" i="4" s="1"/>
  <c r="V68" i="4" l="1"/>
  <c r="E204" i="1"/>
  <c r="G204" i="1"/>
  <c r="S204" i="1"/>
  <c r="Q204" i="1"/>
  <c r="N204" i="1"/>
  <c r="P204" i="1"/>
  <c r="B204" i="1" l="1"/>
  <c r="D204" i="1"/>
  <c r="S232" i="1"/>
  <c r="R232" i="1"/>
  <c r="R244" i="1" s="1"/>
  <c r="Q244" i="1"/>
  <c r="X79" i="4" l="1"/>
  <c r="X80" i="4"/>
  <c r="X81" i="4"/>
  <c r="X82" i="4"/>
  <c r="BK244" i="1" l="1"/>
  <c r="BB244" i="1"/>
  <c r="R22" i="6" s="1"/>
  <c r="BA244" i="1"/>
  <c r="Q22" i="6" s="1"/>
  <c r="AJ244" i="1"/>
  <c r="R82" i="4" s="1"/>
  <c r="AI244" i="1"/>
  <c r="Q82" i="4" s="1"/>
  <c r="S244" i="1"/>
  <c r="BC244" i="1" s="1"/>
  <c r="S22" i="6" s="1"/>
  <c r="AK244" i="1" l="1"/>
  <c r="S82" i="4" s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K22" i="6" s="1"/>
  <c r="AV244" i="1"/>
  <c r="L22" i="6" s="1"/>
  <c r="AW244" i="1"/>
  <c r="M22" i="6" s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AB240" i="1" s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AE244" i="1"/>
  <c r="M82" i="4" s="1"/>
  <c r="AD244" i="1"/>
  <c r="L82" i="4" s="1"/>
  <c r="AA82" i="4" s="1"/>
  <c r="AC244" i="1"/>
  <c r="K82" i="4" s="1"/>
  <c r="AE243" i="1"/>
  <c r="AD243" i="1"/>
  <c r="AC243" i="1"/>
  <c r="AE242" i="1"/>
  <c r="AD242" i="1"/>
  <c r="AC242" i="1"/>
  <c r="AE241" i="1"/>
  <c r="M81" i="4" s="1"/>
  <c r="AD241" i="1"/>
  <c r="L81" i="4" s="1"/>
  <c r="AA81" i="4" s="1"/>
  <c r="AC241" i="1"/>
  <c r="K81" i="4" s="1"/>
  <c r="AE240" i="1"/>
  <c r="AD240" i="1"/>
  <c r="AC240" i="1"/>
  <c r="AE239" i="1"/>
  <c r="AD239" i="1"/>
  <c r="AC239" i="1"/>
  <c r="AE238" i="1"/>
  <c r="M80" i="4" s="1"/>
  <c r="AD238" i="1"/>
  <c r="L80" i="4" s="1"/>
  <c r="AA80" i="4" s="1"/>
  <c r="AC238" i="1"/>
  <c r="K80" i="4" s="1"/>
  <c r="AE237" i="1"/>
  <c r="AD237" i="1"/>
  <c r="AC237" i="1"/>
  <c r="AE236" i="1"/>
  <c r="AD236" i="1"/>
  <c r="AC236" i="1"/>
  <c r="AE235" i="1"/>
  <c r="M79" i="4" s="1"/>
  <c r="AD235" i="1"/>
  <c r="L79" i="4" s="1"/>
  <c r="AA79" i="4" s="1"/>
  <c r="AC235" i="1"/>
  <c r="K79" i="4" s="1"/>
  <c r="AE234" i="1"/>
  <c r="AD234" i="1"/>
  <c r="AC234" i="1"/>
  <c r="AE233" i="1"/>
  <c r="AD233" i="1"/>
  <c r="AC233" i="1"/>
  <c r="Z241" i="1" l="1"/>
  <c r="H81" i="4" s="1"/>
  <c r="AB243" i="1"/>
  <c r="Z236" i="1"/>
  <c r="Z244" i="1"/>
  <c r="H82" i="4" s="1"/>
  <c r="Z237" i="1"/>
  <c r="AA235" i="1"/>
  <c r="I79" i="4" s="1"/>
  <c r="Z79" i="4" s="1"/>
  <c r="AT244" i="1"/>
  <c r="J22" i="6" s="1"/>
  <c r="AB241" i="1"/>
  <c r="J81" i="4" s="1"/>
  <c r="AA242" i="1"/>
  <c r="AB242" i="1"/>
  <c r="AB235" i="1"/>
  <c r="J79" i="4" s="1"/>
  <c r="Z240" i="1"/>
  <c r="AR244" i="1"/>
  <c r="H22" i="6" s="1"/>
  <c r="Z239" i="1"/>
  <c r="AA244" i="1"/>
  <c r="I82" i="4" s="1"/>
  <c r="Z82" i="4" s="1"/>
  <c r="AA243" i="1"/>
  <c r="AA238" i="1"/>
  <c r="I80" i="4" s="1"/>
  <c r="Z80" i="4" s="1"/>
  <c r="AA240" i="1"/>
  <c r="AA236" i="1"/>
  <c r="AS244" i="1"/>
  <c r="I22" i="6" s="1"/>
  <c r="AA237" i="1"/>
  <c r="AA241" i="1"/>
  <c r="I81" i="4" s="1"/>
  <c r="Z81" i="4" s="1"/>
  <c r="AB237" i="1"/>
  <c r="AB244" i="1"/>
  <c r="J82" i="4" s="1"/>
  <c r="AA239" i="1"/>
  <c r="Z243" i="1"/>
  <c r="Z238" i="1"/>
  <c r="H80" i="4" s="1"/>
  <c r="AB239" i="1"/>
  <c r="Z242" i="1"/>
  <c r="AB236" i="1"/>
  <c r="AB238" i="1"/>
  <c r="J80" i="4" s="1"/>
  <c r="Z235" i="1"/>
  <c r="H79" i="4" s="1"/>
  <c r="E203" i="1"/>
  <c r="G203" i="1"/>
  <c r="I204" i="1"/>
  <c r="M204" i="1"/>
  <c r="J204" i="1" s="1"/>
  <c r="M203" i="1"/>
  <c r="M202" i="1"/>
  <c r="M201" i="1"/>
  <c r="M200" i="1"/>
  <c r="M199" i="1"/>
  <c r="M198" i="1"/>
  <c r="M197" i="1"/>
  <c r="K204" i="1"/>
  <c r="H204" i="1" s="1"/>
  <c r="K203" i="1"/>
  <c r="K202" i="1"/>
  <c r="K201" i="1"/>
  <c r="K200" i="1"/>
  <c r="K199" i="1"/>
  <c r="K198" i="1"/>
  <c r="K197" i="1"/>
  <c r="I203" i="1" l="1"/>
  <c r="H203" i="1"/>
  <c r="J203" i="1"/>
  <c r="N203" i="1"/>
  <c r="P203" i="1"/>
  <c r="Q203" i="1"/>
  <c r="S203" i="1"/>
  <c r="D203" i="1"/>
  <c r="D202" i="1"/>
  <c r="B203" i="1"/>
  <c r="B202" i="1"/>
  <c r="D201" i="1"/>
  <c r="B201" i="1"/>
  <c r="N20" i="6"/>
  <c r="T78" i="4"/>
  <c r="T77" i="4"/>
  <c r="T76" i="4"/>
  <c r="T75" i="4"/>
  <c r="AZ220" i="1"/>
  <c r="P20" i="6" s="1"/>
  <c r="AY220" i="1"/>
  <c r="O20" i="6" s="1"/>
  <c r="AX220" i="1"/>
  <c r="AG232" i="1"/>
  <c r="O78" i="4" s="1"/>
  <c r="P232" i="1"/>
  <c r="O232" i="1"/>
  <c r="N232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I196" i="1"/>
  <c r="I195" i="1"/>
  <c r="I194" i="1"/>
  <c r="I193" i="1"/>
  <c r="I192" i="1"/>
  <c r="I191" i="1"/>
  <c r="I190" i="1"/>
  <c r="I189" i="1"/>
  <c r="I188" i="1"/>
  <c r="I187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H232" i="1"/>
  <c r="H231" i="1"/>
  <c r="H230" i="1"/>
  <c r="H229" i="1"/>
  <c r="H228" i="1"/>
  <c r="AR239" i="1" s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G202" i="1"/>
  <c r="E202" i="1"/>
  <c r="O244" i="1" l="1"/>
  <c r="AR238" i="1"/>
  <c r="AS195" i="1"/>
  <c r="AR241" i="1"/>
  <c r="AT234" i="1"/>
  <c r="AS234" i="1"/>
  <c r="P221" i="1"/>
  <c r="P233" i="1" s="1"/>
  <c r="P244" i="1"/>
  <c r="AT235" i="1"/>
  <c r="AT243" i="1"/>
  <c r="AB234" i="1"/>
  <c r="AS236" i="1"/>
  <c r="AR240" i="1"/>
  <c r="AT236" i="1"/>
  <c r="AS237" i="1"/>
  <c r="AR233" i="1"/>
  <c r="AT237" i="1"/>
  <c r="AS242" i="1"/>
  <c r="AA233" i="1"/>
  <c r="AB233" i="1"/>
  <c r="AT242" i="1"/>
  <c r="AS235" i="1"/>
  <c r="AR234" i="1"/>
  <c r="AR242" i="1"/>
  <c r="Z233" i="1"/>
  <c r="AT238" i="1"/>
  <c r="AA234" i="1"/>
  <c r="AS243" i="1"/>
  <c r="AS238" i="1"/>
  <c r="AS239" i="1"/>
  <c r="AR235" i="1"/>
  <c r="AR243" i="1"/>
  <c r="Z234" i="1"/>
  <c r="AT239" i="1"/>
  <c r="AY232" i="1"/>
  <c r="O21" i="6" s="1"/>
  <c r="AS240" i="1"/>
  <c r="AR236" i="1"/>
  <c r="AT240" i="1"/>
  <c r="AX232" i="1"/>
  <c r="N21" i="6" s="1"/>
  <c r="N244" i="1"/>
  <c r="AS233" i="1"/>
  <c r="AS241" i="1"/>
  <c r="AR237" i="1"/>
  <c r="AT233" i="1"/>
  <c r="AT241" i="1"/>
  <c r="P222" i="1"/>
  <c r="AH221" i="1"/>
  <c r="AZ221" i="1"/>
  <c r="AH232" i="1"/>
  <c r="P78" i="4" s="1"/>
  <c r="AZ232" i="1"/>
  <c r="P21" i="6" s="1"/>
  <c r="AF232" i="1"/>
  <c r="N78" i="4" s="1"/>
  <c r="O221" i="1"/>
  <c r="O233" i="1" s="1"/>
  <c r="N221" i="1"/>
  <c r="N233" i="1" s="1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R232" i="7"/>
  <c r="O232" i="7" s="1"/>
  <c r="Q232" i="7"/>
  <c r="N232" i="7" s="1"/>
  <c r="P232" i="7"/>
  <c r="M232" i="7" s="1"/>
  <c r="R231" i="7"/>
  <c r="O231" i="7" s="1"/>
  <c r="Q231" i="7"/>
  <c r="N231" i="7" s="1"/>
  <c r="P231" i="7"/>
  <c r="M231" i="7" s="1"/>
  <c r="R230" i="7"/>
  <c r="O230" i="7" s="1"/>
  <c r="Q230" i="7"/>
  <c r="N230" i="7" s="1"/>
  <c r="P230" i="7"/>
  <c r="M230" i="7" s="1"/>
  <c r="R229" i="7"/>
  <c r="O229" i="7" s="1"/>
  <c r="Q229" i="7"/>
  <c r="N229" i="7" s="1"/>
  <c r="P229" i="7"/>
  <c r="M229" i="7" s="1"/>
  <c r="R228" i="7"/>
  <c r="O228" i="7" s="1"/>
  <c r="Q228" i="7"/>
  <c r="N228" i="7" s="1"/>
  <c r="P228" i="7"/>
  <c r="M228" i="7" s="1"/>
  <c r="R227" i="7"/>
  <c r="O227" i="7" s="1"/>
  <c r="Q227" i="7"/>
  <c r="N227" i="7" s="1"/>
  <c r="P227" i="7"/>
  <c r="M227" i="7" s="1"/>
  <c r="R226" i="7"/>
  <c r="O226" i="7" s="1"/>
  <c r="Q226" i="7"/>
  <c r="N226" i="7" s="1"/>
  <c r="P226" i="7"/>
  <c r="M226" i="7" s="1"/>
  <c r="R225" i="7"/>
  <c r="O225" i="7" s="1"/>
  <c r="Q225" i="7"/>
  <c r="N225" i="7" s="1"/>
  <c r="P225" i="7"/>
  <c r="M225" i="7" s="1"/>
  <c r="R224" i="7"/>
  <c r="O224" i="7" s="1"/>
  <c r="Q224" i="7"/>
  <c r="N224" i="7" s="1"/>
  <c r="P224" i="7"/>
  <c r="M224" i="7" s="1"/>
  <c r="R223" i="7"/>
  <c r="O223" i="7" s="1"/>
  <c r="Q223" i="7"/>
  <c r="N223" i="7" s="1"/>
  <c r="P223" i="7"/>
  <c r="M223" i="7" s="1"/>
  <c r="R222" i="7"/>
  <c r="O222" i="7" s="1"/>
  <c r="Q222" i="7"/>
  <c r="N222" i="7" s="1"/>
  <c r="P222" i="7"/>
  <c r="M222" i="7" s="1"/>
  <c r="R221" i="7"/>
  <c r="O221" i="7" s="1"/>
  <c r="Q221" i="7"/>
  <c r="N221" i="7" s="1"/>
  <c r="P221" i="7"/>
  <c r="M221" i="7" s="1"/>
  <c r="R220" i="7"/>
  <c r="O220" i="7" s="1"/>
  <c r="Q220" i="7"/>
  <c r="N220" i="7" s="1"/>
  <c r="P220" i="7"/>
  <c r="M220" i="7" s="1"/>
  <c r="R219" i="7"/>
  <c r="O219" i="7" s="1"/>
  <c r="Q219" i="7"/>
  <c r="N219" i="7" s="1"/>
  <c r="P219" i="7"/>
  <c r="M219" i="7" s="1"/>
  <c r="R218" i="7"/>
  <c r="O218" i="7" s="1"/>
  <c r="Q218" i="7"/>
  <c r="N218" i="7" s="1"/>
  <c r="P218" i="7"/>
  <c r="M218" i="7" s="1"/>
  <c r="R217" i="7"/>
  <c r="O217" i="7" s="1"/>
  <c r="Q217" i="7"/>
  <c r="N217" i="7" s="1"/>
  <c r="P217" i="7"/>
  <c r="M217" i="7" s="1"/>
  <c r="R216" i="7"/>
  <c r="O216" i="7" s="1"/>
  <c r="Q216" i="7"/>
  <c r="N216" i="7" s="1"/>
  <c r="P216" i="7"/>
  <c r="M216" i="7" s="1"/>
  <c r="R215" i="7"/>
  <c r="O215" i="7" s="1"/>
  <c r="Q215" i="7"/>
  <c r="N215" i="7" s="1"/>
  <c r="P215" i="7"/>
  <c r="M215" i="7" s="1"/>
  <c r="R214" i="7"/>
  <c r="O214" i="7" s="1"/>
  <c r="Q214" i="7"/>
  <c r="N214" i="7" s="1"/>
  <c r="P214" i="7"/>
  <c r="M214" i="7" s="1"/>
  <c r="R213" i="7"/>
  <c r="O213" i="7" s="1"/>
  <c r="Q213" i="7"/>
  <c r="N213" i="7" s="1"/>
  <c r="P213" i="7"/>
  <c r="M213" i="7" s="1"/>
  <c r="R212" i="7"/>
  <c r="O212" i="7" s="1"/>
  <c r="Q212" i="7"/>
  <c r="N212" i="7" s="1"/>
  <c r="P212" i="7"/>
  <c r="M212" i="7" s="1"/>
  <c r="R211" i="7"/>
  <c r="O211" i="7" s="1"/>
  <c r="Q211" i="7"/>
  <c r="N211" i="7" s="1"/>
  <c r="P211" i="7"/>
  <c r="M211" i="7" s="1"/>
  <c r="R210" i="7"/>
  <c r="O210" i="7" s="1"/>
  <c r="Q210" i="7"/>
  <c r="N210" i="7" s="1"/>
  <c r="P210" i="7"/>
  <c r="M210" i="7" s="1"/>
  <c r="R209" i="7"/>
  <c r="O209" i="7" s="1"/>
  <c r="Q209" i="7"/>
  <c r="N209" i="7" s="1"/>
  <c r="P209" i="7"/>
  <c r="M209" i="7" s="1"/>
  <c r="R208" i="7"/>
  <c r="O208" i="7" s="1"/>
  <c r="Q208" i="7"/>
  <c r="N208" i="7" s="1"/>
  <c r="P208" i="7"/>
  <c r="M208" i="7" s="1"/>
  <c r="R207" i="7"/>
  <c r="O207" i="7" s="1"/>
  <c r="Q207" i="7"/>
  <c r="N207" i="7" s="1"/>
  <c r="P207" i="7"/>
  <c r="M207" i="7" s="1"/>
  <c r="R206" i="7"/>
  <c r="O206" i="7" s="1"/>
  <c r="Q206" i="7"/>
  <c r="N206" i="7" s="1"/>
  <c r="P206" i="7"/>
  <c r="M206" i="7" s="1"/>
  <c r="R205" i="7"/>
  <c r="O205" i="7" s="1"/>
  <c r="Q205" i="7"/>
  <c r="N205" i="7" s="1"/>
  <c r="P205" i="7"/>
  <c r="M205" i="7" s="1"/>
  <c r="R204" i="7"/>
  <c r="O204" i="7" s="1"/>
  <c r="Q204" i="7"/>
  <c r="N204" i="7" s="1"/>
  <c r="P204" i="7"/>
  <c r="M204" i="7" s="1"/>
  <c r="R203" i="7"/>
  <c r="O203" i="7" s="1"/>
  <c r="Q203" i="7"/>
  <c r="N203" i="7" s="1"/>
  <c r="P203" i="7"/>
  <c r="M203" i="7" s="1"/>
  <c r="R202" i="7"/>
  <c r="AJ202" i="7" s="1"/>
  <c r="Q202" i="7"/>
  <c r="BA202" i="7" s="1"/>
  <c r="P202" i="7"/>
  <c r="M202" i="7" s="1"/>
  <c r="R201" i="7"/>
  <c r="O201" i="7" s="1"/>
  <c r="Q201" i="7"/>
  <c r="N201" i="7" s="1"/>
  <c r="P201" i="7"/>
  <c r="M201" i="7" s="1"/>
  <c r="R200" i="7"/>
  <c r="O200" i="7" s="1"/>
  <c r="Q200" i="7"/>
  <c r="N200" i="7" s="1"/>
  <c r="P200" i="7"/>
  <c r="M200" i="7" s="1"/>
  <c r="R199" i="7"/>
  <c r="O199" i="7" s="1"/>
  <c r="Q199" i="7"/>
  <c r="N199" i="7" s="1"/>
  <c r="P199" i="7"/>
  <c r="M199" i="7" s="1"/>
  <c r="R198" i="7"/>
  <c r="O198" i="7" s="1"/>
  <c r="Q198" i="7"/>
  <c r="N198" i="7" s="1"/>
  <c r="P198" i="7"/>
  <c r="M198" i="7" s="1"/>
  <c r="AZ202" i="7"/>
  <c r="AH202" i="7"/>
  <c r="T202" i="7"/>
  <c r="BD202" i="7" s="1"/>
  <c r="W202" i="7"/>
  <c r="BG202" i="7" s="1"/>
  <c r="B202" i="7"/>
  <c r="C202" i="7"/>
  <c r="D202" i="7"/>
  <c r="N202" i="1"/>
  <c r="S202" i="7" s="1"/>
  <c r="P202" i="1"/>
  <c r="U202" i="7" s="1"/>
  <c r="Q202" i="1"/>
  <c r="V202" i="7" s="1"/>
  <c r="BF202" i="7" s="1"/>
  <c r="S202" i="1"/>
  <c r="X202" i="7" s="1"/>
  <c r="AY233" i="1" l="1"/>
  <c r="AG233" i="1"/>
  <c r="AL202" i="7"/>
  <c r="AF244" i="1"/>
  <c r="N82" i="4" s="1"/>
  <c r="AX244" i="1"/>
  <c r="N22" i="6" s="1"/>
  <c r="AZ244" i="1"/>
  <c r="P22" i="6" s="1"/>
  <c r="AH244" i="1"/>
  <c r="P82" i="4" s="1"/>
  <c r="AH233" i="1"/>
  <c r="AZ233" i="1"/>
  <c r="AX233" i="1"/>
  <c r="AF233" i="1"/>
  <c r="P234" i="1"/>
  <c r="AG244" i="1"/>
  <c r="O82" i="4" s="1"/>
  <c r="AY244" i="1"/>
  <c r="O22" i="6" s="1"/>
  <c r="AM202" i="7"/>
  <c r="BE202" i="7"/>
  <c r="BC202" i="7"/>
  <c r="AK202" i="7"/>
  <c r="AP202" i="7"/>
  <c r="BH202" i="7"/>
  <c r="N202" i="7"/>
  <c r="AX221" i="1"/>
  <c r="AF221" i="1"/>
  <c r="N222" i="1"/>
  <c r="AI202" i="7"/>
  <c r="O202" i="7"/>
  <c r="AY221" i="1"/>
  <c r="AG221" i="1"/>
  <c r="O222" i="1"/>
  <c r="AO202" i="7"/>
  <c r="AN202" i="7"/>
  <c r="AZ222" i="1"/>
  <c r="AH222" i="1"/>
  <c r="P223" i="1"/>
  <c r="O205" i="1"/>
  <c r="BB202" i="7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208" i="1"/>
  <c r="BK232" i="1"/>
  <c r="BK220" i="1"/>
  <c r="AZ234" i="1" l="1"/>
  <c r="AH234" i="1"/>
  <c r="N234" i="1"/>
  <c r="P235" i="1"/>
  <c r="O234" i="1"/>
  <c r="N223" i="1"/>
  <c r="AX222" i="1"/>
  <c r="AF222" i="1"/>
  <c r="O223" i="1"/>
  <c r="AY222" i="1"/>
  <c r="AG222" i="1"/>
  <c r="P224" i="1"/>
  <c r="AZ223" i="1"/>
  <c r="AH223" i="1"/>
  <c r="P75" i="4" s="1"/>
  <c r="O206" i="1"/>
  <c r="N235" i="1" l="1"/>
  <c r="O235" i="1"/>
  <c r="AG234" i="1"/>
  <c r="AY234" i="1"/>
  <c r="AX234" i="1"/>
  <c r="AF234" i="1"/>
  <c r="P236" i="1"/>
  <c r="AZ235" i="1"/>
  <c r="AH235" i="1"/>
  <c r="P79" i="4" s="1"/>
  <c r="P225" i="1"/>
  <c r="AZ224" i="1"/>
  <c r="AH224" i="1"/>
  <c r="O224" i="1"/>
  <c r="AY223" i="1"/>
  <c r="AG223" i="1"/>
  <c r="O75" i="4" s="1"/>
  <c r="N224" i="1"/>
  <c r="AX223" i="1"/>
  <c r="AF223" i="1"/>
  <c r="N75" i="4" s="1"/>
  <c r="O207" i="1"/>
  <c r="BA201" i="7"/>
  <c r="AI201" i="7"/>
  <c r="W201" i="7"/>
  <c r="T201" i="7"/>
  <c r="BD201" i="7" s="1"/>
  <c r="B201" i="7"/>
  <c r="C201" i="7"/>
  <c r="D201" i="7"/>
  <c r="F201" i="7"/>
  <c r="U67" i="4"/>
  <c r="V67" i="4" s="1"/>
  <c r="G200" i="1"/>
  <c r="G201" i="1"/>
  <c r="E200" i="1"/>
  <c r="E201" i="1"/>
  <c r="P201" i="1"/>
  <c r="U201" i="7" s="1"/>
  <c r="BE201" i="7" s="1"/>
  <c r="N201" i="1"/>
  <c r="S201" i="7" s="1"/>
  <c r="BC201" i="7" s="1"/>
  <c r="S201" i="1"/>
  <c r="X201" i="7" s="1"/>
  <c r="Q201" i="1"/>
  <c r="V201" i="7" s="1"/>
  <c r="BF201" i="7" s="1"/>
  <c r="AZ236" i="1" l="1"/>
  <c r="AH236" i="1"/>
  <c r="O236" i="1"/>
  <c r="AG235" i="1"/>
  <c r="O79" i="4" s="1"/>
  <c r="AY235" i="1"/>
  <c r="P237" i="1"/>
  <c r="AF235" i="1"/>
  <c r="N79" i="4" s="1"/>
  <c r="AX235" i="1"/>
  <c r="N236" i="1"/>
  <c r="G201" i="7"/>
  <c r="O225" i="1"/>
  <c r="AY224" i="1"/>
  <c r="AG224" i="1"/>
  <c r="N225" i="1"/>
  <c r="AX224" i="1"/>
  <c r="AF224" i="1"/>
  <c r="P226" i="1"/>
  <c r="AZ225" i="1"/>
  <c r="AH225" i="1"/>
  <c r="E201" i="7"/>
  <c r="T67" i="4"/>
  <c r="BG201" i="7"/>
  <c r="BH201" i="7"/>
  <c r="AK201" i="7"/>
  <c r="AL201" i="7"/>
  <c r="AM201" i="7"/>
  <c r="AN201" i="7"/>
  <c r="AO201" i="7"/>
  <c r="AP201" i="7"/>
  <c r="O237" i="1" l="1"/>
  <c r="AG236" i="1"/>
  <c r="AY236" i="1"/>
  <c r="P238" i="1"/>
  <c r="AH237" i="1"/>
  <c r="AZ237" i="1"/>
  <c r="N237" i="1"/>
  <c r="AF236" i="1"/>
  <c r="AX236" i="1"/>
  <c r="P227" i="1"/>
  <c r="AZ226" i="1"/>
  <c r="AH226" i="1"/>
  <c r="P76" i="4" s="1"/>
  <c r="O226" i="1"/>
  <c r="AY225" i="1"/>
  <c r="AG225" i="1"/>
  <c r="N226" i="1"/>
  <c r="AX225" i="1"/>
  <c r="AF225" i="1"/>
  <c r="H30" i="2"/>
  <c r="H29" i="2"/>
  <c r="AH220" i="1"/>
  <c r="P74" i="4" s="1"/>
  <c r="AG220" i="1"/>
  <c r="O74" i="4" s="1"/>
  <c r="AF220" i="1"/>
  <c r="N74" i="4" s="1"/>
  <c r="AF208" i="1"/>
  <c r="AG208" i="1"/>
  <c r="AH208" i="1"/>
  <c r="AF202" i="7"/>
  <c r="T200" i="7"/>
  <c r="AL200" i="7" s="1"/>
  <c r="W200" i="7"/>
  <c r="AO200" i="7" s="1"/>
  <c r="AI200" i="7"/>
  <c r="BA200" i="7"/>
  <c r="B200" i="7"/>
  <c r="Y202" i="7" s="1"/>
  <c r="C200" i="7"/>
  <c r="Z202" i="7" s="1"/>
  <c r="D200" i="7"/>
  <c r="AA202" i="7" s="1"/>
  <c r="E200" i="7"/>
  <c r="F200" i="7"/>
  <c r="G200" i="7"/>
  <c r="P209" i="1"/>
  <c r="AH209" i="1" s="1"/>
  <c r="O209" i="1"/>
  <c r="AG209" i="1" s="1"/>
  <c r="N209" i="1"/>
  <c r="AF209" i="1" s="1"/>
  <c r="N238" i="1" l="1"/>
  <c r="O238" i="1"/>
  <c r="AZ238" i="1"/>
  <c r="AH238" i="1"/>
  <c r="P80" i="4" s="1"/>
  <c r="AY237" i="1"/>
  <c r="AG237" i="1"/>
  <c r="AX237" i="1"/>
  <c r="AF237" i="1"/>
  <c r="P239" i="1"/>
  <c r="BD200" i="7"/>
  <c r="O227" i="1"/>
  <c r="AY226" i="1"/>
  <c r="AG226" i="1"/>
  <c r="O76" i="4" s="1"/>
  <c r="N210" i="1"/>
  <c r="AX209" i="1"/>
  <c r="O210" i="1"/>
  <c r="BE210" i="1" s="1"/>
  <c r="AY209" i="1"/>
  <c r="BE209" i="1"/>
  <c r="N227" i="1"/>
  <c r="AX226" i="1"/>
  <c r="AF226" i="1"/>
  <c r="N76" i="4" s="1"/>
  <c r="P210" i="1"/>
  <c r="AZ209" i="1"/>
  <c r="P228" i="1"/>
  <c r="AZ227" i="1"/>
  <c r="AH227" i="1"/>
  <c r="BG200" i="7"/>
  <c r="N239" i="1" l="1"/>
  <c r="O239" i="1"/>
  <c r="AY238" i="1"/>
  <c r="AG238" i="1"/>
  <c r="O80" i="4" s="1"/>
  <c r="AF238" i="1"/>
  <c r="N80" i="4" s="1"/>
  <c r="AX238" i="1"/>
  <c r="P240" i="1"/>
  <c r="AH239" i="1"/>
  <c r="AZ239" i="1"/>
  <c r="P229" i="1"/>
  <c r="AZ228" i="1"/>
  <c r="AH228" i="1"/>
  <c r="N228" i="1"/>
  <c r="AF227" i="1"/>
  <c r="AX227" i="1"/>
  <c r="N211" i="1"/>
  <c r="AX210" i="1"/>
  <c r="AF210" i="1"/>
  <c r="P211" i="1"/>
  <c r="AZ210" i="1"/>
  <c r="AH210" i="1"/>
  <c r="O211" i="1"/>
  <c r="AY210" i="1"/>
  <c r="AG210" i="1"/>
  <c r="O228" i="1"/>
  <c r="AY227" i="1"/>
  <c r="AG227" i="1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G4" i="7"/>
  <c r="F4" i="7"/>
  <c r="E4" i="7"/>
  <c r="D4" i="7"/>
  <c r="C4" i="7"/>
  <c r="B4" i="7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V2" i="4"/>
  <c r="U2" i="4"/>
  <c r="S2" i="4"/>
  <c r="R2" i="4"/>
  <c r="P2" i="4"/>
  <c r="O2" i="4"/>
  <c r="M2" i="4"/>
  <c r="L2" i="4"/>
  <c r="J2" i="4"/>
  <c r="I2" i="4"/>
  <c r="G2" i="4"/>
  <c r="F2" i="4"/>
  <c r="D2" i="4"/>
  <c r="C2" i="4"/>
  <c r="B2" i="4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2" i="4" s="1"/>
  <c r="V4" i="1"/>
  <c r="U4" i="1"/>
  <c r="T4" i="1"/>
  <c r="Q2" i="4" s="1"/>
  <c r="S4" i="1"/>
  <c r="R4" i="1"/>
  <c r="Q4" i="1"/>
  <c r="N2" i="4" s="1"/>
  <c r="P4" i="1"/>
  <c r="O4" i="1"/>
  <c r="N4" i="1"/>
  <c r="K2" i="4" s="1"/>
  <c r="M4" i="1"/>
  <c r="L4" i="1"/>
  <c r="K4" i="1"/>
  <c r="H2" i="4" s="1"/>
  <c r="J4" i="1"/>
  <c r="I4" i="1"/>
  <c r="H4" i="1"/>
  <c r="E2" i="4" s="1"/>
  <c r="G4" i="1"/>
  <c r="F4" i="1"/>
  <c r="E4" i="1"/>
  <c r="AH240" i="1" l="1"/>
  <c r="AZ240" i="1"/>
  <c r="AG239" i="1"/>
  <c r="AY239" i="1"/>
  <c r="P241" i="1"/>
  <c r="O240" i="1"/>
  <c r="N240" i="1"/>
  <c r="AF239" i="1"/>
  <c r="AX239" i="1"/>
  <c r="N229" i="1"/>
  <c r="AX228" i="1"/>
  <c r="AF228" i="1"/>
  <c r="O212" i="1"/>
  <c r="BE212" i="1" s="1"/>
  <c r="AY211" i="1"/>
  <c r="AG211" i="1"/>
  <c r="O71" i="4" s="1"/>
  <c r="BE211" i="1"/>
  <c r="N212" i="1"/>
  <c r="AX211" i="1"/>
  <c r="AF211" i="1"/>
  <c r="N71" i="4" s="1"/>
  <c r="P230" i="1"/>
  <c r="AZ229" i="1"/>
  <c r="AH229" i="1"/>
  <c r="P77" i="4" s="1"/>
  <c r="O229" i="1"/>
  <c r="AY228" i="1"/>
  <c r="AG228" i="1"/>
  <c r="P212" i="1"/>
  <c r="AZ211" i="1"/>
  <c r="AH211" i="1"/>
  <c r="P71" i="4" s="1"/>
  <c r="N200" i="1"/>
  <c r="P200" i="1"/>
  <c r="P242" i="1" l="1"/>
  <c r="BF238" i="1"/>
  <c r="BF237" i="1"/>
  <c r="BF239" i="1"/>
  <c r="AH241" i="1"/>
  <c r="P81" i="4" s="1"/>
  <c r="AZ241" i="1"/>
  <c r="AF240" i="1"/>
  <c r="AX240" i="1"/>
  <c r="AG240" i="1"/>
  <c r="AY240" i="1"/>
  <c r="N241" i="1"/>
  <c r="O241" i="1"/>
  <c r="BF236" i="1"/>
  <c r="BF240" i="1"/>
  <c r="P213" i="1"/>
  <c r="AZ212" i="1"/>
  <c r="AH212" i="1"/>
  <c r="O213" i="1"/>
  <c r="AY212" i="1"/>
  <c r="AG212" i="1"/>
  <c r="U200" i="7"/>
  <c r="P231" i="1"/>
  <c r="BF241" i="1" s="1"/>
  <c r="AZ230" i="1"/>
  <c r="AH230" i="1"/>
  <c r="S200" i="7"/>
  <c r="N213" i="1"/>
  <c r="AX212" i="1"/>
  <c r="AF212" i="1"/>
  <c r="N230" i="1"/>
  <c r="AX229" i="1"/>
  <c r="AF229" i="1"/>
  <c r="N77" i="4" s="1"/>
  <c r="O230" i="1"/>
  <c r="AY229" i="1"/>
  <c r="AG229" i="1"/>
  <c r="O77" i="4" s="1"/>
  <c r="Q200" i="1"/>
  <c r="V200" i="7" s="1"/>
  <c r="S200" i="1"/>
  <c r="X200" i="7" s="1"/>
  <c r="AX241" i="1" l="1"/>
  <c r="AF241" i="1"/>
  <c r="N81" i="4" s="1"/>
  <c r="BF235" i="1"/>
  <c r="O242" i="1"/>
  <c r="BE241" i="1"/>
  <c r="BE239" i="1"/>
  <c r="BE238" i="1"/>
  <c r="N242" i="1"/>
  <c r="BE240" i="1"/>
  <c r="AZ242" i="1"/>
  <c r="AH242" i="1"/>
  <c r="P243" i="1"/>
  <c r="BF242" i="1"/>
  <c r="BF233" i="1"/>
  <c r="BF234" i="1"/>
  <c r="AY241" i="1"/>
  <c r="AG241" i="1"/>
  <c r="O81" i="4" s="1"/>
  <c r="BC200" i="7"/>
  <c r="AK200" i="7"/>
  <c r="O231" i="1"/>
  <c r="AY230" i="1"/>
  <c r="AG230" i="1"/>
  <c r="O214" i="1"/>
  <c r="BE214" i="1" s="1"/>
  <c r="AY213" i="1"/>
  <c r="AG213" i="1"/>
  <c r="N214" i="1"/>
  <c r="AX213" i="1"/>
  <c r="AF213" i="1"/>
  <c r="AM200" i="7"/>
  <c r="BE200" i="7"/>
  <c r="AZ231" i="1"/>
  <c r="AH231" i="1"/>
  <c r="BF232" i="1"/>
  <c r="BF231" i="1"/>
  <c r="N231" i="1"/>
  <c r="AX230" i="1"/>
  <c r="AF230" i="1"/>
  <c r="BE213" i="1"/>
  <c r="P214" i="1"/>
  <c r="AZ213" i="1"/>
  <c r="AH213" i="1"/>
  <c r="BH200" i="7"/>
  <c r="AP200" i="7"/>
  <c r="AN200" i="7"/>
  <c r="BF200" i="7"/>
  <c r="M196" i="1"/>
  <c r="J196" i="1" s="1"/>
  <c r="M195" i="1"/>
  <c r="J195" i="1" s="1"/>
  <c r="K196" i="1"/>
  <c r="H196" i="1" s="1"/>
  <c r="K195" i="1"/>
  <c r="H195" i="1" s="1"/>
  <c r="X75" i="4"/>
  <c r="X76" i="4"/>
  <c r="X77" i="4"/>
  <c r="X78" i="4"/>
  <c r="P199" i="1"/>
  <c r="N199" i="1"/>
  <c r="S199" i="1"/>
  <c r="Q199" i="1"/>
  <c r="AZ243" i="1" l="1"/>
  <c r="AH243" i="1"/>
  <c r="BF243" i="1"/>
  <c r="BF244" i="1"/>
  <c r="AG242" i="1"/>
  <c r="AY242" i="1"/>
  <c r="N243" i="1"/>
  <c r="BD242" i="1"/>
  <c r="BD233" i="1"/>
  <c r="BD235" i="1"/>
  <c r="BD234" i="1"/>
  <c r="BD236" i="1"/>
  <c r="BD237" i="1"/>
  <c r="BD238" i="1"/>
  <c r="BD239" i="1"/>
  <c r="BD241" i="1"/>
  <c r="O243" i="1"/>
  <c r="BE242" i="1"/>
  <c r="BE234" i="1"/>
  <c r="BE233" i="1"/>
  <c r="BE236" i="1"/>
  <c r="BE235" i="1"/>
  <c r="BE237" i="1"/>
  <c r="AX242" i="1"/>
  <c r="AF242" i="1"/>
  <c r="BD240" i="1"/>
  <c r="N215" i="1"/>
  <c r="AX214" i="1"/>
  <c r="AF214" i="1"/>
  <c r="N72" i="4" s="1"/>
  <c r="O215" i="1"/>
  <c r="BE215" i="1" s="1"/>
  <c r="AY214" i="1"/>
  <c r="AG214" i="1"/>
  <c r="O72" i="4" s="1"/>
  <c r="AX231" i="1"/>
  <c r="AF231" i="1"/>
  <c r="BD232" i="1"/>
  <c r="BD231" i="1"/>
  <c r="AY231" i="1"/>
  <c r="AG231" i="1"/>
  <c r="BE232" i="1"/>
  <c r="BE231" i="1"/>
  <c r="P215" i="1"/>
  <c r="AZ214" i="1"/>
  <c r="AH214" i="1"/>
  <c r="P72" i="4" s="1"/>
  <c r="BB201" i="7"/>
  <c r="AJ201" i="7"/>
  <c r="AH200" i="7"/>
  <c r="AZ200" i="7"/>
  <c r="AH201" i="7"/>
  <c r="AZ201" i="7"/>
  <c r="BB200" i="7"/>
  <c r="AG202" i="7"/>
  <c r="AJ200" i="7"/>
  <c r="D199" i="1"/>
  <c r="D198" i="1"/>
  <c r="D197" i="1"/>
  <c r="D196" i="1"/>
  <c r="B199" i="1"/>
  <c r="B198" i="1"/>
  <c r="B197" i="1"/>
  <c r="B196" i="1"/>
  <c r="G199" i="1"/>
  <c r="G198" i="1"/>
  <c r="G197" i="1"/>
  <c r="G196" i="1"/>
  <c r="E199" i="1"/>
  <c r="E198" i="1"/>
  <c r="E197" i="1"/>
  <c r="E196" i="1"/>
  <c r="AX243" i="1" l="1"/>
  <c r="AF243" i="1"/>
  <c r="BD243" i="1"/>
  <c r="BD244" i="1"/>
  <c r="AG243" i="1"/>
  <c r="AY243" i="1"/>
  <c r="BE243" i="1"/>
  <c r="BE244" i="1"/>
  <c r="P216" i="1"/>
  <c r="AZ215" i="1"/>
  <c r="AH215" i="1"/>
  <c r="O216" i="1"/>
  <c r="AY215" i="1"/>
  <c r="AG215" i="1"/>
  <c r="AX215" i="1"/>
  <c r="N216" i="1"/>
  <c r="AF215" i="1"/>
  <c r="AE202" i="7"/>
  <c r="V15" i="6"/>
  <c r="T15" i="6"/>
  <c r="O217" i="1" l="1"/>
  <c r="AY216" i="1"/>
  <c r="AG216" i="1"/>
  <c r="P217" i="1"/>
  <c r="AZ216" i="1"/>
  <c r="AH216" i="1"/>
  <c r="AX216" i="1"/>
  <c r="AF216" i="1"/>
  <c r="N217" i="1"/>
  <c r="BE216" i="1"/>
  <c r="U66" i="4"/>
  <c r="V18" i="6"/>
  <c r="T18" i="6"/>
  <c r="V17" i="6"/>
  <c r="T17" i="6"/>
  <c r="V16" i="6"/>
  <c r="T16" i="6"/>
  <c r="P218" i="1" l="1"/>
  <c r="AZ217" i="1"/>
  <c r="AH217" i="1"/>
  <c r="P73" i="4" s="1"/>
  <c r="N218" i="1"/>
  <c r="AX217" i="1"/>
  <c r="AF217" i="1"/>
  <c r="N73" i="4" s="1"/>
  <c r="O218" i="1"/>
  <c r="AY217" i="1"/>
  <c r="AG217" i="1"/>
  <c r="O73" i="4" s="1"/>
  <c r="BE217" i="1"/>
  <c r="V66" i="4"/>
  <c r="T66" i="4"/>
  <c r="N219" i="1" l="1"/>
  <c r="AX218" i="1"/>
  <c r="BD229" i="1"/>
  <c r="AF218" i="1"/>
  <c r="BD227" i="1"/>
  <c r="BD225" i="1"/>
  <c r="BD226" i="1"/>
  <c r="BD228" i="1"/>
  <c r="O219" i="1"/>
  <c r="AY218" i="1"/>
  <c r="BE229" i="1"/>
  <c r="AG218" i="1"/>
  <c r="BE225" i="1"/>
  <c r="BE227" i="1"/>
  <c r="BE218" i="1"/>
  <c r="BE224" i="1"/>
  <c r="P219" i="1"/>
  <c r="AZ218" i="1"/>
  <c r="BF229" i="1"/>
  <c r="AH218" i="1"/>
  <c r="BF227" i="1"/>
  <c r="BF222" i="1"/>
  <c r="BE222" i="1"/>
  <c r="BF225" i="1"/>
  <c r="BD223" i="1"/>
  <c r="S198" i="1"/>
  <c r="Q198" i="1"/>
  <c r="S197" i="1"/>
  <c r="Q197" i="1"/>
  <c r="P198" i="1"/>
  <c r="N198" i="1"/>
  <c r="P197" i="1"/>
  <c r="N197" i="1"/>
  <c r="BF230" i="1" l="1"/>
  <c r="AZ219" i="1"/>
  <c r="AH219" i="1"/>
  <c r="BF220" i="1"/>
  <c r="BF219" i="1"/>
  <c r="BF223" i="1"/>
  <c r="BF221" i="1"/>
  <c r="BF228" i="1"/>
  <c r="BF224" i="1"/>
  <c r="BF226" i="1"/>
  <c r="BE230" i="1"/>
  <c r="AY219" i="1"/>
  <c r="AG219" i="1"/>
  <c r="BE220" i="1"/>
  <c r="BE221" i="1"/>
  <c r="BE219" i="1"/>
  <c r="BE223" i="1"/>
  <c r="BE228" i="1"/>
  <c r="BE226" i="1"/>
  <c r="AX219" i="1"/>
  <c r="BD230" i="1"/>
  <c r="AF219" i="1"/>
  <c r="BD220" i="1"/>
  <c r="BD219" i="1"/>
  <c r="BD221" i="1"/>
  <c r="BD222" i="1"/>
  <c r="BD224" i="1"/>
  <c r="D195" i="1"/>
  <c r="B195" i="1"/>
  <c r="B196" i="7" l="1"/>
  <c r="C196" i="7"/>
  <c r="D196" i="7"/>
  <c r="F196" i="7"/>
  <c r="G196" i="7" l="1"/>
  <c r="E196" i="7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65" i="4"/>
  <c r="R221" i="1"/>
  <c r="R233" i="1" s="1"/>
  <c r="AJ233" i="1" l="1"/>
  <c r="BB233" i="1"/>
  <c r="V28" i="4"/>
  <c r="T28" i="4"/>
  <c r="V60" i="4"/>
  <c r="T60" i="4"/>
  <c r="V5" i="4"/>
  <c r="T5" i="4"/>
  <c r="T13" i="4"/>
  <c r="V13" i="4"/>
  <c r="T21" i="4"/>
  <c r="V21" i="4"/>
  <c r="V29" i="4"/>
  <c r="T29" i="4"/>
  <c r="V37" i="4"/>
  <c r="T37" i="4"/>
  <c r="V45" i="4"/>
  <c r="T45" i="4"/>
  <c r="V53" i="4"/>
  <c r="T53" i="4"/>
  <c r="V61" i="4"/>
  <c r="T61" i="4"/>
  <c r="V36" i="4"/>
  <c r="T36" i="4"/>
  <c r="V22" i="4"/>
  <c r="T22" i="4"/>
  <c r="V62" i="4"/>
  <c r="T62" i="4"/>
  <c r="V7" i="4"/>
  <c r="T7" i="4"/>
  <c r="V15" i="4"/>
  <c r="T15" i="4"/>
  <c r="V23" i="4"/>
  <c r="T23" i="4"/>
  <c r="V31" i="4"/>
  <c r="T31" i="4"/>
  <c r="V39" i="4"/>
  <c r="T39" i="4"/>
  <c r="V47" i="4"/>
  <c r="T47" i="4"/>
  <c r="V55" i="4"/>
  <c r="T55" i="4"/>
  <c r="V63" i="4"/>
  <c r="T63" i="4"/>
  <c r="V64" i="4"/>
  <c r="T64" i="4"/>
  <c r="V12" i="4"/>
  <c r="T12" i="4"/>
  <c r="V20" i="4"/>
  <c r="T20" i="4"/>
  <c r="V6" i="4"/>
  <c r="T6" i="4"/>
  <c r="V38" i="4"/>
  <c r="T38" i="4"/>
  <c r="V8" i="4"/>
  <c r="T8" i="4"/>
  <c r="V40" i="4"/>
  <c r="T40" i="4"/>
  <c r="V17" i="4"/>
  <c r="T17" i="4"/>
  <c r="V41" i="4"/>
  <c r="T41" i="4"/>
  <c r="V57" i="4"/>
  <c r="T57" i="4"/>
  <c r="V4" i="4"/>
  <c r="T4" i="4"/>
  <c r="V52" i="4"/>
  <c r="T52" i="4"/>
  <c r="V46" i="4"/>
  <c r="T46" i="4"/>
  <c r="V24" i="4"/>
  <c r="T24" i="4"/>
  <c r="V56" i="4"/>
  <c r="T56" i="4"/>
  <c r="V9" i="4"/>
  <c r="T9" i="4"/>
  <c r="V33" i="4"/>
  <c r="T33" i="4"/>
  <c r="V65" i="4"/>
  <c r="T65" i="4"/>
  <c r="V18" i="4"/>
  <c r="T18" i="4"/>
  <c r="V26" i="4"/>
  <c r="T26" i="4"/>
  <c r="T34" i="4"/>
  <c r="V34" i="4"/>
  <c r="V42" i="4"/>
  <c r="T42" i="4"/>
  <c r="T50" i="4"/>
  <c r="V50" i="4"/>
  <c r="V58" i="4"/>
  <c r="T58" i="4"/>
  <c r="V44" i="4"/>
  <c r="T44" i="4"/>
  <c r="V14" i="4"/>
  <c r="T14" i="4"/>
  <c r="V30" i="4"/>
  <c r="T30" i="4"/>
  <c r="V54" i="4"/>
  <c r="T54" i="4"/>
  <c r="V16" i="4"/>
  <c r="T16" i="4"/>
  <c r="V32" i="4"/>
  <c r="T32" i="4"/>
  <c r="V48" i="4"/>
  <c r="T48" i="4"/>
  <c r="V25" i="4"/>
  <c r="T25" i="4"/>
  <c r="V49" i="4"/>
  <c r="T49" i="4"/>
  <c r="V10" i="4"/>
  <c r="T10" i="4"/>
  <c r="T3" i="4"/>
  <c r="V3" i="4"/>
  <c r="V11" i="4"/>
  <c r="T11" i="4"/>
  <c r="T19" i="4"/>
  <c r="V19" i="4"/>
  <c r="V27" i="4"/>
  <c r="T27" i="4"/>
  <c r="V35" i="4"/>
  <c r="T35" i="4"/>
  <c r="V43" i="4"/>
  <c r="T43" i="4"/>
  <c r="V51" i="4"/>
  <c r="T51" i="4"/>
  <c r="T59" i="4"/>
  <c r="V59" i="4"/>
  <c r="R222" i="1"/>
  <c r="N196" i="1"/>
  <c r="P196" i="1"/>
  <c r="S196" i="1"/>
  <c r="Q196" i="1"/>
  <c r="R234" i="1" l="1"/>
  <c r="P205" i="1"/>
  <c r="N205" i="1"/>
  <c r="R223" i="1"/>
  <c r="G220" i="7"/>
  <c r="F220" i="7"/>
  <c r="E220" i="7"/>
  <c r="D220" i="7"/>
  <c r="C220" i="7"/>
  <c r="B220" i="7"/>
  <c r="G219" i="7"/>
  <c r="F219" i="7"/>
  <c r="E219" i="7"/>
  <c r="D219" i="7"/>
  <c r="C219" i="7"/>
  <c r="B219" i="7"/>
  <c r="G218" i="7"/>
  <c r="F218" i="7"/>
  <c r="E218" i="7"/>
  <c r="D218" i="7"/>
  <c r="C218" i="7"/>
  <c r="B218" i="7"/>
  <c r="G217" i="7"/>
  <c r="F217" i="7"/>
  <c r="E217" i="7"/>
  <c r="D217" i="7"/>
  <c r="C217" i="7"/>
  <c r="B217" i="7"/>
  <c r="G216" i="7"/>
  <c r="F216" i="7"/>
  <c r="E216" i="7"/>
  <c r="D216" i="7"/>
  <c r="C216" i="7"/>
  <c r="B216" i="7"/>
  <c r="G215" i="7"/>
  <c r="F215" i="7"/>
  <c r="E215" i="7"/>
  <c r="D215" i="7"/>
  <c r="C215" i="7"/>
  <c r="B215" i="7"/>
  <c r="G214" i="7"/>
  <c r="F214" i="7"/>
  <c r="E214" i="7"/>
  <c r="D214" i="7"/>
  <c r="C214" i="7"/>
  <c r="B214" i="7"/>
  <c r="G213" i="7"/>
  <c r="F213" i="7"/>
  <c r="E213" i="7"/>
  <c r="D213" i="7"/>
  <c r="C213" i="7"/>
  <c r="B213" i="7"/>
  <c r="G212" i="7"/>
  <c r="F212" i="7"/>
  <c r="E212" i="7"/>
  <c r="D212" i="7"/>
  <c r="C212" i="7"/>
  <c r="B212" i="7"/>
  <c r="G211" i="7"/>
  <c r="F211" i="7"/>
  <c r="E211" i="7"/>
  <c r="D211" i="7"/>
  <c r="C211" i="7"/>
  <c r="B211" i="7"/>
  <c r="G210" i="7"/>
  <c r="F210" i="7"/>
  <c r="E210" i="7"/>
  <c r="D210" i="7"/>
  <c r="C210" i="7"/>
  <c r="B210" i="7"/>
  <c r="G209" i="7"/>
  <c r="F209" i="7"/>
  <c r="E209" i="7"/>
  <c r="D209" i="7"/>
  <c r="C209" i="7"/>
  <c r="B209" i="7"/>
  <c r="G208" i="7"/>
  <c r="F208" i="7"/>
  <c r="E208" i="7"/>
  <c r="D208" i="7"/>
  <c r="C208" i="7"/>
  <c r="B208" i="7"/>
  <c r="G207" i="7"/>
  <c r="F207" i="7"/>
  <c r="E207" i="7"/>
  <c r="D207" i="7"/>
  <c r="C207" i="7"/>
  <c r="B207" i="7"/>
  <c r="G206" i="7"/>
  <c r="F206" i="7"/>
  <c r="E206" i="7"/>
  <c r="D206" i="7"/>
  <c r="C206" i="7"/>
  <c r="B206" i="7"/>
  <c r="G205" i="7"/>
  <c r="F205" i="7"/>
  <c r="E205" i="7"/>
  <c r="D205" i="7"/>
  <c r="C205" i="7"/>
  <c r="B205" i="7"/>
  <c r="G204" i="7"/>
  <c r="F204" i="7"/>
  <c r="E204" i="7"/>
  <c r="D204" i="7"/>
  <c r="C204" i="7"/>
  <c r="B204" i="7"/>
  <c r="G203" i="7"/>
  <c r="F203" i="7"/>
  <c r="E203" i="7"/>
  <c r="D203" i="7"/>
  <c r="C203" i="7"/>
  <c r="B203" i="7"/>
  <c r="G202" i="7"/>
  <c r="F202" i="7"/>
  <c r="E202" i="7"/>
  <c r="G199" i="7"/>
  <c r="AD201" i="7" s="1"/>
  <c r="F199" i="7"/>
  <c r="AC201" i="7" s="1"/>
  <c r="E199" i="7"/>
  <c r="AB201" i="7" s="1"/>
  <c r="D199" i="7"/>
  <c r="AA201" i="7" s="1"/>
  <c r="C199" i="7"/>
  <c r="Z201" i="7" s="1"/>
  <c r="B199" i="7"/>
  <c r="Y201" i="7" s="1"/>
  <c r="G198" i="7"/>
  <c r="AD200" i="7" s="1"/>
  <c r="F198" i="7"/>
  <c r="E198" i="7"/>
  <c r="D198" i="7"/>
  <c r="C198" i="7"/>
  <c r="B198" i="7"/>
  <c r="G197" i="7"/>
  <c r="F197" i="7"/>
  <c r="E197" i="7"/>
  <c r="D197" i="7"/>
  <c r="C197" i="7"/>
  <c r="B197" i="7"/>
  <c r="X5" i="4"/>
  <c r="X4" i="4"/>
  <c r="X3" i="4"/>
  <c r="W195" i="7"/>
  <c r="AO195" i="7" s="1"/>
  <c r="T195" i="7"/>
  <c r="BD195" i="7" s="1"/>
  <c r="Q195" i="7"/>
  <c r="W194" i="7"/>
  <c r="AO194" i="7" s="1"/>
  <c r="T194" i="7"/>
  <c r="BD194" i="7" s="1"/>
  <c r="Q194" i="7"/>
  <c r="N194" i="7" s="1"/>
  <c r="B195" i="7"/>
  <c r="C195" i="7"/>
  <c r="D195" i="7"/>
  <c r="F194" i="7"/>
  <c r="F195" i="7"/>
  <c r="G195" i="1"/>
  <c r="E195" i="1"/>
  <c r="S195" i="1"/>
  <c r="Q195" i="1"/>
  <c r="V195" i="7" s="1"/>
  <c r="BF195" i="7" s="1"/>
  <c r="P195" i="1"/>
  <c r="U195" i="7" s="1"/>
  <c r="BE195" i="7" s="1"/>
  <c r="N195" i="1"/>
  <c r="S195" i="7" s="1"/>
  <c r="BC195" i="7" s="1"/>
  <c r="G195" i="7" l="1"/>
  <c r="E195" i="7"/>
  <c r="R235" i="1"/>
  <c r="BB234" i="1"/>
  <c r="AJ234" i="1"/>
  <c r="AA200" i="7"/>
  <c r="AB200" i="7"/>
  <c r="AC200" i="7"/>
  <c r="Y200" i="7"/>
  <c r="AC196" i="7"/>
  <c r="Z200" i="7"/>
  <c r="BA195" i="7"/>
  <c r="N195" i="7"/>
  <c r="N206" i="1"/>
  <c r="P206" i="1"/>
  <c r="R224" i="1"/>
  <c r="X195" i="7"/>
  <c r="BG195" i="7"/>
  <c r="AI195" i="7"/>
  <c r="AI194" i="7"/>
  <c r="BG194" i="7"/>
  <c r="AK195" i="7"/>
  <c r="AL195" i="7"/>
  <c r="BA194" i="7"/>
  <c r="AM195" i="7"/>
  <c r="AL194" i="7"/>
  <c r="AN195" i="7"/>
  <c r="R236" i="1" l="1"/>
  <c r="AJ235" i="1"/>
  <c r="R79" i="4" s="1"/>
  <c r="BB235" i="1"/>
  <c r="P207" i="1"/>
  <c r="BF214" i="1" s="1"/>
  <c r="BF215" i="1"/>
  <c r="BF213" i="1"/>
  <c r="BF210" i="1"/>
  <c r="BF212" i="1"/>
  <c r="BF216" i="1"/>
  <c r="N207" i="1"/>
  <c r="BD215" i="1" s="1"/>
  <c r="R225" i="1"/>
  <c r="AP195" i="7"/>
  <c r="BH195" i="7"/>
  <c r="P195" i="7"/>
  <c r="M195" i="7" s="1"/>
  <c r="R195" i="7"/>
  <c r="O195" i="7" s="1"/>
  <c r="S194" i="1"/>
  <c r="X194" i="7" s="1"/>
  <c r="BD214" i="1" l="1"/>
  <c r="BD212" i="1"/>
  <c r="BD211" i="1"/>
  <c r="BD217" i="1"/>
  <c r="BF217" i="1"/>
  <c r="BD213" i="1"/>
  <c r="BF211" i="1"/>
  <c r="R237" i="1"/>
  <c r="AJ236" i="1"/>
  <c r="BB236" i="1"/>
  <c r="BD218" i="1"/>
  <c r="BD209" i="1"/>
  <c r="BD216" i="1"/>
  <c r="AP194" i="7"/>
  <c r="BH194" i="7"/>
  <c r="BD210" i="1"/>
  <c r="BF218" i="1"/>
  <c r="BF209" i="1"/>
  <c r="R226" i="1"/>
  <c r="BB195" i="7"/>
  <c r="AJ195" i="7"/>
  <c r="AH195" i="7"/>
  <c r="AZ195" i="7"/>
  <c r="E194" i="1"/>
  <c r="G194" i="1"/>
  <c r="G194" i="7" l="1"/>
  <c r="AD196" i="7" s="1"/>
  <c r="E194" i="7"/>
  <c r="AB196" i="7" s="1"/>
  <c r="R238" i="1"/>
  <c r="BB237" i="1"/>
  <c r="AJ237" i="1"/>
  <c r="R227" i="1"/>
  <c r="R239" i="1" l="1"/>
  <c r="AJ238" i="1"/>
  <c r="R80" i="4" s="1"/>
  <c r="BB238" i="1"/>
  <c r="R228" i="1"/>
  <c r="C194" i="7"/>
  <c r="Z196" i="7" s="1"/>
  <c r="D194" i="1"/>
  <c r="D194" i="7" s="1"/>
  <c r="B194" i="1"/>
  <c r="B194" i="7" s="1"/>
  <c r="Q194" i="1"/>
  <c r="V194" i="7" s="1"/>
  <c r="P194" i="1"/>
  <c r="U194" i="7" s="1"/>
  <c r="N194" i="1"/>
  <c r="S194" i="7" s="1"/>
  <c r="R240" i="1" l="1"/>
  <c r="BB239" i="1"/>
  <c r="AJ239" i="1"/>
  <c r="BC194" i="7"/>
  <c r="AK194" i="7"/>
  <c r="BF194" i="7"/>
  <c r="AN194" i="7"/>
  <c r="BE194" i="7"/>
  <c r="AM194" i="7"/>
  <c r="R229" i="1"/>
  <c r="AA196" i="7"/>
  <c r="Y196" i="7"/>
  <c r="M194" i="1"/>
  <c r="J194" i="1" s="1"/>
  <c r="K194" i="1"/>
  <c r="H194" i="1" s="1"/>
  <c r="BB240" i="1" l="1"/>
  <c r="AJ240" i="1"/>
  <c r="R241" i="1"/>
  <c r="P194" i="7"/>
  <c r="M194" i="7" s="1"/>
  <c r="R194" i="7"/>
  <c r="O194" i="7" s="1"/>
  <c r="R230" i="1"/>
  <c r="AP190" i="1"/>
  <c r="X64" i="4" s="1"/>
  <c r="U194" i="1"/>
  <c r="X194" i="1"/>
  <c r="AC194" i="1"/>
  <c r="AD194" i="1"/>
  <c r="AE194" i="1"/>
  <c r="AF194" i="1"/>
  <c r="F193" i="7"/>
  <c r="AC195" i="7" s="1"/>
  <c r="E193" i="1"/>
  <c r="G193" i="1"/>
  <c r="G192" i="1"/>
  <c r="E192" i="1"/>
  <c r="T193" i="7"/>
  <c r="AL193" i="7" s="1"/>
  <c r="W193" i="7"/>
  <c r="AO193" i="7" s="1"/>
  <c r="C193" i="7"/>
  <c r="Z195" i="7" s="1"/>
  <c r="B192" i="7"/>
  <c r="C192" i="7"/>
  <c r="D192" i="7"/>
  <c r="F192" i="7"/>
  <c r="K193" i="1"/>
  <c r="H193" i="1" s="1"/>
  <c r="M193" i="1"/>
  <c r="J193" i="1" s="1"/>
  <c r="N193" i="1"/>
  <c r="S193" i="7" s="1"/>
  <c r="P193" i="1"/>
  <c r="U193" i="7" s="1"/>
  <c r="AC194" i="7" l="1"/>
  <c r="E193" i="7"/>
  <c r="AB195" i="7" s="1"/>
  <c r="E192" i="7"/>
  <c r="G193" i="7"/>
  <c r="AD195" i="7" s="1"/>
  <c r="G192" i="7"/>
  <c r="AD194" i="7" s="1"/>
  <c r="R242" i="1"/>
  <c r="AJ241" i="1"/>
  <c r="R81" i="4" s="1"/>
  <c r="BB241" i="1"/>
  <c r="BD193" i="7"/>
  <c r="Z194" i="7"/>
  <c r="AB194" i="7"/>
  <c r="Y194" i="1"/>
  <c r="BG193" i="7"/>
  <c r="W194" i="1"/>
  <c r="AZ194" i="7"/>
  <c r="AH194" i="7"/>
  <c r="BB194" i="7"/>
  <c r="AJ194" i="7"/>
  <c r="R231" i="1"/>
  <c r="BH241" i="1" s="1"/>
  <c r="AK193" i="7"/>
  <c r="BC193" i="7"/>
  <c r="AM193" i="7"/>
  <c r="BE193" i="7"/>
  <c r="Q193" i="1"/>
  <c r="V193" i="7" s="1"/>
  <c r="S193" i="1"/>
  <c r="X193" i="7" s="1"/>
  <c r="BH239" i="1" l="1"/>
  <c r="R243" i="1"/>
  <c r="BH242" i="1"/>
  <c r="BH233" i="1"/>
  <c r="BH234" i="1"/>
  <c r="BH235" i="1"/>
  <c r="BH238" i="1"/>
  <c r="BH236" i="1"/>
  <c r="BH237" i="1"/>
  <c r="BH240" i="1"/>
  <c r="BB242" i="1"/>
  <c r="AJ242" i="1"/>
  <c r="AP193" i="7"/>
  <c r="BH193" i="7"/>
  <c r="BF193" i="7"/>
  <c r="AN193" i="7"/>
  <c r="D193" i="1"/>
  <c r="B193" i="1"/>
  <c r="AJ243" i="1" l="1"/>
  <c r="BB243" i="1"/>
  <c r="BH243" i="1"/>
  <c r="BH244" i="1"/>
  <c r="AA22" i="6" s="1"/>
  <c r="B193" i="7"/>
  <c r="T194" i="1"/>
  <c r="D193" i="7"/>
  <c r="V194" i="1"/>
  <c r="S192" i="1"/>
  <c r="Q192" i="1"/>
  <c r="N192" i="1"/>
  <c r="P192" i="1"/>
  <c r="AA195" i="7" l="1"/>
  <c r="AA194" i="7"/>
  <c r="Y195" i="7"/>
  <c r="Y194" i="7"/>
  <c r="T190" i="7"/>
  <c r="W190" i="7"/>
  <c r="AO190" i="7" s="1"/>
  <c r="T191" i="7"/>
  <c r="AL191" i="7" s="1"/>
  <c r="W191" i="7"/>
  <c r="BG191" i="7" s="1"/>
  <c r="S192" i="7"/>
  <c r="BC192" i="7" s="1"/>
  <c r="T192" i="7"/>
  <c r="BD192" i="7" s="1"/>
  <c r="U192" i="7"/>
  <c r="AM192" i="7" s="1"/>
  <c r="V192" i="7"/>
  <c r="BF192" i="7" s="1"/>
  <c r="W192" i="7"/>
  <c r="BG192" i="7" s="1"/>
  <c r="X192" i="7"/>
  <c r="K186" i="1"/>
  <c r="H186" i="1" s="1"/>
  <c r="K187" i="1"/>
  <c r="H187" i="1" s="1"/>
  <c r="K188" i="1"/>
  <c r="H188" i="1" s="1"/>
  <c r="K189" i="1"/>
  <c r="H189" i="1" s="1"/>
  <c r="K190" i="1"/>
  <c r="H190" i="1" s="1"/>
  <c r="K191" i="1"/>
  <c r="H191" i="1" s="1"/>
  <c r="M186" i="1"/>
  <c r="J186" i="1" s="1"/>
  <c r="M187" i="1"/>
  <c r="J187" i="1" s="1"/>
  <c r="M188" i="1"/>
  <c r="J188" i="1" s="1"/>
  <c r="M189" i="1"/>
  <c r="J189" i="1" s="1"/>
  <c r="M190" i="1"/>
  <c r="J190" i="1" s="1"/>
  <c r="M191" i="1"/>
  <c r="J191" i="1" s="1"/>
  <c r="M192" i="1"/>
  <c r="J192" i="1" s="1"/>
  <c r="K192" i="1"/>
  <c r="H192" i="1" s="1"/>
  <c r="AO191" i="7" l="1"/>
  <c r="BG190" i="7"/>
  <c r="BD191" i="7"/>
  <c r="BD190" i="7"/>
  <c r="AL190" i="7"/>
  <c r="AO192" i="7"/>
  <c r="AN192" i="7"/>
  <c r="BH192" i="7"/>
  <c r="AP192" i="7"/>
  <c r="AL192" i="7"/>
  <c r="AK192" i="7"/>
  <c r="BE192" i="7"/>
  <c r="AQ220" i="1"/>
  <c r="AP220" i="1"/>
  <c r="X74" i="4" s="1"/>
  <c r="AO220" i="1"/>
  <c r="AN220" i="1"/>
  <c r="D20" i="6" s="1"/>
  <c r="AM220" i="1"/>
  <c r="C20" i="6" s="1"/>
  <c r="AL220" i="1"/>
  <c r="B20" i="6" s="1"/>
  <c r="AQ219" i="1"/>
  <c r="AP219" i="1"/>
  <c r="AO219" i="1"/>
  <c r="AN219" i="1"/>
  <c r="AM219" i="1"/>
  <c r="AL219" i="1"/>
  <c r="AQ218" i="1"/>
  <c r="AP218" i="1"/>
  <c r="AO218" i="1"/>
  <c r="AN218" i="1"/>
  <c r="AM218" i="1"/>
  <c r="AL218" i="1"/>
  <c r="AQ217" i="1"/>
  <c r="AP217" i="1"/>
  <c r="X73" i="4" s="1"/>
  <c r="AO217" i="1"/>
  <c r="AN217" i="1"/>
  <c r="AM217" i="1"/>
  <c r="AL217" i="1"/>
  <c r="AQ216" i="1"/>
  <c r="AP216" i="1"/>
  <c r="AO216" i="1"/>
  <c r="AN216" i="1"/>
  <c r="AM216" i="1"/>
  <c r="AL216" i="1"/>
  <c r="AQ215" i="1"/>
  <c r="AP215" i="1"/>
  <c r="AO215" i="1"/>
  <c r="AN215" i="1"/>
  <c r="AM215" i="1"/>
  <c r="AL215" i="1"/>
  <c r="AQ214" i="1"/>
  <c r="AP214" i="1"/>
  <c r="X72" i="4" s="1"/>
  <c r="AO214" i="1"/>
  <c r="AN214" i="1"/>
  <c r="AM214" i="1"/>
  <c r="AL214" i="1"/>
  <c r="AQ213" i="1"/>
  <c r="AP213" i="1"/>
  <c r="AO213" i="1"/>
  <c r="AN213" i="1"/>
  <c r="AM213" i="1"/>
  <c r="AL213" i="1"/>
  <c r="AQ212" i="1"/>
  <c r="AP212" i="1"/>
  <c r="AO212" i="1"/>
  <c r="AN212" i="1"/>
  <c r="AM212" i="1"/>
  <c r="AL212" i="1"/>
  <c r="AQ211" i="1"/>
  <c r="AP211" i="1"/>
  <c r="X71" i="4" s="1"/>
  <c r="AO211" i="1"/>
  <c r="AN211" i="1"/>
  <c r="AM211" i="1"/>
  <c r="AL211" i="1"/>
  <c r="AQ210" i="1"/>
  <c r="AP210" i="1"/>
  <c r="AO210" i="1"/>
  <c r="AN210" i="1"/>
  <c r="AM210" i="1"/>
  <c r="AL210" i="1"/>
  <c r="AQ209" i="1"/>
  <c r="AP209" i="1"/>
  <c r="AO209" i="1"/>
  <c r="AN209" i="1"/>
  <c r="AM209" i="1"/>
  <c r="AL209" i="1"/>
  <c r="V220" i="1"/>
  <c r="D74" i="4" s="1"/>
  <c r="U220" i="1"/>
  <c r="C74" i="4" s="1"/>
  <c r="T220" i="1"/>
  <c r="B74" i="4" s="1"/>
  <c r="V219" i="1"/>
  <c r="U219" i="1"/>
  <c r="T219" i="1"/>
  <c r="V218" i="1"/>
  <c r="U218" i="1"/>
  <c r="T218" i="1"/>
  <c r="V217" i="1"/>
  <c r="D73" i="4" s="1"/>
  <c r="U217" i="1"/>
  <c r="C73" i="4" s="1"/>
  <c r="T217" i="1"/>
  <c r="B73" i="4" s="1"/>
  <c r="V216" i="1"/>
  <c r="U216" i="1"/>
  <c r="T216" i="1"/>
  <c r="V215" i="1"/>
  <c r="U215" i="1"/>
  <c r="T215" i="1"/>
  <c r="V214" i="1"/>
  <c r="D72" i="4" s="1"/>
  <c r="U214" i="1"/>
  <c r="C72" i="4" s="1"/>
  <c r="T214" i="1"/>
  <c r="B72" i="4" s="1"/>
  <c r="V213" i="1"/>
  <c r="U213" i="1"/>
  <c r="T213" i="1"/>
  <c r="V212" i="1"/>
  <c r="U212" i="1"/>
  <c r="T212" i="1"/>
  <c r="V211" i="1"/>
  <c r="D71" i="4" s="1"/>
  <c r="U211" i="1"/>
  <c r="C71" i="4" s="1"/>
  <c r="T211" i="1"/>
  <c r="B71" i="4" s="1"/>
  <c r="V210" i="1"/>
  <c r="U210" i="1"/>
  <c r="T210" i="1"/>
  <c r="V209" i="1"/>
  <c r="U209" i="1"/>
  <c r="T209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P193" i="7"/>
  <c r="M193" i="7" s="1"/>
  <c r="Q193" i="7"/>
  <c r="N193" i="7" s="1"/>
  <c r="R193" i="7"/>
  <c r="O193" i="7" s="1"/>
  <c r="P192" i="7"/>
  <c r="M192" i="7" s="1"/>
  <c r="Q192" i="7"/>
  <c r="N192" i="7" s="1"/>
  <c r="R192" i="7"/>
  <c r="O192" i="7" s="1"/>
  <c r="B191" i="7"/>
  <c r="C191" i="7"/>
  <c r="D191" i="7"/>
  <c r="E191" i="7"/>
  <c r="AB193" i="7" s="1"/>
  <c r="F191" i="7"/>
  <c r="AC193" i="7" s="1"/>
  <c r="G191" i="7"/>
  <c r="AD193" i="7" s="1"/>
  <c r="Q191" i="1"/>
  <c r="V191" i="7" s="1"/>
  <c r="S191" i="1"/>
  <c r="X191" i="7" s="1"/>
  <c r="Z194" i="1"/>
  <c r="AA194" i="1"/>
  <c r="AB194" i="1"/>
  <c r="C76" i="4" l="1"/>
  <c r="B78" i="4"/>
  <c r="B76" i="4"/>
  <c r="B77" i="4"/>
  <c r="D77" i="4"/>
  <c r="C75" i="4"/>
  <c r="D75" i="4"/>
  <c r="D76" i="4"/>
  <c r="D78" i="4"/>
  <c r="C77" i="4"/>
  <c r="C78" i="4"/>
  <c r="B75" i="4"/>
  <c r="AS202" i="7"/>
  <c r="AA193" i="7"/>
  <c r="Y193" i="7"/>
  <c r="AQ202" i="7"/>
  <c r="AR202" i="7"/>
  <c r="Z193" i="7"/>
  <c r="BH191" i="7"/>
  <c r="AP191" i="7"/>
  <c r="AN191" i="7"/>
  <c r="BF191" i="7"/>
  <c r="AF195" i="7"/>
  <c r="BA193" i="7"/>
  <c r="AI193" i="7"/>
  <c r="AE195" i="7"/>
  <c r="AH193" i="7"/>
  <c r="AZ193" i="7"/>
  <c r="AG195" i="7"/>
  <c r="BB193" i="7"/>
  <c r="AJ193" i="7"/>
  <c r="AJ192" i="7"/>
  <c r="AF194" i="7"/>
  <c r="AI192" i="7"/>
  <c r="AE194" i="7"/>
  <c r="AH192" i="7"/>
  <c r="BB192" i="7"/>
  <c r="BA192" i="7"/>
  <c r="AZ192" i="7"/>
  <c r="N191" i="1"/>
  <c r="S191" i="7" s="1"/>
  <c r="P191" i="1"/>
  <c r="U191" i="7" s="1"/>
  <c r="AM191" i="7" l="1"/>
  <c r="BE191" i="7"/>
  <c r="AK191" i="7"/>
  <c r="BC191" i="7"/>
  <c r="AG194" i="7"/>
  <c r="G73" i="4"/>
  <c r="E73" i="4"/>
  <c r="G72" i="4"/>
  <c r="E72" i="4"/>
  <c r="G71" i="4"/>
  <c r="E71" i="4"/>
  <c r="F20" i="6"/>
  <c r="X220" i="1"/>
  <c r="F74" i="4" s="1"/>
  <c r="E74" i="4"/>
  <c r="X219" i="1"/>
  <c r="X218" i="1"/>
  <c r="X217" i="1"/>
  <c r="F73" i="4" s="1"/>
  <c r="X216" i="1"/>
  <c r="X215" i="1"/>
  <c r="X214" i="1"/>
  <c r="F72" i="4" s="1"/>
  <c r="X213" i="1"/>
  <c r="X212" i="1"/>
  <c r="X211" i="1"/>
  <c r="F71" i="4" s="1"/>
  <c r="X210" i="1"/>
  <c r="X209" i="1"/>
  <c r="F30" i="2"/>
  <c r="C30" i="2"/>
  <c r="BA220" i="1"/>
  <c r="Q20" i="6" s="1"/>
  <c r="AI220" i="1"/>
  <c r="Q74" i="4" s="1"/>
  <c r="S221" i="1"/>
  <c r="S233" i="1" s="1"/>
  <c r="BC220" i="1"/>
  <c r="S20" i="6" s="1"/>
  <c r="BB220" i="1"/>
  <c r="R20" i="6" s="1"/>
  <c r="E77" i="4" l="1"/>
  <c r="E78" i="4"/>
  <c r="F78" i="4"/>
  <c r="G77" i="4"/>
  <c r="G76" i="4"/>
  <c r="E75" i="4"/>
  <c r="F75" i="4"/>
  <c r="F76" i="4"/>
  <c r="G75" i="4"/>
  <c r="F77" i="4"/>
  <c r="E76" i="4"/>
  <c r="BC233" i="1"/>
  <c r="AK233" i="1"/>
  <c r="S222" i="1"/>
  <c r="AK222" i="1" s="1"/>
  <c r="BA209" i="1"/>
  <c r="AI209" i="1"/>
  <c r="AK232" i="1"/>
  <c r="S78" i="4" s="1"/>
  <c r="BC221" i="1"/>
  <c r="BC232" i="1"/>
  <c r="S21" i="6" s="1"/>
  <c r="AK220" i="1"/>
  <c r="S74" i="4" s="1"/>
  <c r="AK221" i="1"/>
  <c r="AJ220" i="1"/>
  <c r="R74" i="4" s="1"/>
  <c r="G74" i="4"/>
  <c r="AZ232" i="7"/>
  <c r="BB231" i="7"/>
  <c r="AJ230" i="7"/>
  <c r="BA230" i="7"/>
  <c r="AZ230" i="7"/>
  <c r="BB229" i="7"/>
  <c r="AZ229" i="7"/>
  <c r="AZ228" i="7"/>
  <c r="AJ227" i="7"/>
  <c r="BB226" i="7"/>
  <c r="BA226" i="7"/>
  <c r="AH226" i="7"/>
  <c r="AJ225" i="7"/>
  <c r="AZ224" i="7"/>
  <c r="AJ223" i="7"/>
  <c r="AJ222" i="7"/>
  <c r="BA222" i="7"/>
  <c r="AZ222" i="7"/>
  <c r="BB221" i="7"/>
  <c r="AH221" i="7"/>
  <c r="AH220" i="7"/>
  <c r="BB219" i="7"/>
  <c r="AJ218" i="7"/>
  <c r="AH218" i="7"/>
  <c r="AJ217" i="7"/>
  <c r="AZ217" i="7"/>
  <c r="AH216" i="7"/>
  <c r="BB215" i="7"/>
  <c r="BB214" i="7"/>
  <c r="BA214" i="7"/>
  <c r="AZ214" i="7"/>
  <c r="AZ213" i="7"/>
  <c r="BB211" i="7"/>
  <c r="BB210" i="7"/>
  <c r="BA210" i="7"/>
  <c r="AZ210" i="7"/>
  <c r="BB209" i="7"/>
  <c r="AZ209" i="7"/>
  <c r="AW232" i="1"/>
  <c r="M21" i="6" s="1"/>
  <c r="AV232" i="1"/>
  <c r="L21" i="6" s="1"/>
  <c r="AU232" i="1"/>
  <c r="K21" i="6" s="1"/>
  <c r="AW231" i="1"/>
  <c r="AV231" i="1"/>
  <c r="AU231" i="1"/>
  <c r="AW230" i="1"/>
  <c r="AV230" i="1"/>
  <c r="AU230" i="1"/>
  <c r="AW229" i="1"/>
  <c r="AV229" i="1"/>
  <c r="AU229" i="1"/>
  <c r="AW228" i="1"/>
  <c r="AV228" i="1"/>
  <c r="AU228" i="1"/>
  <c r="AW227" i="1"/>
  <c r="AV227" i="1"/>
  <c r="AU227" i="1"/>
  <c r="AW226" i="1"/>
  <c r="AV226" i="1"/>
  <c r="AU226" i="1"/>
  <c r="AW225" i="1"/>
  <c r="AV225" i="1"/>
  <c r="AU225" i="1"/>
  <c r="AW224" i="1"/>
  <c r="AV224" i="1"/>
  <c r="AU224" i="1"/>
  <c r="AW223" i="1"/>
  <c r="AV223" i="1"/>
  <c r="AU223" i="1"/>
  <c r="AW222" i="1"/>
  <c r="AV222" i="1"/>
  <c r="AU222" i="1"/>
  <c r="AW221" i="1"/>
  <c r="AV221" i="1"/>
  <c r="AU221" i="1"/>
  <c r="AW220" i="1"/>
  <c r="M20" i="6" s="1"/>
  <c r="AV220" i="1"/>
  <c r="L20" i="6" s="1"/>
  <c r="AU220" i="1"/>
  <c r="K20" i="6" s="1"/>
  <c r="AW219" i="1"/>
  <c r="AV219" i="1"/>
  <c r="AU219" i="1"/>
  <c r="AW218" i="1"/>
  <c r="AV218" i="1"/>
  <c r="AU218" i="1"/>
  <c r="AW217" i="1"/>
  <c r="AV217" i="1"/>
  <c r="AU217" i="1"/>
  <c r="AW216" i="1"/>
  <c r="AV216" i="1"/>
  <c r="AU216" i="1"/>
  <c r="AW215" i="1"/>
  <c r="AV215" i="1"/>
  <c r="AU215" i="1"/>
  <c r="AW214" i="1"/>
  <c r="AV214" i="1"/>
  <c r="AU214" i="1"/>
  <c r="AW213" i="1"/>
  <c r="AV213" i="1"/>
  <c r="AU213" i="1"/>
  <c r="AW212" i="1"/>
  <c r="AV212" i="1"/>
  <c r="AU212" i="1"/>
  <c r="AW211" i="1"/>
  <c r="AV211" i="1"/>
  <c r="AU211" i="1"/>
  <c r="AW210" i="1"/>
  <c r="AV210" i="1"/>
  <c r="AU210" i="1"/>
  <c r="AW209" i="1"/>
  <c r="AV209" i="1"/>
  <c r="AU209" i="1"/>
  <c r="AE232" i="1"/>
  <c r="M78" i="4" s="1"/>
  <c r="AD232" i="1"/>
  <c r="L78" i="4" s="1"/>
  <c r="AC232" i="1"/>
  <c r="K78" i="4" s="1"/>
  <c r="AE231" i="1"/>
  <c r="AD231" i="1"/>
  <c r="AC231" i="1"/>
  <c r="AE230" i="1"/>
  <c r="AD230" i="1"/>
  <c r="AC230" i="1"/>
  <c r="AE229" i="1"/>
  <c r="M77" i="4" s="1"/>
  <c r="AD229" i="1"/>
  <c r="L77" i="4" s="1"/>
  <c r="AC229" i="1"/>
  <c r="K77" i="4" s="1"/>
  <c r="AE228" i="1"/>
  <c r="AD228" i="1"/>
  <c r="AC228" i="1"/>
  <c r="AE227" i="1"/>
  <c r="AD227" i="1"/>
  <c r="AC227" i="1"/>
  <c r="AE226" i="1"/>
  <c r="M76" i="4" s="1"/>
  <c r="AD226" i="1"/>
  <c r="L76" i="4" s="1"/>
  <c r="AC226" i="1"/>
  <c r="K76" i="4" s="1"/>
  <c r="AE225" i="1"/>
  <c r="AD225" i="1"/>
  <c r="AC225" i="1"/>
  <c r="AE224" i="1"/>
  <c r="AD224" i="1"/>
  <c r="AC224" i="1"/>
  <c r="AE223" i="1"/>
  <c r="M75" i="4" s="1"/>
  <c r="AD223" i="1"/>
  <c r="L75" i="4" s="1"/>
  <c r="AC223" i="1"/>
  <c r="K75" i="4" s="1"/>
  <c r="AE222" i="1"/>
  <c r="AD222" i="1"/>
  <c r="AC222" i="1"/>
  <c r="AE221" i="1"/>
  <c r="AD221" i="1"/>
  <c r="AC221" i="1"/>
  <c r="AE220" i="1"/>
  <c r="M74" i="4" s="1"/>
  <c r="AD220" i="1"/>
  <c r="L74" i="4" s="1"/>
  <c r="AC220" i="1"/>
  <c r="K74" i="4" s="1"/>
  <c r="AE219" i="1"/>
  <c r="AD219" i="1"/>
  <c r="AC219" i="1"/>
  <c r="AE218" i="1"/>
  <c r="AD218" i="1"/>
  <c r="AC218" i="1"/>
  <c r="AE217" i="1"/>
  <c r="M73" i="4" s="1"/>
  <c r="AD217" i="1"/>
  <c r="L73" i="4" s="1"/>
  <c r="AC217" i="1"/>
  <c r="K73" i="4" s="1"/>
  <c r="AE216" i="1"/>
  <c r="AD216" i="1"/>
  <c r="AC216" i="1"/>
  <c r="AE215" i="1"/>
  <c r="AD215" i="1"/>
  <c r="AC215" i="1"/>
  <c r="AE214" i="1"/>
  <c r="M72" i="4" s="1"/>
  <c r="AD214" i="1"/>
  <c r="L72" i="4" s="1"/>
  <c r="AC214" i="1"/>
  <c r="K72" i="4" s="1"/>
  <c r="AE213" i="1"/>
  <c r="AD213" i="1"/>
  <c r="AC213" i="1"/>
  <c r="AE212" i="1"/>
  <c r="AD212" i="1"/>
  <c r="AC212" i="1"/>
  <c r="AE211" i="1"/>
  <c r="M71" i="4" s="1"/>
  <c r="AD211" i="1"/>
  <c r="L71" i="4" s="1"/>
  <c r="AC211" i="1"/>
  <c r="K71" i="4" s="1"/>
  <c r="AE210" i="1"/>
  <c r="AD210" i="1"/>
  <c r="AC210" i="1"/>
  <c r="AE209" i="1"/>
  <c r="AD209" i="1"/>
  <c r="AC209" i="1"/>
  <c r="G78" i="4" l="1"/>
  <c r="S234" i="1"/>
  <c r="BC222" i="1"/>
  <c r="S223" i="1"/>
  <c r="BA210" i="1"/>
  <c r="AA227" i="1"/>
  <c r="AA211" i="1"/>
  <c r="I71" i="4" s="1"/>
  <c r="AA219" i="1"/>
  <c r="AF229" i="7"/>
  <c r="AA78" i="4"/>
  <c r="AA75" i="4"/>
  <c r="AA76" i="4"/>
  <c r="AA77" i="4"/>
  <c r="BA211" i="1"/>
  <c r="AI211" i="1"/>
  <c r="Q71" i="4" s="1"/>
  <c r="AI210" i="1"/>
  <c r="AA72" i="4"/>
  <c r="AA71" i="4"/>
  <c r="AA73" i="4"/>
  <c r="AA74" i="4"/>
  <c r="Z214" i="1"/>
  <c r="H72" i="4" s="1"/>
  <c r="Z222" i="1"/>
  <c r="Z230" i="1"/>
  <c r="AF214" i="7"/>
  <c r="AB216" i="1"/>
  <c r="AB224" i="1"/>
  <c r="AB232" i="1"/>
  <c r="J78" i="4" s="1"/>
  <c r="AB212" i="1"/>
  <c r="AB220" i="1"/>
  <c r="J74" i="4" s="1"/>
  <c r="AB228" i="1"/>
  <c r="Z218" i="1"/>
  <c r="Z226" i="1"/>
  <c r="H76" i="4" s="1"/>
  <c r="AF220" i="7"/>
  <c r="AA218" i="1"/>
  <c r="AA226" i="1"/>
  <c r="I76" i="4" s="1"/>
  <c r="AK209" i="1"/>
  <c r="BC209" i="1"/>
  <c r="Q233" i="1"/>
  <c r="BA232" i="1"/>
  <c r="Q21" i="6" s="1"/>
  <c r="AI232" i="1"/>
  <c r="Q78" i="4" s="1"/>
  <c r="BB209" i="1"/>
  <c r="AJ209" i="1"/>
  <c r="AJ232" i="1"/>
  <c r="R78" i="4" s="1"/>
  <c r="BB232" i="1"/>
  <c r="R21" i="6" s="1"/>
  <c r="AG213" i="7"/>
  <c r="AB215" i="1"/>
  <c r="AB223" i="1"/>
  <c r="J75" i="4" s="1"/>
  <c r="AB231" i="1"/>
  <c r="AB218" i="1"/>
  <c r="AB226" i="1"/>
  <c r="J76" i="4" s="1"/>
  <c r="AT222" i="1"/>
  <c r="AT230" i="1"/>
  <c r="AB229" i="1"/>
  <c r="J77" i="4" s="1"/>
  <c r="AB227" i="1"/>
  <c r="AB230" i="1"/>
  <c r="AG214" i="7"/>
  <c r="AB219" i="1"/>
  <c r="AB214" i="1"/>
  <c r="J72" i="4" s="1"/>
  <c r="AB222" i="1"/>
  <c r="AT226" i="1"/>
  <c r="AB225" i="1"/>
  <c r="Z221" i="1"/>
  <c r="Z229" i="1"/>
  <c r="H77" i="4" s="1"/>
  <c r="Z213" i="1"/>
  <c r="AR225" i="1"/>
  <c r="Z224" i="1"/>
  <c r="Z232" i="1"/>
  <c r="H78" i="4" s="1"/>
  <c r="Z219" i="1"/>
  <c r="Z227" i="1"/>
  <c r="Z217" i="1"/>
  <c r="H73" i="4" s="1"/>
  <c r="Z225" i="1"/>
  <c r="AR221" i="1"/>
  <c r="AR229" i="1"/>
  <c r="Z228" i="1"/>
  <c r="AH228" i="7"/>
  <c r="Z215" i="1"/>
  <c r="Z223" i="1"/>
  <c r="H75" i="4" s="1"/>
  <c r="Z231" i="1"/>
  <c r="AI216" i="7"/>
  <c r="AI221" i="7"/>
  <c r="AI230" i="7"/>
  <c r="AF232" i="7"/>
  <c r="AI232" i="7"/>
  <c r="AF228" i="7"/>
  <c r="BA221" i="7"/>
  <c r="AA214" i="1"/>
  <c r="I72" i="4" s="1"/>
  <c r="AS222" i="1"/>
  <c r="Z212" i="1"/>
  <c r="AB213" i="1"/>
  <c r="Z216" i="1"/>
  <c r="AB217" i="1"/>
  <c r="J73" i="4" s="1"/>
  <c r="Z220" i="1"/>
  <c r="H74" i="4" s="1"/>
  <c r="AB221" i="1"/>
  <c r="AR220" i="1"/>
  <c r="H20" i="6" s="1"/>
  <c r="AT221" i="1"/>
  <c r="AR224" i="1"/>
  <c r="AT225" i="1"/>
  <c r="AR228" i="1"/>
  <c r="AT229" i="1"/>
  <c r="AR232" i="1"/>
  <c r="H21" i="6" s="1"/>
  <c r="AE212" i="7"/>
  <c r="AJ209" i="7"/>
  <c r="AH212" i="7"/>
  <c r="AJ214" i="7"/>
  <c r="AI219" i="7"/>
  <c r="AI226" i="7"/>
  <c r="AJ228" i="7"/>
  <c r="AH231" i="7"/>
  <c r="BA209" i="7"/>
  <c r="AZ212" i="7"/>
  <c r="BA217" i="7"/>
  <c r="AZ220" i="7"/>
  <c r="BB222" i="7"/>
  <c r="AZ225" i="7"/>
  <c r="BB227" i="7"/>
  <c r="AS227" i="1"/>
  <c r="AA222" i="1"/>
  <c r="AA212" i="1"/>
  <c r="AA216" i="1"/>
  <c r="AA220" i="1"/>
  <c r="I74" i="4" s="1"/>
  <c r="AA224" i="1"/>
  <c r="AA228" i="1"/>
  <c r="AA232" i="1"/>
  <c r="I78" i="4" s="1"/>
  <c r="AS220" i="1"/>
  <c r="I20" i="6" s="1"/>
  <c r="AS224" i="1"/>
  <c r="AS228" i="1"/>
  <c r="AS232" i="1"/>
  <c r="I21" i="6" s="1"/>
  <c r="AF212" i="7"/>
  <c r="AF225" i="7"/>
  <c r="AI212" i="7"/>
  <c r="AH215" i="7"/>
  <c r="AH217" i="7"/>
  <c r="AJ219" i="7"/>
  <c r="AJ221" i="7"/>
  <c r="AH224" i="7"/>
  <c r="AJ226" i="7"/>
  <c r="AI231" i="7"/>
  <c r="BA212" i="7"/>
  <c r="AZ215" i="7"/>
  <c r="BB217" i="7"/>
  <c r="BA220" i="7"/>
  <c r="AZ223" i="7"/>
  <c r="BA225" i="7"/>
  <c r="BB230" i="7"/>
  <c r="AA231" i="1"/>
  <c r="AS223" i="1"/>
  <c r="AS231" i="1"/>
  <c r="AA230" i="1"/>
  <c r="AS226" i="1"/>
  <c r="Z211" i="1"/>
  <c r="H71" i="4" s="1"/>
  <c r="AT220" i="1"/>
  <c r="J20" i="6" s="1"/>
  <c r="AR223" i="1"/>
  <c r="AT224" i="1"/>
  <c r="AR227" i="1"/>
  <c r="AT228" i="1"/>
  <c r="AR231" i="1"/>
  <c r="AT232" i="1"/>
  <c r="J21" i="6" s="1"/>
  <c r="AF224" i="7"/>
  <c r="AH210" i="7"/>
  <c r="AJ212" i="7"/>
  <c r="AI215" i="7"/>
  <c r="AI217" i="7"/>
  <c r="AH222" i="7"/>
  <c r="AI224" i="7"/>
  <c r="AH227" i="7"/>
  <c r="AH229" i="7"/>
  <c r="AJ231" i="7"/>
  <c r="BB212" i="7"/>
  <c r="BA215" i="7"/>
  <c r="AZ218" i="7"/>
  <c r="BB220" i="7"/>
  <c r="BA223" i="7"/>
  <c r="BB225" i="7"/>
  <c r="BA228" i="7"/>
  <c r="AZ231" i="7"/>
  <c r="AI210" i="7"/>
  <c r="AH213" i="7"/>
  <c r="AJ215" i="7"/>
  <c r="AI222" i="7"/>
  <c r="AJ224" i="7"/>
  <c r="AI227" i="7"/>
  <c r="AI229" i="7"/>
  <c r="AH232" i="7"/>
  <c r="BA218" i="7"/>
  <c r="AZ221" i="7"/>
  <c r="BB223" i="7"/>
  <c r="AZ226" i="7"/>
  <c r="BB228" i="7"/>
  <c r="BA231" i="7"/>
  <c r="AA223" i="1"/>
  <c r="I75" i="4" s="1"/>
  <c r="AB211" i="1"/>
  <c r="J71" i="4" s="1"/>
  <c r="AR222" i="1"/>
  <c r="AT223" i="1"/>
  <c r="AR226" i="1"/>
  <c r="AT227" i="1"/>
  <c r="AR230" i="1"/>
  <c r="AT231" i="1"/>
  <c r="AF219" i="7"/>
  <c r="AJ210" i="7"/>
  <c r="AI213" i="7"/>
  <c r="AI220" i="7"/>
  <c r="AH225" i="7"/>
  <c r="AJ229" i="7"/>
  <c r="BA213" i="7"/>
  <c r="AZ216" i="7"/>
  <c r="BB218" i="7"/>
  <c r="AA215" i="1"/>
  <c r="AH211" i="7"/>
  <c r="AJ213" i="7"/>
  <c r="AI218" i="7"/>
  <c r="AJ220" i="7"/>
  <c r="AH223" i="7"/>
  <c r="AI225" i="7"/>
  <c r="AH230" i="7"/>
  <c r="AJ232" i="7"/>
  <c r="AZ211" i="7"/>
  <c r="BB213" i="7"/>
  <c r="BA216" i="7"/>
  <c r="AZ219" i="7"/>
  <c r="BA229" i="7"/>
  <c r="AH209" i="7"/>
  <c r="AI211" i="7"/>
  <c r="AH214" i="7"/>
  <c r="AI223" i="7"/>
  <c r="BA211" i="7"/>
  <c r="BB216" i="7"/>
  <c r="BA219" i="7"/>
  <c r="BA224" i="7"/>
  <c r="AZ227" i="7"/>
  <c r="BA232" i="7"/>
  <c r="AS230" i="1"/>
  <c r="AA213" i="1"/>
  <c r="AA217" i="1"/>
  <c r="I73" i="4" s="1"/>
  <c r="AA221" i="1"/>
  <c r="AA225" i="1"/>
  <c r="AA229" i="1"/>
  <c r="I77" i="4" s="1"/>
  <c r="AS221" i="1"/>
  <c r="AS225" i="1"/>
  <c r="AS229" i="1"/>
  <c r="AF218" i="7"/>
  <c r="AI209" i="7"/>
  <c r="AJ211" i="7"/>
  <c r="AI214" i="7"/>
  <c r="AJ216" i="7"/>
  <c r="AH219" i="7"/>
  <c r="AI228" i="7"/>
  <c r="BB224" i="7"/>
  <c r="BA227" i="7"/>
  <c r="BB232" i="7"/>
  <c r="AF213" i="7"/>
  <c r="AF217" i="7"/>
  <c r="AF221" i="7"/>
  <c r="AE227" i="7"/>
  <c r="N190" i="1"/>
  <c r="S190" i="7" s="1"/>
  <c r="P190" i="1"/>
  <c r="U190" i="7" s="1"/>
  <c r="S235" i="1" l="1"/>
  <c r="BC234" i="1"/>
  <c r="AK234" i="1"/>
  <c r="BA233" i="1"/>
  <c r="AI233" i="1"/>
  <c r="AK190" i="7"/>
  <c r="BC190" i="7"/>
  <c r="AM190" i="7"/>
  <c r="BE190" i="7"/>
  <c r="AG222" i="7"/>
  <c r="AG232" i="7"/>
  <c r="AG231" i="7"/>
  <c r="AE214" i="7"/>
  <c r="S224" i="1"/>
  <c r="AK223" i="1"/>
  <c r="S75" i="4" s="1"/>
  <c r="BC223" i="1"/>
  <c r="AG226" i="7"/>
  <c r="Z71" i="4"/>
  <c r="AF216" i="7"/>
  <c r="AE232" i="7"/>
  <c r="AE229" i="7"/>
  <c r="AE226" i="7"/>
  <c r="AE213" i="7"/>
  <c r="AF215" i="7"/>
  <c r="AE215" i="7"/>
  <c r="Z77" i="4"/>
  <c r="Z74" i="4"/>
  <c r="Z73" i="4"/>
  <c r="Z78" i="4"/>
  <c r="Z72" i="4"/>
  <c r="Z75" i="4"/>
  <c r="Z76" i="4"/>
  <c r="AE223" i="7"/>
  <c r="AE228" i="7"/>
  <c r="AF230" i="7"/>
  <c r="AE230" i="7"/>
  <c r="AG221" i="7"/>
  <c r="AE218" i="7"/>
  <c r="AG212" i="7"/>
  <c r="AG211" i="7"/>
  <c r="AY220" i="7"/>
  <c r="AG220" i="7"/>
  <c r="AY231" i="7"/>
  <c r="AG229" i="7"/>
  <c r="AE211" i="7"/>
  <c r="AX228" i="7"/>
  <c r="BC210" i="1"/>
  <c r="AK210" i="1"/>
  <c r="BA221" i="1"/>
  <c r="AI221" i="1"/>
  <c r="BB210" i="1"/>
  <c r="AJ210" i="1"/>
  <c r="AG218" i="7"/>
  <c r="AY221" i="7"/>
  <c r="AG219" i="7"/>
  <c r="AG216" i="7"/>
  <c r="AG230" i="7"/>
  <c r="AY223" i="7"/>
  <c r="AY222" i="7"/>
  <c r="AY225" i="7"/>
  <c r="AW227" i="7"/>
  <c r="AE216" i="7"/>
  <c r="AE217" i="7"/>
  <c r="AW232" i="7"/>
  <c r="AE224" i="7"/>
  <c r="AW231" i="7"/>
  <c r="AE225" i="7"/>
  <c r="AE219" i="7"/>
  <c r="AE222" i="7"/>
  <c r="AF223" i="7"/>
  <c r="AX230" i="7"/>
  <c r="AX225" i="7"/>
  <c r="AF231" i="7"/>
  <c r="AX224" i="7"/>
  <c r="AX229" i="7"/>
  <c r="AX231" i="7"/>
  <c r="AX223" i="7"/>
  <c r="AX232" i="7"/>
  <c r="AF227" i="7"/>
  <c r="AF226" i="7"/>
  <c r="AY228" i="7"/>
  <c r="AX221" i="7"/>
  <c r="AW220" i="7"/>
  <c r="AG228" i="7"/>
  <c r="AX226" i="7"/>
  <c r="AW225" i="7"/>
  <c r="AY227" i="7"/>
  <c r="AF222" i="7"/>
  <c r="AX222" i="7"/>
  <c r="AX220" i="7"/>
  <c r="AW229" i="7"/>
  <c r="AG223" i="7"/>
  <c r="AY230" i="7"/>
  <c r="AW221" i="7"/>
  <c r="AE220" i="7"/>
  <c r="AY224" i="7"/>
  <c r="AW223" i="7"/>
  <c r="AW222" i="7"/>
  <c r="AY229" i="7"/>
  <c r="AW230" i="7"/>
  <c r="AW226" i="7"/>
  <c r="AW224" i="7"/>
  <c r="AE221" i="7"/>
  <c r="AX227" i="7"/>
  <c r="AG225" i="7"/>
  <c r="AY226" i="7"/>
  <c r="AG217" i="7"/>
  <c r="AG227" i="7"/>
  <c r="AW228" i="7"/>
  <c r="AF211" i="7"/>
  <c r="AY232" i="7"/>
  <c r="AG224" i="7"/>
  <c r="AE231" i="7"/>
  <c r="AG215" i="7"/>
  <c r="Q190" i="1"/>
  <c r="V190" i="7" s="1"/>
  <c r="S190" i="1"/>
  <c r="X190" i="7" s="1"/>
  <c r="S236" i="1" l="1"/>
  <c r="BC235" i="1"/>
  <c r="AK235" i="1"/>
  <c r="S79" i="4" s="1"/>
  <c r="Q234" i="1"/>
  <c r="AP190" i="7"/>
  <c r="BH190" i="7"/>
  <c r="BF190" i="7"/>
  <c r="AN190" i="7"/>
  <c r="S225" i="1"/>
  <c r="BC224" i="1"/>
  <c r="AK224" i="1"/>
  <c r="AI212" i="1"/>
  <c r="BA212" i="1"/>
  <c r="BC211" i="1"/>
  <c r="AK211" i="1"/>
  <c r="S71" i="4" s="1"/>
  <c r="BA222" i="1"/>
  <c r="AI222" i="1"/>
  <c r="AJ211" i="1"/>
  <c r="R71" i="4" s="1"/>
  <c r="BB211" i="1"/>
  <c r="P190" i="7"/>
  <c r="Q190" i="7"/>
  <c r="N190" i="7" s="1"/>
  <c r="R190" i="7"/>
  <c r="P191" i="7"/>
  <c r="Q191" i="7"/>
  <c r="N191" i="7" s="1"/>
  <c r="R191" i="7"/>
  <c r="S237" i="1" l="1"/>
  <c r="AK236" i="1"/>
  <c r="BC236" i="1"/>
  <c r="BA234" i="1"/>
  <c r="AI234" i="1"/>
  <c r="Q235" i="1"/>
  <c r="AJ190" i="7"/>
  <c r="O190" i="7"/>
  <c r="AJ191" i="7"/>
  <c r="O191" i="7"/>
  <c r="AH190" i="7"/>
  <c r="M190" i="7"/>
  <c r="AH191" i="7"/>
  <c r="M191" i="7"/>
  <c r="AE193" i="7" s="1"/>
  <c r="AI190" i="7"/>
  <c r="BA190" i="7"/>
  <c r="AI191" i="7"/>
  <c r="BA191" i="7"/>
  <c r="AF193" i="7"/>
  <c r="S226" i="1"/>
  <c r="BC225" i="1"/>
  <c r="AK225" i="1"/>
  <c r="AI213" i="1"/>
  <c r="BA213" i="1"/>
  <c r="AZ190" i="7"/>
  <c r="BB190" i="7"/>
  <c r="AZ191" i="7"/>
  <c r="BB191" i="7"/>
  <c r="AG193" i="7"/>
  <c r="BC212" i="1"/>
  <c r="AK212" i="1"/>
  <c r="BA223" i="1"/>
  <c r="AI223" i="1"/>
  <c r="Q75" i="4" s="1"/>
  <c r="BB212" i="1"/>
  <c r="AJ212" i="1"/>
  <c r="P188" i="7"/>
  <c r="M188" i="7" s="1"/>
  <c r="Q188" i="7"/>
  <c r="N188" i="7" s="1"/>
  <c r="R188" i="7"/>
  <c r="O188" i="7" s="1"/>
  <c r="T188" i="7"/>
  <c r="BD188" i="7" s="1"/>
  <c r="W188" i="7"/>
  <c r="BG188" i="7" s="1"/>
  <c r="P189" i="7"/>
  <c r="M189" i="7" s="1"/>
  <c r="Q189" i="7"/>
  <c r="R189" i="7"/>
  <c r="T189" i="7"/>
  <c r="W189" i="7"/>
  <c r="AH188" i="7"/>
  <c r="AZ188" i="7"/>
  <c r="AL189" i="7"/>
  <c r="P187" i="7"/>
  <c r="M187" i="7" s="1"/>
  <c r="Q187" i="7"/>
  <c r="N187" i="7" s="1"/>
  <c r="R187" i="7"/>
  <c r="O187" i="7" s="1"/>
  <c r="S187" i="7"/>
  <c r="BC187" i="7" s="1"/>
  <c r="T187" i="7"/>
  <c r="BD187" i="7" s="1"/>
  <c r="U187" i="7"/>
  <c r="BE187" i="7" s="1"/>
  <c r="V187" i="7"/>
  <c r="BF187" i="7" s="1"/>
  <c r="W187" i="7"/>
  <c r="AO187" i="7" s="1"/>
  <c r="X187" i="7"/>
  <c r="AP187" i="7" s="1"/>
  <c r="B187" i="7"/>
  <c r="C187" i="7"/>
  <c r="D187" i="7"/>
  <c r="F187" i="7"/>
  <c r="C188" i="7"/>
  <c r="D188" i="7"/>
  <c r="F188" i="7"/>
  <c r="C189" i="7"/>
  <c r="F189" i="7"/>
  <c r="Q189" i="1"/>
  <c r="V189" i="7" s="1"/>
  <c r="S189" i="1"/>
  <c r="X189" i="7" s="1"/>
  <c r="S188" i="1"/>
  <c r="X188" i="7" s="1"/>
  <c r="Q188" i="1"/>
  <c r="V188" i="7" s="1"/>
  <c r="BF188" i="7" s="1"/>
  <c r="N189" i="1"/>
  <c r="S189" i="7" s="1"/>
  <c r="P189" i="1"/>
  <c r="U189" i="7" s="1"/>
  <c r="AM189" i="7" s="1"/>
  <c r="P188" i="1"/>
  <c r="U188" i="7" s="1"/>
  <c r="N188" i="1"/>
  <c r="S188" i="7" s="1"/>
  <c r="B189" i="7"/>
  <c r="D189" i="7"/>
  <c r="B188" i="7"/>
  <c r="G188" i="7"/>
  <c r="G189" i="7"/>
  <c r="E188" i="7"/>
  <c r="E189" i="7"/>
  <c r="E187" i="7"/>
  <c r="AN187" i="7" l="1"/>
  <c r="S238" i="1"/>
  <c r="BC237" i="1"/>
  <c r="AK237" i="1"/>
  <c r="BA235" i="1"/>
  <c r="AI235" i="1"/>
  <c r="Q79" i="4" s="1"/>
  <c r="Q236" i="1"/>
  <c r="AK187" i="7"/>
  <c r="AL187" i="7"/>
  <c r="BH188" i="7"/>
  <c r="AP188" i="7"/>
  <c r="AN189" i="7"/>
  <c r="BF189" i="7"/>
  <c r="BE188" i="7"/>
  <c r="AM188" i="7"/>
  <c r="AP189" i="7"/>
  <c r="BH189" i="7"/>
  <c r="BC188" i="7"/>
  <c r="AK188" i="7"/>
  <c r="AK189" i="7"/>
  <c r="BC189" i="7"/>
  <c r="BG187" i="7"/>
  <c r="AM187" i="7"/>
  <c r="BD189" i="7"/>
  <c r="AA189" i="7"/>
  <c r="AJ189" i="7"/>
  <c r="O189" i="7"/>
  <c r="BH187" i="7"/>
  <c r="BE189" i="7"/>
  <c r="AH187" i="7"/>
  <c r="AI189" i="7"/>
  <c r="N189" i="7"/>
  <c r="AF189" i="7" s="1"/>
  <c r="AN188" i="7"/>
  <c r="Z189" i="7"/>
  <c r="AO189" i="7"/>
  <c r="BG189" i="7"/>
  <c r="AL188" i="7"/>
  <c r="BB189" i="7"/>
  <c r="AZ189" i="7"/>
  <c r="BA189" i="7"/>
  <c r="BB188" i="7"/>
  <c r="AJ188" i="7"/>
  <c r="BA188" i="7"/>
  <c r="AI188" i="7"/>
  <c r="BA187" i="7"/>
  <c r="AJ187" i="7"/>
  <c r="AI187" i="7"/>
  <c r="S227" i="1"/>
  <c r="BC226" i="1"/>
  <c r="AK226" i="1"/>
  <c r="S76" i="4" s="1"/>
  <c r="AI214" i="1"/>
  <c r="Q72" i="4" s="1"/>
  <c r="BA214" i="1"/>
  <c r="AZ187" i="7"/>
  <c r="BB187" i="7"/>
  <c r="BC213" i="1"/>
  <c r="AK213" i="1"/>
  <c r="BA224" i="1"/>
  <c r="AI224" i="1"/>
  <c r="BB213" i="1"/>
  <c r="AJ213" i="1"/>
  <c r="Y189" i="7"/>
  <c r="AC189" i="7"/>
  <c r="AB189" i="7"/>
  <c r="AG189" i="7"/>
  <c r="AE189" i="7"/>
  <c r="AH189" i="7"/>
  <c r="AO188" i="7"/>
  <c r="S239" i="1" l="1"/>
  <c r="BC238" i="1"/>
  <c r="AK238" i="1"/>
  <c r="S80" i="4" s="1"/>
  <c r="Q237" i="1"/>
  <c r="AI236" i="1"/>
  <c r="BA236" i="1"/>
  <c r="S228" i="1"/>
  <c r="BC227" i="1"/>
  <c r="AK227" i="1"/>
  <c r="AI215" i="1"/>
  <c r="BA215" i="1"/>
  <c r="AK214" i="1"/>
  <c r="S72" i="4" s="1"/>
  <c r="BC214" i="1"/>
  <c r="AI225" i="1"/>
  <c r="BA225" i="1"/>
  <c r="BB214" i="1"/>
  <c r="AJ214" i="1"/>
  <c r="R72" i="4" s="1"/>
  <c r="W196" i="1"/>
  <c r="AP196" i="1"/>
  <c r="X66" i="4" s="1"/>
  <c r="G187" i="7"/>
  <c r="S240" i="1" l="1"/>
  <c r="AK239" i="1"/>
  <c r="BC239" i="1"/>
  <c r="Q238" i="1"/>
  <c r="BA237" i="1"/>
  <c r="AI237" i="1"/>
  <c r="S229" i="1"/>
  <c r="BC228" i="1"/>
  <c r="AK228" i="1"/>
  <c r="AI216" i="1"/>
  <c r="BA216" i="1"/>
  <c r="BC215" i="1"/>
  <c r="AK215" i="1"/>
  <c r="BA226" i="1"/>
  <c r="AI226" i="1"/>
  <c r="Q76" i="4" s="1"/>
  <c r="BB215" i="1"/>
  <c r="AJ215" i="1"/>
  <c r="AD189" i="7"/>
  <c r="I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X208" i="7"/>
  <c r="W208" i="7"/>
  <c r="V208" i="7"/>
  <c r="U208" i="7"/>
  <c r="T208" i="7"/>
  <c r="S208" i="7"/>
  <c r="U207" i="7"/>
  <c r="T207" i="7"/>
  <c r="S207" i="7"/>
  <c r="U206" i="7"/>
  <c r="T206" i="7"/>
  <c r="S206" i="7"/>
  <c r="U205" i="7"/>
  <c r="T205" i="7"/>
  <c r="S205" i="7"/>
  <c r="U204" i="7"/>
  <c r="T204" i="7"/>
  <c r="S204" i="7"/>
  <c r="U203" i="7"/>
  <c r="T203" i="7"/>
  <c r="S203" i="7"/>
  <c r="U199" i="7"/>
  <c r="T199" i="7"/>
  <c r="S199" i="7"/>
  <c r="U198" i="7"/>
  <c r="T198" i="7"/>
  <c r="S198" i="7"/>
  <c r="U197" i="7"/>
  <c r="T197" i="7"/>
  <c r="S197" i="7"/>
  <c r="X196" i="7"/>
  <c r="W196" i="7"/>
  <c r="V196" i="7"/>
  <c r="U196" i="7"/>
  <c r="T196" i="7"/>
  <c r="S196" i="7"/>
  <c r="X186" i="7"/>
  <c r="W186" i="7"/>
  <c r="V186" i="7"/>
  <c r="T186" i="7"/>
  <c r="S186" i="7"/>
  <c r="W185" i="7"/>
  <c r="V185" i="7"/>
  <c r="U185" i="7"/>
  <c r="T185" i="7"/>
  <c r="S185" i="7"/>
  <c r="R197" i="7"/>
  <c r="O197" i="7" s="1"/>
  <c r="R196" i="7"/>
  <c r="O196" i="7" s="1"/>
  <c r="R186" i="7"/>
  <c r="O186" i="7" s="1"/>
  <c r="R185" i="7"/>
  <c r="O185" i="7" s="1"/>
  <c r="P197" i="7"/>
  <c r="M197" i="7" s="1"/>
  <c r="P196" i="7"/>
  <c r="M196" i="7" s="1"/>
  <c r="P186" i="7"/>
  <c r="M186" i="7" s="1"/>
  <c r="P185" i="7"/>
  <c r="M185" i="7" s="1"/>
  <c r="Q197" i="7"/>
  <c r="N197" i="7" s="1"/>
  <c r="Q196" i="7"/>
  <c r="N196" i="7" s="1"/>
  <c r="Q186" i="7"/>
  <c r="N186" i="7" s="1"/>
  <c r="Q185" i="7"/>
  <c r="N185" i="7" s="1"/>
  <c r="G190" i="7"/>
  <c r="G186" i="7"/>
  <c r="AD188" i="7" s="1"/>
  <c r="G185" i="7"/>
  <c r="F190" i="7"/>
  <c r="F186" i="7"/>
  <c r="AC188" i="7" s="1"/>
  <c r="F185" i="7"/>
  <c r="E190" i="7"/>
  <c r="E186" i="7"/>
  <c r="AB188" i="7" s="1"/>
  <c r="E185" i="7"/>
  <c r="D190" i="7"/>
  <c r="D186" i="7"/>
  <c r="AA188" i="7" s="1"/>
  <c r="D185" i="7"/>
  <c r="B190" i="7"/>
  <c r="B186" i="7"/>
  <c r="Y188" i="7" s="1"/>
  <c r="B185" i="7"/>
  <c r="C190" i="7"/>
  <c r="C186" i="7"/>
  <c r="Z188" i="7" s="1"/>
  <c r="C185" i="7"/>
  <c r="S241" i="1" l="1"/>
  <c r="BC240" i="1"/>
  <c r="AK240" i="1"/>
  <c r="Q239" i="1"/>
  <c r="BA238" i="1"/>
  <c r="AI238" i="1"/>
  <c r="Q80" i="4" s="1"/>
  <c r="AQ189" i="7"/>
  <c r="AV188" i="7"/>
  <c r="AV194" i="7"/>
  <c r="AV196" i="7"/>
  <c r="AV195" i="7"/>
  <c r="AV193" i="7"/>
  <c r="AV190" i="7"/>
  <c r="AV192" i="7"/>
  <c r="AV191" i="7"/>
  <c r="AV189" i="7"/>
  <c r="BJ194" i="7"/>
  <c r="BJ195" i="7"/>
  <c r="BJ193" i="7"/>
  <c r="BJ192" i="7"/>
  <c r="BJ188" i="7"/>
  <c r="BJ190" i="7"/>
  <c r="BJ191" i="7"/>
  <c r="BJ189" i="7"/>
  <c r="BJ187" i="7"/>
  <c r="AR196" i="7"/>
  <c r="AR194" i="7"/>
  <c r="AR195" i="7"/>
  <c r="AR193" i="7"/>
  <c r="AR189" i="7"/>
  <c r="AR192" i="7"/>
  <c r="AR190" i="7"/>
  <c r="AR191" i="7"/>
  <c r="AS201" i="7"/>
  <c r="AA192" i="7"/>
  <c r="AA190" i="7"/>
  <c r="AA191" i="7"/>
  <c r="AS200" i="7"/>
  <c r="AQ201" i="7"/>
  <c r="AQ200" i="7"/>
  <c r="AU201" i="7"/>
  <c r="AC192" i="7"/>
  <c r="AU200" i="7"/>
  <c r="AC190" i="7"/>
  <c r="AC191" i="7"/>
  <c r="AT194" i="7"/>
  <c r="AT196" i="7"/>
  <c r="AT195" i="7"/>
  <c r="AT193" i="7"/>
  <c r="AT190" i="7"/>
  <c r="AT189" i="7"/>
  <c r="AT192" i="7"/>
  <c r="AT191" i="7"/>
  <c r="BL195" i="7"/>
  <c r="BL194" i="7"/>
  <c r="BL193" i="7"/>
  <c r="BL188" i="7"/>
  <c r="BL190" i="7"/>
  <c r="BL189" i="7"/>
  <c r="BL191" i="7"/>
  <c r="BL192" i="7"/>
  <c r="BL187" i="7"/>
  <c r="AR201" i="7"/>
  <c r="Z192" i="7"/>
  <c r="Z190" i="7"/>
  <c r="AR200" i="7"/>
  <c r="Z191" i="7"/>
  <c r="BM194" i="7"/>
  <c r="BM195" i="7"/>
  <c r="BM193" i="7"/>
  <c r="BM189" i="7"/>
  <c r="BM188" i="7"/>
  <c r="BM190" i="7"/>
  <c r="BM191" i="7"/>
  <c r="BM192" i="7"/>
  <c r="BM187" i="7"/>
  <c r="BJ201" i="7"/>
  <c r="BJ202" i="7"/>
  <c r="BJ200" i="7"/>
  <c r="AS196" i="7"/>
  <c r="AS195" i="7"/>
  <c r="AS194" i="7"/>
  <c r="AS193" i="7"/>
  <c r="AS191" i="7"/>
  <c r="AS189" i="7"/>
  <c r="AS192" i="7"/>
  <c r="AS190" i="7"/>
  <c r="AT201" i="7"/>
  <c r="AB192" i="7"/>
  <c r="AB191" i="7"/>
  <c r="AT200" i="7"/>
  <c r="AB190" i="7"/>
  <c r="BK202" i="7"/>
  <c r="BK201" i="7"/>
  <c r="BK200" i="7"/>
  <c r="BI195" i="7"/>
  <c r="BI194" i="7"/>
  <c r="BI193" i="7"/>
  <c r="BI188" i="7"/>
  <c r="BI190" i="7"/>
  <c r="BI191" i="7"/>
  <c r="BI189" i="7"/>
  <c r="BI192" i="7"/>
  <c r="BI187" i="7"/>
  <c r="AV201" i="7"/>
  <c r="AD192" i="7"/>
  <c r="AD190" i="7"/>
  <c r="AD191" i="7"/>
  <c r="AV200" i="7"/>
  <c r="BI202" i="7"/>
  <c r="BI201" i="7"/>
  <c r="BI200" i="7"/>
  <c r="AU196" i="7"/>
  <c r="AU194" i="7"/>
  <c r="AU195" i="7"/>
  <c r="AU193" i="7"/>
  <c r="AU190" i="7"/>
  <c r="AU189" i="7"/>
  <c r="AU192" i="7"/>
  <c r="AU191" i="7"/>
  <c r="S230" i="1"/>
  <c r="AK229" i="1"/>
  <c r="S77" i="4" s="1"/>
  <c r="BC229" i="1"/>
  <c r="AI217" i="1"/>
  <c r="Q73" i="4" s="1"/>
  <c r="BA217" i="1"/>
  <c r="AQ196" i="7"/>
  <c r="AQ194" i="7"/>
  <c r="AQ195" i="7"/>
  <c r="AQ193" i="7"/>
  <c r="Y190" i="7"/>
  <c r="Y191" i="7"/>
  <c r="AQ190" i="7"/>
  <c r="Y192" i="7"/>
  <c r="AQ192" i="7"/>
  <c r="AQ191" i="7"/>
  <c r="BC216" i="1"/>
  <c r="AK216" i="1"/>
  <c r="BA227" i="1"/>
  <c r="AI227" i="1"/>
  <c r="AJ216" i="1"/>
  <c r="BB216" i="1"/>
  <c r="AS187" i="7"/>
  <c r="AA187" i="7"/>
  <c r="AS188" i="7"/>
  <c r="AQ187" i="7"/>
  <c r="Y187" i="7"/>
  <c r="AQ188" i="7"/>
  <c r="AR187" i="7"/>
  <c r="AR188" i="7"/>
  <c r="Z187" i="7"/>
  <c r="AV187" i="7"/>
  <c r="AD187" i="7"/>
  <c r="AB187" i="7"/>
  <c r="AT187" i="7"/>
  <c r="AT188" i="7"/>
  <c r="AC187" i="7"/>
  <c r="AU188" i="7"/>
  <c r="AU187" i="7"/>
  <c r="AU198" i="7"/>
  <c r="I66" i="7"/>
  <c r="I67" i="7" s="1"/>
  <c r="I68" i="7" s="1"/>
  <c r="I69" i="7" s="1"/>
  <c r="I70" i="7" s="1"/>
  <c r="I71" i="7" s="1"/>
  <c r="I72" i="7" s="1"/>
  <c r="I73" i="7" s="1"/>
  <c r="I74" i="7" s="1"/>
  <c r="U186" i="7"/>
  <c r="BK189" i="7" s="1"/>
  <c r="S185" i="1"/>
  <c r="X185" i="7" s="1"/>
  <c r="S242" i="1" l="1"/>
  <c r="BC241" i="1"/>
  <c r="AK241" i="1"/>
  <c r="S81" i="4" s="1"/>
  <c r="Q240" i="1"/>
  <c r="BA239" i="1"/>
  <c r="AI239" i="1"/>
  <c r="BK191" i="7"/>
  <c r="BK188" i="7"/>
  <c r="BK190" i="7"/>
  <c r="BK192" i="7"/>
  <c r="BK193" i="7"/>
  <c r="BK194" i="7"/>
  <c r="BN194" i="7"/>
  <c r="BN195" i="7"/>
  <c r="BN193" i="7"/>
  <c r="BN190" i="7"/>
  <c r="BN189" i="7"/>
  <c r="BN188" i="7"/>
  <c r="BN191" i="7"/>
  <c r="BN192" i="7"/>
  <c r="BN187" i="7"/>
  <c r="BK187" i="7"/>
  <c r="BK195" i="7"/>
  <c r="S231" i="1"/>
  <c r="BI241" i="1" s="1"/>
  <c r="AK230" i="1"/>
  <c r="BC230" i="1"/>
  <c r="BG220" i="1"/>
  <c r="Z20" i="6" s="1"/>
  <c r="BA218" i="1"/>
  <c r="AI218" i="1"/>
  <c r="BC217" i="1"/>
  <c r="AK217" i="1"/>
  <c r="S73" i="4" s="1"/>
  <c r="AI228" i="1"/>
  <c r="BA228" i="1"/>
  <c r="BB217" i="1"/>
  <c r="AJ217" i="1"/>
  <c r="R73" i="4" s="1"/>
  <c r="I75" i="7"/>
  <c r="BI236" i="1" l="1"/>
  <c r="BI238" i="1"/>
  <c r="S243" i="1"/>
  <c r="BI242" i="1"/>
  <c r="BI233" i="1"/>
  <c r="BI234" i="1"/>
  <c r="BI237" i="1"/>
  <c r="BI239" i="1"/>
  <c r="BC242" i="1"/>
  <c r="AK242" i="1"/>
  <c r="BI235" i="1"/>
  <c r="BI240" i="1"/>
  <c r="Q241" i="1"/>
  <c r="AI240" i="1"/>
  <c r="BA240" i="1"/>
  <c r="BC231" i="1"/>
  <c r="AK231" i="1"/>
  <c r="BI232" i="1"/>
  <c r="AB21" i="6" s="1"/>
  <c r="BI231" i="1"/>
  <c r="BG219" i="1"/>
  <c r="BG228" i="1"/>
  <c r="AI219" i="1"/>
  <c r="BA219" i="1"/>
  <c r="BG222" i="1"/>
  <c r="BG221" i="1"/>
  <c r="BG227" i="1"/>
  <c r="BG224" i="1"/>
  <c r="BG223" i="1"/>
  <c r="BG225" i="1"/>
  <c r="BG226" i="1"/>
  <c r="BI225" i="1"/>
  <c r="BC218" i="1"/>
  <c r="AK218" i="1"/>
  <c r="AI229" i="1"/>
  <c r="Q77" i="4" s="1"/>
  <c r="BA229" i="1"/>
  <c r="BG229" i="1"/>
  <c r="BB218" i="1"/>
  <c r="AJ218" i="1"/>
  <c r="I76" i="7"/>
  <c r="J76" i="7"/>
  <c r="BC243" i="1" l="1"/>
  <c r="AK243" i="1"/>
  <c r="BI243" i="1"/>
  <c r="BI244" i="1"/>
  <c r="AB22" i="6" s="1"/>
  <c r="Q242" i="1"/>
  <c r="BA241" i="1"/>
  <c r="AI241" i="1"/>
  <c r="Q81" i="4" s="1"/>
  <c r="BI229" i="1"/>
  <c r="BI223" i="1"/>
  <c r="BI227" i="1"/>
  <c r="BI230" i="1"/>
  <c r="BC219" i="1"/>
  <c r="AK219" i="1"/>
  <c r="BI221" i="1"/>
  <c r="BI224" i="1"/>
  <c r="BI226" i="1"/>
  <c r="BI222" i="1"/>
  <c r="BI228" i="1"/>
  <c r="BI220" i="1"/>
  <c r="AB20" i="6" s="1"/>
  <c r="BI219" i="1"/>
  <c r="BG238" i="1"/>
  <c r="AI230" i="1"/>
  <c r="BA230" i="1"/>
  <c r="BG230" i="1"/>
  <c r="AJ219" i="1"/>
  <c r="BB219" i="1"/>
  <c r="BH220" i="1"/>
  <c r="AA20" i="6" s="1"/>
  <c r="BH219" i="1"/>
  <c r="I77" i="7"/>
  <c r="K76" i="7"/>
  <c r="BG240" i="1" l="1"/>
  <c r="Q243" i="1"/>
  <c r="BG242" i="1"/>
  <c r="BG233" i="1"/>
  <c r="BG235" i="1"/>
  <c r="BG237" i="1"/>
  <c r="BG239" i="1"/>
  <c r="BG234" i="1"/>
  <c r="BG241" i="1"/>
  <c r="BA242" i="1"/>
  <c r="AI242" i="1"/>
  <c r="BG236" i="1"/>
  <c r="BA231" i="1"/>
  <c r="AI231" i="1"/>
  <c r="BG232" i="1"/>
  <c r="Z21" i="6" s="1"/>
  <c r="BG231" i="1"/>
  <c r="I78" i="7"/>
  <c r="I79" i="7" s="1"/>
  <c r="I80" i="7" s="1"/>
  <c r="BA243" i="1" l="1"/>
  <c r="AI243" i="1"/>
  <c r="BG244" i="1"/>
  <c r="Z22" i="6" s="1"/>
  <c r="BG243" i="1"/>
  <c r="I81" i="7"/>
  <c r="K79" i="7"/>
  <c r="I82" i="7" l="1"/>
  <c r="I83" i="7" l="1"/>
  <c r="K82" i="7"/>
  <c r="I84" i="7" l="1"/>
  <c r="I85" i="7" s="1"/>
  <c r="I86" i="7" s="1"/>
  <c r="AU208" i="7"/>
  <c r="U198" i="1"/>
  <c r="K85" i="7" l="1"/>
  <c r="I87" i="7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BK208" i="7"/>
  <c r="BJ208" i="7"/>
  <c r="BI208" i="7"/>
  <c r="BE208" i="7"/>
  <c r="BD208" i="7"/>
  <c r="BC208" i="7"/>
  <c r="BB208" i="7"/>
  <c r="BA208" i="7"/>
  <c r="AZ208" i="7"/>
  <c r="AV208" i="7"/>
  <c r="AT208" i="7"/>
  <c r="AS208" i="7"/>
  <c r="AR208" i="7"/>
  <c r="AQ208" i="7"/>
  <c r="AM208" i="7"/>
  <c r="AL208" i="7"/>
  <c r="AK208" i="7"/>
  <c r="AJ208" i="7"/>
  <c r="AI208" i="7"/>
  <c r="AH208" i="7"/>
  <c r="AD208" i="7"/>
  <c r="AC208" i="7"/>
  <c r="AB208" i="7"/>
  <c r="AA208" i="7"/>
  <c r="Z208" i="7"/>
  <c r="Y208" i="7"/>
  <c r="AP208" i="7"/>
  <c r="AO208" i="7"/>
  <c r="BK207" i="7"/>
  <c r="BJ207" i="7"/>
  <c r="BI207" i="7"/>
  <c r="BE207" i="7"/>
  <c r="BD207" i="7"/>
  <c r="BC207" i="7"/>
  <c r="BB207" i="7"/>
  <c r="BA207" i="7"/>
  <c r="AZ207" i="7"/>
  <c r="AV207" i="7"/>
  <c r="AU207" i="7"/>
  <c r="AT207" i="7"/>
  <c r="AS207" i="7"/>
  <c r="AR207" i="7"/>
  <c r="AQ207" i="7"/>
  <c r="AM207" i="7"/>
  <c r="AL207" i="7"/>
  <c r="AK207" i="7"/>
  <c r="AJ207" i="7"/>
  <c r="AI207" i="7"/>
  <c r="AH207" i="7"/>
  <c r="AD207" i="7"/>
  <c r="AC207" i="7"/>
  <c r="AB207" i="7"/>
  <c r="AA207" i="7"/>
  <c r="Z207" i="7"/>
  <c r="Y207" i="7"/>
  <c r="BK206" i="7"/>
  <c r="BJ206" i="7"/>
  <c r="BI206" i="7"/>
  <c r="BE206" i="7"/>
  <c r="BD206" i="7"/>
  <c r="BC206" i="7"/>
  <c r="BB206" i="7"/>
  <c r="BA206" i="7"/>
  <c r="AZ206" i="7"/>
  <c r="AV206" i="7"/>
  <c r="AU206" i="7"/>
  <c r="AT206" i="7"/>
  <c r="AS206" i="7"/>
  <c r="AR206" i="7"/>
  <c r="AQ206" i="7"/>
  <c r="AM206" i="7"/>
  <c r="AL206" i="7"/>
  <c r="AK206" i="7"/>
  <c r="AJ206" i="7"/>
  <c r="AI206" i="7"/>
  <c r="AH206" i="7"/>
  <c r="AD206" i="7"/>
  <c r="AC206" i="7"/>
  <c r="AB206" i="7"/>
  <c r="AA206" i="7"/>
  <c r="Z206" i="7"/>
  <c r="Y206" i="7"/>
  <c r="BK205" i="7"/>
  <c r="BJ205" i="7"/>
  <c r="BI205" i="7"/>
  <c r="BE205" i="7"/>
  <c r="BD205" i="7"/>
  <c r="BC205" i="7"/>
  <c r="BB205" i="7"/>
  <c r="BA205" i="7"/>
  <c r="AZ205" i="7"/>
  <c r="AV205" i="7"/>
  <c r="AU205" i="7"/>
  <c r="AT205" i="7"/>
  <c r="AS205" i="7"/>
  <c r="AR205" i="7"/>
  <c r="AQ205" i="7"/>
  <c r="AM205" i="7"/>
  <c r="AL205" i="7"/>
  <c r="AK205" i="7"/>
  <c r="AJ205" i="7"/>
  <c r="AI205" i="7"/>
  <c r="AH205" i="7"/>
  <c r="AD205" i="7"/>
  <c r="AC205" i="7"/>
  <c r="AB205" i="7"/>
  <c r="AA205" i="7"/>
  <c r="Z205" i="7"/>
  <c r="Y205" i="7"/>
  <c r="BK204" i="7"/>
  <c r="BJ204" i="7"/>
  <c r="BI204" i="7"/>
  <c r="BE204" i="7"/>
  <c r="BD204" i="7"/>
  <c r="BC204" i="7"/>
  <c r="BB204" i="7"/>
  <c r="BA204" i="7"/>
  <c r="AZ204" i="7"/>
  <c r="AV204" i="7"/>
  <c r="AU204" i="7"/>
  <c r="AT204" i="7"/>
  <c r="AS204" i="7"/>
  <c r="AR204" i="7"/>
  <c r="AQ204" i="7"/>
  <c r="AM204" i="7"/>
  <c r="AL204" i="7"/>
  <c r="AK204" i="7"/>
  <c r="AJ204" i="7"/>
  <c r="AI204" i="7"/>
  <c r="AH204" i="7"/>
  <c r="AD204" i="7"/>
  <c r="AC204" i="7"/>
  <c r="AB204" i="7"/>
  <c r="AA204" i="7"/>
  <c r="Z204" i="7"/>
  <c r="Y204" i="7"/>
  <c r="BK203" i="7"/>
  <c r="BJ203" i="7"/>
  <c r="BI203" i="7"/>
  <c r="BE203" i="7"/>
  <c r="BD203" i="7"/>
  <c r="BC203" i="7"/>
  <c r="BB203" i="7"/>
  <c r="BA203" i="7"/>
  <c r="AZ203" i="7"/>
  <c r="AV203" i="7"/>
  <c r="AU203" i="7"/>
  <c r="AT203" i="7"/>
  <c r="AS203" i="7"/>
  <c r="AR203" i="7"/>
  <c r="AQ203" i="7"/>
  <c r="AM203" i="7"/>
  <c r="AL203" i="7"/>
  <c r="AK203" i="7"/>
  <c r="AJ203" i="7"/>
  <c r="AI203" i="7"/>
  <c r="AH203" i="7"/>
  <c r="AD203" i="7"/>
  <c r="AC203" i="7"/>
  <c r="AB203" i="7"/>
  <c r="AA203" i="7"/>
  <c r="Z203" i="7"/>
  <c r="Y203" i="7"/>
  <c r="AV202" i="7"/>
  <c r="AU202" i="7"/>
  <c r="AT202" i="7"/>
  <c r="AD202" i="7"/>
  <c r="AC202" i="7"/>
  <c r="AB202" i="7"/>
  <c r="BK199" i="7"/>
  <c r="BJ199" i="7"/>
  <c r="BI199" i="7"/>
  <c r="BE199" i="7"/>
  <c r="BD199" i="7"/>
  <c r="BC199" i="7"/>
  <c r="BB199" i="7"/>
  <c r="BA199" i="7"/>
  <c r="AZ199" i="7"/>
  <c r="AV199" i="7"/>
  <c r="AU199" i="7"/>
  <c r="AT199" i="7"/>
  <c r="AS199" i="7"/>
  <c r="AR199" i="7"/>
  <c r="AQ199" i="7"/>
  <c r="AM199" i="7"/>
  <c r="AL199" i="7"/>
  <c r="AK199" i="7"/>
  <c r="AJ199" i="7"/>
  <c r="AI199" i="7"/>
  <c r="AH199" i="7"/>
  <c r="AD199" i="7"/>
  <c r="AC199" i="7"/>
  <c r="AB199" i="7"/>
  <c r="AA199" i="7"/>
  <c r="Z199" i="7"/>
  <c r="Y199" i="7"/>
  <c r="AG201" i="7"/>
  <c r="AF201" i="7"/>
  <c r="AE201" i="7"/>
  <c r="BK198" i="7"/>
  <c r="BJ198" i="7"/>
  <c r="BI198" i="7"/>
  <c r="BE198" i="7"/>
  <c r="BD198" i="7"/>
  <c r="BC198" i="7"/>
  <c r="BB198" i="7"/>
  <c r="BA198" i="7"/>
  <c r="AZ198" i="7"/>
  <c r="AV198" i="7"/>
  <c r="AT198" i="7"/>
  <c r="AS198" i="7"/>
  <c r="AR198" i="7"/>
  <c r="AQ198" i="7"/>
  <c r="AM198" i="7"/>
  <c r="AL198" i="7"/>
  <c r="AK198" i="7"/>
  <c r="AJ198" i="7"/>
  <c r="AI198" i="7"/>
  <c r="AH198" i="7"/>
  <c r="AD198" i="7"/>
  <c r="AC198" i="7"/>
  <c r="AB198" i="7"/>
  <c r="AA198" i="7"/>
  <c r="Z198" i="7"/>
  <c r="Y198" i="7"/>
  <c r="AG200" i="7"/>
  <c r="AF200" i="7"/>
  <c r="AE200" i="7"/>
  <c r="BK197" i="7"/>
  <c r="BJ197" i="7"/>
  <c r="BI197" i="7"/>
  <c r="BE197" i="7"/>
  <c r="BD197" i="7"/>
  <c r="BC197" i="7"/>
  <c r="BB197" i="7"/>
  <c r="BA197" i="7"/>
  <c r="AZ197" i="7"/>
  <c r="AV197" i="7"/>
  <c r="AU197" i="7"/>
  <c r="AT197" i="7"/>
  <c r="AS197" i="7"/>
  <c r="AR197" i="7"/>
  <c r="AQ197" i="7"/>
  <c r="AM197" i="7"/>
  <c r="AL197" i="7"/>
  <c r="AK197" i="7"/>
  <c r="AJ197" i="7"/>
  <c r="AI197" i="7"/>
  <c r="AH197" i="7"/>
  <c r="AD197" i="7"/>
  <c r="AC197" i="7"/>
  <c r="AB197" i="7"/>
  <c r="AA197" i="7"/>
  <c r="Z197" i="7"/>
  <c r="Y197" i="7"/>
  <c r="AY202" i="7"/>
  <c r="AX202" i="7"/>
  <c r="AW202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P196" i="7"/>
  <c r="AO196" i="7"/>
  <c r="AN196" i="7"/>
  <c r="AM196" i="7"/>
  <c r="AL196" i="7"/>
  <c r="AK196" i="7"/>
  <c r="AJ196" i="7"/>
  <c r="AI196" i="7"/>
  <c r="AH196" i="7"/>
  <c r="BE186" i="7"/>
  <c r="BD186" i="7"/>
  <c r="BC186" i="7"/>
  <c r="BB186" i="7"/>
  <c r="BA186" i="7"/>
  <c r="AZ186" i="7"/>
  <c r="AV186" i="7"/>
  <c r="AU186" i="7"/>
  <c r="AT186" i="7"/>
  <c r="AS186" i="7"/>
  <c r="AR186" i="7"/>
  <c r="AQ186" i="7"/>
  <c r="AM186" i="7"/>
  <c r="AL186" i="7"/>
  <c r="AK186" i="7"/>
  <c r="AJ186" i="7"/>
  <c r="AI186" i="7"/>
  <c r="AH186" i="7"/>
  <c r="AD186" i="7"/>
  <c r="AC186" i="7"/>
  <c r="AB186" i="7"/>
  <c r="AA186" i="7"/>
  <c r="Z186" i="7"/>
  <c r="Y186" i="7"/>
  <c r="AF188" i="7"/>
  <c r="BE185" i="7"/>
  <c r="BD185" i="7"/>
  <c r="BC185" i="7"/>
  <c r="BB185" i="7"/>
  <c r="BA185" i="7"/>
  <c r="AZ185" i="7"/>
  <c r="AV185" i="7"/>
  <c r="AU185" i="7"/>
  <c r="AT185" i="7"/>
  <c r="AS185" i="7"/>
  <c r="AR185" i="7"/>
  <c r="AQ185" i="7"/>
  <c r="AM185" i="7"/>
  <c r="AL185" i="7"/>
  <c r="AK185" i="7"/>
  <c r="AJ185" i="7"/>
  <c r="AI185" i="7"/>
  <c r="AH185" i="7"/>
  <c r="AD185" i="7"/>
  <c r="AC185" i="7"/>
  <c r="AB185" i="7"/>
  <c r="AA185" i="7"/>
  <c r="Z185" i="7"/>
  <c r="Y185" i="7"/>
  <c r="BG184" i="7"/>
  <c r="BE184" i="7"/>
  <c r="BD184" i="7"/>
  <c r="BC184" i="7"/>
  <c r="BB184" i="7"/>
  <c r="BA184" i="7"/>
  <c r="AZ184" i="7"/>
  <c r="AV184" i="7"/>
  <c r="AU184" i="7"/>
  <c r="AT184" i="7"/>
  <c r="AS184" i="7"/>
  <c r="AR184" i="7"/>
  <c r="AQ184" i="7"/>
  <c r="AO184" i="7"/>
  <c r="AM184" i="7"/>
  <c r="AL184" i="7"/>
  <c r="AK184" i="7"/>
  <c r="AJ184" i="7"/>
  <c r="AI184" i="7"/>
  <c r="AH184" i="7"/>
  <c r="AD184" i="7"/>
  <c r="AC184" i="7"/>
  <c r="AB184" i="7"/>
  <c r="AA184" i="7"/>
  <c r="Z184" i="7"/>
  <c r="Y184" i="7"/>
  <c r="X184" i="7"/>
  <c r="V184" i="7"/>
  <c r="AN185" i="7" s="1"/>
  <c r="BG183" i="7"/>
  <c r="BB183" i="7"/>
  <c r="BA183" i="7"/>
  <c r="AZ183" i="7"/>
  <c r="AV183" i="7"/>
  <c r="AU183" i="7"/>
  <c r="AT183" i="7"/>
  <c r="AS183" i="7"/>
  <c r="AR183" i="7"/>
  <c r="AQ183" i="7"/>
  <c r="AO183" i="7"/>
  <c r="AJ183" i="7"/>
  <c r="AI183" i="7"/>
  <c r="AH183" i="7"/>
  <c r="AD183" i="7"/>
  <c r="AC183" i="7"/>
  <c r="AB183" i="7"/>
  <c r="AA183" i="7"/>
  <c r="Z183" i="7"/>
  <c r="Y183" i="7"/>
  <c r="X183" i="7"/>
  <c r="BH183" i="7" s="1"/>
  <c r="V183" i="7"/>
  <c r="AN183" i="7" s="1"/>
  <c r="BG182" i="7"/>
  <c r="BB182" i="7"/>
  <c r="BA182" i="7"/>
  <c r="AZ182" i="7"/>
  <c r="AV182" i="7"/>
  <c r="AU182" i="7"/>
  <c r="AT182" i="7"/>
  <c r="AS182" i="7"/>
  <c r="AR182" i="7"/>
  <c r="AQ182" i="7"/>
  <c r="AO182" i="7"/>
  <c r="AJ182" i="7"/>
  <c r="AI182" i="7"/>
  <c r="AH182" i="7"/>
  <c r="AD182" i="7"/>
  <c r="AC182" i="7"/>
  <c r="AB182" i="7"/>
  <c r="AA182" i="7"/>
  <c r="Z182" i="7"/>
  <c r="Y182" i="7"/>
  <c r="X182" i="7"/>
  <c r="V182" i="7"/>
  <c r="BG181" i="7"/>
  <c r="BB181" i="7"/>
  <c r="BA181" i="7"/>
  <c r="AZ181" i="7"/>
  <c r="AV181" i="7"/>
  <c r="AU181" i="7"/>
  <c r="AT181" i="7"/>
  <c r="AS181" i="7"/>
  <c r="AR181" i="7"/>
  <c r="AQ181" i="7"/>
  <c r="AO181" i="7"/>
  <c r="AJ181" i="7"/>
  <c r="AI181" i="7"/>
  <c r="AH181" i="7"/>
  <c r="AD181" i="7"/>
  <c r="AC181" i="7"/>
  <c r="AB181" i="7"/>
  <c r="AA181" i="7"/>
  <c r="Z181" i="7"/>
  <c r="Y181" i="7"/>
  <c r="X181" i="7"/>
  <c r="AP181" i="7" s="1"/>
  <c r="V181" i="7"/>
  <c r="BF181" i="7" s="1"/>
  <c r="BH180" i="7"/>
  <c r="BG180" i="7"/>
  <c r="BF180" i="7"/>
  <c r="BB180" i="7"/>
  <c r="BA180" i="7"/>
  <c r="AZ180" i="7"/>
  <c r="AV180" i="7"/>
  <c r="AU180" i="7"/>
  <c r="AT180" i="7"/>
  <c r="AS180" i="7"/>
  <c r="AR180" i="7"/>
  <c r="AQ180" i="7"/>
  <c r="AP180" i="7"/>
  <c r="AO180" i="7"/>
  <c r="AN180" i="7"/>
  <c r="AJ180" i="7"/>
  <c r="AI180" i="7"/>
  <c r="AH180" i="7"/>
  <c r="AD180" i="7"/>
  <c r="AC180" i="7"/>
  <c r="AB180" i="7"/>
  <c r="AA180" i="7"/>
  <c r="Z180" i="7"/>
  <c r="Y180" i="7"/>
  <c r="S180" i="7"/>
  <c r="BI180" i="7" s="1"/>
  <c r="BI179" i="7"/>
  <c r="BF179" i="7"/>
  <c r="BC179" i="7"/>
  <c r="BB179" i="7"/>
  <c r="BA179" i="7"/>
  <c r="AZ179" i="7"/>
  <c r="AV179" i="7"/>
  <c r="AU179" i="7"/>
  <c r="AT179" i="7"/>
  <c r="AS179" i="7"/>
  <c r="AR179" i="7"/>
  <c r="AQ179" i="7"/>
  <c r="AN179" i="7"/>
  <c r="AK179" i="7"/>
  <c r="AJ179" i="7"/>
  <c r="AI179" i="7"/>
  <c r="AH179" i="7"/>
  <c r="AD179" i="7"/>
  <c r="AC179" i="7"/>
  <c r="AB179" i="7"/>
  <c r="AA179" i="7"/>
  <c r="Z179" i="7"/>
  <c r="Y179" i="7"/>
  <c r="W179" i="7"/>
  <c r="AO179" i="7" s="1"/>
  <c r="T179" i="7"/>
  <c r="BI178" i="7"/>
  <c r="BH178" i="7"/>
  <c r="BG178" i="7"/>
  <c r="BF178" i="7"/>
  <c r="BC178" i="7"/>
  <c r="BB178" i="7"/>
  <c r="BA178" i="7"/>
  <c r="AZ178" i="7"/>
  <c r="AV178" i="7"/>
  <c r="AU178" i="7"/>
  <c r="AT178" i="7"/>
  <c r="AS178" i="7"/>
  <c r="AR178" i="7"/>
  <c r="AQ178" i="7"/>
  <c r="AP178" i="7"/>
  <c r="AO178" i="7"/>
  <c r="AN178" i="7"/>
  <c r="AK178" i="7"/>
  <c r="AJ178" i="7"/>
  <c r="AI178" i="7"/>
  <c r="AH178" i="7"/>
  <c r="AD178" i="7"/>
  <c r="AC178" i="7"/>
  <c r="AB178" i="7"/>
  <c r="AA178" i="7"/>
  <c r="Z178" i="7"/>
  <c r="Y178" i="7"/>
  <c r="T178" i="7"/>
  <c r="AL178" i="7" s="1"/>
  <c r="BI177" i="7"/>
  <c r="BF177" i="7"/>
  <c r="BC177" i="7"/>
  <c r="BB177" i="7"/>
  <c r="BA177" i="7"/>
  <c r="AZ177" i="7"/>
  <c r="AV177" i="7"/>
  <c r="AU177" i="7"/>
  <c r="AT177" i="7"/>
  <c r="AS177" i="7"/>
  <c r="AR177" i="7"/>
  <c r="AQ177" i="7"/>
  <c r="AN177" i="7"/>
  <c r="AK177" i="7"/>
  <c r="AJ177" i="7"/>
  <c r="AI177" i="7"/>
  <c r="AH177" i="7"/>
  <c r="AD177" i="7"/>
  <c r="AC177" i="7"/>
  <c r="AB177" i="7"/>
  <c r="AA177" i="7"/>
  <c r="Z177" i="7"/>
  <c r="Y177" i="7"/>
  <c r="W177" i="7"/>
  <c r="AO177" i="7" s="1"/>
  <c r="T177" i="7"/>
  <c r="BI176" i="7"/>
  <c r="BG176" i="7"/>
  <c r="BC176" i="7"/>
  <c r="BB176" i="7"/>
  <c r="BA176" i="7"/>
  <c r="AZ176" i="7"/>
  <c r="AV176" i="7"/>
  <c r="AU176" i="7"/>
  <c r="AT176" i="7"/>
  <c r="AS176" i="7"/>
  <c r="AR176" i="7"/>
  <c r="AQ176" i="7"/>
  <c r="AO176" i="7"/>
  <c r="AK176" i="7"/>
  <c r="AJ176" i="7"/>
  <c r="AI176" i="7"/>
  <c r="AH176" i="7"/>
  <c r="AD176" i="7"/>
  <c r="AC176" i="7"/>
  <c r="AB176" i="7"/>
  <c r="AA176" i="7"/>
  <c r="Z176" i="7"/>
  <c r="Y176" i="7"/>
  <c r="X176" i="7"/>
  <c r="AP176" i="7" s="1"/>
  <c r="V176" i="7"/>
  <c r="BF176" i="7" s="1"/>
  <c r="T176" i="7"/>
  <c r="AL176" i="7" s="1"/>
  <c r="BI175" i="7"/>
  <c r="BG175" i="7"/>
  <c r="BC175" i="7"/>
  <c r="BB175" i="7"/>
  <c r="BA175" i="7"/>
  <c r="AZ175" i="7"/>
  <c r="AV175" i="7"/>
  <c r="AU175" i="7"/>
  <c r="AT175" i="7"/>
  <c r="AS175" i="7"/>
  <c r="AR175" i="7"/>
  <c r="AQ175" i="7"/>
  <c r="AO175" i="7"/>
  <c r="AK175" i="7"/>
  <c r="AJ175" i="7"/>
  <c r="AI175" i="7"/>
  <c r="AH175" i="7"/>
  <c r="AD175" i="7"/>
  <c r="AC175" i="7"/>
  <c r="AB175" i="7"/>
  <c r="AA175" i="7"/>
  <c r="Z175" i="7"/>
  <c r="Y175" i="7"/>
  <c r="X175" i="7"/>
  <c r="AP175" i="7" s="1"/>
  <c r="V175" i="7"/>
  <c r="T175" i="7"/>
  <c r="AL175" i="7" s="1"/>
  <c r="BI174" i="7"/>
  <c r="BF174" i="7"/>
  <c r="BC174" i="7"/>
  <c r="BB174" i="7"/>
  <c r="BA174" i="7"/>
  <c r="AZ174" i="7"/>
  <c r="AV174" i="7"/>
  <c r="AU174" i="7"/>
  <c r="AT174" i="7"/>
  <c r="AS174" i="7"/>
  <c r="AR174" i="7"/>
  <c r="AQ174" i="7"/>
  <c r="AN174" i="7"/>
  <c r="AK174" i="7"/>
  <c r="AJ174" i="7"/>
  <c r="AI174" i="7"/>
  <c r="AH174" i="7"/>
  <c r="AD174" i="7"/>
  <c r="AC174" i="7"/>
  <c r="AB174" i="7"/>
  <c r="AA174" i="7"/>
  <c r="Z174" i="7"/>
  <c r="Y174" i="7"/>
  <c r="W174" i="7"/>
  <c r="T174" i="7"/>
  <c r="BJ174" i="7" s="1"/>
  <c r="BM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D173" i="7"/>
  <c r="AC173" i="7"/>
  <c r="AB173" i="7"/>
  <c r="AA173" i="7"/>
  <c r="Z173" i="7"/>
  <c r="Y173" i="7"/>
  <c r="BM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D172" i="7"/>
  <c r="AC172" i="7"/>
  <c r="AB172" i="7"/>
  <c r="AA172" i="7"/>
  <c r="Z172" i="7"/>
  <c r="Y172" i="7"/>
  <c r="BM171" i="7"/>
  <c r="BK171" i="7"/>
  <c r="BJ171" i="7"/>
  <c r="BI171" i="7"/>
  <c r="BH171" i="7"/>
  <c r="BG171" i="7"/>
  <c r="BF171" i="7"/>
  <c r="BE171" i="7"/>
  <c r="BD171" i="7"/>
  <c r="BC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D171" i="7"/>
  <c r="AC171" i="7"/>
  <c r="AB171" i="7"/>
  <c r="AA171" i="7"/>
  <c r="Z171" i="7"/>
  <c r="Y171" i="7"/>
  <c r="BA171" i="7"/>
  <c r="AZ171" i="7"/>
  <c r="BM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BM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BM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BM167" i="7"/>
  <c r="BK167" i="7"/>
  <c r="BJ167" i="7"/>
  <c r="BI167" i="7"/>
  <c r="BG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O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V167" i="7"/>
  <c r="BM166" i="7"/>
  <c r="BK166" i="7"/>
  <c r="BJ166" i="7"/>
  <c r="BI166" i="7"/>
  <c r="BG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O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AP166" i="7" s="1"/>
  <c r="V166" i="7"/>
  <c r="BM165" i="7"/>
  <c r="BK165" i="7"/>
  <c r="BJ165" i="7"/>
  <c r="BI165" i="7"/>
  <c r="BG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O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V165" i="7"/>
  <c r="AN165" i="7" s="1"/>
  <c r="BM164" i="7"/>
  <c r="BK164" i="7"/>
  <c r="BJ164" i="7"/>
  <c r="BI164" i="7"/>
  <c r="BG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O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BH164" i="7" s="1"/>
  <c r="V164" i="7"/>
  <c r="BF164" i="7" s="1"/>
  <c r="BM163" i="7"/>
  <c r="BK163" i="7"/>
  <c r="BJ163" i="7"/>
  <c r="BI163" i="7"/>
  <c r="BG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O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V163" i="7"/>
  <c r="BF163" i="7" s="1"/>
  <c r="BM162" i="7"/>
  <c r="BK162" i="7"/>
  <c r="BJ162" i="7"/>
  <c r="BI162" i="7"/>
  <c r="BG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O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BH162" i="7" s="1"/>
  <c r="V162" i="7"/>
  <c r="AN162" i="7" s="1"/>
  <c r="BM161" i="7"/>
  <c r="BK161" i="7"/>
  <c r="BJ161" i="7"/>
  <c r="BI161" i="7"/>
  <c r="BG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O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V161" i="7"/>
  <c r="BM160" i="7"/>
  <c r="BK160" i="7"/>
  <c r="BJ160" i="7"/>
  <c r="BI160" i="7"/>
  <c r="BG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O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AP160" i="7" s="1"/>
  <c r="V160" i="7"/>
  <c r="AN160" i="7" s="1"/>
  <c r="BM159" i="7"/>
  <c r="BK159" i="7"/>
  <c r="BJ159" i="7"/>
  <c r="BI159" i="7"/>
  <c r="BG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O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V159" i="7"/>
  <c r="BM158" i="7"/>
  <c r="BK158" i="7"/>
  <c r="BJ158" i="7"/>
  <c r="BI158" i="7"/>
  <c r="BG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O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AP158" i="7" s="1"/>
  <c r="V158" i="7"/>
  <c r="BM157" i="7"/>
  <c r="BK157" i="7"/>
  <c r="BJ157" i="7"/>
  <c r="BI157" i="7"/>
  <c r="BG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O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AP157" i="7" s="1"/>
  <c r="V157" i="7"/>
  <c r="BF157" i="7" s="1"/>
  <c r="BM156" i="7"/>
  <c r="BK156" i="7"/>
  <c r="BJ156" i="7"/>
  <c r="BI156" i="7"/>
  <c r="BG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O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BH156" i="7" s="1"/>
  <c r="V156" i="7"/>
  <c r="AN156" i="7" s="1"/>
  <c r="BM155" i="7"/>
  <c r="BK155" i="7"/>
  <c r="BJ155" i="7"/>
  <c r="BI155" i="7"/>
  <c r="BG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O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V155" i="7"/>
  <c r="AN155" i="7" s="1"/>
  <c r="BM154" i="7"/>
  <c r="BK154" i="7"/>
  <c r="BJ154" i="7"/>
  <c r="BI154" i="7"/>
  <c r="BG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O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BH154" i="7" s="1"/>
  <c r="V154" i="7"/>
  <c r="AN154" i="7" s="1"/>
  <c r="BM153" i="7"/>
  <c r="BK153" i="7"/>
  <c r="BJ153" i="7"/>
  <c r="BI153" i="7"/>
  <c r="BG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O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V153" i="7"/>
  <c r="BM152" i="7"/>
  <c r="BK152" i="7"/>
  <c r="BJ152" i="7"/>
  <c r="BI152" i="7"/>
  <c r="BG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O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AP152" i="7" s="1"/>
  <c r="V152" i="7"/>
  <c r="AN152" i="7" s="1"/>
  <c r="BM151" i="7"/>
  <c r="BK151" i="7"/>
  <c r="BJ151" i="7"/>
  <c r="BI151" i="7"/>
  <c r="BG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O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BM150" i="7"/>
  <c r="BK150" i="7"/>
  <c r="BJ150" i="7"/>
  <c r="BI150" i="7"/>
  <c r="BG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O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AP150" i="7" s="1"/>
  <c r="V150" i="7"/>
  <c r="AN150" i="7" s="1"/>
  <c r="BM149" i="7"/>
  <c r="BK149" i="7"/>
  <c r="BJ149" i="7"/>
  <c r="BI149" i="7"/>
  <c r="BG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O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V149" i="7"/>
  <c r="BM148" i="7"/>
  <c r="BK148" i="7"/>
  <c r="BJ148" i="7"/>
  <c r="BI148" i="7"/>
  <c r="BG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O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BH148" i="7" s="1"/>
  <c r="V148" i="7"/>
  <c r="AN148" i="7" s="1"/>
  <c r="BM147" i="7"/>
  <c r="BK147" i="7"/>
  <c r="BJ147" i="7"/>
  <c r="BI147" i="7"/>
  <c r="BG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O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V147" i="7"/>
  <c r="BM146" i="7"/>
  <c r="BK146" i="7"/>
  <c r="BJ146" i="7"/>
  <c r="BI146" i="7"/>
  <c r="BG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O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BH146" i="7" s="1"/>
  <c r="V146" i="7"/>
  <c r="BF146" i="7" s="1"/>
  <c r="BM145" i="7"/>
  <c r="BK145" i="7"/>
  <c r="BJ145" i="7"/>
  <c r="BI145" i="7"/>
  <c r="BG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O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V145" i="7"/>
  <c r="BM144" i="7"/>
  <c r="BK144" i="7"/>
  <c r="BJ144" i="7"/>
  <c r="BI144" i="7"/>
  <c r="BG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O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BH144" i="7" s="1"/>
  <c r="V144" i="7"/>
  <c r="AN144" i="7" s="1"/>
  <c r="BM143" i="7"/>
  <c r="BK143" i="7"/>
  <c r="BJ143" i="7"/>
  <c r="BI143" i="7"/>
  <c r="BG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O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V143" i="7"/>
  <c r="AN143" i="7" s="1"/>
  <c r="BM142" i="7"/>
  <c r="BK142" i="7"/>
  <c r="BJ142" i="7"/>
  <c r="BI142" i="7"/>
  <c r="BG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O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BH142" i="7" s="1"/>
  <c r="V142" i="7"/>
  <c r="AN142" i="7" s="1"/>
  <c r="BM141" i="7"/>
  <c r="BK141" i="7"/>
  <c r="BJ141" i="7"/>
  <c r="BI141" i="7"/>
  <c r="BG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O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V141" i="7"/>
  <c r="BM140" i="7"/>
  <c r="BK140" i="7"/>
  <c r="BJ140" i="7"/>
  <c r="BI140" i="7"/>
  <c r="BG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O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AP140" i="7" s="1"/>
  <c r="V140" i="7"/>
  <c r="AN140" i="7" s="1"/>
  <c r="BM139" i="7"/>
  <c r="BK139" i="7"/>
  <c r="BJ139" i="7"/>
  <c r="BI139" i="7"/>
  <c r="BG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O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V139" i="7"/>
  <c r="BM138" i="7"/>
  <c r="BK138" i="7"/>
  <c r="BJ138" i="7"/>
  <c r="BI138" i="7"/>
  <c r="BG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O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BH138" i="7" s="1"/>
  <c r="V138" i="7"/>
  <c r="AN138" i="7" s="1"/>
  <c r="BM137" i="7"/>
  <c r="BK137" i="7"/>
  <c r="BJ137" i="7"/>
  <c r="BI137" i="7"/>
  <c r="BG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O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V137" i="7"/>
  <c r="BM136" i="7"/>
  <c r="BK136" i="7"/>
  <c r="BJ136" i="7"/>
  <c r="BI136" i="7"/>
  <c r="BG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O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AP136" i="7" s="1"/>
  <c r="V136" i="7"/>
  <c r="AN136" i="7" s="1"/>
  <c r="BM135" i="7"/>
  <c r="BK135" i="7"/>
  <c r="BJ135" i="7"/>
  <c r="BI135" i="7"/>
  <c r="BG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O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V135" i="7"/>
  <c r="AN135" i="7" s="1"/>
  <c r="BM134" i="7"/>
  <c r="BK134" i="7"/>
  <c r="BJ134" i="7"/>
  <c r="BI134" i="7"/>
  <c r="BG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O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BH134" i="7" s="1"/>
  <c r="V134" i="7"/>
  <c r="AN134" i="7" s="1"/>
  <c r="BM133" i="7"/>
  <c r="BK133" i="7"/>
  <c r="BJ133" i="7"/>
  <c r="BI133" i="7"/>
  <c r="BG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O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V133" i="7"/>
  <c r="BM132" i="7"/>
  <c r="BK132" i="7"/>
  <c r="BJ132" i="7"/>
  <c r="BI132" i="7"/>
  <c r="BG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O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BH132" i="7" s="1"/>
  <c r="V132" i="7"/>
  <c r="AN132" i="7" s="1"/>
  <c r="BM131" i="7"/>
  <c r="BK131" i="7"/>
  <c r="BJ131" i="7"/>
  <c r="BI131" i="7"/>
  <c r="BG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O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V131" i="7"/>
  <c r="AN131" i="7" s="1"/>
  <c r="BM130" i="7"/>
  <c r="BK130" i="7"/>
  <c r="BJ130" i="7"/>
  <c r="BI130" i="7"/>
  <c r="BG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O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BH130" i="7" s="1"/>
  <c r="V130" i="7"/>
  <c r="AN130" i="7" s="1"/>
  <c r="BM129" i="7"/>
  <c r="BK129" i="7"/>
  <c r="BJ129" i="7"/>
  <c r="BI129" i="7"/>
  <c r="BG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O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V129" i="7"/>
  <c r="BM128" i="7"/>
  <c r="BK128" i="7"/>
  <c r="BJ128" i="7"/>
  <c r="BI128" i="7"/>
  <c r="BG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O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AP128" i="7" s="1"/>
  <c r="V128" i="7"/>
  <c r="AN128" i="7" s="1"/>
  <c r="BM127" i="7"/>
  <c r="BK127" i="7"/>
  <c r="BJ127" i="7"/>
  <c r="BI127" i="7"/>
  <c r="BG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O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V127" i="7"/>
  <c r="BM126" i="7"/>
  <c r="BK126" i="7"/>
  <c r="BJ126" i="7"/>
  <c r="BI126" i="7"/>
  <c r="BG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O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AP126" i="7" s="1"/>
  <c r="V126" i="7"/>
  <c r="AN126" i="7" s="1"/>
  <c r="BM125" i="7"/>
  <c r="BK125" i="7"/>
  <c r="BJ125" i="7"/>
  <c r="BI125" i="7"/>
  <c r="BG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O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V125" i="7"/>
  <c r="BM124" i="7"/>
  <c r="BK124" i="7"/>
  <c r="BJ124" i="7"/>
  <c r="BI124" i="7"/>
  <c r="BG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O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BH124" i="7" s="1"/>
  <c r="V124" i="7"/>
  <c r="AN124" i="7" s="1"/>
  <c r="BM123" i="7"/>
  <c r="BK123" i="7"/>
  <c r="BJ123" i="7"/>
  <c r="BI123" i="7"/>
  <c r="BG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O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V123" i="7"/>
  <c r="AN123" i="7" s="1"/>
  <c r="BM122" i="7"/>
  <c r="BK122" i="7"/>
  <c r="BJ122" i="7"/>
  <c r="BI122" i="7"/>
  <c r="BG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O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BH122" i="7" s="1"/>
  <c r="V122" i="7"/>
  <c r="AN122" i="7" s="1"/>
  <c r="BM121" i="7"/>
  <c r="BK121" i="7"/>
  <c r="BJ121" i="7"/>
  <c r="BI121" i="7"/>
  <c r="BG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O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V121" i="7"/>
  <c r="BM120" i="7"/>
  <c r="BK120" i="7"/>
  <c r="BJ120" i="7"/>
  <c r="BI120" i="7"/>
  <c r="BG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O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BH120" i="7" s="1"/>
  <c r="V120" i="7"/>
  <c r="BM119" i="7"/>
  <c r="BK119" i="7"/>
  <c r="BJ119" i="7"/>
  <c r="BI119" i="7"/>
  <c r="BG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O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V119" i="7"/>
  <c r="AN119" i="7" s="1"/>
  <c r="BM118" i="7"/>
  <c r="BK118" i="7"/>
  <c r="BJ118" i="7"/>
  <c r="BI118" i="7"/>
  <c r="BG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O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BH118" i="7" s="1"/>
  <c r="V118" i="7"/>
  <c r="AN118" i="7" s="1"/>
  <c r="BM117" i="7"/>
  <c r="BK117" i="7"/>
  <c r="BJ117" i="7"/>
  <c r="BI117" i="7"/>
  <c r="BG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O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V117" i="7"/>
  <c r="BM116" i="7"/>
  <c r="BK116" i="7"/>
  <c r="BJ116" i="7"/>
  <c r="BI116" i="7"/>
  <c r="BG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O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BH116" i="7" s="1"/>
  <c r="V116" i="7"/>
  <c r="AN116" i="7" s="1"/>
  <c r="BM115" i="7"/>
  <c r="BK115" i="7"/>
  <c r="BJ115" i="7"/>
  <c r="BI115" i="7"/>
  <c r="BG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O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V115" i="7"/>
  <c r="AN115" i="7" s="1"/>
  <c r="BM114" i="7"/>
  <c r="BK114" i="7"/>
  <c r="BJ114" i="7"/>
  <c r="BI114" i="7"/>
  <c r="BG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O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BH114" i="7" s="1"/>
  <c r="V114" i="7"/>
  <c r="BM113" i="7"/>
  <c r="BK113" i="7"/>
  <c r="BJ113" i="7"/>
  <c r="BI113" i="7"/>
  <c r="BG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O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V113" i="7"/>
  <c r="AN113" i="7" s="1"/>
  <c r="BM112" i="7"/>
  <c r="BK112" i="7"/>
  <c r="BJ112" i="7"/>
  <c r="BI112" i="7"/>
  <c r="BG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O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V112" i="7"/>
  <c r="AN112" i="7" s="1"/>
  <c r="BM111" i="7"/>
  <c r="BK111" i="7"/>
  <c r="BJ111" i="7"/>
  <c r="BI111" i="7"/>
  <c r="BG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O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BH111" i="7" s="1"/>
  <c r="V111" i="7"/>
  <c r="BM110" i="7"/>
  <c r="BK110" i="7"/>
  <c r="BJ110" i="7"/>
  <c r="BI110" i="7"/>
  <c r="BG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O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BH110" i="7" s="1"/>
  <c r="V110" i="7"/>
  <c r="BF110" i="7" s="1"/>
  <c r="BM109" i="7"/>
  <c r="BK109" i="7"/>
  <c r="BJ109" i="7"/>
  <c r="BI109" i="7"/>
  <c r="BG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O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AP109" i="7" s="1"/>
  <c r="V109" i="7"/>
  <c r="BM108" i="7"/>
  <c r="BK108" i="7"/>
  <c r="BJ108" i="7"/>
  <c r="BI108" i="7"/>
  <c r="BG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O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BH108" i="7" s="1"/>
  <c r="V108" i="7"/>
  <c r="AN108" i="7" s="1"/>
  <c r="BM107" i="7"/>
  <c r="BK107" i="7"/>
  <c r="BJ107" i="7"/>
  <c r="BI107" i="7"/>
  <c r="BG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O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V107" i="7"/>
  <c r="AN107" i="7" s="1"/>
  <c r="BM106" i="7"/>
  <c r="BK106" i="7"/>
  <c r="BJ106" i="7"/>
  <c r="BI106" i="7"/>
  <c r="BG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O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BH106" i="7" s="1"/>
  <c r="V106" i="7"/>
  <c r="BM105" i="7"/>
  <c r="BK105" i="7"/>
  <c r="BJ105" i="7"/>
  <c r="BI105" i="7"/>
  <c r="BG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O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V105" i="7"/>
  <c r="AN105" i="7" s="1"/>
  <c r="BM104" i="7"/>
  <c r="BK104" i="7"/>
  <c r="BJ104" i="7"/>
  <c r="BI104" i="7"/>
  <c r="BG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O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V104" i="7"/>
  <c r="BF104" i="7" s="1"/>
  <c r="BM103" i="7"/>
  <c r="BK103" i="7"/>
  <c r="BJ103" i="7"/>
  <c r="BI103" i="7"/>
  <c r="BG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O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BH103" i="7" s="1"/>
  <c r="V103" i="7"/>
  <c r="BM102" i="7"/>
  <c r="BK102" i="7"/>
  <c r="BJ102" i="7"/>
  <c r="BI102" i="7"/>
  <c r="BG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O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V102" i="7"/>
  <c r="BF102" i="7" s="1"/>
  <c r="BM101" i="7"/>
  <c r="BK101" i="7"/>
  <c r="BJ101" i="7"/>
  <c r="BI101" i="7"/>
  <c r="BG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O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BH101" i="7" s="1"/>
  <c r="V101" i="7"/>
  <c r="BF101" i="7" s="1"/>
  <c r="BM100" i="7"/>
  <c r="BK100" i="7"/>
  <c r="BJ100" i="7"/>
  <c r="BI100" i="7"/>
  <c r="BG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O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BH100" i="7" s="1"/>
  <c r="V100" i="7"/>
  <c r="BF100" i="7" s="1"/>
  <c r="BM99" i="7"/>
  <c r="BK99" i="7"/>
  <c r="BJ99" i="7"/>
  <c r="BI99" i="7"/>
  <c r="BG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O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V99" i="7"/>
  <c r="BF99" i="7" s="1"/>
  <c r="BM98" i="7"/>
  <c r="BK98" i="7"/>
  <c r="BJ98" i="7"/>
  <c r="BI98" i="7"/>
  <c r="BG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O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BH98" i="7" s="1"/>
  <c r="V98" i="7"/>
  <c r="BM97" i="7"/>
  <c r="BK97" i="7"/>
  <c r="BJ97" i="7"/>
  <c r="BI97" i="7"/>
  <c r="BG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O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V97" i="7"/>
  <c r="BM96" i="7"/>
  <c r="BK96" i="7"/>
  <c r="BJ96" i="7"/>
  <c r="BI96" i="7"/>
  <c r="BG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O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V96" i="7"/>
  <c r="BF96" i="7" s="1"/>
  <c r="BM95" i="7"/>
  <c r="BK95" i="7"/>
  <c r="BJ95" i="7"/>
  <c r="BI95" i="7"/>
  <c r="BG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O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BH95" i="7" s="1"/>
  <c r="V95" i="7"/>
  <c r="BM94" i="7"/>
  <c r="BK94" i="7"/>
  <c r="BJ94" i="7"/>
  <c r="BI94" i="7"/>
  <c r="BG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O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BH94" i="7" s="1"/>
  <c r="V94" i="7"/>
  <c r="BF94" i="7" s="1"/>
  <c r="BM93" i="7"/>
  <c r="BK93" i="7"/>
  <c r="BJ93" i="7"/>
  <c r="BI93" i="7"/>
  <c r="BG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O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BH93" i="7" s="1"/>
  <c r="V93" i="7"/>
  <c r="BF93" i="7" s="1"/>
  <c r="BM92" i="7"/>
  <c r="BK92" i="7"/>
  <c r="BJ92" i="7"/>
  <c r="BI92" i="7"/>
  <c r="BG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O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BH92" i="7" s="1"/>
  <c r="V92" i="7"/>
  <c r="BF92" i="7" s="1"/>
  <c r="BM91" i="7"/>
  <c r="BK91" i="7"/>
  <c r="BJ91" i="7"/>
  <c r="BI91" i="7"/>
  <c r="BG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O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V91" i="7"/>
  <c r="BF91" i="7" s="1"/>
  <c r="BM90" i="7"/>
  <c r="BK90" i="7"/>
  <c r="BJ90" i="7"/>
  <c r="BI90" i="7"/>
  <c r="BG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O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BH90" i="7" s="1"/>
  <c r="V90" i="7"/>
  <c r="BM89" i="7"/>
  <c r="BK89" i="7"/>
  <c r="BJ89" i="7"/>
  <c r="BI89" i="7"/>
  <c r="BG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O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V89" i="7"/>
  <c r="AN89" i="7" s="1"/>
  <c r="BM88" i="7"/>
  <c r="BK88" i="7"/>
  <c r="BJ88" i="7"/>
  <c r="BI88" i="7"/>
  <c r="BG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O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V88" i="7"/>
  <c r="BF88" i="7" s="1"/>
  <c r="BM87" i="7"/>
  <c r="BK87" i="7"/>
  <c r="BJ87" i="7"/>
  <c r="BI87" i="7"/>
  <c r="BG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O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BH87" i="7" s="1"/>
  <c r="V87" i="7"/>
  <c r="BM86" i="7"/>
  <c r="BK86" i="7"/>
  <c r="BJ86" i="7"/>
  <c r="BI86" i="7"/>
  <c r="BG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O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V86" i="7"/>
  <c r="BF86" i="7" s="1"/>
  <c r="BM85" i="7"/>
  <c r="BK85" i="7"/>
  <c r="BJ85" i="7"/>
  <c r="BI85" i="7"/>
  <c r="BG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O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BH85" i="7" s="1"/>
  <c r="V85" i="7"/>
  <c r="BM84" i="7"/>
  <c r="BK84" i="7"/>
  <c r="BJ84" i="7"/>
  <c r="BI84" i="7"/>
  <c r="BG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O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V84" i="7"/>
  <c r="BF84" i="7" s="1"/>
  <c r="BM83" i="7"/>
  <c r="BK83" i="7"/>
  <c r="BJ83" i="7"/>
  <c r="BI83" i="7"/>
  <c r="BG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O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BH83" i="7" s="1"/>
  <c r="V83" i="7"/>
  <c r="AN83" i="7" s="1"/>
  <c r="BM82" i="7"/>
  <c r="BK82" i="7"/>
  <c r="BJ82" i="7"/>
  <c r="BI82" i="7"/>
  <c r="BG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O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V82" i="7"/>
  <c r="AN82" i="7" s="1"/>
  <c r="BM81" i="7"/>
  <c r="BK81" i="7"/>
  <c r="BJ81" i="7"/>
  <c r="BI81" i="7"/>
  <c r="BG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O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AP81" i="7" s="1"/>
  <c r="V81" i="7"/>
  <c r="BF81" i="7" s="1"/>
  <c r="BM80" i="7"/>
  <c r="BK80" i="7"/>
  <c r="BJ80" i="7"/>
  <c r="BI80" i="7"/>
  <c r="BG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O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V80" i="7"/>
  <c r="BF80" i="7" s="1"/>
  <c r="BM79" i="7"/>
  <c r="BK79" i="7"/>
  <c r="BJ79" i="7"/>
  <c r="BI79" i="7"/>
  <c r="BG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O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BH79" i="7" s="1"/>
  <c r="V79" i="7"/>
  <c r="BF79" i="7" s="1"/>
  <c r="BM78" i="7"/>
  <c r="BK78" i="7"/>
  <c r="BJ78" i="7"/>
  <c r="BI78" i="7"/>
  <c r="BG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O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V78" i="7"/>
  <c r="BF78" i="7" s="1"/>
  <c r="BM77" i="7"/>
  <c r="BK77" i="7"/>
  <c r="BJ77" i="7"/>
  <c r="BI77" i="7"/>
  <c r="BG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O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BH77" i="7" s="1"/>
  <c r="V77" i="7"/>
  <c r="AN77" i="7" s="1"/>
  <c r="BM76" i="7"/>
  <c r="BK76" i="7"/>
  <c r="BJ76" i="7"/>
  <c r="BI76" i="7"/>
  <c r="BG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O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V76" i="7"/>
  <c r="AN76" i="7" s="1"/>
  <c r="BM75" i="7"/>
  <c r="BK75" i="7"/>
  <c r="BJ75" i="7"/>
  <c r="BI75" i="7"/>
  <c r="BG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O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P75" i="7" s="1"/>
  <c r="V75" i="7"/>
  <c r="BM74" i="7"/>
  <c r="BK74" i="7"/>
  <c r="BJ74" i="7"/>
  <c r="BI74" i="7"/>
  <c r="BG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O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V74" i="7"/>
  <c r="BM73" i="7"/>
  <c r="BK73" i="7"/>
  <c r="BJ73" i="7"/>
  <c r="BI73" i="7"/>
  <c r="BG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O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BH73" i="7" s="1"/>
  <c r="V73" i="7"/>
  <c r="BM72" i="7"/>
  <c r="BK72" i="7"/>
  <c r="BJ72" i="7"/>
  <c r="BI72" i="7"/>
  <c r="BG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O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V72" i="7"/>
  <c r="BM71" i="7"/>
  <c r="BK71" i="7"/>
  <c r="BJ71" i="7"/>
  <c r="BI71" i="7"/>
  <c r="BG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O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BH71" i="7" s="1"/>
  <c r="V71" i="7"/>
  <c r="BM70" i="7"/>
  <c r="BK70" i="7"/>
  <c r="BJ70" i="7"/>
  <c r="BI70" i="7"/>
  <c r="BG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O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V70" i="7"/>
  <c r="BM69" i="7"/>
  <c r="BK69" i="7"/>
  <c r="BJ69" i="7"/>
  <c r="BI69" i="7"/>
  <c r="BG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O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BH69" i="7" s="1"/>
  <c r="V69" i="7"/>
  <c r="AN69" i="7" s="1"/>
  <c r="BM68" i="7"/>
  <c r="BK68" i="7"/>
  <c r="BJ68" i="7"/>
  <c r="BI68" i="7"/>
  <c r="BG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O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V68" i="7"/>
  <c r="AN68" i="7" s="1"/>
  <c r="BM67" i="7"/>
  <c r="BK67" i="7"/>
  <c r="BJ67" i="7"/>
  <c r="BI67" i="7"/>
  <c r="BG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BH67" i="7" s="1"/>
  <c r="V67" i="7"/>
  <c r="AN67" i="7" s="1"/>
  <c r="BM66" i="7"/>
  <c r="BK66" i="7"/>
  <c r="BJ66" i="7"/>
  <c r="BI66" i="7"/>
  <c r="BG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O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V66" i="7"/>
  <c r="BM65" i="7"/>
  <c r="BK65" i="7"/>
  <c r="BJ65" i="7"/>
  <c r="BI65" i="7"/>
  <c r="BG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O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BH65" i="7" s="1"/>
  <c r="V65" i="7"/>
  <c r="AN65" i="7" s="1"/>
  <c r="BM64" i="7"/>
  <c r="BK64" i="7"/>
  <c r="BJ64" i="7"/>
  <c r="BI64" i="7"/>
  <c r="BG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O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V64" i="7"/>
  <c r="BM63" i="7"/>
  <c r="BK63" i="7"/>
  <c r="BJ63" i="7"/>
  <c r="BI63" i="7"/>
  <c r="BG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O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P63" i="7" s="1"/>
  <c r="V63" i="7"/>
  <c r="AN63" i="7" s="1"/>
  <c r="BM62" i="7"/>
  <c r="BK62" i="7"/>
  <c r="BJ62" i="7"/>
  <c r="BI62" i="7"/>
  <c r="BG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O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V62" i="7"/>
  <c r="BM61" i="7"/>
  <c r="BK61" i="7"/>
  <c r="BJ61" i="7"/>
  <c r="BI61" i="7"/>
  <c r="BG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O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BH61" i="7" s="1"/>
  <c r="V61" i="7"/>
  <c r="AN61" i="7" s="1"/>
  <c r="BM60" i="7"/>
  <c r="BK60" i="7"/>
  <c r="BJ60" i="7"/>
  <c r="BI60" i="7"/>
  <c r="BG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O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V60" i="7"/>
  <c r="AN60" i="7" s="1"/>
  <c r="BM59" i="7"/>
  <c r="BK59" i="7"/>
  <c r="BJ59" i="7"/>
  <c r="BI59" i="7"/>
  <c r="BG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O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BH59" i="7" s="1"/>
  <c r="V59" i="7"/>
  <c r="AN59" i="7" s="1"/>
  <c r="BM58" i="7"/>
  <c r="BK58" i="7"/>
  <c r="BJ58" i="7"/>
  <c r="BI58" i="7"/>
  <c r="BG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O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V58" i="7"/>
  <c r="BM57" i="7"/>
  <c r="BK57" i="7"/>
  <c r="BJ57" i="7"/>
  <c r="BI57" i="7"/>
  <c r="BG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V57" i="7"/>
  <c r="AN57" i="7" s="1"/>
  <c r="BM56" i="7"/>
  <c r="BK56" i="7"/>
  <c r="BJ56" i="7"/>
  <c r="BI56" i="7"/>
  <c r="BG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V56" i="7"/>
  <c r="AN56" i="7" s="1"/>
  <c r="BM55" i="7"/>
  <c r="BK55" i="7"/>
  <c r="BJ55" i="7"/>
  <c r="BI55" i="7"/>
  <c r="BG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BH55" i="7" s="1"/>
  <c r="V55" i="7"/>
  <c r="AN55" i="7" s="1"/>
  <c r="BM54" i="7"/>
  <c r="BK54" i="7"/>
  <c r="BJ54" i="7"/>
  <c r="BI54" i="7"/>
  <c r="BG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O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V54" i="7"/>
  <c r="BM53" i="7"/>
  <c r="BK53" i="7"/>
  <c r="BJ53" i="7"/>
  <c r="BI53" i="7"/>
  <c r="BG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O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BH53" i="7" s="1"/>
  <c r="V53" i="7"/>
  <c r="AN53" i="7" s="1"/>
  <c r="BM52" i="7"/>
  <c r="BK52" i="7"/>
  <c r="BJ52" i="7"/>
  <c r="BI52" i="7"/>
  <c r="BG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O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V52" i="7"/>
  <c r="BM51" i="7"/>
  <c r="BK51" i="7"/>
  <c r="BJ51" i="7"/>
  <c r="BI51" i="7"/>
  <c r="BG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O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BH51" i="7" s="1"/>
  <c r="V51" i="7"/>
  <c r="AN51" i="7" s="1"/>
  <c r="BM50" i="7"/>
  <c r="BK50" i="7"/>
  <c r="BJ50" i="7"/>
  <c r="BI50" i="7"/>
  <c r="BG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O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V50" i="7"/>
  <c r="BM49" i="7"/>
  <c r="BK49" i="7"/>
  <c r="BJ49" i="7"/>
  <c r="BI49" i="7"/>
  <c r="BG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O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V49" i="7"/>
  <c r="AN49" i="7" s="1"/>
  <c r="BM48" i="7"/>
  <c r="BK48" i="7"/>
  <c r="BJ48" i="7"/>
  <c r="BI48" i="7"/>
  <c r="BG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O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V48" i="7"/>
  <c r="BM47" i="7"/>
  <c r="BK47" i="7"/>
  <c r="BJ47" i="7"/>
  <c r="BI47" i="7"/>
  <c r="BG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O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BH47" i="7" s="1"/>
  <c r="V47" i="7"/>
  <c r="AN47" i="7" s="1"/>
  <c r="BM46" i="7"/>
  <c r="BK46" i="7"/>
  <c r="BJ46" i="7"/>
  <c r="BI46" i="7"/>
  <c r="BG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O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V46" i="7"/>
  <c r="BM45" i="7"/>
  <c r="BK45" i="7"/>
  <c r="BJ45" i="7"/>
  <c r="BI45" i="7"/>
  <c r="BG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O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BH45" i="7" s="1"/>
  <c r="V45" i="7"/>
  <c r="AN45" i="7" s="1"/>
  <c r="BM44" i="7"/>
  <c r="BK44" i="7"/>
  <c r="BJ44" i="7"/>
  <c r="BI44" i="7"/>
  <c r="BG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O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V44" i="7"/>
  <c r="BM43" i="7"/>
  <c r="BK43" i="7"/>
  <c r="BJ43" i="7"/>
  <c r="BI43" i="7"/>
  <c r="BG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BH43" i="7" s="1"/>
  <c r="V43" i="7"/>
  <c r="AN43" i="7" s="1"/>
  <c r="BM42" i="7"/>
  <c r="BK42" i="7"/>
  <c r="BJ42" i="7"/>
  <c r="BI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BM41" i="7"/>
  <c r="BK41" i="7"/>
  <c r="BJ41" i="7"/>
  <c r="BI41" i="7"/>
  <c r="BG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O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BH41" i="7" s="1"/>
  <c r="V41" i="7"/>
  <c r="AN41" i="7" s="1"/>
  <c r="BM40" i="7"/>
  <c r="BK40" i="7"/>
  <c r="BJ40" i="7"/>
  <c r="BI40" i="7"/>
  <c r="BG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O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AP40" i="7" s="1"/>
  <c r="V40" i="7"/>
  <c r="BM39" i="7"/>
  <c r="BK39" i="7"/>
  <c r="BJ39" i="7"/>
  <c r="BI39" i="7"/>
  <c r="BG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O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BH39" i="7" s="1"/>
  <c r="V39" i="7"/>
  <c r="AN39" i="7" s="1"/>
  <c r="BM38" i="7"/>
  <c r="BK38" i="7"/>
  <c r="BJ38" i="7"/>
  <c r="BI38" i="7"/>
  <c r="BG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AP38" i="7" s="1"/>
  <c r="V38" i="7"/>
  <c r="BM37" i="7"/>
  <c r="BK37" i="7"/>
  <c r="BJ37" i="7"/>
  <c r="BI37" i="7"/>
  <c r="BG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O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V37" i="7"/>
  <c r="BM36" i="7"/>
  <c r="BK36" i="7"/>
  <c r="BJ36" i="7"/>
  <c r="BI36" i="7"/>
  <c r="BG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O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V36" i="7"/>
  <c r="BM35" i="7"/>
  <c r="BK35" i="7"/>
  <c r="BJ35" i="7"/>
  <c r="BI35" i="7"/>
  <c r="BG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O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V35" i="7"/>
  <c r="BF35" i="7" s="1"/>
  <c r="BM34" i="7"/>
  <c r="BK34" i="7"/>
  <c r="BJ34" i="7"/>
  <c r="BI34" i="7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O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AP34" i="7" s="1"/>
  <c r="V34" i="7"/>
  <c r="BM33" i="7"/>
  <c r="BK33" i="7"/>
  <c r="BJ33" i="7"/>
  <c r="BI33" i="7"/>
  <c r="BG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O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V33" i="7"/>
  <c r="BM32" i="7"/>
  <c r="BK32" i="7"/>
  <c r="BJ32" i="7"/>
  <c r="BI32" i="7"/>
  <c r="BG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O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AP32" i="7" s="1"/>
  <c r="V32" i="7"/>
  <c r="BM31" i="7"/>
  <c r="BK31" i="7"/>
  <c r="BJ31" i="7"/>
  <c r="BI31" i="7"/>
  <c r="BG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O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V31" i="7"/>
  <c r="BM30" i="7"/>
  <c r="BK30" i="7"/>
  <c r="BJ30" i="7"/>
  <c r="BI30" i="7"/>
  <c r="BG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O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AP30" i="7" s="1"/>
  <c r="V30" i="7"/>
  <c r="BM29" i="7"/>
  <c r="BK29" i="7"/>
  <c r="BJ29" i="7"/>
  <c r="BI29" i="7"/>
  <c r="BG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O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V29" i="7"/>
  <c r="BM28" i="7"/>
  <c r="BK28" i="7"/>
  <c r="BJ28" i="7"/>
  <c r="BI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AP28" i="7" s="1"/>
  <c r="V28" i="7"/>
  <c r="BF28" i="7" s="1"/>
  <c r="BM27" i="7"/>
  <c r="BK27" i="7"/>
  <c r="BJ27" i="7"/>
  <c r="BI27" i="7"/>
  <c r="BG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O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V27" i="7"/>
  <c r="BM26" i="7"/>
  <c r="BK26" i="7"/>
  <c r="BJ26" i="7"/>
  <c r="BI26" i="7"/>
  <c r="BG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O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AP26" i="7" s="1"/>
  <c r="V26" i="7"/>
  <c r="BF26" i="7" s="1"/>
  <c r="BM25" i="7"/>
  <c r="BK25" i="7"/>
  <c r="BJ25" i="7"/>
  <c r="BI25" i="7"/>
  <c r="BG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O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AP25" i="7" s="1"/>
  <c r="V25" i="7"/>
  <c r="BM24" i="7"/>
  <c r="BK24" i="7"/>
  <c r="BJ24" i="7"/>
  <c r="BI24" i="7"/>
  <c r="BG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O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P24" i="7" s="1"/>
  <c r="V24" i="7"/>
  <c r="BF24" i="7" s="1"/>
  <c r="BM23" i="7"/>
  <c r="BK23" i="7"/>
  <c r="BJ23" i="7"/>
  <c r="BI23" i="7"/>
  <c r="BG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O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V23" i="7"/>
  <c r="BM22" i="7"/>
  <c r="BK22" i="7"/>
  <c r="BJ22" i="7"/>
  <c r="BI22" i="7"/>
  <c r="BG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AP22" i="7" s="1"/>
  <c r="V22" i="7"/>
  <c r="BF22" i="7" s="1"/>
  <c r="BM21" i="7"/>
  <c r="BK21" i="7"/>
  <c r="BJ21" i="7"/>
  <c r="BI21" i="7"/>
  <c r="BG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O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V21" i="7"/>
  <c r="BM20" i="7"/>
  <c r="BK20" i="7"/>
  <c r="BJ20" i="7"/>
  <c r="BI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AP20" i="7" s="1"/>
  <c r="V20" i="7"/>
  <c r="BF20" i="7" s="1"/>
  <c r="BM19" i="7"/>
  <c r="BK19" i="7"/>
  <c r="BJ19" i="7"/>
  <c r="BI19" i="7"/>
  <c r="BG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AP19" i="7" s="1"/>
  <c r="V19" i="7"/>
  <c r="BM18" i="7"/>
  <c r="BK18" i="7"/>
  <c r="BJ18" i="7"/>
  <c r="BI18" i="7"/>
  <c r="BG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O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AP18" i="7" s="1"/>
  <c r="V18" i="7"/>
  <c r="BF18" i="7" s="1"/>
  <c r="BM17" i="7"/>
  <c r="BK17" i="7"/>
  <c r="BJ17" i="7"/>
  <c r="BI17" i="7"/>
  <c r="BG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O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AP17" i="7" s="1"/>
  <c r="V17" i="7"/>
  <c r="BM16" i="7"/>
  <c r="BK16" i="7"/>
  <c r="BJ16" i="7"/>
  <c r="BI16" i="7"/>
  <c r="BG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O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AP16" i="7" s="1"/>
  <c r="V16" i="7"/>
  <c r="BF16" i="7" s="1"/>
  <c r="AO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V15" i="7"/>
  <c r="AN15" i="7" s="1"/>
  <c r="AO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AP14" i="7" s="1"/>
  <c r="V14" i="7"/>
  <c r="AN14" i="7" s="1"/>
  <c r="AO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V13" i="7"/>
  <c r="AN13" i="7" s="1"/>
  <c r="AO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AP12" i="7" s="1"/>
  <c r="V12" i="7"/>
  <c r="AN12" i="7" s="1"/>
  <c r="AO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V11" i="7"/>
  <c r="AO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AP10" i="7" s="1"/>
  <c r="V10" i="7"/>
  <c r="AN10" i="7" s="1"/>
  <c r="AO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V9" i="7"/>
  <c r="AO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AP8" i="7" s="1"/>
  <c r="V8" i="7"/>
  <c r="AN8" i="7" s="1"/>
  <c r="AO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V7" i="7"/>
  <c r="X6" i="7"/>
  <c r="V6" i="7"/>
  <c r="X5" i="7"/>
  <c r="V5" i="7"/>
  <c r="S182" i="1"/>
  <c r="S183" i="1"/>
  <c r="S184" i="1"/>
  <c r="Q182" i="1"/>
  <c r="Q183" i="1"/>
  <c r="Q184" i="1"/>
  <c r="S181" i="1"/>
  <c r="Q181" i="1"/>
  <c r="AG190" i="7" l="1"/>
  <c r="AG191" i="7"/>
  <c r="AY200" i="7"/>
  <c r="AW200" i="7"/>
  <c r="AE190" i="7"/>
  <c r="AE191" i="7"/>
  <c r="AX200" i="7"/>
  <c r="AF190" i="7"/>
  <c r="AF191" i="7"/>
  <c r="AY201" i="7"/>
  <c r="AG192" i="7"/>
  <c r="AX195" i="7"/>
  <c r="AX194" i="7"/>
  <c r="AX193" i="7"/>
  <c r="AX192" i="7"/>
  <c r="AX191" i="7"/>
  <c r="AX189" i="7"/>
  <c r="AX190" i="7"/>
  <c r="AX187" i="7"/>
  <c r="AF187" i="7"/>
  <c r="AX188" i="7"/>
  <c r="AW194" i="7"/>
  <c r="AW195" i="7"/>
  <c r="AW193" i="7"/>
  <c r="AW191" i="7"/>
  <c r="AW189" i="7"/>
  <c r="AW190" i="7"/>
  <c r="AW192" i="7"/>
  <c r="AY194" i="7"/>
  <c r="AY195" i="7"/>
  <c r="AY193" i="7"/>
  <c r="AW201" i="7"/>
  <c r="AE192" i="7"/>
  <c r="AX201" i="7"/>
  <c r="AF192" i="7"/>
  <c r="AX214" i="7"/>
  <c r="AX210" i="7"/>
  <c r="AE187" i="7"/>
  <c r="AW187" i="7"/>
  <c r="AW188" i="7"/>
  <c r="AE188" i="7"/>
  <c r="AY190" i="7"/>
  <c r="AY187" i="7"/>
  <c r="AG187" i="7"/>
  <c r="AY188" i="7"/>
  <c r="AY192" i="7"/>
  <c r="AY189" i="7"/>
  <c r="AY191" i="7"/>
  <c r="AG188" i="7"/>
  <c r="AY211" i="7"/>
  <c r="AY215" i="7"/>
  <c r="AW210" i="7"/>
  <c r="AW214" i="7"/>
  <c r="AY210" i="7"/>
  <c r="AY214" i="7"/>
  <c r="AY218" i="7"/>
  <c r="AG209" i="7"/>
  <c r="AY219" i="7"/>
  <c r="AG210" i="7"/>
  <c r="AY213" i="7"/>
  <c r="AY217" i="7"/>
  <c r="AY209" i="7"/>
  <c r="AY212" i="7"/>
  <c r="AY216" i="7"/>
  <c r="AW213" i="7"/>
  <c r="AW217" i="7"/>
  <c r="AW209" i="7"/>
  <c r="AW212" i="7"/>
  <c r="AW216" i="7"/>
  <c r="AE209" i="7"/>
  <c r="AW218" i="7"/>
  <c r="AW211" i="7"/>
  <c r="AW215" i="7"/>
  <c r="AW219" i="7"/>
  <c r="AE210" i="7"/>
  <c r="AX213" i="7"/>
  <c r="AX217" i="7"/>
  <c r="AX209" i="7"/>
  <c r="AX212" i="7"/>
  <c r="AX216" i="7"/>
  <c r="AF209" i="7"/>
  <c r="AX218" i="7"/>
  <c r="AX211" i="7"/>
  <c r="AX215" i="7"/>
  <c r="AX219" i="7"/>
  <c r="AF210" i="7"/>
  <c r="I88" i="7"/>
  <c r="J88" i="7"/>
  <c r="AE175" i="7"/>
  <c r="AP77" i="7"/>
  <c r="X179" i="7"/>
  <c r="AP179" i="7" s="1"/>
  <c r="AP118" i="7"/>
  <c r="AP59" i="7"/>
  <c r="BL36" i="7"/>
  <c r="AP67" i="7"/>
  <c r="H66" i="7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AE174" i="7"/>
  <c r="BF45" i="7"/>
  <c r="BL65" i="7"/>
  <c r="AP55" i="7"/>
  <c r="BH16" i="7"/>
  <c r="BN60" i="7"/>
  <c r="BF49" i="7"/>
  <c r="BF77" i="7"/>
  <c r="AP144" i="7"/>
  <c r="AY196" i="7"/>
  <c r="BH40" i="7"/>
  <c r="BF53" i="7"/>
  <c r="BH109" i="7"/>
  <c r="BL177" i="7"/>
  <c r="U174" i="7"/>
  <c r="BK174" i="7" s="1"/>
  <c r="AG186" i="7"/>
  <c r="AE204" i="7"/>
  <c r="AE208" i="7"/>
  <c r="AF205" i="7"/>
  <c r="AX171" i="7"/>
  <c r="BL23" i="7"/>
  <c r="BL30" i="7"/>
  <c r="BL33" i="7"/>
  <c r="BF43" i="7"/>
  <c r="BL59" i="7"/>
  <c r="BL82" i="7"/>
  <c r="BL27" i="7"/>
  <c r="BH75" i="7"/>
  <c r="AP83" i="7"/>
  <c r="BF83" i="7"/>
  <c r="AN84" i="7"/>
  <c r="AP85" i="7"/>
  <c r="AP122" i="7"/>
  <c r="BF122" i="7"/>
  <c r="AP124" i="7"/>
  <c r="BF124" i="7"/>
  <c r="BN136" i="7"/>
  <c r="AP148" i="7"/>
  <c r="BF148" i="7"/>
  <c r="AN166" i="7"/>
  <c r="X177" i="7"/>
  <c r="AP177" i="7" s="1"/>
  <c r="AG204" i="7"/>
  <c r="AG208" i="7"/>
  <c r="BL40" i="7"/>
  <c r="BL39" i="7"/>
  <c r="AI171" i="7"/>
  <c r="BG177" i="7"/>
  <c r="BH63" i="7"/>
  <c r="AN81" i="7"/>
  <c r="BN140" i="7"/>
  <c r="AP142" i="7"/>
  <c r="AE176" i="7"/>
  <c r="U176" i="7"/>
  <c r="AM176" i="7" s="1"/>
  <c r="BL18" i="7"/>
  <c r="BL21" i="7"/>
  <c r="BL34" i="7"/>
  <c r="BF47" i="7"/>
  <c r="BN26" i="7"/>
  <c r="BN34" i="7"/>
  <c r="BL57" i="7"/>
  <c r="BL28" i="7"/>
  <c r="BL25" i="7"/>
  <c r="BL38" i="7"/>
  <c r="BF51" i="7"/>
  <c r="BF69" i="7"/>
  <c r="BL84" i="7"/>
  <c r="AN80" i="7"/>
  <c r="BH166" i="7"/>
  <c r="AG203" i="7"/>
  <c r="AG207" i="7"/>
  <c r="BN42" i="7"/>
  <c r="BL69" i="7"/>
  <c r="BN40" i="7"/>
  <c r="BL37" i="7"/>
  <c r="BL63" i="7"/>
  <c r="BL81" i="7"/>
  <c r="BL31" i="7"/>
  <c r="BF41" i="7"/>
  <c r="BL19" i="7"/>
  <c r="BL32" i="7"/>
  <c r="BN37" i="7"/>
  <c r="BL35" i="7"/>
  <c r="BL61" i="7"/>
  <c r="BN65" i="7"/>
  <c r="BF67" i="7"/>
  <c r="BN77" i="7"/>
  <c r="AN79" i="7"/>
  <c r="BH81" i="7"/>
  <c r="AN92" i="7"/>
  <c r="AN110" i="7"/>
  <c r="AP120" i="7"/>
  <c r="BH128" i="7"/>
  <c r="BH152" i="7"/>
  <c r="BF184" i="7"/>
  <c r="AY197" i="7"/>
  <c r="BL53" i="7"/>
  <c r="BN31" i="7"/>
  <c r="BL29" i="7"/>
  <c r="BH38" i="7"/>
  <c r="BL55" i="7"/>
  <c r="BL83" i="7"/>
  <c r="AN78" i="7"/>
  <c r="AN100" i="7"/>
  <c r="BH160" i="7"/>
  <c r="BG179" i="7"/>
  <c r="AF184" i="7"/>
  <c r="AE205" i="7"/>
  <c r="BL42" i="7"/>
  <c r="BL44" i="7"/>
  <c r="BL48" i="7"/>
  <c r="BL50" i="7"/>
  <c r="BN53" i="7"/>
  <c r="AN42" i="7"/>
  <c r="AP43" i="7"/>
  <c r="AN44" i="7"/>
  <c r="AP45" i="7"/>
  <c r="AN46" i="7"/>
  <c r="AP47" i="7"/>
  <c r="BN59" i="7"/>
  <c r="AN48" i="7"/>
  <c r="AP49" i="7"/>
  <c r="BN61" i="7"/>
  <c r="AN50" i="7"/>
  <c r="AP51" i="7"/>
  <c r="AN52" i="7"/>
  <c r="AP53" i="7"/>
  <c r="AN54" i="7"/>
  <c r="BL67" i="7"/>
  <c r="BL60" i="7"/>
  <c r="AP69" i="7"/>
  <c r="AN70" i="7"/>
  <c r="AN71" i="7"/>
  <c r="BL80" i="7"/>
  <c r="AN91" i="7"/>
  <c r="AN99" i="7"/>
  <c r="BH126" i="7"/>
  <c r="BN151" i="7"/>
  <c r="AP146" i="7"/>
  <c r="BH150" i="7"/>
  <c r="BH158" i="7"/>
  <c r="AN181" i="7"/>
  <c r="BM186" i="7"/>
  <c r="AX205" i="7"/>
  <c r="BL17" i="7"/>
  <c r="BN18" i="7"/>
  <c r="AN7" i="7"/>
  <c r="AN19" i="7"/>
  <c r="AN21" i="7"/>
  <c r="AN27" i="7"/>
  <c r="BL43" i="7"/>
  <c r="AN33" i="7"/>
  <c r="AN35" i="7"/>
  <c r="BL47" i="7"/>
  <c r="BL49" i="7"/>
  <c r="BN68" i="7"/>
  <c r="BF142" i="7"/>
  <c r="BN24" i="7"/>
  <c r="BF17" i="7"/>
  <c r="BF19" i="7"/>
  <c r="BF21" i="7"/>
  <c r="BF23" i="7"/>
  <c r="BF25" i="7"/>
  <c r="BF27" i="7"/>
  <c r="BF29" i="7"/>
  <c r="BF31" i="7"/>
  <c r="BF33" i="7"/>
  <c r="BN47" i="7"/>
  <c r="BF37" i="7"/>
  <c r="BF39" i="7"/>
  <c r="BH49" i="7"/>
  <c r="AP57" i="7"/>
  <c r="BF57" i="7"/>
  <c r="BN69" i="7"/>
  <c r="AN58" i="7"/>
  <c r="BL71" i="7"/>
  <c r="BL64" i="7"/>
  <c r="AP71" i="7"/>
  <c r="BF71" i="7"/>
  <c r="AN72" i="7"/>
  <c r="AN73" i="7"/>
  <c r="BF136" i="7"/>
  <c r="AP138" i="7"/>
  <c r="BF138" i="7"/>
  <c r="AN164" i="7"/>
  <c r="AW171" i="7"/>
  <c r="BH176" i="7"/>
  <c r="BH179" i="7"/>
  <c r="AN184" i="7"/>
  <c r="BG185" i="7"/>
  <c r="AX198" i="7"/>
  <c r="BG208" i="7"/>
  <c r="BF55" i="7"/>
  <c r="BL104" i="7"/>
  <c r="BF118" i="7"/>
  <c r="BF140" i="7"/>
  <c r="BH175" i="7"/>
  <c r="AK180" i="7"/>
  <c r="BL16" i="7"/>
  <c r="BL22" i="7"/>
  <c r="BH18" i="7"/>
  <c r="BH20" i="7"/>
  <c r="BH22" i="7"/>
  <c r="BH24" i="7"/>
  <c r="BH26" i="7"/>
  <c r="BH28" i="7"/>
  <c r="BH30" i="7"/>
  <c r="BH32" i="7"/>
  <c r="BH34" i="7"/>
  <c r="BH36" i="7"/>
  <c r="BF59" i="7"/>
  <c r="BL73" i="7"/>
  <c r="BL66" i="7"/>
  <c r="BL85" i="7"/>
  <c r="BL86" i="7"/>
  <c r="BL76" i="7"/>
  <c r="AP79" i="7"/>
  <c r="AP134" i="7"/>
  <c r="BF134" i="7"/>
  <c r="BH140" i="7"/>
  <c r="AF183" i="7"/>
  <c r="AG184" i="7"/>
  <c r="AX196" i="7"/>
  <c r="AX204" i="7"/>
  <c r="BH208" i="7"/>
  <c r="BN147" i="7"/>
  <c r="BL171" i="7"/>
  <c r="BN16" i="7"/>
  <c r="BN21" i="7"/>
  <c r="AN11" i="7"/>
  <c r="BH57" i="7"/>
  <c r="AP61" i="7"/>
  <c r="BF61" i="7"/>
  <c r="AN62" i="7"/>
  <c r="BL75" i="7"/>
  <c r="BL68" i="7"/>
  <c r="AP73" i="7"/>
  <c r="BF73" i="7"/>
  <c r="AN74" i="7"/>
  <c r="AN75" i="7"/>
  <c r="AN88" i="7"/>
  <c r="AN96" i="7"/>
  <c r="AN104" i="7"/>
  <c r="AP130" i="7"/>
  <c r="BF130" i="7"/>
  <c r="AP132" i="7"/>
  <c r="BF132" i="7"/>
  <c r="BH136" i="7"/>
  <c r="AP154" i="7"/>
  <c r="BF154" i="7"/>
  <c r="AP156" i="7"/>
  <c r="BF156" i="7"/>
  <c r="AN157" i="7"/>
  <c r="BL169" i="7"/>
  <c r="AP162" i="7"/>
  <c r="BF162" i="7"/>
  <c r="AP164" i="7"/>
  <c r="BN170" i="7"/>
  <c r="AE177" i="7"/>
  <c r="AF185" i="7"/>
  <c r="AX197" i="7"/>
  <c r="AF186" i="7"/>
  <c r="BL58" i="7"/>
  <c r="BL72" i="7"/>
  <c r="BL24" i="7"/>
  <c r="AN17" i="7"/>
  <c r="AN25" i="7"/>
  <c r="AN29" i="7"/>
  <c r="AN31" i="7"/>
  <c r="AN37" i="7"/>
  <c r="BL62" i="7"/>
  <c r="BF144" i="7"/>
  <c r="AG196" i="7"/>
  <c r="BL20" i="7"/>
  <c r="BL54" i="7"/>
  <c r="BF63" i="7"/>
  <c r="AN64" i="7"/>
  <c r="BN76" i="7"/>
  <c r="BL77" i="7"/>
  <c r="BL70" i="7"/>
  <c r="BF128" i="7"/>
  <c r="BF152" i="7"/>
  <c r="BF160" i="7"/>
  <c r="BF166" i="7"/>
  <c r="AW185" i="7"/>
  <c r="AG185" i="7"/>
  <c r="AO185" i="7"/>
  <c r="AX203" i="7"/>
  <c r="AX206" i="7"/>
  <c r="AN23" i="7"/>
  <c r="BL41" i="7"/>
  <c r="BN44" i="7"/>
  <c r="BL45" i="7"/>
  <c r="BN46" i="7"/>
  <c r="BL51" i="7"/>
  <c r="BL74" i="7"/>
  <c r="BN128" i="7"/>
  <c r="AF208" i="7"/>
  <c r="BN19" i="7"/>
  <c r="AN9" i="7"/>
  <c r="BL26" i="7"/>
  <c r="BL56" i="7"/>
  <c r="AP65" i="7"/>
  <c r="BF65" i="7"/>
  <c r="AN66" i="7"/>
  <c r="BN78" i="7"/>
  <c r="BL79" i="7"/>
  <c r="BF75" i="7"/>
  <c r="BL78" i="7"/>
  <c r="AN86" i="7"/>
  <c r="AN94" i="7"/>
  <c r="AN102" i="7"/>
  <c r="BF126" i="7"/>
  <c r="BF150" i="7"/>
  <c r="BF158" i="7"/>
  <c r="AH171" i="7"/>
  <c r="AG182" i="7"/>
  <c r="AE185" i="7"/>
  <c r="AG197" i="7"/>
  <c r="AP41" i="7"/>
  <c r="BL52" i="7"/>
  <c r="BH72" i="7"/>
  <c r="AP72" i="7"/>
  <c r="BN83" i="7"/>
  <c r="BF85" i="7"/>
  <c r="AN85" i="7"/>
  <c r="BF87" i="7"/>
  <c r="AN87" i="7"/>
  <c r="AP88" i="7"/>
  <c r="BN99" i="7"/>
  <c r="BH88" i="7"/>
  <c r="BN100" i="7"/>
  <c r="AP89" i="7"/>
  <c r="BH89" i="7"/>
  <c r="BF106" i="7"/>
  <c r="BL117" i="7"/>
  <c r="AN106" i="7"/>
  <c r="BN121" i="7"/>
  <c r="AP110" i="7"/>
  <c r="BN120" i="7"/>
  <c r="BN139" i="7"/>
  <c r="BH135" i="7"/>
  <c r="AP135" i="7"/>
  <c r="BN146" i="7"/>
  <c r="BN144" i="7"/>
  <c r="BL150" i="7"/>
  <c r="BF139" i="7"/>
  <c r="AN139" i="7"/>
  <c r="AF182" i="7"/>
  <c r="BN48" i="7"/>
  <c r="BN93" i="7"/>
  <c r="BH82" i="7"/>
  <c r="AP82" i="7"/>
  <c r="AP7" i="7"/>
  <c r="BN23" i="7"/>
  <c r="AP29" i="7"/>
  <c r="AP31" i="7"/>
  <c r="BN35" i="7"/>
  <c r="BN39" i="7"/>
  <c r="BH66" i="7"/>
  <c r="AP66" i="7"/>
  <c r="BN67" i="7"/>
  <c r="AP86" i="7"/>
  <c r="BN97" i="7"/>
  <c r="BL138" i="7"/>
  <c r="BF127" i="7"/>
  <c r="AN127" i="7"/>
  <c r="BN95" i="7"/>
  <c r="BH84" i="7"/>
  <c r="AP84" i="7"/>
  <c r="BF103" i="7"/>
  <c r="AN103" i="7"/>
  <c r="BD179" i="7"/>
  <c r="T180" i="7"/>
  <c r="AL179" i="7"/>
  <c r="U179" i="7"/>
  <c r="AN16" i="7"/>
  <c r="BH17" i="7"/>
  <c r="AN18" i="7"/>
  <c r="BH19" i="7"/>
  <c r="AN20" i="7"/>
  <c r="BH21" i="7"/>
  <c r="AN22" i="7"/>
  <c r="BH23" i="7"/>
  <c r="AN24" i="7"/>
  <c r="BH25" i="7"/>
  <c r="AN26" i="7"/>
  <c r="BH27" i="7"/>
  <c r="AN28" i="7"/>
  <c r="BH29" i="7"/>
  <c r="AN30" i="7"/>
  <c r="BH31" i="7"/>
  <c r="AN32" i="7"/>
  <c r="BH33" i="7"/>
  <c r="AN34" i="7"/>
  <c r="BH35" i="7"/>
  <c r="AN36" i="7"/>
  <c r="BH37" i="7"/>
  <c r="AN38" i="7"/>
  <c r="AN40" i="7"/>
  <c r="BH44" i="7"/>
  <c r="AP44" i="7"/>
  <c r="BN56" i="7"/>
  <c r="BN45" i="7"/>
  <c r="BH52" i="7"/>
  <c r="AP52" i="7"/>
  <c r="BN64" i="7"/>
  <c r="BH60" i="7"/>
  <c r="AP60" i="7"/>
  <c r="BN72" i="7"/>
  <c r="BH68" i="7"/>
  <c r="AP68" i="7"/>
  <c r="BN80" i="7"/>
  <c r="BN85" i="7"/>
  <c r="BH74" i="7"/>
  <c r="AP74" i="7"/>
  <c r="BL92" i="7"/>
  <c r="BH86" i="7"/>
  <c r="BF98" i="7"/>
  <c r="BL109" i="7"/>
  <c r="AN98" i="7"/>
  <c r="AP102" i="7"/>
  <c r="BN113" i="7"/>
  <c r="BL114" i="7"/>
  <c r="BL115" i="7"/>
  <c r="BH123" i="7"/>
  <c r="AP123" i="7"/>
  <c r="BN134" i="7"/>
  <c r="BN132" i="7"/>
  <c r="BL149" i="7"/>
  <c r="AW184" i="7"/>
  <c r="BH64" i="7"/>
  <c r="AP64" i="7"/>
  <c r="BF89" i="7"/>
  <c r="BL100" i="7"/>
  <c r="AP113" i="7"/>
  <c r="BN124" i="7"/>
  <c r="BH113" i="7"/>
  <c r="BL146" i="7"/>
  <c r="BF135" i="7"/>
  <c r="AP9" i="7"/>
  <c r="AP11" i="7"/>
  <c r="AP13" i="7"/>
  <c r="AP15" i="7"/>
  <c r="BN17" i="7"/>
  <c r="AP21" i="7"/>
  <c r="AP23" i="7"/>
  <c r="BN25" i="7"/>
  <c r="AP27" i="7"/>
  <c r="BN27" i="7"/>
  <c r="BN29" i="7"/>
  <c r="BN33" i="7"/>
  <c r="AP35" i="7"/>
  <c r="BN62" i="7"/>
  <c r="BH58" i="7"/>
  <c r="AP58" i="7"/>
  <c r="BN70" i="7"/>
  <c r="BN89" i="7"/>
  <c r="BH78" i="7"/>
  <c r="AP78" i="7"/>
  <c r="BL99" i="7"/>
  <c r="BN75" i="7"/>
  <c r="BN91" i="7"/>
  <c r="BH80" i="7"/>
  <c r="AP80" i="7"/>
  <c r="BL90" i="7"/>
  <c r="BL91" i="7"/>
  <c r="BF97" i="7"/>
  <c r="BL108" i="7"/>
  <c r="BL112" i="7"/>
  <c r="BL145" i="7"/>
  <c r="BH48" i="7"/>
  <c r="AP48" i="7"/>
  <c r="BN123" i="7"/>
  <c r="AP112" i="7"/>
  <c r="BH112" i="7"/>
  <c r="BN116" i="7"/>
  <c r="AP105" i="7"/>
  <c r="BH105" i="7"/>
  <c r="BG186" i="7"/>
  <c r="AO186" i="7"/>
  <c r="BN20" i="7"/>
  <c r="BN22" i="7"/>
  <c r="BN28" i="7"/>
  <c r="BF30" i="7"/>
  <c r="BN30" i="7"/>
  <c r="BF32" i="7"/>
  <c r="BN32" i="7"/>
  <c r="BF34" i="7"/>
  <c r="AP36" i="7"/>
  <c r="BF36" i="7"/>
  <c r="BN36" i="7"/>
  <c r="BF38" i="7"/>
  <c r="BN38" i="7"/>
  <c r="BF40" i="7"/>
  <c r="BH46" i="7"/>
  <c r="AP46" i="7"/>
  <c r="BN58" i="7"/>
  <c r="BH54" i="7"/>
  <c r="AP54" i="7"/>
  <c r="BN66" i="7"/>
  <c r="BN55" i="7"/>
  <c r="BH62" i="7"/>
  <c r="AP62" i="7"/>
  <c r="BN74" i="7"/>
  <c r="BN63" i="7"/>
  <c r="BH70" i="7"/>
  <c r="AP70" i="7"/>
  <c r="BN82" i="7"/>
  <c r="BL87" i="7"/>
  <c r="BN81" i="7"/>
  <c r="BL88" i="7"/>
  <c r="BF95" i="7"/>
  <c r="AN95" i="7"/>
  <c r="AP96" i="7"/>
  <c r="BN107" i="7"/>
  <c r="BH96" i="7"/>
  <c r="BN108" i="7"/>
  <c r="AP97" i="7"/>
  <c r="BH97" i="7"/>
  <c r="AN97" i="7"/>
  <c r="BH102" i="7"/>
  <c r="BF114" i="7"/>
  <c r="BL125" i="7"/>
  <c r="AN114" i="7"/>
  <c r="BH119" i="7"/>
  <c r="AP119" i="7"/>
  <c r="BN130" i="7"/>
  <c r="BL137" i="7"/>
  <c r="BH155" i="7"/>
  <c r="BN166" i="7"/>
  <c r="AP155" i="7"/>
  <c r="AW199" i="7"/>
  <c r="BN50" i="7"/>
  <c r="BN52" i="7"/>
  <c r="BN41" i="7"/>
  <c r="BN49" i="7"/>
  <c r="BH56" i="7"/>
  <c r="AP56" i="7"/>
  <c r="BN57" i="7"/>
  <c r="BL122" i="7"/>
  <c r="BF111" i="7"/>
  <c r="AN111" i="7"/>
  <c r="AW208" i="7"/>
  <c r="AE199" i="7"/>
  <c r="AP33" i="7"/>
  <c r="AP37" i="7"/>
  <c r="AP39" i="7"/>
  <c r="BH42" i="7"/>
  <c r="AP42" i="7"/>
  <c r="BN54" i="7"/>
  <c r="BN43" i="7"/>
  <c r="BH50" i="7"/>
  <c r="AP50" i="7"/>
  <c r="BN51" i="7"/>
  <c r="BN73" i="7"/>
  <c r="BL98" i="7"/>
  <c r="BF105" i="7"/>
  <c r="BL116" i="7"/>
  <c r="BH131" i="7"/>
  <c r="AP131" i="7"/>
  <c r="BN142" i="7"/>
  <c r="AE184" i="7"/>
  <c r="BL46" i="7"/>
  <c r="BN79" i="7"/>
  <c r="BL96" i="7"/>
  <c r="AP104" i="7"/>
  <c r="BN115" i="7"/>
  <c r="BH104" i="7"/>
  <c r="BN71" i="7"/>
  <c r="BN87" i="7"/>
  <c r="BH76" i="7"/>
  <c r="AP76" i="7"/>
  <c r="BL93" i="7"/>
  <c r="BL94" i="7"/>
  <c r="BF90" i="7"/>
  <c r="BL101" i="7"/>
  <c r="AN90" i="7"/>
  <c r="AP94" i="7"/>
  <c r="BN105" i="7"/>
  <c r="BL106" i="7"/>
  <c r="BL107" i="7"/>
  <c r="BL124" i="7"/>
  <c r="BF113" i="7"/>
  <c r="BN158" i="7"/>
  <c r="BH165" i="7"/>
  <c r="AP165" i="7"/>
  <c r="BN171" i="7"/>
  <c r="BN98" i="7"/>
  <c r="AP87" i="7"/>
  <c r="BL89" i="7"/>
  <c r="BN106" i="7"/>
  <c r="AP95" i="7"/>
  <c r="BL97" i="7"/>
  <c r="BN114" i="7"/>
  <c r="AP103" i="7"/>
  <c r="BL105" i="7"/>
  <c r="BN122" i="7"/>
  <c r="AP111" i="7"/>
  <c r="BF112" i="7"/>
  <c r="BL123" i="7"/>
  <c r="BL113" i="7"/>
  <c r="BH127" i="7"/>
  <c r="AP127" i="7"/>
  <c r="BN138" i="7"/>
  <c r="BL142" i="7"/>
  <c r="BF131" i="7"/>
  <c r="BN143" i="7"/>
  <c r="BL141" i="7"/>
  <c r="BL176" i="7"/>
  <c r="BF165" i="7"/>
  <c r="BM185" i="7"/>
  <c r="BM180" i="7"/>
  <c r="BM179" i="7"/>
  <c r="BM177" i="7"/>
  <c r="BM178" i="7"/>
  <c r="BM176" i="7"/>
  <c r="BG174" i="7"/>
  <c r="BM184" i="7"/>
  <c r="BM175" i="7"/>
  <c r="BM174" i="7"/>
  <c r="AO174" i="7"/>
  <c r="BM181" i="7"/>
  <c r="BM183" i="7"/>
  <c r="X174" i="7"/>
  <c r="BN176" i="7" s="1"/>
  <c r="BM182" i="7"/>
  <c r="BL185" i="7"/>
  <c r="BL180" i="7"/>
  <c r="BL179" i="7"/>
  <c r="BF175" i="7"/>
  <c r="BL184" i="7"/>
  <c r="AN175" i="7"/>
  <c r="BL182" i="7"/>
  <c r="BL181" i="7"/>
  <c r="BL183" i="7"/>
  <c r="AG181" i="7"/>
  <c r="AY198" i="7"/>
  <c r="AY207" i="7"/>
  <c r="AY204" i="7"/>
  <c r="AY203" i="7"/>
  <c r="AY199" i="7"/>
  <c r="BF42" i="7"/>
  <c r="BF44" i="7"/>
  <c r="BF46" i="7"/>
  <c r="BF48" i="7"/>
  <c r="BF50" i="7"/>
  <c r="BF52" i="7"/>
  <c r="BF54" i="7"/>
  <c r="BF56" i="7"/>
  <c r="BF58" i="7"/>
  <c r="BF60" i="7"/>
  <c r="BF62" i="7"/>
  <c r="BF64" i="7"/>
  <c r="BF66" i="7"/>
  <c r="BF68" i="7"/>
  <c r="BF70" i="7"/>
  <c r="BF72" i="7"/>
  <c r="BF74" i="7"/>
  <c r="BF76" i="7"/>
  <c r="BF82" i="7"/>
  <c r="BN96" i="7"/>
  <c r="AP90" i="7"/>
  <c r="BN101" i="7"/>
  <c r="AP98" i="7"/>
  <c r="BN109" i="7"/>
  <c r="BN117" i="7"/>
  <c r="AP106" i="7"/>
  <c r="BL118" i="7"/>
  <c r="BF107" i="7"/>
  <c r="BN125" i="7"/>
  <c r="AP114" i="7"/>
  <c r="BL126" i="7"/>
  <c r="BF115" i="7"/>
  <c r="BL121" i="7"/>
  <c r="BH139" i="7"/>
  <c r="AP139" i="7"/>
  <c r="BN150" i="7"/>
  <c r="BL154" i="7"/>
  <c r="BF143" i="7"/>
  <c r="BL153" i="7"/>
  <c r="BL174" i="7"/>
  <c r="BN102" i="7"/>
  <c r="AP91" i="7"/>
  <c r="BN110" i="7"/>
  <c r="AP99" i="7"/>
  <c r="BN118" i="7"/>
  <c r="AP107" i="7"/>
  <c r="BF108" i="7"/>
  <c r="BL119" i="7"/>
  <c r="BN126" i="7"/>
  <c r="AP115" i="7"/>
  <c r="BF116" i="7"/>
  <c r="BL127" i="7"/>
  <c r="BH143" i="7"/>
  <c r="AP143" i="7"/>
  <c r="BN154" i="7"/>
  <c r="BL158" i="7"/>
  <c r="BF147" i="7"/>
  <c r="BN148" i="7"/>
  <c r="AF177" i="7"/>
  <c r="AF178" i="7"/>
  <c r="BN84" i="7"/>
  <c r="BN86" i="7"/>
  <c r="BN88" i="7"/>
  <c r="BN90" i="7"/>
  <c r="BN92" i="7"/>
  <c r="BN94" i="7"/>
  <c r="AP92" i="7"/>
  <c r="BN103" i="7"/>
  <c r="AP100" i="7"/>
  <c r="BN111" i="7"/>
  <c r="BL102" i="7"/>
  <c r="BN119" i="7"/>
  <c r="AP108" i="7"/>
  <c r="BL120" i="7"/>
  <c r="BF109" i="7"/>
  <c r="BL110" i="7"/>
  <c r="BN127" i="7"/>
  <c r="AP116" i="7"/>
  <c r="BL128" i="7"/>
  <c r="BF117" i="7"/>
  <c r="AN120" i="7"/>
  <c r="BL131" i="7"/>
  <c r="BF120" i="7"/>
  <c r="BL129" i="7"/>
  <c r="BH147" i="7"/>
  <c r="AP147" i="7"/>
  <c r="BN157" i="7"/>
  <c r="AN147" i="7"/>
  <c r="BL162" i="7"/>
  <c r="BF151" i="7"/>
  <c r="BL161" i="7"/>
  <c r="BN152" i="7"/>
  <c r="BN155" i="7"/>
  <c r="AF179" i="7"/>
  <c r="BH184" i="7"/>
  <c r="BH91" i="7"/>
  <c r="BN104" i="7"/>
  <c r="AP93" i="7"/>
  <c r="AN93" i="7"/>
  <c r="BL95" i="7"/>
  <c r="BH99" i="7"/>
  <c r="BN112" i="7"/>
  <c r="AP101" i="7"/>
  <c r="AN101" i="7"/>
  <c r="BL103" i="7"/>
  <c r="BH107" i="7"/>
  <c r="AN109" i="7"/>
  <c r="BL111" i="7"/>
  <c r="BH115" i="7"/>
  <c r="BH117" i="7"/>
  <c r="AP117" i="7"/>
  <c r="AN117" i="7"/>
  <c r="BL130" i="7"/>
  <c r="BF119" i="7"/>
  <c r="BN131" i="7"/>
  <c r="BL134" i="7"/>
  <c r="BF123" i="7"/>
  <c r="BN135" i="7"/>
  <c r="BL133" i="7"/>
  <c r="BN162" i="7"/>
  <c r="BH151" i="7"/>
  <c r="AP151" i="7"/>
  <c r="AN151" i="7"/>
  <c r="BL166" i="7"/>
  <c r="BF155" i="7"/>
  <c r="BL165" i="7"/>
  <c r="BL175" i="7"/>
  <c r="AG179" i="7"/>
  <c r="AE182" i="7"/>
  <c r="AE183" i="7"/>
  <c r="AP184" i="7"/>
  <c r="AX184" i="7"/>
  <c r="AW204" i="7"/>
  <c r="BL136" i="7"/>
  <c r="BF125" i="7"/>
  <c r="BL144" i="7"/>
  <c r="BF133" i="7"/>
  <c r="BL135" i="7"/>
  <c r="BL152" i="7"/>
  <c r="BF141" i="7"/>
  <c r="BL143" i="7"/>
  <c r="BL160" i="7"/>
  <c r="BF149" i="7"/>
  <c r="BL151" i="7"/>
  <c r="AW180" i="7"/>
  <c r="AW178" i="7"/>
  <c r="AW174" i="7"/>
  <c r="AF175" i="7"/>
  <c r="AE173" i="7"/>
  <c r="AW205" i="7"/>
  <c r="AE196" i="7"/>
  <c r="AW206" i="7"/>
  <c r="AE197" i="7"/>
  <c r="BN129" i="7"/>
  <c r="BH125" i="7"/>
  <c r="AP125" i="7"/>
  <c r="AN125" i="7"/>
  <c r="BN137" i="7"/>
  <c r="BH133" i="7"/>
  <c r="AP133" i="7"/>
  <c r="AN133" i="7"/>
  <c r="BN145" i="7"/>
  <c r="BH141" i="7"/>
  <c r="AP141" i="7"/>
  <c r="AN141" i="7"/>
  <c r="BN153" i="7"/>
  <c r="BH149" i="7"/>
  <c r="BN160" i="7"/>
  <c r="AP149" i="7"/>
  <c r="AN149" i="7"/>
  <c r="BN168" i="7"/>
  <c r="BH157" i="7"/>
  <c r="BL159" i="7"/>
  <c r="BJ179" i="7"/>
  <c r="BJ177" i="7"/>
  <c r="BJ178" i="7"/>
  <c r="BJ175" i="7"/>
  <c r="BD174" i="7"/>
  <c r="AL174" i="7"/>
  <c r="AF181" i="7"/>
  <c r="AY208" i="7"/>
  <c r="BL132" i="7"/>
  <c r="BF121" i="7"/>
  <c r="BL140" i="7"/>
  <c r="BF129" i="7"/>
  <c r="BL148" i="7"/>
  <c r="BF137" i="7"/>
  <c r="BL139" i="7"/>
  <c r="BL156" i="7"/>
  <c r="BF145" i="7"/>
  <c r="BL157" i="7"/>
  <c r="BL147" i="7"/>
  <c r="BL164" i="7"/>
  <c r="BF153" i="7"/>
  <c r="BL155" i="7"/>
  <c r="BF159" i="7"/>
  <c r="BL170" i="7"/>
  <c r="AN159" i="7"/>
  <c r="BL173" i="7"/>
  <c r="AF174" i="7"/>
  <c r="AX186" i="7"/>
  <c r="AG178" i="7"/>
  <c r="BJ176" i="7"/>
  <c r="AW197" i="7"/>
  <c r="AW198" i="7"/>
  <c r="BH121" i="7"/>
  <c r="AP121" i="7"/>
  <c r="AN121" i="7"/>
  <c r="BN133" i="7"/>
  <c r="BH129" i="7"/>
  <c r="AP129" i="7"/>
  <c r="AN129" i="7"/>
  <c r="BN141" i="7"/>
  <c r="BH137" i="7"/>
  <c r="AP137" i="7"/>
  <c r="AN137" i="7"/>
  <c r="BN149" i="7"/>
  <c r="BH145" i="7"/>
  <c r="BN156" i="7"/>
  <c r="AP145" i="7"/>
  <c r="AN145" i="7"/>
  <c r="BH153" i="7"/>
  <c r="AP153" i="7"/>
  <c r="AN153" i="7"/>
  <c r="BH163" i="7"/>
  <c r="AP163" i="7"/>
  <c r="AN163" i="7"/>
  <c r="BN164" i="7"/>
  <c r="BL167" i="7"/>
  <c r="BD176" i="7"/>
  <c r="AE179" i="7"/>
  <c r="AE178" i="7"/>
  <c r="AX177" i="7"/>
  <c r="BL186" i="7"/>
  <c r="BF185" i="7"/>
  <c r="BH159" i="7"/>
  <c r="AP159" i="7"/>
  <c r="BB171" i="7"/>
  <c r="AJ171" i="7"/>
  <c r="AW183" i="7"/>
  <c r="AG175" i="7"/>
  <c r="AG174" i="7"/>
  <c r="AG177" i="7"/>
  <c r="AY186" i="7"/>
  <c r="AG176" i="7"/>
  <c r="BD177" i="7"/>
  <c r="AL177" i="7"/>
  <c r="U177" i="7"/>
  <c r="AE180" i="7"/>
  <c r="AG183" i="7"/>
  <c r="BF182" i="7"/>
  <c r="AN182" i="7"/>
  <c r="AY184" i="7"/>
  <c r="BN167" i="7"/>
  <c r="BL172" i="7"/>
  <c r="BF161" i="7"/>
  <c r="BL163" i="7"/>
  <c r="BL178" i="7"/>
  <c r="BF167" i="7"/>
  <c r="BN169" i="7"/>
  <c r="AX183" i="7"/>
  <c r="AF176" i="7"/>
  <c r="BD175" i="7"/>
  <c r="AF180" i="7"/>
  <c r="BH182" i="7"/>
  <c r="AP182" i="7"/>
  <c r="AG198" i="7"/>
  <c r="AN146" i="7"/>
  <c r="BN159" i="7"/>
  <c r="BN161" i="7"/>
  <c r="BN163" i="7"/>
  <c r="BN165" i="7"/>
  <c r="BL168" i="7"/>
  <c r="BN172" i="7"/>
  <c r="BH161" i="7"/>
  <c r="AP161" i="7"/>
  <c r="AN161" i="7"/>
  <c r="BN173" i="7"/>
  <c r="BN178" i="7"/>
  <c r="BH167" i="7"/>
  <c r="AP167" i="7"/>
  <c r="AN167" i="7"/>
  <c r="AY183" i="7"/>
  <c r="AY185" i="7"/>
  <c r="U175" i="7"/>
  <c r="AG180" i="7"/>
  <c r="AE181" i="7"/>
  <c r="BH181" i="7"/>
  <c r="BF183" i="7"/>
  <c r="AF204" i="7"/>
  <c r="S181" i="7"/>
  <c r="AX185" i="7"/>
  <c r="AW186" i="7"/>
  <c r="AX199" i="7"/>
  <c r="AX208" i="7"/>
  <c r="AF199" i="7"/>
  <c r="AG205" i="7"/>
  <c r="AE206" i="7"/>
  <c r="AY205" i="7"/>
  <c r="AX174" i="7"/>
  <c r="AN176" i="7"/>
  <c r="U178" i="7"/>
  <c r="BD178" i="7"/>
  <c r="BC180" i="7"/>
  <c r="AP183" i="7"/>
  <c r="AE186" i="7"/>
  <c r="AG199" i="7"/>
  <c r="AF206" i="7"/>
  <c r="AN158" i="7"/>
  <c r="AW207" i="7"/>
  <c r="AE198" i="7"/>
  <c r="AE203" i="7"/>
  <c r="AG206" i="7"/>
  <c r="AE207" i="7"/>
  <c r="AY206" i="7"/>
  <c r="AW196" i="7"/>
  <c r="AW203" i="7"/>
  <c r="AX207" i="7"/>
  <c r="AF203" i="7"/>
  <c r="AF207" i="7"/>
  <c r="BF208" i="7"/>
  <c r="AN208" i="7"/>
  <c r="AF196" i="7"/>
  <c r="AF197" i="7"/>
  <c r="AF198" i="7"/>
  <c r="I89" i="7" l="1"/>
  <c r="K88" i="7"/>
  <c r="AF173" i="7"/>
  <c r="AW175" i="7"/>
  <c r="AX181" i="7"/>
  <c r="AW172" i="7"/>
  <c r="AX182" i="7"/>
  <c r="AX179" i="7"/>
  <c r="AW176" i="7"/>
  <c r="AX175" i="7"/>
  <c r="AX173" i="7"/>
  <c r="AW182" i="7"/>
  <c r="AE171" i="7"/>
  <c r="BE176" i="7"/>
  <c r="AF172" i="7"/>
  <c r="AX176" i="7"/>
  <c r="AW181" i="7"/>
  <c r="AW173" i="7"/>
  <c r="AW177" i="7"/>
  <c r="AX172" i="7"/>
  <c r="AX180" i="7"/>
  <c r="AX178" i="7"/>
  <c r="AE172" i="7"/>
  <c r="AW179" i="7"/>
  <c r="AM174" i="7"/>
  <c r="BE174" i="7"/>
  <c r="BK176" i="7"/>
  <c r="AF171" i="7"/>
  <c r="BH177" i="7"/>
  <c r="H78" i="7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BK178" i="7"/>
  <c r="BD180" i="7"/>
  <c r="T181" i="7"/>
  <c r="BJ181" i="7" s="1"/>
  <c r="AL180" i="7"/>
  <c r="BF186" i="7"/>
  <c r="AN186" i="7"/>
  <c r="BK177" i="7"/>
  <c r="BE178" i="7"/>
  <c r="AM178" i="7"/>
  <c r="BJ180" i="7"/>
  <c r="AY175" i="7"/>
  <c r="AY174" i="7"/>
  <c r="AG172" i="7"/>
  <c r="AY182" i="7"/>
  <c r="AY173" i="7"/>
  <c r="AY181" i="7"/>
  <c r="AG173" i="7"/>
  <c r="AY171" i="7"/>
  <c r="AY178" i="7"/>
  <c r="AY172" i="7"/>
  <c r="AG171" i="7"/>
  <c r="AY176" i="7"/>
  <c r="AY179" i="7"/>
  <c r="AY180" i="7"/>
  <c r="AY177" i="7"/>
  <c r="BE179" i="7"/>
  <c r="U180" i="7"/>
  <c r="AM179" i="7"/>
  <c r="BE175" i="7"/>
  <c r="AM175" i="7"/>
  <c r="BK179" i="7"/>
  <c r="BC181" i="7"/>
  <c r="S182" i="7"/>
  <c r="AK181" i="7"/>
  <c r="BK175" i="7"/>
  <c r="BH185" i="7"/>
  <c r="AP185" i="7"/>
  <c r="BE177" i="7"/>
  <c r="AM177" i="7"/>
  <c r="BH174" i="7"/>
  <c r="BN184" i="7"/>
  <c r="AP174" i="7"/>
  <c r="BN183" i="7"/>
  <c r="BN182" i="7"/>
  <c r="BN181" i="7"/>
  <c r="BN179" i="7"/>
  <c r="BN180" i="7"/>
  <c r="BN177" i="7"/>
  <c r="BN185" i="7"/>
  <c r="BI181" i="7"/>
  <c r="BN174" i="7"/>
  <c r="BN175" i="7"/>
  <c r="I90" i="7" l="1"/>
  <c r="I91" i="7" s="1"/>
  <c r="I92" i="7" s="1"/>
  <c r="H90" i="7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BH186" i="7"/>
  <c r="AP186" i="7"/>
  <c r="AK182" i="7"/>
  <c r="S183" i="7"/>
  <c r="BC182" i="7"/>
  <c r="BI182" i="7"/>
  <c r="BE180" i="7"/>
  <c r="U181" i="7"/>
  <c r="AM180" i="7"/>
  <c r="BN186" i="7"/>
  <c r="T182" i="7"/>
  <c r="BJ182" i="7" s="1"/>
  <c r="AL181" i="7"/>
  <c r="BD181" i="7"/>
  <c r="BK180" i="7"/>
  <c r="P175" i="1"/>
  <c r="P176" i="1"/>
  <c r="P177" i="1"/>
  <c r="P178" i="1"/>
  <c r="P179" i="1"/>
  <c r="P174" i="1"/>
  <c r="I93" i="7" l="1"/>
  <c r="K91" i="7"/>
  <c r="H102" i="7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BC183" i="7"/>
  <c r="AK183" i="7"/>
  <c r="BI184" i="7"/>
  <c r="BI183" i="7"/>
  <c r="BI185" i="7"/>
  <c r="BK181" i="7"/>
  <c r="BI186" i="7"/>
  <c r="AM181" i="7"/>
  <c r="U182" i="7"/>
  <c r="BE181" i="7"/>
  <c r="T183" i="7"/>
  <c r="AL182" i="7"/>
  <c r="BD182" i="7"/>
  <c r="R179" i="1"/>
  <c r="S179" i="1" s="1"/>
  <c r="I94" i="7" l="1"/>
  <c r="I95" i="7" s="1"/>
  <c r="H114" i="7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BJ186" i="7"/>
  <c r="BJ185" i="7"/>
  <c r="AL183" i="7"/>
  <c r="BD183" i="7"/>
  <c r="BJ183" i="7"/>
  <c r="BJ184" i="7"/>
  <c r="U183" i="7"/>
  <c r="BE182" i="7"/>
  <c r="AM182" i="7"/>
  <c r="BK182" i="7"/>
  <c r="I46" i="3"/>
  <c r="E46" i="3"/>
  <c r="I45" i="3"/>
  <c r="E45" i="3"/>
  <c r="I44" i="3"/>
  <c r="E44" i="3"/>
  <c r="I43" i="3"/>
  <c r="E43" i="3"/>
  <c r="I42" i="3"/>
  <c r="E42" i="3"/>
  <c r="I41" i="3"/>
  <c r="E41" i="3"/>
  <c r="H31" i="3"/>
  <c r="I31" i="3" s="1"/>
  <c r="E31" i="3"/>
  <c r="C31" i="3"/>
  <c r="I30" i="3"/>
  <c r="E30" i="3"/>
  <c r="H24" i="3"/>
  <c r="I24" i="3" s="1"/>
  <c r="D24" i="3"/>
  <c r="D35" i="3" s="1"/>
  <c r="D23" i="3"/>
  <c r="D34" i="3" s="1"/>
  <c r="D22" i="3"/>
  <c r="D33" i="3" s="1"/>
  <c r="D21" i="3"/>
  <c r="D32" i="3" s="1"/>
  <c r="H20" i="3"/>
  <c r="D20" i="3"/>
  <c r="I19" i="3"/>
  <c r="H19" i="3"/>
  <c r="E19" i="3"/>
  <c r="D19" i="3"/>
  <c r="C19" i="3"/>
  <c r="I18" i="3"/>
  <c r="E18" i="3"/>
  <c r="I12" i="3"/>
  <c r="C12" i="3"/>
  <c r="C24" i="3" s="1"/>
  <c r="C35" i="3" s="1"/>
  <c r="H11" i="3"/>
  <c r="H23" i="3" s="1"/>
  <c r="H34" i="3" s="1"/>
  <c r="C11" i="3"/>
  <c r="C23" i="3" s="1"/>
  <c r="E23" i="3" s="1"/>
  <c r="H10" i="3"/>
  <c r="H22" i="3" s="1"/>
  <c r="H33" i="3" s="1"/>
  <c r="C10" i="3"/>
  <c r="H9" i="3"/>
  <c r="H21" i="3" s="1"/>
  <c r="H32" i="3" s="1"/>
  <c r="C9" i="3"/>
  <c r="C21" i="3" s="1"/>
  <c r="H8" i="3"/>
  <c r="E8" i="3"/>
  <c r="C8" i="3"/>
  <c r="C20" i="3" s="1"/>
  <c r="E20" i="3" s="1"/>
  <c r="I7" i="3"/>
  <c r="E7" i="3"/>
  <c r="I6" i="3"/>
  <c r="E6" i="3"/>
  <c r="U14" i="6"/>
  <c r="U13" i="6"/>
  <c r="U12" i="6"/>
  <c r="U11" i="6"/>
  <c r="U10" i="6"/>
  <c r="U9" i="6"/>
  <c r="U8" i="6"/>
  <c r="U7" i="6"/>
  <c r="U6" i="6"/>
  <c r="U5" i="6"/>
  <c r="U4" i="6"/>
  <c r="U3" i="6"/>
  <c r="BF208" i="1"/>
  <c r="Y19" i="6" s="1"/>
  <c r="BE208" i="1"/>
  <c r="X19" i="6" s="1"/>
  <c r="BD208" i="1"/>
  <c r="W19" i="6" s="1"/>
  <c r="AZ208" i="1"/>
  <c r="P19" i="6" s="1"/>
  <c r="AY208" i="1"/>
  <c r="O19" i="6" s="1"/>
  <c r="AX208" i="1"/>
  <c r="N19" i="6" s="1"/>
  <c r="AW208" i="1"/>
  <c r="M19" i="6" s="1"/>
  <c r="AV208" i="1"/>
  <c r="L19" i="6" s="1"/>
  <c r="AU208" i="1"/>
  <c r="K19" i="6" s="1"/>
  <c r="AQ208" i="1"/>
  <c r="AP208" i="1"/>
  <c r="AO208" i="1"/>
  <c r="AN208" i="1"/>
  <c r="D19" i="6" s="1"/>
  <c r="AM208" i="1"/>
  <c r="C19" i="6" s="1"/>
  <c r="AL208" i="1"/>
  <c r="B19" i="6" s="1"/>
  <c r="P70" i="4"/>
  <c r="O70" i="4"/>
  <c r="N70" i="4"/>
  <c r="AE208" i="1"/>
  <c r="M70" i="4" s="1"/>
  <c r="AD208" i="1"/>
  <c r="L70" i="4" s="1"/>
  <c r="AC208" i="1"/>
  <c r="K70" i="4" s="1"/>
  <c r="Y208" i="1"/>
  <c r="G70" i="4" s="1"/>
  <c r="X208" i="1"/>
  <c r="F70" i="4" s="1"/>
  <c r="W208" i="1"/>
  <c r="E70" i="4" s="1"/>
  <c r="V208" i="1"/>
  <c r="D70" i="4" s="1"/>
  <c r="U208" i="1"/>
  <c r="C70" i="4" s="1"/>
  <c r="T208" i="1"/>
  <c r="B70" i="4" s="1"/>
  <c r="BC208" i="1"/>
  <c r="S19" i="6" s="1"/>
  <c r="BB208" i="1"/>
  <c r="R19" i="6" s="1"/>
  <c r="BF207" i="1"/>
  <c r="BE207" i="1"/>
  <c r="BD207" i="1"/>
  <c r="AZ207" i="1"/>
  <c r="AY207" i="1"/>
  <c r="AX207" i="1"/>
  <c r="AW207" i="1"/>
  <c r="AV207" i="1"/>
  <c r="AU207" i="1"/>
  <c r="AQ207" i="1"/>
  <c r="AP207" i="1"/>
  <c r="AO207" i="1"/>
  <c r="AN207" i="1"/>
  <c r="AM207" i="1"/>
  <c r="AL207" i="1"/>
  <c r="AH207" i="1"/>
  <c r="AG207" i="1"/>
  <c r="AF207" i="1"/>
  <c r="AE207" i="1"/>
  <c r="AD207" i="1"/>
  <c r="AC207" i="1"/>
  <c r="Y207" i="1"/>
  <c r="X207" i="1"/>
  <c r="W207" i="1"/>
  <c r="V207" i="1"/>
  <c r="U207" i="1"/>
  <c r="T207" i="1"/>
  <c r="BF206" i="1"/>
  <c r="BE206" i="1"/>
  <c r="BD206" i="1"/>
  <c r="AZ206" i="1"/>
  <c r="AY206" i="1"/>
  <c r="AX206" i="1"/>
  <c r="AW206" i="1"/>
  <c r="AV206" i="1"/>
  <c r="AU206" i="1"/>
  <c r="AQ206" i="1"/>
  <c r="AP206" i="1"/>
  <c r="AO206" i="1"/>
  <c r="AN206" i="1"/>
  <c r="AM206" i="1"/>
  <c r="AL206" i="1"/>
  <c r="AH206" i="1"/>
  <c r="AG206" i="1"/>
  <c r="AF206" i="1"/>
  <c r="AE206" i="1"/>
  <c r="AD206" i="1"/>
  <c r="AC206" i="1"/>
  <c r="Y206" i="1"/>
  <c r="X206" i="1"/>
  <c r="W206" i="1"/>
  <c r="V206" i="1"/>
  <c r="U206" i="1"/>
  <c r="T206" i="1"/>
  <c r="BF205" i="1"/>
  <c r="BE205" i="1"/>
  <c r="BD205" i="1"/>
  <c r="AZ205" i="1"/>
  <c r="AY205" i="1"/>
  <c r="AX205" i="1"/>
  <c r="AW205" i="1"/>
  <c r="AV205" i="1"/>
  <c r="AU205" i="1"/>
  <c r="AQ205" i="1"/>
  <c r="AP205" i="1"/>
  <c r="X69" i="4" s="1"/>
  <c r="AO205" i="1"/>
  <c r="AN205" i="1"/>
  <c r="AM205" i="1"/>
  <c r="AL205" i="1"/>
  <c r="AH205" i="1"/>
  <c r="P69" i="4" s="1"/>
  <c r="AG205" i="1"/>
  <c r="O69" i="4" s="1"/>
  <c r="AF205" i="1"/>
  <c r="N69" i="4" s="1"/>
  <c r="AE205" i="1"/>
  <c r="M69" i="4" s="1"/>
  <c r="AD205" i="1"/>
  <c r="L69" i="4" s="1"/>
  <c r="AC205" i="1"/>
  <c r="K69" i="4" s="1"/>
  <c r="Y205" i="1"/>
  <c r="G69" i="4" s="1"/>
  <c r="X205" i="1"/>
  <c r="F69" i="4" s="1"/>
  <c r="W205" i="1"/>
  <c r="E69" i="4" s="1"/>
  <c r="V205" i="1"/>
  <c r="D69" i="4" s="1"/>
  <c r="U205" i="1"/>
  <c r="C69" i="4" s="1"/>
  <c r="T205" i="1"/>
  <c r="B69" i="4" s="1"/>
  <c r="BF204" i="1"/>
  <c r="BE204" i="1"/>
  <c r="BD204" i="1"/>
  <c r="AZ204" i="1"/>
  <c r="AY204" i="1"/>
  <c r="AX204" i="1"/>
  <c r="AW204" i="1"/>
  <c r="AV204" i="1"/>
  <c r="AU204" i="1"/>
  <c r="AQ204" i="1"/>
  <c r="AP204" i="1"/>
  <c r="AO204" i="1"/>
  <c r="AN204" i="1"/>
  <c r="AM204" i="1"/>
  <c r="AL204" i="1"/>
  <c r="AH204" i="1"/>
  <c r="AG204" i="1"/>
  <c r="AF204" i="1"/>
  <c r="AE204" i="1"/>
  <c r="AD204" i="1"/>
  <c r="AC204" i="1"/>
  <c r="Y204" i="1"/>
  <c r="X204" i="1"/>
  <c r="W204" i="1"/>
  <c r="V204" i="1"/>
  <c r="U204" i="1"/>
  <c r="T204" i="1"/>
  <c r="BF203" i="1"/>
  <c r="BE203" i="1"/>
  <c r="BD203" i="1"/>
  <c r="AZ203" i="1"/>
  <c r="AY203" i="1"/>
  <c r="AX203" i="1"/>
  <c r="AW203" i="1"/>
  <c r="AV203" i="1"/>
  <c r="AU203" i="1"/>
  <c r="AQ203" i="1"/>
  <c r="AP203" i="1"/>
  <c r="AO203" i="1"/>
  <c r="AN203" i="1"/>
  <c r="AM203" i="1"/>
  <c r="AL203" i="1"/>
  <c r="AH203" i="1"/>
  <c r="AG203" i="1"/>
  <c r="AF203" i="1"/>
  <c r="AE203" i="1"/>
  <c r="AD203" i="1"/>
  <c r="AC203" i="1"/>
  <c r="Y203" i="1"/>
  <c r="X203" i="1"/>
  <c r="W203" i="1"/>
  <c r="V203" i="1"/>
  <c r="U203" i="1"/>
  <c r="T203" i="1"/>
  <c r="BF202" i="1"/>
  <c r="BE202" i="1"/>
  <c r="BD202" i="1"/>
  <c r="AZ202" i="1"/>
  <c r="AY202" i="1"/>
  <c r="AX202" i="1"/>
  <c r="AW202" i="1"/>
  <c r="AV202" i="1"/>
  <c r="AU202" i="1"/>
  <c r="AQ202" i="1"/>
  <c r="AP202" i="1"/>
  <c r="X68" i="4" s="1"/>
  <c r="AO202" i="1"/>
  <c r="AN202" i="1"/>
  <c r="AM202" i="1"/>
  <c r="AL202" i="1"/>
  <c r="AH202" i="1"/>
  <c r="P68" i="4" s="1"/>
  <c r="AG202" i="1"/>
  <c r="O68" i="4" s="1"/>
  <c r="AF202" i="1"/>
  <c r="N68" i="4" s="1"/>
  <c r="AE202" i="1"/>
  <c r="M68" i="4" s="1"/>
  <c r="AD202" i="1"/>
  <c r="L68" i="4" s="1"/>
  <c r="AC202" i="1"/>
  <c r="K68" i="4" s="1"/>
  <c r="Y202" i="1"/>
  <c r="G68" i="4" s="1"/>
  <c r="X202" i="1"/>
  <c r="F68" i="4" s="1"/>
  <c r="W202" i="1"/>
  <c r="E68" i="4" s="1"/>
  <c r="V202" i="1"/>
  <c r="D68" i="4" s="1"/>
  <c r="U202" i="1"/>
  <c r="C68" i="4" s="1"/>
  <c r="T202" i="1"/>
  <c r="B68" i="4" s="1"/>
  <c r="BF201" i="1"/>
  <c r="BE201" i="1"/>
  <c r="BD201" i="1"/>
  <c r="AZ201" i="1"/>
  <c r="AY201" i="1"/>
  <c r="AX201" i="1"/>
  <c r="AW201" i="1"/>
  <c r="AV201" i="1"/>
  <c r="AU201" i="1"/>
  <c r="AQ201" i="1"/>
  <c r="AP201" i="1"/>
  <c r="AO201" i="1"/>
  <c r="AN201" i="1"/>
  <c r="AM201" i="1"/>
  <c r="AL201" i="1"/>
  <c r="AH201" i="1"/>
  <c r="AG201" i="1"/>
  <c r="AF201" i="1"/>
  <c r="AE201" i="1"/>
  <c r="AD201" i="1"/>
  <c r="AC201" i="1"/>
  <c r="Y201" i="1"/>
  <c r="X201" i="1"/>
  <c r="W201" i="1"/>
  <c r="V201" i="1"/>
  <c r="U201" i="1"/>
  <c r="T201" i="1"/>
  <c r="BF200" i="1"/>
  <c r="BE200" i="1"/>
  <c r="BD200" i="1"/>
  <c r="AZ200" i="1"/>
  <c r="AY200" i="1"/>
  <c r="AX200" i="1"/>
  <c r="AW200" i="1"/>
  <c r="AV200" i="1"/>
  <c r="AU200" i="1"/>
  <c r="AQ200" i="1"/>
  <c r="AP200" i="1"/>
  <c r="AO200" i="1"/>
  <c r="AN200" i="1"/>
  <c r="AM200" i="1"/>
  <c r="AL200" i="1"/>
  <c r="AH200" i="1"/>
  <c r="AG200" i="1"/>
  <c r="AF200" i="1"/>
  <c r="AE200" i="1"/>
  <c r="AD200" i="1"/>
  <c r="AC200" i="1"/>
  <c r="Y200" i="1"/>
  <c r="X200" i="1"/>
  <c r="W200" i="1"/>
  <c r="V200" i="1"/>
  <c r="U200" i="1"/>
  <c r="T200" i="1"/>
  <c r="BF199" i="1"/>
  <c r="BE199" i="1"/>
  <c r="BD199" i="1"/>
  <c r="AZ199" i="1"/>
  <c r="AY199" i="1"/>
  <c r="AX199" i="1"/>
  <c r="AW199" i="1"/>
  <c r="AV199" i="1"/>
  <c r="AU199" i="1"/>
  <c r="AQ199" i="1"/>
  <c r="AP199" i="1"/>
  <c r="X67" i="4" s="1"/>
  <c r="AO199" i="1"/>
  <c r="AN199" i="1"/>
  <c r="AM199" i="1"/>
  <c r="AL199" i="1"/>
  <c r="AH199" i="1"/>
  <c r="P67" i="4" s="1"/>
  <c r="AG199" i="1"/>
  <c r="O67" i="4" s="1"/>
  <c r="AF199" i="1"/>
  <c r="N67" i="4" s="1"/>
  <c r="AE199" i="1"/>
  <c r="M67" i="4" s="1"/>
  <c r="AD199" i="1"/>
  <c r="L67" i="4" s="1"/>
  <c r="AC199" i="1"/>
  <c r="K67" i="4" s="1"/>
  <c r="Y199" i="1"/>
  <c r="G67" i="4" s="1"/>
  <c r="X199" i="1"/>
  <c r="F67" i="4" s="1"/>
  <c r="W199" i="1"/>
  <c r="E67" i="4" s="1"/>
  <c r="V199" i="1"/>
  <c r="D67" i="4" s="1"/>
  <c r="U199" i="1"/>
  <c r="C67" i="4" s="1"/>
  <c r="T199" i="1"/>
  <c r="B67" i="4" s="1"/>
  <c r="BF198" i="1"/>
  <c r="BE198" i="1"/>
  <c r="BD198" i="1"/>
  <c r="AZ198" i="1"/>
  <c r="AY198" i="1"/>
  <c r="AX198" i="1"/>
  <c r="AW198" i="1"/>
  <c r="AV198" i="1"/>
  <c r="AU198" i="1"/>
  <c r="AQ198" i="1"/>
  <c r="AP198" i="1"/>
  <c r="AO198" i="1"/>
  <c r="AN198" i="1"/>
  <c r="AM198" i="1"/>
  <c r="AL198" i="1"/>
  <c r="AH198" i="1"/>
  <c r="AG198" i="1"/>
  <c r="AF198" i="1"/>
  <c r="AE198" i="1"/>
  <c r="AD198" i="1"/>
  <c r="AC198" i="1"/>
  <c r="Y198" i="1"/>
  <c r="X198" i="1"/>
  <c r="W198" i="1"/>
  <c r="V198" i="1"/>
  <c r="T198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N197" i="1"/>
  <c r="AM197" i="1"/>
  <c r="AL197" i="1"/>
  <c r="AH197" i="1"/>
  <c r="AG197" i="1"/>
  <c r="AF197" i="1"/>
  <c r="AE197" i="1"/>
  <c r="AD197" i="1"/>
  <c r="AC197" i="1"/>
  <c r="Y197" i="1"/>
  <c r="X197" i="1"/>
  <c r="W197" i="1"/>
  <c r="V197" i="1"/>
  <c r="U197" i="1"/>
  <c r="T197" i="1"/>
  <c r="BF196" i="1"/>
  <c r="Y18" i="6" s="1"/>
  <c r="BE196" i="1"/>
  <c r="X18" i="6" s="1"/>
  <c r="BD196" i="1"/>
  <c r="W18" i="6" s="1"/>
  <c r="BC196" i="1"/>
  <c r="S18" i="6" s="1"/>
  <c r="BB196" i="1"/>
  <c r="R18" i="6" s="1"/>
  <c r="BA196" i="1"/>
  <c r="Q18" i="6" s="1"/>
  <c r="AZ196" i="1"/>
  <c r="P18" i="6" s="1"/>
  <c r="AY196" i="1"/>
  <c r="O18" i="6" s="1"/>
  <c r="AX196" i="1"/>
  <c r="N18" i="6" s="1"/>
  <c r="AW196" i="1"/>
  <c r="M18" i="6" s="1"/>
  <c r="AV196" i="1"/>
  <c r="L18" i="6" s="1"/>
  <c r="AU196" i="1"/>
  <c r="K18" i="6" s="1"/>
  <c r="AQ196" i="1"/>
  <c r="F18" i="6"/>
  <c r="AO196" i="1"/>
  <c r="AN196" i="1"/>
  <c r="D18" i="6" s="1"/>
  <c r="AM196" i="1"/>
  <c r="C18" i="6" s="1"/>
  <c r="AL196" i="1"/>
  <c r="B18" i="6" s="1"/>
  <c r="AK196" i="1"/>
  <c r="S66" i="4" s="1"/>
  <c r="AJ196" i="1"/>
  <c r="R66" i="4" s="1"/>
  <c r="AI196" i="1"/>
  <c r="Q66" i="4" s="1"/>
  <c r="AH196" i="1"/>
  <c r="P66" i="4" s="1"/>
  <c r="AG196" i="1"/>
  <c r="O66" i="4" s="1"/>
  <c r="AF196" i="1"/>
  <c r="N66" i="4" s="1"/>
  <c r="AE196" i="1"/>
  <c r="M66" i="4" s="1"/>
  <c r="AD196" i="1"/>
  <c r="L66" i="4" s="1"/>
  <c r="AC196" i="1"/>
  <c r="K66" i="4" s="1"/>
  <c r="Y196" i="1"/>
  <c r="G66" i="4" s="1"/>
  <c r="X196" i="1"/>
  <c r="F66" i="4" s="1"/>
  <c r="E66" i="4"/>
  <c r="V196" i="1"/>
  <c r="D66" i="4" s="1"/>
  <c r="U196" i="1"/>
  <c r="C66" i="4" s="1"/>
  <c r="T196" i="1"/>
  <c r="B66" i="4" s="1"/>
  <c r="BF195" i="1"/>
  <c r="BE195" i="1"/>
  <c r="BD195" i="1"/>
  <c r="AZ195" i="1"/>
  <c r="AY195" i="1"/>
  <c r="AX195" i="1"/>
  <c r="AW195" i="1"/>
  <c r="AV195" i="1"/>
  <c r="AU195" i="1"/>
  <c r="AQ195" i="1"/>
  <c r="AP195" i="1"/>
  <c r="AO195" i="1"/>
  <c r="AN195" i="1"/>
  <c r="AM195" i="1"/>
  <c r="AL195" i="1"/>
  <c r="AH195" i="1"/>
  <c r="AG195" i="1"/>
  <c r="AF195" i="1"/>
  <c r="AE195" i="1"/>
  <c r="AD195" i="1"/>
  <c r="AC195" i="1"/>
  <c r="Y195" i="1"/>
  <c r="X195" i="1"/>
  <c r="W195" i="1"/>
  <c r="V195" i="1"/>
  <c r="U195" i="1"/>
  <c r="T195" i="1"/>
  <c r="BF194" i="1"/>
  <c r="BE194" i="1"/>
  <c r="BD194" i="1"/>
  <c r="AZ194" i="1"/>
  <c r="AY194" i="1"/>
  <c r="AX194" i="1"/>
  <c r="AW194" i="1"/>
  <c r="AV194" i="1"/>
  <c r="AU194" i="1"/>
  <c r="AQ194" i="1"/>
  <c r="AP194" i="1"/>
  <c r="AO194" i="1"/>
  <c r="AN194" i="1"/>
  <c r="AM194" i="1"/>
  <c r="AL194" i="1"/>
  <c r="AH194" i="1"/>
  <c r="AG194" i="1"/>
  <c r="BF193" i="1"/>
  <c r="BE193" i="1"/>
  <c r="BD193" i="1"/>
  <c r="AZ193" i="1"/>
  <c r="AY193" i="1"/>
  <c r="AX193" i="1"/>
  <c r="AW193" i="1"/>
  <c r="AV193" i="1"/>
  <c r="AU193" i="1"/>
  <c r="AQ193" i="1"/>
  <c r="AP193" i="1"/>
  <c r="X65" i="4" s="1"/>
  <c r="AO193" i="1"/>
  <c r="AN193" i="1"/>
  <c r="AM193" i="1"/>
  <c r="AL193" i="1"/>
  <c r="AH193" i="1"/>
  <c r="P65" i="4" s="1"/>
  <c r="AG193" i="1"/>
  <c r="O65" i="4" s="1"/>
  <c r="AF193" i="1"/>
  <c r="N65" i="4" s="1"/>
  <c r="AE193" i="1"/>
  <c r="M65" i="4" s="1"/>
  <c r="AD193" i="1"/>
  <c r="L65" i="4" s="1"/>
  <c r="AC193" i="1"/>
  <c r="K65" i="4" s="1"/>
  <c r="Y193" i="1"/>
  <c r="G65" i="4" s="1"/>
  <c r="X193" i="1"/>
  <c r="F65" i="4" s="1"/>
  <c r="W193" i="1"/>
  <c r="E65" i="4" s="1"/>
  <c r="V193" i="1"/>
  <c r="D65" i="4" s="1"/>
  <c r="U193" i="1"/>
  <c r="C65" i="4" s="1"/>
  <c r="T193" i="1"/>
  <c r="B65" i="4" s="1"/>
  <c r="BF192" i="1"/>
  <c r="BE192" i="1"/>
  <c r="BD192" i="1"/>
  <c r="AZ192" i="1"/>
  <c r="AY192" i="1"/>
  <c r="AX192" i="1"/>
  <c r="AW192" i="1"/>
  <c r="AV192" i="1"/>
  <c r="AU192" i="1"/>
  <c r="AQ192" i="1"/>
  <c r="AP192" i="1"/>
  <c r="AO192" i="1"/>
  <c r="AN192" i="1"/>
  <c r="AM192" i="1"/>
  <c r="AL192" i="1"/>
  <c r="AH192" i="1"/>
  <c r="AG192" i="1"/>
  <c r="AF192" i="1"/>
  <c r="AE192" i="1"/>
  <c r="AD192" i="1"/>
  <c r="AC192" i="1"/>
  <c r="Y192" i="1"/>
  <c r="X192" i="1"/>
  <c r="W192" i="1"/>
  <c r="V192" i="1"/>
  <c r="U192" i="1"/>
  <c r="T192" i="1"/>
  <c r="BF191" i="1"/>
  <c r="BE191" i="1"/>
  <c r="BD191" i="1"/>
  <c r="AZ191" i="1"/>
  <c r="AY191" i="1"/>
  <c r="AX191" i="1"/>
  <c r="AW191" i="1"/>
  <c r="AV191" i="1"/>
  <c r="AU191" i="1"/>
  <c r="AQ191" i="1"/>
  <c r="AP191" i="1"/>
  <c r="AO191" i="1"/>
  <c r="AN191" i="1"/>
  <c r="AM191" i="1"/>
  <c r="AL191" i="1"/>
  <c r="AH191" i="1"/>
  <c r="AG191" i="1"/>
  <c r="AF191" i="1"/>
  <c r="AE191" i="1"/>
  <c r="AD191" i="1"/>
  <c r="AC191" i="1"/>
  <c r="Y191" i="1"/>
  <c r="X191" i="1"/>
  <c r="W191" i="1"/>
  <c r="V191" i="1"/>
  <c r="U191" i="1"/>
  <c r="T191" i="1"/>
  <c r="BF190" i="1"/>
  <c r="BE190" i="1"/>
  <c r="BD190" i="1"/>
  <c r="AZ190" i="1"/>
  <c r="AY190" i="1"/>
  <c r="AX190" i="1"/>
  <c r="AW190" i="1"/>
  <c r="AV190" i="1"/>
  <c r="AU190" i="1"/>
  <c r="AQ190" i="1"/>
  <c r="AO190" i="1"/>
  <c r="AN190" i="1"/>
  <c r="AM190" i="1"/>
  <c r="AL190" i="1"/>
  <c r="AH190" i="1"/>
  <c r="P64" i="4" s="1"/>
  <c r="AG190" i="1"/>
  <c r="O64" i="4" s="1"/>
  <c r="AF190" i="1"/>
  <c r="N64" i="4" s="1"/>
  <c r="AE190" i="1"/>
  <c r="M64" i="4" s="1"/>
  <c r="AD190" i="1"/>
  <c r="L64" i="4" s="1"/>
  <c r="AC190" i="1"/>
  <c r="K64" i="4" s="1"/>
  <c r="Y190" i="1"/>
  <c r="G64" i="4" s="1"/>
  <c r="X190" i="1"/>
  <c r="F64" i="4" s="1"/>
  <c r="W190" i="1"/>
  <c r="E64" i="4" s="1"/>
  <c r="V190" i="1"/>
  <c r="D64" i="4" s="1"/>
  <c r="U190" i="1"/>
  <c r="C64" i="4" s="1"/>
  <c r="T190" i="1"/>
  <c r="B64" i="4" s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N189" i="1"/>
  <c r="AM189" i="1"/>
  <c r="AL189" i="1"/>
  <c r="AH189" i="1"/>
  <c r="AG189" i="1"/>
  <c r="AF189" i="1"/>
  <c r="AE189" i="1"/>
  <c r="AD189" i="1"/>
  <c r="AC189" i="1"/>
  <c r="Y189" i="1"/>
  <c r="X189" i="1"/>
  <c r="W189" i="1"/>
  <c r="V189" i="1"/>
  <c r="U189" i="1"/>
  <c r="T189" i="1"/>
  <c r="BF188" i="1"/>
  <c r="BE188" i="1"/>
  <c r="BD188" i="1"/>
  <c r="AZ188" i="1"/>
  <c r="AY188" i="1"/>
  <c r="AX188" i="1"/>
  <c r="AW188" i="1"/>
  <c r="AV188" i="1"/>
  <c r="AU188" i="1"/>
  <c r="AQ188" i="1"/>
  <c r="AP188" i="1"/>
  <c r="AO188" i="1"/>
  <c r="AN188" i="1"/>
  <c r="AM188" i="1"/>
  <c r="AL188" i="1"/>
  <c r="AH188" i="1"/>
  <c r="AG188" i="1"/>
  <c r="AF188" i="1"/>
  <c r="AE188" i="1"/>
  <c r="AD188" i="1"/>
  <c r="AC188" i="1"/>
  <c r="Y188" i="1"/>
  <c r="X188" i="1"/>
  <c r="W188" i="1"/>
  <c r="V188" i="1"/>
  <c r="U188" i="1"/>
  <c r="T188" i="1"/>
  <c r="AA188" i="1"/>
  <c r="BF187" i="1"/>
  <c r="BE187" i="1"/>
  <c r="BD187" i="1"/>
  <c r="AZ187" i="1"/>
  <c r="AY187" i="1"/>
  <c r="AX187" i="1"/>
  <c r="AW187" i="1"/>
  <c r="AV187" i="1"/>
  <c r="AU187" i="1"/>
  <c r="AQ187" i="1"/>
  <c r="AP187" i="1"/>
  <c r="X63" i="4" s="1"/>
  <c r="AO187" i="1"/>
  <c r="AN187" i="1"/>
  <c r="AM187" i="1"/>
  <c r="AL187" i="1"/>
  <c r="AH187" i="1"/>
  <c r="P63" i="4" s="1"/>
  <c r="AG187" i="1"/>
  <c r="O63" i="4" s="1"/>
  <c r="AF187" i="1"/>
  <c r="N63" i="4" s="1"/>
  <c r="AE187" i="1"/>
  <c r="M63" i="4" s="1"/>
  <c r="AD187" i="1"/>
  <c r="L63" i="4" s="1"/>
  <c r="AC187" i="1"/>
  <c r="K63" i="4" s="1"/>
  <c r="Y187" i="1"/>
  <c r="G63" i="4" s="1"/>
  <c r="X187" i="1"/>
  <c r="F63" i="4" s="1"/>
  <c r="W187" i="1"/>
  <c r="E63" i="4" s="1"/>
  <c r="V187" i="1"/>
  <c r="D63" i="4" s="1"/>
  <c r="U187" i="1"/>
  <c r="C63" i="4" s="1"/>
  <c r="T187" i="1"/>
  <c r="B63" i="4" s="1"/>
  <c r="BF186" i="1"/>
  <c r="BE186" i="1"/>
  <c r="BD186" i="1"/>
  <c r="AZ186" i="1"/>
  <c r="AY186" i="1"/>
  <c r="AX186" i="1"/>
  <c r="AW186" i="1"/>
  <c r="AV186" i="1"/>
  <c r="AU186" i="1"/>
  <c r="AQ186" i="1"/>
  <c r="AP186" i="1"/>
  <c r="AO186" i="1"/>
  <c r="AN186" i="1"/>
  <c r="AM186" i="1"/>
  <c r="AL186" i="1"/>
  <c r="AH186" i="1"/>
  <c r="AG186" i="1"/>
  <c r="AF186" i="1"/>
  <c r="AE186" i="1"/>
  <c r="AD186" i="1"/>
  <c r="AC186" i="1"/>
  <c r="Y186" i="1"/>
  <c r="X186" i="1"/>
  <c r="W186" i="1"/>
  <c r="V186" i="1"/>
  <c r="U186" i="1"/>
  <c r="T186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N185" i="1"/>
  <c r="AM185" i="1"/>
  <c r="AL185" i="1"/>
  <c r="AH185" i="1"/>
  <c r="AG185" i="1"/>
  <c r="AF185" i="1"/>
  <c r="AE185" i="1"/>
  <c r="AD185" i="1"/>
  <c r="AC185" i="1"/>
  <c r="Y185" i="1"/>
  <c r="X185" i="1"/>
  <c r="W185" i="1"/>
  <c r="V185" i="1"/>
  <c r="U185" i="1"/>
  <c r="T185" i="1"/>
  <c r="AJ185" i="1"/>
  <c r="BF184" i="1"/>
  <c r="Y17" i="6" s="1"/>
  <c r="BE184" i="1"/>
  <c r="X17" i="6" s="1"/>
  <c r="BD184" i="1"/>
  <c r="W17" i="6" s="1"/>
  <c r="BC184" i="1"/>
  <c r="S17" i="6" s="1"/>
  <c r="BB184" i="1"/>
  <c r="R17" i="6" s="1"/>
  <c r="BA184" i="1"/>
  <c r="Q17" i="6" s="1"/>
  <c r="AZ184" i="1"/>
  <c r="P17" i="6" s="1"/>
  <c r="AY184" i="1"/>
  <c r="O17" i="6" s="1"/>
  <c r="AX184" i="1"/>
  <c r="N17" i="6" s="1"/>
  <c r="AW184" i="1"/>
  <c r="M17" i="6" s="1"/>
  <c r="AV184" i="1"/>
  <c r="L17" i="6" s="1"/>
  <c r="AU184" i="1"/>
  <c r="K17" i="6" s="1"/>
  <c r="AQ184" i="1"/>
  <c r="G17" i="6" s="1"/>
  <c r="AP184" i="1"/>
  <c r="AO184" i="1"/>
  <c r="E17" i="6" s="1"/>
  <c r="AN184" i="1"/>
  <c r="D17" i="6" s="1"/>
  <c r="AM184" i="1"/>
  <c r="C17" i="6" s="1"/>
  <c r="AL184" i="1"/>
  <c r="B17" i="6" s="1"/>
  <c r="AK184" i="1"/>
  <c r="S62" i="4" s="1"/>
  <c r="AJ184" i="1"/>
  <c r="R62" i="4" s="1"/>
  <c r="AI184" i="1"/>
  <c r="Q62" i="4" s="1"/>
  <c r="AH184" i="1"/>
  <c r="P62" i="4" s="1"/>
  <c r="AG184" i="1"/>
  <c r="O62" i="4" s="1"/>
  <c r="AF184" i="1"/>
  <c r="N62" i="4" s="1"/>
  <c r="AE184" i="1"/>
  <c r="M62" i="4" s="1"/>
  <c r="AD184" i="1"/>
  <c r="L62" i="4" s="1"/>
  <c r="AC184" i="1"/>
  <c r="K62" i="4" s="1"/>
  <c r="Y184" i="1"/>
  <c r="G62" i="4" s="1"/>
  <c r="X184" i="1"/>
  <c r="F62" i="4" s="1"/>
  <c r="W184" i="1"/>
  <c r="E62" i="4" s="1"/>
  <c r="V184" i="1"/>
  <c r="D62" i="4" s="1"/>
  <c r="U184" i="1"/>
  <c r="C62" i="4" s="1"/>
  <c r="T184" i="1"/>
  <c r="B62" i="4" s="1"/>
  <c r="AA186" i="1"/>
  <c r="BF183" i="1"/>
  <c r="BE183" i="1"/>
  <c r="BD183" i="1"/>
  <c r="AZ183" i="1"/>
  <c r="AY183" i="1"/>
  <c r="AX183" i="1"/>
  <c r="AW183" i="1"/>
  <c r="AV183" i="1"/>
  <c r="AU183" i="1"/>
  <c r="AQ183" i="1"/>
  <c r="AP183" i="1"/>
  <c r="AO183" i="1"/>
  <c r="AN183" i="1"/>
  <c r="AM183" i="1"/>
  <c r="AL183" i="1"/>
  <c r="AH183" i="1"/>
  <c r="AG183" i="1"/>
  <c r="AF183" i="1"/>
  <c r="AE183" i="1"/>
  <c r="AD183" i="1"/>
  <c r="AC183" i="1"/>
  <c r="Y183" i="1"/>
  <c r="X183" i="1"/>
  <c r="W183" i="1"/>
  <c r="V183" i="1"/>
  <c r="U183" i="1"/>
  <c r="T183" i="1"/>
  <c r="BF182" i="1"/>
  <c r="BE182" i="1"/>
  <c r="BD182" i="1"/>
  <c r="AZ182" i="1"/>
  <c r="AY182" i="1"/>
  <c r="AX182" i="1"/>
  <c r="AW182" i="1"/>
  <c r="AV182" i="1"/>
  <c r="AU182" i="1"/>
  <c r="AQ182" i="1"/>
  <c r="AP182" i="1"/>
  <c r="AO182" i="1"/>
  <c r="AN182" i="1"/>
  <c r="AM182" i="1"/>
  <c r="AL182" i="1"/>
  <c r="AH182" i="1"/>
  <c r="AG182" i="1"/>
  <c r="AF182" i="1"/>
  <c r="AE182" i="1"/>
  <c r="AD182" i="1"/>
  <c r="AC182" i="1"/>
  <c r="Y182" i="1"/>
  <c r="X182" i="1"/>
  <c r="W182" i="1"/>
  <c r="V182" i="1"/>
  <c r="U182" i="1"/>
  <c r="T182" i="1"/>
  <c r="BF181" i="1"/>
  <c r="BE181" i="1"/>
  <c r="BD181" i="1"/>
  <c r="AZ181" i="1"/>
  <c r="AY181" i="1"/>
  <c r="AX181" i="1"/>
  <c r="AW181" i="1"/>
  <c r="AV181" i="1"/>
  <c r="AU181" i="1"/>
  <c r="AQ181" i="1"/>
  <c r="AP181" i="1"/>
  <c r="X61" i="4" s="1"/>
  <c r="AO181" i="1"/>
  <c r="AN181" i="1"/>
  <c r="AM181" i="1"/>
  <c r="AL181" i="1"/>
  <c r="AH181" i="1"/>
  <c r="P61" i="4" s="1"/>
  <c r="AG181" i="1"/>
  <c r="O61" i="4" s="1"/>
  <c r="AF181" i="1"/>
  <c r="N61" i="4" s="1"/>
  <c r="AE181" i="1"/>
  <c r="M61" i="4" s="1"/>
  <c r="AD181" i="1"/>
  <c r="L61" i="4" s="1"/>
  <c r="AC181" i="1"/>
  <c r="K61" i="4" s="1"/>
  <c r="Y181" i="1"/>
  <c r="G61" i="4" s="1"/>
  <c r="X181" i="1"/>
  <c r="F61" i="4" s="1"/>
  <c r="W181" i="1"/>
  <c r="E61" i="4" s="1"/>
  <c r="V181" i="1"/>
  <c r="D61" i="4" s="1"/>
  <c r="U181" i="1"/>
  <c r="C61" i="4" s="1"/>
  <c r="T181" i="1"/>
  <c r="B61" i="4" s="1"/>
  <c r="BF180" i="1"/>
  <c r="BE180" i="1"/>
  <c r="BD180" i="1"/>
  <c r="AZ180" i="1"/>
  <c r="AY180" i="1"/>
  <c r="AX180" i="1"/>
  <c r="AW180" i="1"/>
  <c r="AV180" i="1"/>
  <c r="AU180" i="1"/>
  <c r="AQ180" i="1"/>
  <c r="AP180" i="1"/>
  <c r="AO180" i="1"/>
  <c r="AN180" i="1"/>
  <c r="AM180" i="1"/>
  <c r="AL180" i="1"/>
  <c r="AH180" i="1"/>
  <c r="AG180" i="1"/>
  <c r="AF180" i="1"/>
  <c r="AE180" i="1"/>
  <c r="AD180" i="1"/>
  <c r="AC180" i="1"/>
  <c r="Y180" i="1"/>
  <c r="X180" i="1"/>
  <c r="W180" i="1"/>
  <c r="V180" i="1"/>
  <c r="U180" i="1"/>
  <c r="T180" i="1"/>
  <c r="BF179" i="1"/>
  <c r="BE179" i="1"/>
  <c r="BD179" i="1"/>
  <c r="AZ179" i="1"/>
  <c r="AY179" i="1"/>
  <c r="AX179" i="1"/>
  <c r="AW179" i="1"/>
  <c r="AV179" i="1"/>
  <c r="AU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Y179" i="1"/>
  <c r="X179" i="1"/>
  <c r="W179" i="1"/>
  <c r="V179" i="1"/>
  <c r="U179" i="1"/>
  <c r="T179" i="1"/>
  <c r="BC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Q178" i="1"/>
  <c r="AP178" i="1"/>
  <c r="X60" i="4" s="1"/>
  <c r="AO178" i="1"/>
  <c r="AN178" i="1"/>
  <c r="AM178" i="1"/>
  <c r="AL178" i="1"/>
  <c r="AK178" i="1"/>
  <c r="S60" i="4" s="1"/>
  <c r="AJ178" i="1"/>
  <c r="R60" i="4" s="1"/>
  <c r="AI178" i="1"/>
  <c r="Q60" i="4" s="1"/>
  <c r="AH178" i="1"/>
  <c r="P60" i="4" s="1"/>
  <c r="AG178" i="1"/>
  <c r="O60" i="4" s="1"/>
  <c r="AF178" i="1"/>
  <c r="N60" i="4" s="1"/>
  <c r="AE178" i="1"/>
  <c r="M60" i="4" s="1"/>
  <c r="AD178" i="1"/>
  <c r="L60" i="4" s="1"/>
  <c r="AC178" i="1"/>
  <c r="K60" i="4" s="1"/>
  <c r="Y178" i="1"/>
  <c r="G60" i="4" s="1"/>
  <c r="X178" i="1"/>
  <c r="F60" i="4" s="1"/>
  <c r="W178" i="1"/>
  <c r="E60" i="4" s="1"/>
  <c r="V178" i="1"/>
  <c r="D60" i="4" s="1"/>
  <c r="U178" i="1"/>
  <c r="C60" i="4" s="1"/>
  <c r="T178" i="1"/>
  <c r="B60" i="4" s="1"/>
  <c r="BF177" i="1"/>
  <c r="BE177" i="1"/>
  <c r="BD177" i="1"/>
  <c r="BA177" i="1"/>
  <c r="AZ177" i="1"/>
  <c r="AY177" i="1"/>
  <c r="AX177" i="1"/>
  <c r="AW177" i="1"/>
  <c r="AV177" i="1"/>
  <c r="AU177" i="1"/>
  <c r="AQ177" i="1"/>
  <c r="AP177" i="1"/>
  <c r="AO177" i="1"/>
  <c r="AN177" i="1"/>
  <c r="AM177" i="1"/>
  <c r="AL177" i="1"/>
  <c r="AI177" i="1"/>
  <c r="AH177" i="1"/>
  <c r="AG177" i="1"/>
  <c r="AF177" i="1"/>
  <c r="AE177" i="1"/>
  <c r="AD177" i="1"/>
  <c r="AC177" i="1"/>
  <c r="Y177" i="1"/>
  <c r="X177" i="1"/>
  <c r="W177" i="1"/>
  <c r="V177" i="1"/>
  <c r="U177" i="1"/>
  <c r="T177" i="1"/>
  <c r="R177" i="1"/>
  <c r="BB177" i="1" s="1"/>
  <c r="BF176" i="1"/>
  <c r="BE176" i="1"/>
  <c r="BD176" i="1"/>
  <c r="BB176" i="1"/>
  <c r="AZ176" i="1"/>
  <c r="AY176" i="1"/>
  <c r="AX176" i="1"/>
  <c r="AW176" i="1"/>
  <c r="AV176" i="1"/>
  <c r="AU176" i="1"/>
  <c r="AQ176" i="1"/>
  <c r="AP176" i="1"/>
  <c r="AO176" i="1"/>
  <c r="AN176" i="1"/>
  <c r="AM176" i="1"/>
  <c r="AL176" i="1"/>
  <c r="AK176" i="1"/>
  <c r="AJ176" i="1"/>
  <c r="AH176" i="1"/>
  <c r="AG176" i="1"/>
  <c r="AF176" i="1"/>
  <c r="AE176" i="1"/>
  <c r="AD176" i="1"/>
  <c r="AC176" i="1"/>
  <c r="Y176" i="1"/>
  <c r="X176" i="1"/>
  <c r="W176" i="1"/>
  <c r="V176" i="1"/>
  <c r="U176" i="1"/>
  <c r="T176" i="1"/>
  <c r="S176" i="1"/>
  <c r="BC176" i="1" s="1"/>
  <c r="Q176" i="1"/>
  <c r="BA176" i="1" s="1"/>
  <c r="BF175" i="1"/>
  <c r="BE175" i="1"/>
  <c r="BD175" i="1"/>
  <c r="BB175" i="1"/>
  <c r="AZ175" i="1"/>
  <c r="AY175" i="1"/>
  <c r="AX175" i="1"/>
  <c r="AW175" i="1"/>
  <c r="AV175" i="1"/>
  <c r="AU175" i="1"/>
  <c r="AQ175" i="1"/>
  <c r="AP175" i="1"/>
  <c r="X59" i="4" s="1"/>
  <c r="AO175" i="1"/>
  <c r="AN175" i="1"/>
  <c r="AM175" i="1"/>
  <c r="AL175" i="1"/>
  <c r="AJ175" i="1"/>
  <c r="R59" i="4" s="1"/>
  <c r="AH175" i="1"/>
  <c r="P59" i="4" s="1"/>
  <c r="AG175" i="1"/>
  <c r="O59" i="4" s="1"/>
  <c r="AF175" i="1"/>
  <c r="N59" i="4" s="1"/>
  <c r="AE175" i="1"/>
  <c r="M59" i="4" s="1"/>
  <c r="AD175" i="1"/>
  <c r="L59" i="4" s="1"/>
  <c r="AC175" i="1"/>
  <c r="K59" i="4" s="1"/>
  <c r="Y175" i="1"/>
  <c r="G59" i="4" s="1"/>
  <c r="X175" i="1"/>
  <c r="F59" i="4" s="1"/>
  <c r="W175" i="1"/>
  <c r="E59" i="4" s="1"/>
  <c r="V175" i="1"/>
  <c r="D59" i="4" s="1"/>
  <c r="U175" i="1"/>
  <c r="C59" i="4" s="1"/>
  <c r="T175" i="1"/>
  <c r="B59" i="4" s="1"/>
  <c r="S175" i="1"/>
  <c r="BC175" i="1" s="1"/>
  <c r="Q175" i="1"/>
  <c r="AI175" i="1" s="1"/>
  <c r="Q59" i="4" s="1"/>
  <c r="AB176" i="1"/>
  <c r="BF174" i="1"/>
  <c r="BE174" i="1"/>
  <c r="BD174" i="1"/>
  <c r="BA174" i="1"/>
  <c r="AZ174" i="1"/>
  <c r="AY174" i="1"/>
  <c r="AX174" i="1"/>
  <c r="AW174" i="1"/>
  <c r="AV174" i="1"/>
  <c r="AU174" i="1"/>
  <c r="AQ174" i="1"/>
  <c r="AP174" i="1"/>
  <c r="AO174" i="1"/>
  <c r="AN174" i="1"/>
  <c r="AM174" i="1"/>
  <c r="AL174" i="1"/>
  <c r="AI174" i="1"/>
  <c r="AH174" i="1"/>
  <c r="AG174" i="1"/>
  <c r="AF174" i="1"/>
  <c r="AE174" i="1"/>
  <c r="AD174" i="1"/>
  <c r="AC174" i="1"/>
  <c r="Y174" i="1"/>
  <c r="X174" i="1"/>
  <c r="W174" i="1"/>
  <c r="V174" i="1"/>
  <c r="U174" i="1"/>
  <c r="T174" i="1"/>
  <c r="R174" i="1"/>
  <c r="BH174" i="1" s="1"/>
  <c r="AA176" i="1"/>
  <c r="BH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Y173" i="1"/>
  <c r="X173" i="1"/>
  <c r="W173" i="1"/>
  <c r="V173" i="1"/>
  <c r="U173" i="1"/>
  <c r="T173" i="1"/>
  <c r="BH172" i="1"/>
  <c r="AA16" i="6" s="1"/>
  <c r="BF172" i="1"/>
  <c r="Y16" i="6" s="1"/>
  <c r="BE172" i="1"/>
  <c r="X16" i="6" s="1"/>
  <c r="BD172" i="1"/>
  <c r="W16" i="6" s="1"/>
  <c r="BC172" i="1"/>
  <c r="S16" i="6" s="1"/>
  <c r="BB172" i="1"/>
  <c r="R16" i="6" s="1"/>
  <c r="BA172" i="1"/>
  <c r="Q16" i="6" s="1"/>
  <c r="AZ172" i="1"/>
  <c r="P16" i="6" s="1"/>
  <c r="AY172" i="1"/>
  <c r="O16" i="6" s="1"/>
  <c r="AX172" i="1"/>
  <c r="N16" i="6" s="1"/>
  <c r="AW172" i="1"/>
  <c r="M16" i="6" s="1"/>
  <c r="AV172" i="1"/>
  <c r="L16" i="6" s="1"/>
  <c r="AU172" i="1"/>
  <c r="K16" i="6" s="1"/>
  <c r="AQ172" i="1"/>
  <c r="G16" i="6" s="1"/>
  <c r="AP172" i="1"/>
  <c r="AO172" i="1"/>
  <c r="E16" i="6" s="1"/>
  <c r="AN172" i="1"/>
  <c r="D16" i="6" s="1"/>
  <c r="AM172" i="1"/>
  <c r="C16" i="6" s="1"/>
  <c r="AL172" i="1"/>
  <c r="B16" i="6" s="1"/>
  <c r="AK172" i="1"/>
  <c r="S58" i="4" s="1"/>
  <c r="AJ172" i="1"/>
  <c r="R58" i="4" s="1"/>
  <c r="AI172" i="1"/>
  <c r="Q58" i="4" s="1"/>
  <c r="AH172" i="1"/>
  <c r="P58" i="4" s="1"/>
  <c r="AG172" i="1"/>
  <c r="O58" i="4" s="1"/>
  <c r="AF172" i="1"/>
  <c r="N58" i="4" s="1"/>
  <c r="AE172" i="1"/>
  <c r="M58" i="4" s="1"/>
  <c r="AD172" i="1"/>
  <c r="L58" i="4" s="1"/>
  <c r="AC172" i="1"/>
  <c r="K58" i="4" s="1"/>
  <c r="Y172" i="1"/>
  <c r="G58" i="4" s="1"/>
  <c r="X172" i="1"/>
  <c r="F58" i="4" s="1"/>
  <c r="W172" i="1"/>
  <c r="E58" i="4" s="1"/>
  <c r="V172" i="1"/>
  <c r="D58" i="4" s="1"/>
  <c r="U172" i="1"/>
  <c r="C58" i="4" s="1"/>
  <c r="T172" i="1"/>
  <c r="B58" i="4" s="1"/>
  <c r="AT183" i="1"/>
  <c r="AA174" i="1"/>
  <c r="BH171" i="1"/>
  <c r="BF171" i="1"/>
  <c r="BE171" i="1"/>
  <c r="BD171" i="1"/>
  <c r="BC171" i="1"/>
  <c r="BB171" i="1"/>
  <c r="BA171" i="1"/>
  <c r="AZ171" i="1"/>
  <c r="AY171" i="1"/>
  <c r="AX171" i="1"/>
  <c r="AW171" i="1"/>
  <c r="AV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D171" i="1"/>
  <c r="AC171" i="1"/>
  <c r="AB171" i="1"/>
  <c r="Y171" i="1"/>
  <c r="X171" i="1"/>
  <c r="W171" i="1"/>
  <c r="V171" i="1"/>
  <c r="U171" i="1"/>
  <c r="T171" i="1"/>
  <c r="AE171" i="1"/>
  <c r="AU171" i="1"/>
  <c r="AT172" i="1"/>
  <c r="J16" i="6" s="1"/>
  <c r="AS177" i="1"/>
  <c r="AR173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BH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X57" i="4" s="1"/>
  <c r="AO169" i="1"/>
  <c r="AN169" i="1"/>
  <c r="AM169" i="1"/>
  <c r="AL169" i="1"/>
  <c r="AK169" i="1"/>
  <c r="S57" i="4" s="1"/>
  <c r="AJ169" i="1"/>
  <c r="R57" i="4" s="1"/>
  <c r="AI169" i="1"/>
  <c r="Q57" i="4" s="1"/>
  <c r="AH169" i="1"/>
  <c r="P57" i="4" s="1"/>
  <c r="AG169" i="1"/>
  <c r="O57" i="4" s="1"/>
  <c r="AF169" i="1"/>
  <c r="N57" i="4" s="1"/>
  <c r="AE169" i="1"/>
  <c r="M57" i="4" s="1"/>
  <c r="AD169" i="1"/>
  <c r="L57" i="4" s="1"/>
  <c r="AC169" i="1"/>
  <c r="K57" i="4" s="1"/>
  <c r="AB169" i="1"/>
  <c r="J57" i="4" s="1"/>
  <c r="AA169" i="1"/>
  <c r="I57" i="4" s="1"/>
  <c r="Z169" i="1"/>
  <c r="H57" i="4" s="1"/>
  <c r="Y169" i="1"/>
  <c r="G57" i="4" s="1"/>
  <c r="X169" i="1"/>
  <c r="F57" i="4" s="1"/>
  <c r="W169" i="1"/>
  <c r="E57" i="4" s="1"/>
  <c r="V169" i="1"/>
  <c r="D57" i="4" s="1"/>
  <c r="U169" i="1"/>
  <c r="C57" i="4" s="1"/>
  <c r="T169" i="1"/>
  <c r="B57" i="4" s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BH167" i="1"/>
  <c r="BF167" i="1"/>
  <c r="BE167" i="1"/>
  <c r="BD167" i="1"/>
  <c r="BB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J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Q167" i="1"/>
  <c r="BA167" i="1" s="1"/>
  <c r="BH166" i="1"/>
  <c r="BF166" i="1"/>
  <c r="BE166" i="1"/>
  <c r="BD166" i="1"/>
  <c r="BB166" i="1"/>
  <c r="AZ166" i="1"/>
  <c r="AY166" i="1"/>
  <c r="AX166" i="1"/>
  <c r="AW166" i="1"/>
  <c r="AV166" i="1"/>
  <c r="AU166" i="1"/>
  <c r="AT166" i="1"/>
  <c r="AS166" i="1"/>
  <c r="AR166" i="1"/>
  <c r="AQ166" i="1"/>
  <c r="AP166" i="1"/>
  <c r="X56" i="4" s="1"/>
  <c r="AO166" i="1"/>
  <c r="AN166" i="1"/>
  <c r="AM166" i="1"/>
  <c r="AL166" i="1"/>
  <c r="AJ166" i="1"/>
  <c r="R56" i="4" s="1"/>
  <c r="AH166" i="1"/>
  <c r="P56" i="4" s="1"/>
  <c r="AG166" i="1"/>
  <c r="O56" i="4" s="1"/>
  <c r="AF166" i="1"/>
  <c r="N56" i="4" s="1"/>
  <c r="AE166" i="1"/>
  <c r="M56" i="4" s="1"/>
  <c r="AD166" i="1"/>
  <c r="L56" i="4" s="1"/>
  <c r="AC166" i="1"/>
  <c r="K56" i="4" s="1"/>
  <c r="AB166" i="1"/>
  <c r="J56" i="4" s="1"/>
  <c r="AA166" i="1"/>
  <c r="I56" i="4" s="1"/>
  <c r="Z166" i="1"/>
  <c r="H56" i="4" s="1"/>
  <c r="Y166" i="1"/>
  <c r="G56" i="4" s="1"/>
  <c r="X166" i="1"/>
  <c r="F56" i="4" s="1"/>
  <c r="W166" i="1"/>
  <c r="E56" i="4" s="1"/>
  <c r="V166" i="1"/>
  <c r="D56" i="4" s="1"/>
  <c r="U166" i="1"/>
  <c r="C56" i="4" s="1"/>
  <c r="T166" i="1"/>
  <c r="B56" i="4" s="1"/>
  <c r="S166" i="1"/>
  <c r="BC166" i="1" s="1"/>
  <c r="Q166" i="1"/>
  <c r="BA166" i="1" s="1"/>
  <c r="BH165" i="1"/>
  <c r="BF165" i="1"/>
  <c r="BE165" i="1"/>
  <c r="BD165" i="1"/>
  <c r="BB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J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Q165" i="1"/>
  <c r="AI165" i="1" s="1"/>
  <c r="BH164" i="1"/>
  <c r="BF164" i="1"/>
  <c r="BE164" i="1"/>
  <c r="BD164" i="1"/>
  <c r="BB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J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K164" i="1" s="1"/>
  <c r="Q164" i="1"/>
  <c r="BA164" i="1" s="1"/>
  <c r="BH163" i="1"/>
  <c r="BF163" i="1"/>
  <c r="BE163" i="1"/>
  <c r="BD163" i="1"/>
  <c r="BB163" i="1"/>
  <c r="AZ163" i="1"/>
  <c r="AY163" i="1"/>
  <c r="AX163" i="1"/>
  <c r="AW163" i="1"/>
  <c r="AV163" i="1"/>
  <c r="AU163" i="1"/>
  <c r="AT163" i="1"/>
  <c r="AS163" i="1"/>
  <c r="AR163" i="1"/>
  <c r="AQ163" i="1"/>
  <c r="AP163" i="1"/>
  <c r="X55" i="4" s="1"/>
  <c r="AO163" i="1"/>
  <c r="AN163" i="1"/>
  <c r="AM163" i="1"/>
  <c r="AL163" i="1"/>
  <c r="AJ163" i="1"/>
  <c r="R55" i="4" s="1"/>
  <c r="AH163" i="1"/>
  <c r="P55" i="4" s="1"/>
  <c r="AG163" i="1"/>
  <c r="O55" i="4" s="1"/>
  <c r="AF163" i="1"/>
  <c r="N55" i="4" s="1"/>
  <c r="AE163" i="1"/>
  <c r="M55" i="4" s="1"/>
  <c r="AD163" i="1"/>
  <c r="L55" i="4" s="1"/>
  <c r="AC163" i="1"/>
  <c r="K55" i="4" s="1"/>
  <c r="AB163" i="1"/>
  <c r="J55" i="4" s="1"/>
  <c r="AA163" i="1"/>
  <c r="I55" i="4" s="1"/>
  <c r="Z163" i="1"/>
  <c r="H55" i="4" s="1"/>
  <c r="Y163" i="1"/>
  <c r="G55" i="4" s="1"/>
  <c r="X163" i="1"/>
  <c r="F55" i="4" s="1"/>
  <c r="W163" i="1"/>
  <c r="E55" i="4" s="1"/>
  <c r="V163" i="1"/>
  <c r="D55" i="4" s="1"/>
  <c r="U163" i="1"/>
  <c r="C55" i="4" s="1"/>
  <c r="T163" i="1"/>
  <c r="B55" i="4" s="1"/>
  <c r="S163" i="1"/>
  <c r="Q163" i="1"/>
  <c r="BA163" i="1" s="1"/>
  <c r="BH162" i="1"/>
  <c r="BF162" i="1"/>
  <c r="BE162" i="1"/>
  <c r="BD162" i="1"/>
  <c r="BB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C162" i="1" s="1"/>
  <c r="Q162" i="1"/>
  <c r="AI162" i="1" s="1"/>
  <c r="BH161" i="1"/>
  <c r="BF161" i="1"/>
  <c r="BE161" i="1"/>
  <c r="BD161" i="1"/>
  <c r="BB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J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Q161" i="1"/>
  <c r="BH160" i="1"/>
  <c r="AA15" i="6" s="1"/>
  <c r="BF160" i="1"/>
  <c r="Y15" i="6" s="1"/>
  <c r="BE160" i="1"/>
  <c r="X15" i="6" s="1"/>
  <c r="BD160" i="1"/>
  <c r="W15" i="6" s="1"/>
  <c r="BB160" i="1"/>
  <c r="R15" i="6" s="1"/>
  <c r="AZ160" i="1"/>
  <c r="P15" i="6" s="1"/>
  <c r="AY160" i="1"/>
  <c r="O15" i="6" s="1"/>
  <c r="AX160" i="1"/>
  <c r="N15" i="6" s="1"/>
  <c r="AW160" i="1"/>
  <c r="M15" i="6" s="1"/>
  <c r="AV160" i="1"/>
  <c r="L15" i="6" s="1"/>
  <c r="AU160" i="1"/>
  <c r="K15" i="6" s="1"/>
  <c r="AT160" i="1"/>
  <c r="J15" i="6" s="1"/>
  <c r="AS160" i="1"/>
  <c r="I15" i="6" s="1"/>
  <c r="AR160" i="1"/>
  <c r="H15" i="6" s="1"/>
  <c r="AQ160" i="1"/>
  <c r="G15" i="6" s="1"/>
  <c r="AP160" i="1"/>
  <c r="AO160" i="1"/>
  <c r="E15" i="6" s="1"/>
  <c r="AN160" i="1"/>
  <c r="D15" i="6" s="1"/>
  <c r="AM160" i="1"/>
  <c r="C15" i="6" s="1"/>
  <c r="AL160" i="1"/>
  <c r="B15" i="6" s="1"/>
  <c r="AJ160" i="1"/>
  <c r="R54" i="4" s="1"/>
  <c r="AH160" i="1"/>
  <c r="P54" i="4" s="1"/>
  <c r="AG160" i="1"/>
  <c r="O54" i="4" s="1"/>
  <c r="AF160" i="1"/>
  <c r="N54" i="4" s="1"/>
  <c r="AE160" i="1"/>
  <c r="M54" i="4" s="1"/>
  <c r="AD160" i="1"/>
  <c r="L54" i="4" s="1"/>
  <c r="AC160" i="1"/>
  <c r="K54" i="4" s="1"/>
  <c r="AB160" i="1"/>
  <c r="J54" i="4" s="1"/>
  <c r="AA160" i="1"/>
  <c r="I54" i="4" s="1"/>
  <c r="Z160" i="1"/>
  <c r="H54" i="4" s="1"/>
  <c r="Y160" i="1"/>
  <c r="G54" i="4" s="1"/>
  <c r="X160" i="1"/>
  <c r="F54" i="4" s="1"/>
  <c r="W160" i="1"/>
  <c r="E54" i="4" s="1"/>
  <c r="V160" i="1"/>
  <c r="D54" i="4" s="1"/>
  <c r="U160" i="1"/>
  <c r="C54" i="4" s="1"/>
  <c r="T160" i="1"/>
  <c r="B54" i="4" s="1"/>
  <c r="S160" i="1"/>
  <c r="BC160" i="1" s="1"/>
  <c r="S15" i="6" s="1"/>
  <c r="Q160" i="1"/>
  <c r="BH159" i="1"/>
  <c r="BF159" i="1"/>
  <c r="BE159" i="1"/>
  <c r="BD159" i="1"/>
  <c r="BB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J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K159" i="1" s="1"/>
  <c r="Q159" i="1"/>
  <c r="BH158" i="1"/>
  <c r="BF158" i="1"/>
  <c r="BE158" i="1"/>
  <c r="BD158" i="1"/>
  <c r="BB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J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Q158" i="1"/>
  <c r="AI158" i="1" s="1"/>
  <c r="BH157" i="1"/>
  <c r="BF157" i="1"/>
  <c r="BE157" i="1"/>
  <c r="BD157" i="1"/>
  <c r="BB157" i="1"/>
  <c r="AZ157" i="1"/>
  <c r="AY157" i="1"/>
  <c r="AX157" i="1"/>
  <c r="AW157" i="1"/>
  <c r="AV157" i="1"/>
  <c r="AU157" i="1"/>
  <c r="AT157" i="1"/>
  <c r="AS157" i="1"/>
  <c r="AR157" i="1"/>
  <c r="AQ157" i="1"/>
  <c r="AP157" i="1"/>
  <c r="X53" i="4" s="1"/>
  <c r="AO157" i="1"/>
  <c r="AN157" i="1"/>
  <c r="AM157" i="1"/>
  <c r="AL157" i="1"/>
  <c r="AJ157" i="1"/>
  <c r="R53" i="4" s="1"/>
  <c r="AH157" i="1"/>
  <c r="P53" i="4" s="1"/>
  <c r="AG157" i="1"/>
  <c r="O53" i="4" s="1"/>
  <c r="AF157" i="1"/>
  <c r="N53" i="4" s="1"/>
  <c r="AE157" i="1"/>
  <c r="M53" i="4" s="1"/>
  <c r="AD157" i="1"/>
  <c r="L53" i="4" s="1"/>
  <c r="AC157" i="1"/>
  <c r="K53" i="4" s="1"/>
  <c r="AB157" i="1"/>
  <c r="J53" i="4" s="1"/>
  <c r="AA157" i="1"/>
  <c r="I53" i="4" s="1"/>
  <c r="Z157" i="1"/>
  <c r="H53" i="4" s="1"/>
  <c r="Y157" i="1"/>
  <c r="G53" i="4" s="1"/>
  <c r="X157" i="1"/>
  <c r="F53" i="4" s="1"/>
  <c r="W157" i="1"/>
  <c r="E53" i="4" s="1"/>
  <c r="V157" i="1"/>
  <c r="D53" i="4" s="1"/>
  <c r="U157" i="1"/>
  <c r="C53" i="4" s="1"/>
  <c r="T157" i="1"/>
  <c r="B53" i="4" s="1"/>
  <c r="S157" i="1"/>
  <c r="Q157" i="1"/>
  <c r="BH156" i="1"/>
  <c r="BF156" i="1"/>
  <c r="BE156" i="1"/>
  <c r="BD156" i="1"/>
  <c r="BB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J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C156" i="1" s="1"/>
  <c r="Q156" i="1"/>
  <c r="BA156" i="1" s="1"/>
  <c r="BH155" i="1"/>
  <c r="BF155" i="1"/>
  <c r="BE155" i="1"/>
  <c r="BD155" i="1"/>
  <c r="BB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J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Q155" i="1"/>
  <c r="BH154" i="1"/>
  <c r="BF154" i="1"/>
  <c r="BE154" i="1"/>
  <c r="BD154" i="1"/>
  <c r="BB154" i="1"/>
  <c r="AZ154" i="1"/>
  <c r="AY154" i="1"/>
  <c r="AX154" i="1"/>
  <c r="AW154" i="1"/>
  <c r="AV154" i="1"/>
  <c r="AU154" i="1"/>
  <c r="AT154" i="1"/>
  <c r="AS154" i="1"/>
  <c r="AR154" i="1"/>
  <c r="AQ154" i="1"/>
  <c r="AP154" i="1"/>
  <c r="X52" i="4" s="1"/>
  <c r="AO154" i="1"/>
  <c r="AN154" i="1"/>
  <c r="AM154" i="1"/>
  <c r="AL154" i="1"/>
  <c r="AJ154" i="1"/>
  <c r="R52" i="4" s="1"/>
  <c r="AH154" i="1"/>
  <c r="P52" i="4" s="1"/>
  <c r="AG154" i="1"/>
  <c r="O52" i="4" s="1"/>
  <c r="AF154" i="1"/>
  <c r="N52" i="4" s="1"/>
  <c r="AE154" i="1"/>
  <c r="M52" i="4" s="1"/>
  <c r="AD154" i="1"/>
  <c r="L52" i="4" s="1"/>
  <c r="AC154" i="1"/>
  <c r="K52" i="4" s="1"/>
  <c r="AB154" i="1"/>
  <c r="J52" i="4" s="1"/>
  <c r="AA154" i="1"/>
  <c r="I52" i="4" s="1"/>
  <c r="Z154" i="1"/>
  <c r="H52" i="4" s="1"/>
  <c r="Y154" i="1"/>
  <c r="G52" i="4" s="1"/>
  <c r="X154" i="1"/>
  <c r="F52" i="4" s="1"/>
  <c r="W154" i="1"/>
  <c r="E52" i="4" s="1"/>
  <c r="V154" i="1"/>
  <c r="D52" i="4" s="1"/>
  <c r="U154" i="1"/>
  <c r="C52" i="4" s="1"/>
  <c r="T154" i="1"/>
  <c r="B52" i="4" s="1"/>
  <c r="S154" i="1"/>
  <c r="Q154" i="1"/>
  <c r="BH153" i="1"/>
  <c r="BF153" i="1"/>
  <c r="BE153" i="1"/>
  <c r="BD153" i="1"/>
  <c r="BB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J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K153" i="1" s="1"/>
  <c r="Q153" i="1"/>
  <c r="BH152" i="1"/>
  <c r="BF152" i="1"/>
  <c r="BE152" i="1"/>
  <c r="BD152" i="1"/>
  <c r="BB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J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Q152" i="1"/>
  <c r="AI152" i="1" s="1"/>
  <c r="BH151" i="1"/>
  <c r="BF151" i="1"/>
  <c r="BE151" i="1"/>
  <c r="BD151" i="1"/>
  <c r="BB151" i="1"/>
  <c r="AZ151" i="1"/>
  <c r="AY151" i="1"/>
  <c r="AX151" i="1"/>
  <c r="AW151" i="1"/>
  <c r="AV151" i="1"/>
  <c r="AU151" i="1"/>
  <c r="AT151" i="1"/>
  <c r="AS151" i="1"/>
  <c r="AR151" i="1"/>
  <c r="AQ151" i="1"/>
  <c r="AP151" i="1"/>
  <c r="X51" i="4" s="1"/>
  <c r="AO151" i="1"/>
  <c r="AN151" i="1"/>
  <c r="AM151" i="1"/>
  <c r="AL151" i="1"/>
  <c r="AJ151" i="1"/>
  <c r="R51" i="4" s="1"/>
  <c r="AH151" i="1"/>
  <c r="P51" i="4" s="1"/>
  <c r="AG151" i="1"/>
  <c r="O51" i="4" s="1"/>
  <c r="AF151" i="1"/>
  <c r="N51" i="4" s="1"/>
  <c r="AE151" i="1"/>
  <c r="M51" i="4" s="1"/>
  <c r="AD151" i="1"/>
  <c r="L51" i="4" s="1"/>
  <c r="AC151" i="1"/>
  <c r="K51" i="4" s="1"/>
  <c r="AB151" i="1"/>
  <c r="J51" i="4" s="1"/>
  <c r="AA151" i="1"/>
  <c r="I51" i="4" s="1"/>
  <c r="Z151" i="1"/>
  <c r="H51" i="4" s="1"/>
  <c r="Y151" i="1"/>
  <c r="G51" i="4" s="1"/>
  <c r="X151" i="1"/>
  <c r="F51" i="4" s="1"/>
  <c r="W151" i="1"/>
  <c r="E51" i="4" s="1"/>
  <c r="V151" i="1"/>
  <c r="D51" i="4" s="1"/>
  <c r="U151" i="1"/>
  <c r="C51" i="4" s="1"/>
  <c r="T151" i="1"/>
  <c r="B51" i="4" s="1"/>
  <c r="S151" i="1"/>
  <c r="Q151" i="1"/>
  <c r="BA151" i="1" s="1"/>
  <c r="BH150" i="1"/>
  <c r="BF150" i="1"/>
  <c r="BE150" i="1"/>
  <c r="BD150" i="1"/>
  <c r="BB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J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K150" i="1" s="1"/>
  <c r="Q150" i="1"/>
  <c r="BH149" i="1"/>
  <c r="BF149" i="1"/>
  <c r="BE149" i="1"/>
  <c r="BD149" i="1"/>
  <c r="BB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J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C149" i="1" s="1"/>
  <c r="Q149" i="1"/>
  <c r="BH148" i="1"/>
  <c r="AA14" i="6" s="1"/>
  <c r="BF148" i="1"/>
  <c r="Y14" i="6" s="1"/>
  <c r="BE148" i="1"/>
  <c r="X14" i="6" s="1"/>
  <c r="BD148" i="1"/>
  <c r="W14" i="6" s="1"/>
  <c r="BB148" i="1"/>
  <c r="R14" i="6" s="1"/>
  <c r="AZ148" i="1"/>
  <c r="P14" i="6" s="1"/>
  <c r="AY148" i="1"/>
  <c r="O14" i="6" s="1"/>
  <c r="AX148" i="1"/>
  <c r="N14" i="6" s="1"/>
  <c r="AW148" i="1"/>
  <c r="M14" i="6" s="1"/>
  <c r="AV148" i="1"/>
  <c r="L14" i="6" s="1"/>
  <c r="AU148" i="1"/>
  <c r="K14" i="6" s="1"/>
  <c r="AT148" i="1"/>
  <c r="J14" i="6" s="1"/>
  <c r="AS148" i="1"/>
  <c r="I14" i="6" s="1"/>
  <c r="AR148" i="1"/>
  <c r="H14" i="6" s="1"/>
  <c r="AQ148" i="1"/>
  <c r="G14" i="6" s="1"/>
  <c r="AP148" i="1"/>
  <c r="AO148" i="1"/>
  <c r="E14" i="6" s="1"/>
  <c r="AN148" i="1"/>
  <c r="D14" i="6" s="1"/>
  <c r="AM148" i="1"/>
  <c r="C14" i="6" s="1"/>
  <c r="AL148" i="1"/>
  <c r="B14" i="6" s="1"/>
  <c r="AJ148" i="1"/>
  <c r="R50" i="4" s="1"/>
  <c r="AH148" i="1"/>
  <c r="P50" i="4" s="1"/>
  <c r="AG148" i="1"/>
  <c r="O50" i="4" s="1"/>
  <c r="AF148" i="1"/>
  <c r="N50" i="4" s="1"/>
  <c r="AE148" i="1"/>
  <c r="M50" i="4" s="1"/>
  <c r="AD148" i="1"/>
  <c r="L50" i="4" s="1"/>
  <c r="AC148" i="1"/>
  <c r="K50" i="4" s="1"/>
  <c r="AB148" i="1"/>
  <c r="J50" i="4" s="1"/>
  <c r="AA148" i="1"/>
  <c r="I50" i="4" s="1"/>
  <c r="Z148" i="1"/>
  <c r="H50" i="4" s="1"/>
  <c r="Y148" i="1"/>
  <c r="G50" i="4" s="1"/>
  <c r="X148" i="1"/>
  <c r="F50" i="4" s="1"/>
  <c r="W148" i="1"/>
  <c r="E50" i="4" s="1"/>
  <c r="V148" i="1"/>
  <c r="D50" i="4" s="1"/>
  <c r="U148" i="1"/>
  <c r="C50" i="4" s="1"/>
  <c r="T148" i="1"/>
  <c r="B50" i="4" s="1"/>
  <c r="S148" i="1"/>
  <c r="Q148" i="1"/>
  <c r="BH147" i="1"/>
  <c r="BF147" i="1"/>
  <c r="BE147" i="1"/>
  <c r="BD147" i="1"/>
  <c r="BB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J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Q147" i="1"/>
  <c r="AI147" i="1" s="1"/>
  <c r="BH146" i="1"/>
  <c r="BF146" i="1"/>
  <c r="BE146" i="1"/>
  <c r="BD146" i="1"/>
  <c r="BB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J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Q146" i="1"/>
  <c r="BH145" i="1"/>
  <c r="BF145" i="1"/>
  <c r="BE145" i="1"/>
  <c r="BD145" i="1"/>
  <c r="BB145" i="1"/>
  <c r="AZ145" i="1"/>
  <c r="AY145" i="1"/>
  <c r="AX145" i="1"/>
  <c r="AW145" i="1"/>
  <c r="AV145" i="1"/>
  <c r="AU145" i="1"/>
  <c r="AT145" i="1"/>
  <c r="AS145" i="1"/>
  <c r="AR145" i="1"/>
  <c r="AQ145" i="1"/>
  <c r="AP145" i="1"/>
  <c r="X49" i="4" s="1"/>
  <c r="AO145" i="1"/>
  <c r="AN145" i="1"/>
  <c r="AM145" i="1"/>
  <c r="AL145" i="1"/>
  <c r="AJ145" i="1"/>
  <c r="R49" i="4" s="1"/>
  <c r="AH145" i="1"/>
  <c r="P49" i="4" s="1"/>
  <c r="AG145" i="1"/>
  <c r="O49" i="4" s="1"/>
  <c r="AF145" i="1"/>
  <c r="N49" i="4" s="1"/>
  <c r="AE145" i="1"/>
  <c r="M49" i="4" s="1"/>
  <c r="AD145" i="1"/>
  <c r="L49" i="4" s="1"/>
  <c r="AC145" i="1"/>
  <c r="K49" i="4" s="1"/>
  <c r="AB145" i="1"/>
  <c r="J49" i="4" s="1"/>
  <c r="AA145" i="1"/>
  <c r="I49" i="4" s="1"/>
  <c r="Z145" i="1"/>
  <c r="H49" i="4" s="1"/>
  <c r="Y145" i="1"/>
  <c r="G49" i="4" s="1"/>
  <c r="X145" i="1"/>
  <c r="F49" i="4" s="1"/>
  <c r="W145" i="1"/>
  <c r="E49" i="4" s="1"/>
  <c r="V145" i="1"/>
  <c r="D49" i="4" s="1"/>
  <c r="U145" i="1"/>
  <c r="C49" i="4" s="1"/>
  <c r="T145" i="1"/>
  <c r="B49" i="4" s="1"/>
  <c r="S145" i="1"/>
  <c r="AK145" i="1" s="1"/>
  <c r="S49" i="4" s="1"/>
  <c r="Q145" i="1"/>
  <c r="BA145" i="1" s="1"/>
  <c r="BH144" i="1"/>
  <c r="BF144" i="1"/>
  <c r="BE144" i="1"/>
  <c r="BD144" i="1"/>
  <c r="BB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J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AK144" i="1" s="1"/>
  <c r="Q144" i="1"/>
  <c r="BH143" i="1"/>
  <c r="BF143" i="1"/>
  <c r="BE143" i="1"/>
  <c r="BD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Q143" i="1"/>
  <c r="AI143" i="1" s="1"/>
  <c r="BH142" i="1"/>
  <c r="BF142" i="1"/>
  <c r="BE142" i="1"/>
  <c r="BD142" i="1"/>
  <c r="BB142" i="1"/>
  <c r="AZ142" i="1"/>
  <c r="AY142" i="1"/>
  <c r="AX142" i="1"/>
  <c r="AW142" i="1"/>
  <c r="AV142" i="1"/>
  <c r="AU142" i="1"/>
  <c r="AT142" i="1"/>
  <c r="AS142" i="1"/>
  <c r="AR142" i="1"/>
  <c r="AQ142" i="1"/>
  <c r="AP142" i="1"/>
  <c r="X48" i="4" s="1"/>
  <c r="AO142" i="1"/>
  <c r="AN142" i="1"/>
  <c r="AM142" i="1"/>
  <c r="AL142" i="1"/>
  <c r="AJ142" i="1"/>
  <c r="R48" i="4" s="1"/>
  <c r="AH142" i="1"/>
  <c r="P48" i="4" s="1"/>
  <c r="AG142" i="1"/>
  <c r="O48" i="4" s="1"/>
  <c r="AF142" i="1"/>
  <c r="N48" i="4" s="1"/>
  <c r="AE142" i="1"/>
  <c r="M48" i="4" s="1"/>
  <c r="AD142" i="1"/>
  <c r="L48" i="4" s="1"/>
  <c r="AC142" i="1"/>
  <c r="K48" i="4" s="1"/>
  <c r="AB142" i="1"/>
  <c r="J48" i="4" s="1"/>
  <c r="AA142" i="1"/>
  <c r="I48" i="4" s="1"/>
  <c r="Z142" i="1"/>
  <c r="H48" i="4" s="1"/>
  <c r="Y142" i="1"/>
  <c r="G48" i="4" s="1"/>
  <c r="X142" i="1"/>
  <c r="F48" i="4" s="1"/>
  <c r="W142" i="1"/>
  <c r="E48" i="4" s="1"/>
  <c r="V142" i="1"/>
  <c r="D48" i="4" s="1"/>
  <c r="U142" i="1"/>
  <c r="C48" i="4" s="1"/>
  <c r="T142" i="1"/>
  <c r="B48" i="4" s="1"/>
  <c r="S142" i="1"/>
  <c r="Q142" i="1"/>
  <c r="BH141" i="1"/>
  <c r="BF141" i="1"/>
  <c r="BE141" i="1"/>
  <c r="BD141" i="1"/>
  <c r="BB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J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Q141" i="1"/>
  <c r="AI141" i="1" s="1"/>
  <c r="BH140" i="1"/>
  <c r="BF140" i="1"/>
  <c r="BE140" i="1"/>
  <c r="BD140" i="1"/>
  <c r="BB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J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Q140" i="1"/>
  <c r="BH139" i="1"/>
  <c r="BF139" i="1"/>
  <c r="BE139" i="1"/>
  <c r="BD139" i="1"/>
  <c r="BB139" i="1"/>
  <c r="AZ139" i="1"/>
  <c r="AY139" i="1"/>
  <c r="AX139" i="1"/>
  <c r="AW139" i="1"/>
  <c r="AV139" i="1"/>
  <c r="AU139" i="1"/>
  <c r="AT139" i="1"/>
  <c r="AS139" i="1"/>
  <c r="AR139" i="1"/>
  <c r="AQ139" i="1"/>
  <c r="AP139" i="1"/>
  <c r="X47" i="4" s="1"/>
  <c r="AO139" i="1"/>
  <c r="AN139" i="1"/>
  <c r="AM139" i="1"/>
  <c r="AL139" i="1"/>
  <c r="AJ139" i="1"/>
  <c r="R47" i="4" s="1"/>
  <c r="AH139" i="1"/>
  <c r="P47" i="4" s="1"/>
  <c r="AG139" i="1"/>
  <c r="O47" i="4" s="1"/>
  <c r="AF139" i="1"/>
  <c r="N47" i="4" s="1"/>
  <c r="AE139" i="1"/>
  <c r="M47" i="4" s="1"/>
  <c r="AD139" i="1"/>
  <c r="L47" i="4" s="1"/>
  <c r="AC139" i="1"/>
  <c r="K47" i="4" s="1"/>
  <c r="AB139" i="1"/>
  <c r="J47" i="4" s="1"/>
  <c r="AA139" i="1"/>
  <c r="I47" i="4" s="1"/>
  <c r="Z139" i="1"/>
  <c r="H47" i="4" s="1"/>
  <c r="Y139" i="1"/>
  <c r="G47" i="4" s="1"/>
  <c r="X139" i="1"/>
  <c r="F47" i="4" s="1"/>
  <c r="W139" i="1"/>
  <c r="E47" i="4" s="1"/>
  <c r="V139" i="1"/>
  <c r="D47" i="4" s="1"/>
  <c r="U139" i="1"/>
  <c r="C47" i="4" s="1"/>
  <c r="T139" i="1"/>
  <c r="B47" i="4" s="1"/>
  <c r="S139" i="1"/>
  <c r="Q139" i="1"/>
  <c r="AI139" i="1" s="1"/>
  <c r="Q47" i="4" s="1"/>
  <c r="BH138" i="1"/>
  <c r="BF138" i="1"/>
  <c r="BE138" i="1"/>
  <c r="BD138" i="1"/>
  <c r="BB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J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Q138" i="1"/>
  <c r="BH137" i="1"/>
  <c r="BF137" i="1"/>
  <c r="BE137" i="1"/>
  <c r="BD137" i="1"/>
  <c r="BB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J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K137" i="1" s="1"/>
  <c r="Q137" i="1"/>
  <c r="AI137" i="1" s="1"/>
  <c r="BH136" i="1"/>
  <c r="AA13" i="6" s="1"/>
  <c r="BF136" i="1"/>
  <c r="Y13" i="6" s="1"/>
  <c r="BE136" i="1"/>
  <c r="X13" i="6" s="1"/>
  <c r="BD136" i="1"/>
  <c r="W13" i="6" s="1"/>
  <c r="BB136" i="1"/>
  <c r="R13" i="6" s="1"/>
  <c r="AZ136" i="1"/>
  <c r="P13" i="6" s="1"/>
  <c r="AY136" i="1"/>
  <c r="O13" i="6" s="1"/>
  <c r="AX136" i="1"/>
  <c r="N13" i="6" s="1"/>
  <c r="AW136" i="1"/>
  <c r="M13" i="6" s="1"/>
  <c r="AV136" i="1"/>
  <c r="L13" i="6" s="1"/>
  <c r="AU136" i="1"/>
  <c r="K13" i="6" s="1"/>
  <c r="AT136" i="1"/>
  <c r="J13" i="6" s="1"/>
  <c r="AS136" i="1"/>
  <c r="I13" i="6" s="1"/>
  <c r="AR136" i="1"/>
  <c r="H13" i="6" s="1"/>
  <c r="AQ136" i="1"/>
  <c r="G13" i="6" s="1"/>
  <c r="AP136" i="1"/>
  <c r="AO136" i="1"/>
  <c r="E13" i="6" s="1"/>
  <c r="AN136" i="1"/>
  <c r="D13" i="6" s="1"/>
  <c r="AM136" i="1"/>
  <c r="C13" i="6" s="1"/>
  <c r="AL136" i="1"/>
  <c r="B13" i="6" s="1"/>
  <c r="AJ136" i="1"/>
  <c r="R46" i="4" s="1"/>
  <c r="AH136" i="1"/>
  <c r="P46" i="4" s="1"/>
  <c r="AG136" i="1"/>
  <c r="O46" i="4" s="1"/>
  <c r="AF136" i="1"/>
  <c r="N46" i="4" s="1"/>
  <c r="AE136" i="1"/>
  <c r="M46" i="4" s="1"/>
  <c r="AD136" i="1"/>
  <c r="L46" i="4" s="1"/>
  <c r="AC136" i="1"/>
  <c r="K46" i="4" s="1"/>
  <c r="AB136" i="1"/>
  <c r="J46" i="4" s="1"/>
  <c r="AA136" i="1"/>
  <c r="I46" i="4" s="1"/>
  <c r="Z136" i="1"/>
  <c r="H46" i="4" s="1"/>
  <c r="Y136" i="1"/>
  <c r="G46" i="4" s="1"/>
  <c r="X136" i="1"/>
  <c r="F46" i="4" s="1"/>
  <c r="W136" i="1"/>
  <c r="E46" i="4" s="1"/>
  <c r="V136" i="1"/>
  <c r="D46" i="4" s="1"/>
  <c r="U136" i="1"/>
  <c r="C46" i="4" s="1"/>
  <c r="T136" i="1"/>
  <c r="B46" i="4" s="1"/>
  <c r="S136" i="1"/>
  <c r="AK136" i="1" s="1"/>
  <c r="S46" i="4" s="1"/>
  <c r="Q136" i="1"/>
  <c r="BA136" i="1" s="1"/>
  <c r="Q13" i="6" s="1"/>
  <c r="BH135" i="1"/>
  <c r="BF135" i="1"/>
  <c r="BE135" i="1"/>
  <c r="BD135" i="1"/>
  <c r="BB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K135" i="1" s="1"/>
  <c r="Q135" i="1"/>
  <c r="AI135" i="1" s="1"/>
  <c r="BH134" i="1"/>
  <c r="BF134" i="1"/>
  <c r="BE134" i="1"/>
  <c r="BD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J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K134" i="1" s="1"/>
  <c r="Q134" i="1"/>
  <c r="BA134" i="1" s="1"/>
  <c r="BH133" i="1"/>
  <c r="BF133" i="1"/>
  <c r="BE133" i="1"/>
  <c r="BD133" i="1"/>
  <c r="BB133" i="1"/>
  <c r="AZ133" i="1"/>
  <c r="AY133" i="1"/>
  <c r="AX133" i="1"/>
  <c r="AW133" i="1"/>
  <c r="AV133" i="1"/>
  <c r="AU133" i="1"/>
  <c r="AT133" i="1"/>
  <c r="AS133" i="1"/>
  <c r="AR133" i="1"/>
  <c r="AQ133" i="1"/>
  <c r="AP133" i="1"/>
  <c r="X45" i="4" s="1"/>
  <c r="AO133" i="1"/>
  <c r="AN133" i="1"/>
  <c r="AM133" i="1"/>
  <c r="AL133" i="1"/>
  <c r="AJ133" i="1"/>
  <c r="R45" i="4" s="1"/>
  <c r="AH133" i="1"/>
  <c r="P45" i="4" s="1"/>
  <c r="AG133" i="1"/>
  <c r="O45" i="4" s="1"/>
  <c r="AF133" i="1"/>
  <c r="N45" i="4" s="1"/>
  <c r="AE133" i="1"/>
  <c r="M45" i="4" s="1"/>
  <c r="AD133" i="1"/>
  <c r="L45" i="4" s="1"/>
  <c r="AC133" i="1"/>
  <c r="K45" i="4" s="1"/>
  <c r="AB133" i="1"/>
  <c r="J45" i="4" s="1"/>
  <c r="AA133" i="1"/>
  <c r="I45" i="4" s="1"/>
  <c r="Z133" i="1"/>
  <c r="H45" i="4" s="1"/>
  <c r="Y133" i="1"/>
  <c r="G45" i="4" s="1"/>
  <c r="X133" i="1"/>
  <c r="F45" i="4" s="1"/>
  <c r="W133" i="1"/>
  <c r="E45" i="4" s="1"/>
  <c r="V133" i="1"/>
  <c r="D45" i="4" s="1"/>
  <c r="U133" i="1"/>
  <c r="C45" i="4" s="1"/>
  <c r="T133" i="1"/>
  <c r="B45" i="4" s="1"/>
  <c r="S133" i="1"/>
  <c r="AK133" i="1" s="1"/>
  <c r="S45" i="4" s="1"/>
  <c r="Q133" i="1"/>
  <c r="AI133" i="1" s="1"/>
  <c r="Q45" i="4" s="1"/>
  <c r="BH132" i="1"/>
  <c r="BF132" i="1"/>
  <c r="BE132" i="1"/>
  <c r="BD132" i="1"/>
  <c r="BB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J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K132" i="1" s="1"/>
  <c r="Q132" i="1"/>
  <c r="BH131" i="1"/>
  <c r="BF131" i="1"/>
  <c r="BE131" i="1"/>
  <c r="BD131" i="1"/>
  <c r="BB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J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C131" i="1" s="1"/>
  <c r="Q131" i="1"/>
  <c r="AI131" i="1" s="1"/>
  <c r="BH130" i="1"/>
  <c r="BF130" i="1"/>
  <c r="BE130" i="1"/>
  <c r="BD130" i="1"/>
  <c r="BB130" i="1"/>
  <c r="AZ130" i="1"/>
  <c r="AY130" i="1"/>
  <c r="AX130" i="1"/>
  <c r="AW130" i="1"/>
  <c r="AV130" i="1"/>
  <c r="AU130" i="1"/>
  <c r="AT130" i="1"/>
  <c r="AS130" i="1"/>
  <c r="AR130" i="1"/>
  <c r="AQ130" i="1"/>
  <c r="AP130" i="1"/>
  <c r="X44" i="4" s="1"/>
  <c r="AO130" i="1"/>
  <c r="AN130" i="1"/>
  <c r="AM130" i="1"/>
  <c r="AL130" i="1"/>
  <c r="AJ130" i="1"/>
  <c r="R44" i="4" s="1"/>
  <c r="AH130" i="1"/>
  <c r="P44" i="4" s="1"/>
  <c r="AG130" i="1"/>
  <c r="O44" i="4" s="1"/>
  <c r="AF130" i="1"/>
  <c r="N44" i="4" s="1"/>
  <c r="AE130" i="1"/>
  <c r="M44" i="4" s="1"/>
  <c r="AD130" i="1"/>
  <c r="L44" i="4" s="1"/>
  <c r="AC130" i="1"/>
  <c r="K44" i="4" s="1"/>
  <c r="AB130" i="1"/>
  <c r="J44" i="4" s="1"/>
  <c r="AA130" i="1"/>
  <c r="I44" i="4" s="1"/>
  <c r="Z130" i="1"/>
  <c r="H44" i="4" s="1"/>
  <c r="Y130" i="1"/>
  <c r="G44" i="4" s="1"/>
  <c r="X130" i="1"/>
  <c r="F44" i="4" s="1"/>
  <c r="W130" i="1"/>
  <c r="E44" i="4" s="1"/>
  <c r="V130" i="1"/>
  <c r="D44" i="4" s="1"/>
  <c r="U130" i="1"/>
  <c r="C44" i="4" s="1"/>
  <c r="T130" i="1"/>
  <c r="B44" i="4" s="1"/>
  <c r="S130" i="1"/>
  <c r="AK130" i="1" s="1"/>
  <c r="S44" i="4" s="1"/>
  <c r="Q130" i="1"/>
  <c r="BH129" i="1"/>
  <c r="BF129" i="1"/>
  <c r="BE129" i="1"/>
  <c r="BD129" i="1"/>
  <c r="BB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J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AK129" i="1" s="1"/>
  <c r="Q129" i="1"/>
  <c r="AI129" i="1" s="1"/>
  <c r="BH128" i="1"/>
  <c r="BF128" i="1"/>
  <c r="BE128" i="1"/>
  <c r="BD128" i="1"/>
  <c r="BB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J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Q128" i="1"/>
  <c r="BA128" i="1" s="1"/>
  <c r="BH127" i="1"/>
  <c r="BF127" i="1"/>
  <c r="BE127" i="1"/>
  <c r="BD127" i="1"/>
  <c r="BB127" i="1"/>
  <c r="AZ127" i="1"/>
  <c r="AY127" i="1"/>
  <c r="AX127" i="1"/>
  <c r="AW127" i="1"/>
  <c r="AV127" i="1"/>
  <c r="AU127" i="1"/>
  <c r="AT127" i="1"/>
  <c r="AS127" i="1"/>
  <c r="AR127" i="1"/>
  <c r="AQ127" i="1"/>
  <c r="AP127" i="1"/>
  <c r="X43" i="4" s="1"/>
  <c r="AO127" i="1"/>
  <c r="AN127" i="1"/>
  <c r="AM127" i="1"/>
  <c r="AL127" i="1"/>
  <c r="AJ127" i="1"/>
  <c r="R43" i="4" s="1"/>
  <c r="AH127" i="1"/>
  <c r="P43" i="4" s="1"/>
  <c r="AG127" i="1"/>
  <c r="O43" i="4" s="1"/>
  <c r="AF127" i="1"/>
  <c r="N43" i="4" s="1"/>
  <c r="AE127" i="1"/>
  <c r="M43" i="4" s="1"/>
  <c r="AD127" i="1"/>
  <c r="L43" i="4" s="1"/>
  <c r="AC127" i="1"/>
  <c r="K43" i="4" s="1"/>
  <c r="AB127" i="1"/>
  <c r="J43" i="4" s="1"/>
  <c r="AA127" i="1"/>
  <c r="I43" i="4" s="1"/>
  <c r="Z127" i="1"/>
  <c r="H43" i="4" s="1"/>
  <c r="Y127" i="1"/>
  <c r="G43" i="4" s="1"/>
  <c r="X127" i="1"/>
  <c r="F43" i="4" s="1"/>
  <c r="W127" i="1"/>
  <c r="E43" i="4" s="1"/>
  <c r="V127" i="1"/>
  <c r="D43" i="4" s="1"/>
  <c r="U127" i="1"/>
  <c r="C43" i="4" s="1"/>
  <c r="T127" i="1"/>
  <c r="B43" i="4" s="1"/>
  <c r="S127" i="1"/>
  <c r="Q127" i="1"/>
  <c r="AI127" i="1" s="1"/>
  <c r="Q43" i="4" s="1"/>
  <c r="BH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J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AK126" i="1" s="1"/>
  <c r="Q126" i="1"/>
  <c r="BH125" i="1"/>
  <c r="BF125" i="1"/>
  <c r="BE125" i="1"/>
  <c r="BD125" i="1"/>
  <c r="BB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J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K125" i="1" s="1"/>
  <c r="Q125" i="1"/>
  <c r="AI125" i="1" s="1"/>
  <c r="BH124" i="1"/>
  <c r="AA12" i="6" s="1"/>
  <c r="BF124" i="1"/>
  <c r="Y12" i="6" s="1"/>
  <c r="BE124" i="1"/>
  <c r="X12" i="6" s="1"/>
  <c r="BD124" i="1"/>
  <c r="W12" i="6" s="1"/>
  <c r="BB124" i="1"/>
  <c r="R12" i="6" s="1"/>
  <c r="AZ124" i="1"/>
  <c r="P12" i="6" s="1"/>
  <c r="AY124" i="1"/>
  <c r="O12" i="6" s="1"/>
  <c r="AX124" i="1"/>
  <c r="N12" i="6" s="1"/>
  <c r="AW124" i="1"/>
  <c r="M12" i="6" s="1"/>
  <c r="AV124" i="1"/>
  <c r="L12" i="6" s="1"/>
  <c r="AU124" i="1"/>
  <c r="K12" i="6" s="1"/>
  <c r="AT124" i="1"/>
  <c r="J12" i="6" s="1"/>
  <c r="AS124" i="1"/>
  <c r="I12" i="6" s="1"/>
  <c r="AR124" i="1"/>
  <c r="H12" i="6" s="1"/>
  <c r="AQ124" i="1"/>
  <c r="G12" i="6" s="1"/>
  <c r="AP124" i="1"/>
  <c r="AO124" i="1"/>
  <c r="E12" i="6" s="1"/>
  <c r="AN124" i="1"/>
  <c r="D12" i="6" s="1"/>
  <c r="AM124" i="1"/>
  <c r="C12" i="6" s="1"/>
  <c r="AL124" i="1"/>
  <c r="B12" i="6" s="1"/>
  <c r="AJ124" i="1"/>
  <c r="R42" i="4" s="1"/>
  <c r="AH124" i="1"/>
  <c r="P42" i="4" s="1"/>
  <c r="AG124" i="1"/>
  <c r="O42" i="4" s="1"/>
  <c r="AF124" i="1"/>
  <c r="N42" i="4" s="1"/>
  <c r="AE124" i="1"/>
  <c r="M42" i="4" s="1"/>
  <c r="AD124" i="1"/>
  <c r="L42" i="4" s="1"/>
  <c r="AC124" i="1"/>
  <c r="K42" i="4" s="1"/>
  <c r="AB124" i="1"/>
  <c r="J42" i="4" s="1"/>
  <c r="AA124" i="1"/>
  <c r="I42" i="4" s="1"/>
  <c r="Z124" i="1"/>
  <c r="H42" i="4" s="1"/>
  <c r="Y124" i="1"/>
  <c r="G42" i="4" s="1"/>
  <c r="X124" i="1"/>
  <c r="F42" i="4" s="1"/>
  <c r="W124" i="1"/>
  <c r="E42" i="4" s="1"/>
  <c r="V124" i="1"/>
  <c r="D42" i="4" s="1"/>
  <c r="U124" i="1"/>
  <c r="C42" i="4" s="1"/>
  <c r="T124" i="1"/>
  <c r="B42" i="4" s="1"/>
  <c r="S124" i="1"/>
  <c r="Q124" i="1"/>
  <c r="BH123" i="1"/>
  <c r="BF123" i="1"/>
  <c r="BE123" i="1"/>
  <c r="BD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J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K123" i="1" s="1"/>
  <c r="Q123" i="1"/>
  <c r="AI123" i="1" s="1"/>
  <c r="BH122" i="1"/>
  <c r="BF122" i="1"/>
  <c r="BE122" i="1"/>
  <c r="BD122" i="1"/>
  <c r="BB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J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Q122" i="1"/>
  <c r="BA122" i="1" s="1"/>
  <c r="BH121" i="1"/>
  <c r="BF121" i="1"/>
  <c r="BE121" i="1"/>
  <c r="BD121" i="1"/>
  <c r="BB121" i="1"/>
  <c r="AZ121" i="1"/>
  <c r="AY121" i="1"/>
  <c r="AX121" i="1"/>
  <c r="AW121" i="1"/>
  <c r="AV121" i="1"/>
  <c r="AU121" i="1"/>
  <c r="AT121" i="1"/>
  <c r="AS121" i="1"/>
  <c r="AR121" i="1"/>
  <c r="AQ121" i="1"/>
  <c r="AP121" i="1"/>
  <c r="X41" i="4" s="1"/>
  <c r="AO121" i="1"/>
  <c r="AN121" i="1"/>
  <c r="AM121" i="1"/>
  <c r="AL121" i="1"/>
  <c r="AJ121" i="1"/>
  <c r="R41" i="4" s="1"/>
  <c r="AH121" i="1"/>
  <c r="P41" i="4" s="1"/>
  <c r="AG121" i="1"/>
  <c r="O41" i="4" s="1"/>
  <c r="AF121" i="1"/>
  <c r="N41" i="4" s="1"/>
  <c r="AE121" i="1"/>
  <c r="M41" i="4" s="1"/>
  <c r="AD121" i="1"/>
  <c r="L41" i="4" s="1"/>
  <c r="AC121" i="1"/>
  <c r="K41" i="4" s="1"/>
  <c r="AB121" i="1"/>
  <c r="J41" i="4" s="1"/>
  <c r="AA121" i="1"/>
  <c r="I41" i="4" s="1"/>
  <c r="Z121" i="1"/>
  <c r="H41" i="4" s="1"/>
  <c r="Y121" i="1"/>
  <c r="G41" i="4" s="1"/>
  <c r="X121" i="1"/>
  <c r="F41" i="4" s="1"/>
  <c r="W121" i="1"/>
  <c r="E41" i="4" s="1"/>
  <c r="V121" i="1"/>
  <c r="D41" i="4" s="1"/>
  <c r="U121" i="1"/>
  <c r="C41" i="4" s="1"/>
  <c r="T121" i="1"/>
  <c r="B41" i="4" s="1"/>
  <c r="S121" i="1"/>
  <c r="AK121" i="1" s="1"/>
  <c r="S41" i="4" s="1"/>
  <c r="Q121" i="1"/>
  <c r="AI121" i="1" s="1"/>
  <c r="Q41" i="4" s="1"/>
  <c r="BH120" i="1"/>
  <c r="BF120" i="1"/>
  <c r="BE120" i="1"/>
  <c r="BD120" i="1"/>
  <c r="BB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K120" i="1" s="1"/>
  <c r="Q120" i="1"/>
  <c r="BH119" i="1"/>
  <c r="BF119" i="1"/>
  <c r="BE119" i="1"/>
  <c r="BD119" i="1"/>
  <c r="BB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J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Q119" i="1"/>
  <c r="AI119" i="1" s="1"/>
  <c r="BH118" i="1"/>
  <c r="BF118" i="1"/>
  <c r="BE118" i="1"/>
  <c r="BD118" i="1"/>
  <c r="BB118" i="1"/>
  <c r="AZ118" i="1"/>
  <c r="AY118" i="1"/>
  <c r="AX118" i="1"/>
  <c r="AW118" i="1"/>
  <c r="AV118" i="1"/>
  <c r="AU118" i="1"/>
  <c r="AT118" i="1"/>
  <c r="AS118" i="1"/>
  <c r="AR118" i="1"/>
  <c r="AQ118" i="1"/>
  <c r="AP118" i="1"/>
  <c r="X40" i="4" s="1"/>
  <c r="AO118" i="1"/>
  <c r="AN118" i="1"/>
  <c r="AM118" i="1"/>
  <c r="AL118" i="1"/>
  <c r="AJ118" i="1"/>
  <c r="R40" i="4" s="1"/>
  <c r="AH118" i="1"/>
  <c r="P40" i="4" s="1"/>
  <c r="AG118" i="1"/>
  <c r="O40" i="4" s="1"/>
  <c r="AF118" i="1"/>
  <c r="N40" i="4" s="1"/>
  <c r="AE118" i="1"/>
  <c r="M40" i="4" s="1"/>
  <c r="AD118" i="1"/>
  <c r="L40" i="4" s="1"/>
  <c r="AC118" i="1"/>
  <c r="K40" i="4" s="1"/>
  <c r="AB118" i="1"/>
  <c r="J40" i="4" s="1"/>
  <c r="AA118" i="1"/>
  <c r="I40" i="4" s="1"/>
  <c r="Z118" i="1"/>
  <c r="H40" i="4" s="1"/>
  <c r="Y118" i="1"/>
  <c r="G40" i="4" s="1"/>
  <c r="X118" i="1"/>
  <c r="F40" i="4" s="1"/>
  <c r="W118" i="1"/>
  <c r="E40" i="4" s="1"/>
  <c r="V118" i="1"/>
  <c r="D40" i="4" s="1"/>
  <c r="U118" i="1"/>
  <c r="C40" i="4" s="1"/>
  <c r="T118" i="1"/>
  <c r="B40" i="4" s="1"/>
  <c r="S118" i="1"/>
  <c r="AK118" i="1" s="1"/>
  <c r="S40" i="4" s="1"/>
  <c r="Q118" i="1"/>
  <c r="BA118" i="1" s="1"/>
  <c r="BH117" i="1"/>
  <c r="BF117" i="1"/>
  <c r="BE117" i="1"/>
  <c r="BD117" i="1"/>
  <c r="BB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C117" i="1" s="1"/>
  <c r="Q117" i="1"/>
  <c r="AI117" i="1" s="1"/>
  <c r="BH116" i="1"/>
  <c r="BF116" i="1"/>
  <c r="BE116" i="1"/>
  <c r="BD116" i="1"/>
  <c r="BB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J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Q116" i="1"/>
  <c r="BH115" i="1"/>
  <c r="BF115" i="1"/>
  <c r="BE115" i="1"/>
  <c r="BD115" i="1"/>
  <c r="BB115" i="1"/>
  <c r="AZ115" i="1"/>
  <c r="AY115" i="1"/>
  <c r="AX115" i="1"/>
  <c r="AW115" i="1"/>
  <c r="AV115" i="1"/>
  <c r="AU115" i="1"/>
  <c r="AT115" i="1"/>
  <c r="AS115" i="1"/>
  <c r="AR115" i="1"/>
  <c r="AQ115" i="1"/>
  <c r="AP115" i="1"/>
  <c r="X39" i="4" s="1"/>
  <c r="AO115" i="1"/>
  <c r="AN115" i="1"/>
  <c r="AM115" i="1"/>
  <c r="AL115" i="1"/>
  <c r="AJ115" i="1"/>
  <c r="R39" i="4" s="1"/>
  <c r="AH115" i="1"/>
  <c r="P39" i="4" s="1"/>
  <c r="AG115" i="1"/>
  <c r="O39" i="4" s="1"/>
  <c r="AF115" i="1"/>
  <c r="N39" i="4" s="1"/>
  <c r="AE115" i="1"/>
  <c r="M39" i="4" s="1"/>
  <c r="AD115" i="1"/>
  <c r="L39" i="4" s="1"/>
  <c r="AC115" i="1"/>
  <c r="K39" i="4" s="1"/>
  <c r="AB115" i="1"/>
  <c r="J39" i="4" s="1"/>
  <c r="AA115" i="1"/>
  <c r="I39" i="4" s="1"/>
  <c r="Z115" i="1"/>
  <c r="H39" i="4" s="1"/>
  <c r="Y115" i="1"/>
  <c r="G39" i="4" s="1"/>
  <c r="X115" i="1"/>
  <c r="F39" i="4" s="1"/>
  <c r="W115" i="1"/>
  <c r="E39" i="4" s="1"/>
  <c r="V115" i="1"/>
  <c r="D39" i="4" s="1"/>
  <c r="U115" i="1"/>
  <c r="C39" i="4" s="1"/>
  <c r="T115" i="1"/>
  <c r="B39" i="4" s="1"/>
  <c r="S115" i="1"/>
  <c r="BC115" i="1" s="1"/>
  <c r="Q115" i="1"/>
  <c r="AI115" i="1" s="1"/>
  <c r="Q39" i="4" s="1"/>
  <c r="BH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J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C114" i="1" s="1"/>
  <c r="Q114" i="1"/>
  <c r="BH113" i="1"/>
  <c r="BF113" i="1"/>
  <c r="BE113" i="1"/>
  <c r="BD113" i="1"/>
  <c r="BB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J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C113" i="1" s="1"/>
  <c r="Q113" i="1"/>
  <c r="AI113" i="1" s="1"/>
  <c r="BH112" i="1"/>
  <c r="AA11" i="6" s="1"/>
  <c r="BF112" i="1"/>
  <c r="Y11" i="6" s="1"/>
  <c r="BE112" i="1"/>
  <c r="X11" i="6" s="1"/>
  <c r="BD112" i="1"/>
  <c r="W11" i="6" s="1"/>
  <c r="BB112" i="1"/>
  <c r="R11" i="6" s="1"/>
  <c r="AZ112" i="1"/>
  <c r="P11" i="6" s="1"/>
  <c r="AY112" i="1"/>
  <c r="O11" i="6" s="1"/>
  <c r="AX112" i="1"/>
  <c r="N11" i="6" s="1"/>
  <c r="AW112" i="1"/>
  <c r="M11" i="6" s="1"/>
  <c r="AV112" i="1"/>
  <c r="L11" i="6" s="1"/>
  <c r="AU112" i="1"/>
  <c r="K11" i="6" s="1"/>
  <c r="AT112" i="1"/>
  <c r="J11" i="6" s="1"/>
  <c r="AS112" i="1"/>
  <c r="I11" i="6" s="1"/>
  <c r="AR112" i="1"/>
  <c r="H11" i="6" s="1"/>
  <c r="AQ112" i="1"/>
  <c r="G11" i="6" s="1"/>
  <c r="AP112" i="1"/>
  <c r="AO112" i="1"/>
  <c r="E11" i="6" s="1"/>
  <c r="AN112" i="1"/>
  <c r="D11" i="6" s="1"/>
  <c r="AM112" i="1"/>
  <c r="C11" i="6" s="1"/>
  <c r="AL112" i="1"/>
  <c r="B11" i="6" s="1"/>
  <c r="AJ112" i="1"/>
  <c r="R38" i="4" s="1"/>
  <c r="AH112" i="1"/>
  <c r="P38" i="4" s="1"/>
  <c r="AG112" i="1"/>
  <c r="O38" i="4" s="1"/>
  <c r="AF112" i="1"/>
  <c r="N38" i="4" s="1"/>
  <c r="AE112" i="1"/>
  <c r="M38" i="4" s="1"/>
  <c r="AD112" i="1"/>
  <c r="L38" i="4" s="1"/>
  <c r="AC112" i="1"/>
  <c r="K38" i="4" s="1"/>
  <c r="AB112" i="1"/>
  <c r="J38" i="4" s="1"/>
  <c r="AA112" i="1"/>
  <c r="I38" i="4" s="1"/>
  <c r="Z112" i="1"/>
  <c r="H38" i="4" s="1"/>
  <c r="Y112" i="1"/>
  <c r="G38" i="4" s="1"/>
  <c r="X112" i="1"/>
  <c r="F38" i="4" s="1"/>
  <c r="W112" i="1"/>
  <c r="E38" i="4" s="1"/>
  <c r="V112" i="1"/>
  <c r="D38" i="4" s="1"/>
  <c r="U112" i="1"/>
  <c r="C38" i="4" s="1"/>
  <c r="T112" i="1"/>
  <c r="B38" i="4" s="1"/>
  <c r="S112" i="1"/>
  <c r="BC112" i="1" s="1"/>
  <c r="S11" i="6" s="1"/>
  <c r="Q112" i="1"/>
  <c r="BH111" i="1"/>
  <c r="BF111" i="1"/>
  <c r="BE111" i="1"/>
  <c r="BD111" i="1"/>
  <c r="BB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J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C111" i="1" s="1"/>
  <c r="Q111" i="1"/>
  <c r="AI111" i="1" s="1"/>
  <c r="BH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Q110" i="1"/>
  <c r="BA110" i="1" s="1"/>
  <c r="BH109" i="1"/>
  <c r="BF109" i="1"/>
  <c r="BE109" i="1"/>
  <c r="BD109" i="1"/>
  <c r="BB109" i="1"/>
  <c r="AZ109" i="1"/>
  <c r="AY109" i="1"/>
  <c r="AX109" i="1"/>
  <c r="AW109" i="1"/>
  <c r="AV109" i="1"/>
  <c r="AU109" i="1"/>
  <c r="AT109" i="1"/>
  <c r="AS109" i="1"/>
  <c r="AR109" i="1"/>
  <c r="AQ109" i="1"/>
  <c r="AP109" i="1"/>
  <c r="X37" i="4" s="1"/>
  <c r="AO109" i="1"/>
  <c r="AN109" i="1"/>
  <c r="AM109" i="1"/>
  <c r="AL109" i="1"/>
  <c r="AJ109" i="1"/>
  <c r="R37" i="4" s="1"/>
  <c r="AH109" i="1"/>
  <c r="P37" i="4" s="1"/>
  <c r="AG109" i="1"/>
  <c r="O37" i="4" s="1"/>
  <c r="AF109" i="1"/>
  <c r="N37" i="4" s="1"/>
  <c r="AE109" i="1"/>
  <c r="M37" i="4" s="1"/>
  <c r="AD109" i="1"/>
  <c r="L37" i="4" s="1"/>
  <c r="AC109" i="1"/>
  <c r="K37" i="4" s="1"/>
  <c r="AB109" i="1"/>
  <c r="J37" i="4" s="1"/>
  <c r="AA109" i="1"/>
  <c r="I37" i="4" s="1"/>
  <c r="Z109" i="1"/>
  <c r="H37" i="4" s="1"/>
  <c r="Y109" i="1"/>
  <c r="G37" i="4" s="1"/>
  <c r="X109" i="1"/>
  <c r="F37" i="4" s="1"/>
  <c r="W109" i="1"/>
  <c r="E37" i="4" s="1"/>
  <c r="V109" i="1"/>
  <c r="D37" i="4" s="1"/>
  <c r="U109" i="1"/>
  <c r="C37" i="4" s="1"/>
  <c r="T109" i="1"/>
  <c r="B37" i="4" s="1"/>
  <c r="S109" i="1"/>
  <c r="BC109" i="1" s="1"/>
  <c r="Q109" i="1"/>
  <c r="AI109" i="1" s="1"/>
  <c r="Q37" i="4" s="1"/>
  <c r="BH108" i="1"/>
  <c r="BF108" i="1"/>
  <c r="BE108" i="1"/>
  <c r="BD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C108" i="1" s="1"/>
  <c r="Q108" i="1"/>
  <c r="BA108" i="1" s="1"/>
  <c r="BH107" i="1"/>
  <c r="BF107" i="1"/>
  <c r="BE107" i="1"/>
  <c r="BD107" i="1"/>
  <c r="BB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C107" i="1" s="1"/>
  <c r="Q107" i="1"/>
  <c r="BH106" i="1"/>
  <c r="BF106" i="1"/>
  <c r="BE106" i="1"/>
  <c r="BD106" i="1"/>
  <c r="BB106" i="1"/>
  <c r="AZ106" i="1"/>
  <c r="AY106" i="1"/>
  <c r="AX106" i="1"/>
  <c r="AW106" i="1"/>
  <c r="AV106" i="1"/>
  <c r="AU106" i="1"/>
  <c r="AT106" i="1"/>
  <c r="AS106" i="1"/>
  <c r="AR106" i="1"/>
  <c r="AQ106" i="1"/>
  <c r="AP106" i="1"/>
  <c r="X36" i="4" s="1"/>
  <c r="AO106" i="1"/>
  <c r="AN106" i="1"/>
  <c r="AM106" i="1"/>
  <c r="AL106" i="1"/>
  <c r="AJ106" i="1"/>
  <c r="R36" i="4" s="1"/>
  <c r="AH106" i="1"/>
  <c r="P36" i="4" s="1"/>
  <c r="AG106" i="1"/>
  <c r="O36" i="4" s="1"/>
  <c r="AF106" i="1"/>
  <c r="N36" i="4" s="1"/>
  <c r="AE106" i="1"/>
  <c r="M36" i="4" s="1"/>
  <c r="AD106" i="1"/>
  <c r="L36" i="4" s="1"/>
  <c r="AC106" i="1"/>
  <c r="K36" i="4" s="1"/>
  <c r="AB106" i="1"/>
  <c r="J36" i="4" s="1"/>
  <c r="AA106" i="1"/>
  <c r="I36" i="4" s="1"/>
  <c r="Z106" i="1"/>
  <c r="H36" i="4" s="1"/>
  <c r="Y106" i="1"/>
  <c r="G36" i="4" s="1"/>
  <c r="X106" i="1"/>
  <c r="F36" i="4" s="1"/>
  <c r="W106" i="1"/>
  <c r="E36" i="4" s="1"/>
  <c r="V106" i="1"/>
  <c r="D36" i="4" s="1"/>
  <c r="U106" i="1"/>
  <c r="C36" i="4" s="1"/>
  <c r="T106" i="1"/>
  <c r="B36" i="4" s="1"/>
  <c r="S106" i="1"/>
  <c r="BC106" i="1" s="1"/>
  <c r="Q106" i="1"/>
  <c r="BA106" i="1" s="1"/>
  <c r="BH105" i="1"/>
  <c r="BF105" i="1"/>
  <c r="BE105" i="1"/>
  <c r="BD105" i="1"/>
  <c r="BB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C105" i="1" s="1"/>
  <c r="Q105" i="1"/>
  <c r="BA105" i="1" s="1"/>
  <c r="BH104" i="1"/>
  <c r="BF104" i="1"/>
  <c r="BE104" i="1"/>
  <c r="BD104" i="1"/>
  <c r="BB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C104" i="1" s="1"/>
  <c r="Q104" i="1"/>
  <c r="BH103" i="1"/>
  <c r="BF103" i="1"/>
  <c r="BE103" i="1"/>
  <c r="BD103" i="1"/>
  <c r="BB103" i="1"/>
  <c r="AZ103" i="1"/>
  <c r="AY103" i="1"/>
  <c r="AX103" i="1"/>
  <c r="AW103" i="1"/>
  <c r="AV103" i="1"/>
  <c r="AU103" i="1"/>
  <c r="AT103" i="1"/>
  <c r="AS103" i="1"/>
  <c r="AR103" i="1"/>
  <c r="AQ103" i="1"/>
  <c r="AP103" i="1"/>
  <c r="X35" i="4" s="1"/>
  <c r="AO103" i="1"/>
  <c r="AN103" i="1"/>
  <c r="AM103" i="1"/>
  <c r="AL103" i="1"/>
  <c r="AJ103" i="1"/>
  <c r="R35" i="4" s="1"/>
  <c r="AH103" i="1"/>
  <c r="P35" i="4" s="1"/>
  <c r="AG103" i="1"/>
  <c r="O35" i="4" s="1"/>
  <c r="AF103" i="1"/>
  <c r="N35" i="4" s="1"/>
  <c r="AE103" i="1"/>
  <c r="M35" i="4" s="1"/>
  <c r="AD103" i="1"/>
  <c r="L35" i="4" s="1"/>
  <c r="AC103" i="1"/>
  <c r="K35" i="4" s="1"/>
  <c r="AB103" i="1"/>
  <c r="J35" i="4" s="1"/>
  <c r="AA103" i="1"/>
  <c r="I35" i="4" s="1"/>
  <c r="Z103" i="1"/>
  <c r="H35" i="4" s="1"/>
  <c r="Y103" i="1"/>
  <c r="G35" i="4" s="1"/>
  <c r="X103" i="1"/>
  <c r="F35" i="4" s="1"/>
  <c r="W103" i="1"/>
  <c r="E35" i="4" s="1"/>
  <c r="V103" i="1"/>
  <c r="D35" i="4" s="1"/>
  <c r="U103" i="1"/>
  <c r="C35" i="4" s="1"/>
  <c r="T103" i="1"/>
  <c r="B35" i="4" s="1"/>
  <c r="S103" i="1"/>
  <c r="BC103" i="1" s="1"/>
  <c r="Q103" i="1"/>
  <c r="BH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C102" i="1" s="1"/>
  <c r="Q102" i="1"/>
  <c r="BH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C101" i="1" s="1"/>
  <c r="Q101" i="1"/>
  <c r="BA101" i="1" s="1"/>
  <c r="BH100" i="1"/>
  <c r="AA10" i="6" s="1"/>
  <c r="BF100" i="1"/>
  <c r="Y10" i="6" s="1"/>
  <c r="BE100" i="1"/>
  <c r="X10" i="6" s="1"/>
  <c r="BD100" i="1"/>
  <c r="W10" i="6" s="1"/>
  <c r="BB100" i="1"/>
  <c r="R10" i="6" s="1"/>
  <c r="AZ100" i="1"/>
  <c r="P10" i="6" s="1"/>
  <c r="AY100" i="1"/>
  <c r="O10" i="6" s="1"/>
  <c r="AX100" i="1"/>
  <c r="N10" i="6" s="1"/>
  <c r="AW100" i="1"/>
  <c r="M10" i="6" s="1"/>
  <c r="AV100" i="1"/>
  <c r="L10" i="6" s="1"/>
  <c r="AU100" i="1"/>
  <c r="K10" i="6" s="1"/>
  <c r="AT100" i="1"/>
  <c r="J10" i="6" s="1"/>
  <c r="AS100" i="1"/>
  <c r="I10" i="6" s="1"/>
  <c r="AR100" i="1"/>
  <c r="H10" i="6" s="1"/>
  <c r="AQ100" i="1"/>
  <c r="G10" i="6" s="1"/>
  <c r="AP100" i="1"/>
  <c r="AO100" i="1"/>
  <c r="E10" i="6" s="1"/>
  <c r="AN100" i="1"/>
  <c r="D10" i="6" s="1"/>
  <c r="AM100" i="1"/>
  <c r="C10" i="6" s="1"/>
  <c r="AL100" i="1"/>
  <c r="B10" i="6" s="1"/>
  <c r="AJ100" i="1"/>
  <c r="R34" i="4" s="1"/>
  <c r="AH100" i="1"/>
  <c r="P34" i="4" s="1"/>
  <c r="AG100" i="1"/>
  <c r="O34" i="4" s="1"/>
  <c r="AF100" i="1"/>
  <c r="N34" i="4" s="1"/>
  <c r="AE100" i="1"/>
  <c r="M34" i="4" s="1"/>
  <c r="AD100" i="1"/>
  <c r="L34" i="4" s="1"/>
  <c r="AC100" i="1"/>
  <c r="K34" i="4" s="1"/>
  <c r="AB100" i="1"/>
  <c r="J34" i="4" s="1"/>
  <c r="AA100" i="1"/>
  <c r="I34" i="4" s="1"/>
  <c r="Z100" i="1"/>
  <c r="H34" i="4" s="1"/>
  <c r="Y100" i="1"/>
  <c r="G34" i="4" s="1"/>
  <c r="X100" i="1"/>
  <c r="F34" i="4" s="1"/>
  <c r="W100" i="1"/>
  <c r="E34" i="4" s="1"/>
  <c r="V100" i="1"/>
  <c r="D34" i="4" s="1"/>
  <c r="U100" i="1"/>
  <c r="C34" i="4" s="1"/>
  <c r="T100" i="1"/>
  <c r="B34" i="4" s="1"/>
  <c r="S100" i="1"/>
  <c r="BC100" i="1" s="1"/>
  <c r="S10" i="6" s="1"/>
  <c r="Q100" i="1"/>
  <c r="BA100" i="1" s="1"/>
  <c r="Q10" i="6" s="1"/>
  <c r="BH99" i="1"/>
  <c r="BF99" i="1"/>
  <c r="BE99" i="1"/>
  <c r="BD99" i="1"/>
  <c r="BB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C99" i="1" s="1"/>
  <c r="Q99" i="1"/>
  <c r="AI99" i="1" s="1"/>
  <c r="BH98" i="1"/>
  <c r="BF98" i="1"/>
  <c r="BE98" i="1"/>
  <c r="BD98" i="1"/>
  <c r="BB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Q98" i="1"/>
  <c r="BH97" i="1"/>
  <c r="BF97" i="1"/>
  <c r="BE97" i="1"/>
  <c r="BD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X33" i="4" s="1"/>
  <c r="AO97" i="1"/>
  <c r="AN97" i="1"/>
  <c r="AM97" i="1"/>
  <c r="AL97" i="1"/>
  <c r="AJ97" i="1"/>
  <c r="R33" i="4" s="1"/>
  <c r="AH97" i="1"/>
  <c r="P33" i="4" s="1"/>
  <c r="AG97" i="1"/>
  <c r="O33" i="4" s="1"/>
  <c r="AF97" i="1"/>
  <c r="N33" i="4" s="1"/>
  <c r="AE97" i="1"/>
  <c r="M33" i="4" s="1"/>
  <c r="AD97" i="1"/>
  <c r="L33" i="4" s="1"/>
  <c r="AC97" i="1"/>
  <c r="K33" i="4" s="1"/>
  <c r="AB97" i="1"/>
  <c r="J33" i="4" s="1"/>
  <c r="AA97" i="1"/>
  <c r="I33" i="4" s="1"/>
  <c r="Z97" i="1"/>
  <c r="H33" i="4" s="1"/>
  <c r="Y97" i="1"/>
  <c r="G33" i="4" s="1"/>
  <c r="X97" i="1"/>
  <c r="F33" i="4" s="1"/>
  <c r="W97" i="1"/>
  <c r="E33" i="4" s="1"/>
  <c r="V97" i="1"/>
  <c r="D33" i="4" s="1"/>
  <c r="U97" i="1"/>
  <c r="C33" i="4" s="1"/>
  <c r="T97" i="1"/>
  <c r="B33" i="4" s="1"/>
  <c r="S97" i="1"/>
  <c r="Q97" i="1"/>
  <c r="BH96" i="1"/>
  <c r="BF96" i="1"/>
  <c r="BE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C96" i="1" s="1"/>
  <c r="Q96" i="1"/>
  <c r="BH95" i="1"/>
  <c r="BF95" i="1"/>
  <c r="BE95" i="1"/>
  <c r="BD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Q95" i="1"/>
  <c r="BH94" i="1"/>
  <c r="BF94" i="1"/>
  <c r="BE94" i="1"/>
  <c r="BD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X32" i="4" s="1"/>
  <c r="AO94" i="1"/>
  <c r="AN94" i="1"/>
  <c r="AM94" i="1"/>
  <c r="AL94" i="1"/>
  <c r="AJ94" i="1"/>
  <c r="R32" i="4" s="1"/>
  <c r="AH94" i="1"/>
  <c r="P32" i="4" s="1"/>
  <c r="AG94" i="1"/>
  <c r="O32" i="4" s="1"/>
  <c r="AF94" i="1"/>
  <c r="N32" i="4" s="1"/>
  <c r="AE94" i="1"/>
  <c r="M32" i="4" s="1"/>
  <c r="AD94" i="1"/>
  <c r="L32" i="4" s="1"/>
  <c r="AC94" i="1"/>
  <c r="K32" i="4" s="1"/>
  <c r="AB94" i="1"/>
  <c r="J32" i="4" s="1"/>
  <c r="AA94" i="1"/>
  <c r="I32" i="4" s="1"/>
  <c r="Z94" i="1"/>
  <c r="H32" i="4" s="1"/>
  <c r="Y94" i="1"/>
  <c r="G32" i="4" s="1"/>
  <c r="X94" i="1"/>
  <c r="F32" i="4" s="1"/>
  <c r="W94" i="1"/>
  <c r="E32" i="4" s="1"/>
  <c r="V94" i="1"/>
  <c r="D32" i="4" s="1"/>
  <c r="U94" i="1"/>
  <c r="C32" i="4" s="1"/>
  <c r="T94" i="1"/>
  <c r="B32" i="4" s="1"/>
  <c r="S94" i="1"/>
  <c r="BC94" i="1" s="1"/>
  <c r="Q94" i="1"/>
  <c r="BH93" i="1"/>
  <c r="BF93" i="1"/>
  <c r="BE93" i="1"/>
  <c r="BD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C93" i="1" s="1"/>
  <c r="Q93" i="1"/>
  <c r="BH92" i="1"/>
  <c r="BF92" i="1"/>
  <c r="BE92" i="1"/>
  <c r="BD92" i="1"/>
  <c r="BB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C92" i="1" s="1"/>
  <c r="Q92" i="1"/>
  <c r="BH91" i="1"/>
  <c r="BF91" i="1"/>
  <c r="BE91" i="1"/>
  <c r="BD91" i="1"/>
  <c r="BB91" i="1"/>
  <c r="AZ91" i="1"/>
  <c r="AY91" i="1"/>
  <c r="AX91" i="1"/>
  <c r="AW91" i="1"/>
  <c r="AV91" i="1"/>
  <c r="AU91" i="1"/>
  <c r="AT91" i="1"/>
  <c r="AS91" i="1"/>
  <c r="AR91" i="1"/>
  <c r="AQ91" i="1"/>
  <c r="AP91" i="1"/>
  <c r="X31" i="4" s="1"/>
  <c r="AO91" i="1"/>
  <c r="AN91" i="1"/>
  <c r="AM91" i="1"/>
  <c r="AL91" i="1"/>
  <c r="AJ91" i="1"/>
  <c r="R31" i="4" s="1"/>
  <c r="AH91" i="1"/>
  <c r="P31" i="4" s="1"/>
  <c r="AG91" i="1"/>
  <c r="O31" i="4" s="1"/>
  <c r="AF91" i="1"/>
  <c r="N31" i="4" s="1"/>
  <c r="AE91" i="1"/>
  <c r="M31" i="4" s="1"/>
  <c r="AD91" i="1"/>
  <c r="L31" i="4" s="1"/>
  <c r="AC91" i="1"/>
  <c r="K31" i="4" s="1"/>
  <c r="AB91" i="1"/>
  <c r="J31" i="4" s="1"/>
  <c r="AA91" i="1"/>
  <c r="I31" i="4" s="1"/>
  <c r="Z91" i="1"/>
  <c r="H31" i="4" s="1"/>
  <c r="Y91" i="1"/>
  <c r="G31" i="4" s="1"/>
  <c r="X91" i="1"/>
  <c r="F31" i="4" s="1"/>
  <c r="W91" i="1"/>
  <c r="E31" i="4" s="1"/>
  <c r="V91" i="1"/>
  <c r="D31" i="4" s="1"/>
  <c r="U91" i="1"/>
  <c r="C31" i="4" s="1"/>
  <c r="T91" i="1"/>
  <c r="B31" i="4" s="1"/>
  <c r="S91" i="1"/>
  <c r="BC91" i="1" s="1"/>
  <c r="Q91" i="1"/>
  <c r="BH90" i="1"/>
  <c r="BF90" i="1"/>
  <c r="BE90" i="1"/>
  <c r="BD90" i="1"/>
  <c r="BB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Q90" i="1"/>
  <c r="BH89" i="1"/>
  <c r="BF89" i="1"/>
  <c r="BE89" i="1"/>
  <c r="BD89" i="1"/>
  <c r="BB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Q89" i="1"/>
  <c r="BH88" i="1"/>
  <c r="AA9" i="6" s="1"/>
  <c r="BF88" i="1"/>
  <c r="Y9" i="6" s="1"/>
  <c r="BE88" i="1"/>
  <c r="X9" i="6" s="1"/>
  <c r="BD88" i="1"/>
  <c r="W9" i="6" s="1"/>
  <c r="BB88" i="1"/>
  <c r="R9" i="6" s="1"/>
  <c r="AZ88" i="1"/>
  <c r="P9" i="6" s="1"/>
  <c r="AY88" i="1"/>
  <c r="O9" i="6" s="1"/>
  <c r="AX88" i="1"/>
  <c r="N9" i="6" s="1"/>
  <c r="AW88" i="1"/>
  <c r="M9" i="6" s="1"/>
  <c r="AV88" i="1"/>
  <c r="L9" i="6" s="1"/>
  <c r="AU88" i="1"/>
  <c r="K9" i="6" s="1"/>
  <c r="AT88" i="1"/>
  <c r="J9" i="6" s="1"/>
  <c r="AS88" i="1"/>
  <c r="I9" i="6" s="1"/>
  <c r="AR88" i="1"/>
  <c r="H9" i="6" s="1"/>
  <c r="AQ88" i="1"/>
  <c r="G9" i="6" s="1"/>
  <c r="AP88" i="1"/>
  <c r="AO88" i="1"/>
  <c r="E9" i="6" s="1"/>
  <c r="AN88" i="1"/>
  <c r="D9" i="6" s="1"/>
  <c r="AM88" i="1"/>
  <c r="C9" i="6" s="1"/>
  <c r="AL88" i="1"/>
  <c r="B9" i="6" s="1"/>
  <c r="AJ88" i="1"/>
  <c r="R30" i="4" s="1"/>
  <c r="AH88" i="1"/>
  <c r="P30" i="4" s="1"/>
  <c r="AG88" i="1"/>
  <c r="O30" i="4" s="1"/>
  <c r="AF88" i="1"/>
  <c r="N30" i="4" s="1"/>
  <c r="AE88" i="1"/>
  <c r="M30" i="4" s="1"/>
  <c r="AD88" i="1"/>
  <c r="L30" i="4" s="1"/>
  <c r="AC88" i="1"/>
  <c r="K30" i="4" s="1"/>
  <c r="AB88" i="1"/>
  <c r="J30" i="4" s="1"/>
  <c r="AA88" i="1"/>
  <c r="I30" i="4" s="1"/>
  <c r="Z88" i="1"/>
  <c r="H30" i="4" s="1"/>
  <c r="Y88" i="1"/>
  <c r="G30" i="4" s="1"/>
  <c r="X88" i="1"/>
  <c r="F30" i="4" s="1"/>
  <c r="W88" i="1"/>
  <c r="E30" i="4" s="1"/>
  <c r="V88" i="1"/>
  <c r="D30" i="4" s="1"/>
  <c r="U88" i="1"/>
  <c r="C30" i="4" s="1"/>
  <c r="T88" i="1"/>
  <c r="B30" i="4" s="1"/>
  <c r="S88" i="1"/>
  <c r="BC88" i="1" s="1"/>
  <c r="S9" i="6" s="1"/>
  <c r="Q88" i="1"/>
  <c r="BH87" i="1"/>
  <c r="BF87" i="1"/>
  <c r="BE87" i="1"/>
  <c r="BD87" i="1"/>
  <c r="BB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C87" i="1" s="1"/>
  <c r="Q87" i="1"/>
  <c r="BH86" i="1"/>
  <c r="BF86" i="1"/>
  <c r="BE86" i="1"/>
  <c r="BD86" i="1"/>
  <c r="BB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C86" i="1" s="1"/>
  <c r="Q86" i="1"/>
  <c r="BH85" i="1"/>
  <c r="BF85" i="1"/>
  <c r="BE85" i="1"/>
  <c r="BD85" i="1"/>
  <c r="BB85" i="1"/>
  <c r="AZ85" i="1"/>
  <c r="AY85" i="1"/>
  <c r="AX85" i="1"/>
  <c r="AW85" i="1"/>
  <c r="AV85" i="1"/>
  <c r="AU85" i="1"/>
  <c r="AT85" i="1"/>
  <c r="AS85" i="1"/>
  <c r="AR85" i="1"/>
  <c r="AQ85" i="1"/>
  <c r="AP85" i="1"/>
  <c r="X29" i="4" s="1"/>
  <c r="AO85" i="1"/>
  <c r="AN85" i="1"/>
  <c r="AM85" i="1"/>
  <c r="AL85" i="1"/>
  <c r="AJ85" i="1"/>
  <c r="R29" i="4" s="1"/>
  <c r="AH85" i="1"/>
  <c r="P29" i="4" s="1"/>
  <c r="AG85" i="1"/>
  <c r="O29" i="4" s="1"/>
  <c r="AF85" i="1"/>
  <c r="N29" i="4" s="1"/>
  <c r="AE85" i="1"/>
  <c r="M29" i="4" s="1"/>
  <c r="AD85" i="1"/>
  <c r="L29" i="4" s="1"/>
  <c r="AC85" i="1"/>
  <c r="K29" i="4" s="1"/>
  <c r="AB85" i="1"/>
  <c r="J29" i="4" s="1"/>
  <c r="AA85" i="1"/>
  <c r="I29" i="4" s="1"/>
  <c r="Z85" i="1"/>
  <c r="H29" i="4" s="1"/>
  <c r="Y85" i="1"/>
  <c r="G29" i="4" s="1"/>
  <c r="X85" i="1"/>
  <c r="F29" i="4" s="1"/>
  <c r="W85" i="1"/>
  <c r="E29" i="4" s="1"/>
  <c r="V85" i="1"/>
  <c r="D29" i="4" s="1"/>
  <c r="U85" i="1"/>
  <c r="C29" i="4" s="1"/>
  <c r="T85" i="1"/>
  <c r="B29" i="4" s="1"/>
  <c r="S85" i="1"/>
  <c r="Q85" i="1"/>
  <c r="AI85" i="1" s="1"/>
  <c r="Q29" i="4" s="1"/>
  <c r="BH84" i="1"/>
  <c r="BF84" i="1"/>
  <c r="BE84" i="1"/>
  <c r="BD84" i="1"/>
  <c r="BB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C84" i="1" s="1"/>
  <c r="Q84" i="1"/>
  <c r="BH83" i="1"/>
  <c r="BF83" i="1"/>
  <c r="BE83" i="1"/>
  <c r="BD83" i="1"/>
  <c r="BB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Q83" i="1"/>
  <c r="AI83" i="1" s="1"/>
  <c r="BH82" i="1"/>
  <c r="BF82" i="1"/>
  <c r="BE82" i="1"/>
  <c r="BD82" i="1"/>
  <c r="BB82" i="1"/>
  <c r="AZ82" i="1"/>
  <c r="AY82" i="1"/>
  <c r="AX82" i="1"/>
  <c r="AW82" i="1"/>
  <c r="AV82" i="1"/>
  <c r="AU82" i="1"/>
  <c r="AT82" i="1"/>
  <c r="AS82" i="1"/>
  <c r="AR82" i="1"/>
  <c r="AQ82" i="1"/>
  <c r="AP82" i="1"/>
  <c r="X28" i="4" s="1"/>
  <c r="AO82" i="1"/>
  <c r="AN82" i="1"/>
  <c r="AM82" i="1"/>
  <c r="AL82" i="1"/>
  <c r="AJ82" i="1"/>
  <c r="R28" i="4" s="1"/>
  <c r="AH82" i="1"/>
  <c r="P28" i="4" s="1"/>
  <c r="AG82" i="1"/>
  <c r="O28" i="4" s="1"/>
  <c r="AF82" i="1"/>
  <c r="N28" i="4" s="1"/>
  <c r="AE82" i="1"/>
  <c r="M28" i="4" s="1"/>
  <c r="AD82" i="1"/>
  <c r="L28" i="4" s="1"/>
  <c r="AC82" i="1"/>
  <c r="K28" i="4" s="1"/>
  <c r="AB82" i="1"/>
  <c r="J28" i="4" s="1"/>
  <c r="AA82" i="1"/>
  <c r="I28" i="4" s="1"/>
  <c r="Z82" i="1"/>
  <c r="H28" i="4" s="1"/>
  <c r="Y82" i="1"/>
  <c r="G28" i="4" s="1"/>
  <c r="X82" i="1"/>
  <c r="F28" i="4" s="1"/>
  <c r="W82" i="1"/>
  <c r="E28" i="4" s="1"/>
  <c r="V82" i="1"/>
  <c r="D28" i="4" s="1"/>
  <c r="U82" i="1"/>
  <c r="C28" i="4" s="1"/>
  <c r="T82" i="1"/>
  <c r="B28" i="4" s="1"/>
  <c r="S82" i="1"/>
  <c r="BC82" i="1" s="1"/>
  <c r="Q82" i="1"/>
  <c r="BH81" i="1"/>
  <c r="BF81" i="1"/>
  <c r="BE81" i="1"/>
  <c r="BD81" i="1"/>
  <c r="BB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BC81" i="1" s="1"/>
  <c r="Q81" i="1"/>
  <c r="AI81" i="1" s="1"/>
  <c r="BH80" i="1"/>
  <c r="BF80" i="1"/>
  <c r="BE80" i="1"/>
  <c r="BD80" i="1"/>
  <c r="BB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C80" i="1" s="1"/>
  <c r="Q80" i="1"/>
  <c r="BH79" i="1"/>
  <c r="BF79" i="1"/>
  <c r="BE79" i="1"/>
  <c r="BD79" i="1"/>
  <c r="BB79" i="1"/>
  <c r="AZ79" i="1"/>
  <c r="AY79" i="1"/>
  <c r="AX79" i="1"/>
  <c r="AW79" i="1"/>
  <c r="AV79" i="1"/>
  <c r="AU79" i="1"/>
  <c r="AT79" i="1"/>
  <c r="AS79" i="1"/>
  <c r="AR79" i="1"/>
  <c r="AQ79" i="1"/>
  <c r="AP79" i="1"/>
  <c r="X27" i="4" s="1"/>
  <c r="AO79" i="1"/>
  <c r="AN79" i="1"/>
  <c r="AM79" i="1"/>
  <c r="AL79" i="1"/>
  <c r="AJ79" i="1"/>
  <c r="R27" i="4" s="1"/>
  <c r="AH79" i="1"/>
  <c r="P27" i="4" s="1"/>
  <c r="AG79" i="1"/>
  <c r="O27" i="4" s="1"/>
  <c r="AF79" i="1"/>
  <c r="N27" i="4" s="1"/>
  <c r="AE79" i="1"/>
  <c r="M27" i="4" s="1"/>
  <c r="AD79" i="1"/>
  <c r="L27" i="4" s="1"/>
  <c r="AC79" i="1"/>
  <c r="K27" i="4" s="1"/>
  <c r="AB79" i="1"/>
  <c r="J27" i="4" s="1"/>
  <c r="AA79" i="1"/>
  <c r="I27" i="4" s="1"/>
  <c r="Z79" i="1"/>
  <c r="H27" i="4" s="1"/>
  <c r="Y79" i="1"/>
  <c r="G27" i="4" s="1"/>
  <c r="X79" i="1"/>
  <c r="F27" i="4" s="1"/>
  <c r="W79" i="1"/>
  <c r="E27" i="4" s="1"/>
  <c r="V79" i="1"/>
  <c r="D27" i="4" s="1"/>
  <c r="U79" i="1"/>
  <c r="C27" i="4" s="1"/>
  <c r="T79" i="1"/>
  <c r="B27" i="4" s="1"/>
  <c r="S79" i="1"/>
  <c r="AK79" i="1" s="1"/>
  <c r="S27" i="4" s="1"/>
  <c r="Q79" i="1"/>
  <c r="AI79" i="1" s="1"/>
  <c r="Q27" i="4" s="1"/>
  <c r="BH78" i="1"/>
  <c r="BF78" i="1"/>
  <c r="BE78" i="1"/>
  <c r="BD78" i="1"/>
  <c r="BB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C78" i="1" s="1"/>
  <c r="Q78" i="1"/>
  <c r="BH77" i="1"/>
  <c r="BF77" i="1"/>
  <c r="BE77" i="1"/>
  <c r="BD77" i="1"/>
  <c r="BB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K77" i="1" s="1"/>
  <c r="Q77" i="1"/>
  <c r="AI77" i="1" s="1"/>
  <c r="BH76" i="1"/>
  <c r="AA8" i="6" s="1"/>
  <c r="BF76" i="1"/>
  <c r="Y8" i="6" s="1"/>
  <c r="BE76" i="1"/>
  <c r="X8" i="6" s="1"/>
  <c r="BD76" i="1"/>
  <c r="W8" i="6" s="1"/>
  <c r="BB76" i="1"/>
  <c r="R8" i="6" s="1"/>
  <c r="AZ76" i="1"/>
  <c r="P8" i="6" s="1"/>
  <c r="AY76" i="1"/>
  <c r="O8" i="6" s="1"/>
  <c r="AX76" i="1"/>
  <c r="N8" i="6" s="1"/>
  <c r="AW76" i="1"/>
  <c r="M8" i="6" s="1"/>
  <c r="AV76" i="1"/>
  <c r="L8" i="6" s="1"/>
  <c r="AU76" i="1"/>
  <c r="K8" i="6" s="1"/>
  <c r="AT76" i="1"/>
  <c r="J8" i="6" s="1"/>
  <c r="AS76" i="1"/>
  <c r="I8" i="6" s="1"/>
  <c r="AR76" i="1"/>
  <c r="H8" i="6" s="1"/>
  <c r="AQ76" i="1"/>
  <c r="G8" i="6" s="1"/>
  <c r="AP76" i="1"/>
  <c r="AO76" i="1"/>
  <c r="E8" i="6" s="1"/>
  <c r="AN76" i="1"/>
  <c r="D8" i="6" s="1"/>
  <c r="AM76" i="1"/>
  <c r="C8" i="6" s="1"/>
  <c r="AL76" i="1"/>
  <c r="B8" i="6" s="1"/>
  <c r="AJ76" i="1"/>
  <c r="R26" i="4" s="1"/>
  <c r="AH76" i="1"/>
  <c r="P26" i="4" s="1"/>
  <c r="AG76" i="1"/>
  <c r="O26" i="4" s="1"/>
  <c r="AF76" i="1"/>
  <c r="N26" i="4" s="1"/>
  <c r="AE76" i="1"/>
  <c r="M26" i="4" s="1"/>
  <c r="AD76" i="1"/>
  <c r="L26" i="4" s="1"/>
  <c r="AC76" i="1"/>
  <c r="K26" i="4" s="1"/>
  <c r="AB76" i="1"/>
  <c r="J26" i="4" s="1"/>
  <c r="AA76" i="1"/>
  <c r="I26" i="4" s="1"/>
  <c r="Z76" i="1"/>
  <c r="H26" i="4" s="1"/>
  <c r="Y76" i="1"/>
  <c r="G26" i="4" s="1"/>
  <c r="X76" i="1"/>
  <c r="F26" i="4" s="1"/>
  <c r="W76" i="1"/>
  <c r="E26" i="4" s="1"/>
  <c r="V76" i="1"/>
  <c r="D26" i="4" s="1"/>
  <c r="U76" i="1"/>
  <c r="C26" i="4" s="1"/>
  <c r="T76" i="1"/>
  <c r="B26" i="4" s="1"/>
  <c r="S76" i="1"/>
  <c r="BC76" i="1" s="1"/>
  <c r="S8" i="6" s="1"/>
  <c r="Q76" i="1"/>
  <c r="BH75" i="1"/>
  <c r="BF75" i="1"/>
  <c r="BE75" i="1"/>
  <c r="BD75" i="1"/>
  <c r="BB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J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AK75" i="1" s="1"/>
  <c r="Q75" i="1"/>
  <c r="AI75" i="1" s="1"/>
  <c r="BH74" i="1"/>
  <c r="BF74" i="1"/>
  <c r="BE74" i="1"/>
  <c r="BD74" i="1"/>
  <c r="BB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C74" i="1" s="1"/>
  <c r="Q74" i="1"/>
  <c r="BH73" i="1"/>
  <c r="BF73" i="1"/>
  <c r="BE73" i="1"/>
  <c r="BD73" i="1"/>
  <c r="BB73" i="1"/>
  <c r="AZ73" i="1"/>
  <c r="AY73" i="1"/>
  <c r="AX73" i="1"/>
  <c r="AW73" i="1"/>
  <c r="AV73" i="1"/>
  <c r="AU73" i="1"/>
  <c r="AT73" i="1"/>
  <c r="AS73" i="1"/>
  <c r="AR73" i="1"/>
  <c r="AQ73" i="1"/>
  <c r="AP73" i="1"/>
  <c r="X25" i="4" s="1"/>
  <c r="AO73" i="1"/>
  <c r="AN73" i="1"/>
  <c r="AM73" i="1"/>
  <c r="AL73" i="1"/>
  <c r="AJ73" i="1"/>
  <c r="R25" i="4" s="1"/>
  <c r="AH73" i="1"/>
  <c r="P25" i="4" s="1"/>
  <c r="AG73" i="1"/>
  <c r="O25" i="4" s="1"/>
  <c r="AF73" i="1"/>
  <c r="N25" i="4" s="1"/>
  <c r="AE73" i="1"/>
  <c r="M25" i="4" s="1"/>
  <c r="AD73" i="1"/>
  <c r="L25" i="4" s="1"/>
  <c r="AC73" i="1"/>
  <c r="K25" i="4" s="1"/>
  <c r="AB73" i="1"/>
  <c r="J25" i="4" s="1"/>
  <c r="AA73" i="1"/>
  <c r="I25" i="4" s="1"/>
  <c r="Z73" i="1"/>
  <c r="H25" i="4" s="1"/>
  <c r="Y73" i="1"/>
  <c r="G25" i="4" s="1"/>
  <c r="X73" i="1"/>
  <c r="F25" i="4" s="1"/>
  <c r="W73" i="1"/>
  <c r="E25" i="4" s="1"/>
  <c r="V73" i="1"/>
  <c r="D25" i="4" s="1"/>
  <c r="U73" i="1"/>
  <c r="C25" i="4" s="1"/>
  <c r="T73" i="1"/>
  <c r="B25" i="4" s="1"/>
  <c r="S73" i="1"/>
  <c r="Q73" i="1"/>
  <c r="AI73" i="1" s="1"/>
  <c r="Q25" i="4" s="1"/>
  <c r="BH72" i="1"/>
  <c r="BF72" i="1"/>
  <c r="BE72" i="1"/>
  <c r="BD72" i="1"/>
  <c r="BB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C72" i="1" s="1"/>
  <c r="Q72" i="1"/>
  <c r="BH71" i="1"/>
  <c r="BF71" i="1"/>
  <c r="BE71" i="1"/>
  <c r="BD71" i="1"/>
  <c r="BB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K71" i="1" s="1"/>
  <c r="Q71" i="1"/>
  <c r="AI71" i="1" s="1"/>
  <c r="BH70" i="1"/>
  <c r="BF70" i="1"/>
  <c r="BE70" i="1"/>
  <c r="BD70" i="1"/>
  <c r="BB70" i="1"/>
  <c r="AZ70" i="1"/>
  <c r="AY70" i="1"/>
  <c r="AX70" i="1"/>
  <c r="AW70" i="1"/>
  <c r="AV70" i="1"/>
  <c r="AU70" i="1"/>
  <c r="AT70" i="1"/>
  <c r="AS70" i="1"/>
  <c r="AR70" i="1"/>
  <c r="AQ70" i="1"/>
  <c r="AP70" i="1"/>
  <c r="X24" i="4" s="1"/>
  <c r="AO70" i="1"/>
  <c r="AN70" i="1"/>
  <c r="AM70" i="1"/>
  <c r="AL70" i="1"/>
  <c r="AJ70" i="1"/>
  <c r="R24" i="4" s="1"/>
  <c r="AH70" i="1"/>
  <c r="P24" i="4" s="1"/>
  <c r="AG70" i="1"/>
  <c r="O24" i="4" s="1"/>
  <c r="AF70" i="1"/>
  <c r="N24" i="4" s="1"/>
  <c r="AE70" i="1"/>
  <c r="M24" i="4" s="1"/>
  <c r="AD70" i="1"/>
  <c r="L24" i="4" s="1"/>
  <c r="AC70" i="1"/>
  <c r="K24" i="4" s="1"/>
  <c r="AB70" i="1"/>
  <c r="J24" i="4" s="1"/>
  <c r="AA70" i="1"/>
  <c r="I24" i="4" s="1"/>
  <c r="Z70" i="1"/>
  <c r="H24" i="4" s="1"/>
  <c r="Y70" i="1"/>
  <c r="G24" i="4" s="1"/>
  <c r="X70" i="1"/>
  <c r="F24" i="4" s="1"/>
  <c r="W70" i="1"/>
  <c r="E24" i="4" s="1"/>
  <c r="V70" i="1"/>
  <c r="D24" i="4" s="1"/>
  <c r="U70" i="1"/>
  <c r="C24" i="4" s="1"/>
  <c r="T70" i="1"/>
  <c r="B24" i="4" s="1"/>
  <c r="S70" i="1"/>
  <c r="BC70" i="1" s="1"/>
  <c r="Q70" i="1"/>
  <c r="BH69" i="1"/>
  <c r="BF69" i="1"/>
  <c r="BE69" i="1"/>
  <c r="BD69" i="1"/>
  <c r="BB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K69" i="1" s="1"/>
  <c r="Q69" i="1"/>
  <c r="AI69" i="1" s="1"/>
  <c r="BH68" i="1"/>
  <c r="BF68" i="1"/>
  <c r="BE68" i="1"/>
  <c r="BD68" i="1"/>
  <c r="BB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C68" i="1" s="1"/>
  <c r="Q68" i="1"/>
  <c r="BH67" i="1"/>
  <c r="BF67" i="1"/>
  <c r="BE67" i="1"/>
  <c r="BD67" i="1"/>
  <c r="BB67" i="1"/>
  <c r="AZ67" i="1"/>
  <c r="AY67" i="1"/>
  <c r="AX67" i="1"/>
  <c r="AW67" i="1"/>
  <c r="AV67" i="1"/>
  <c r="AU67" i="1"/>
  <c r="AT67" i="1"/>
  <c r="AS67" i="1"/>
  <c r="AR67" i="1"/>
  <c r="AQ67" i="1"/>
  <c r="AP67" i="1"/>
  <c r="X23" i="4" s="1"/>
  <c r="AO67" i="1"/>
  <c r="AN67" i="1"/>
  <c r="AM67" i="1"/>
  <c r="AL67" i="1"/>
  <c r="AJ67" i="1"/>
  <c r="R23" i="4" s="1"/>
  <c r="AH67" i="1"/>
  <c r="P23" i="4" s="1"/>
  <c r="AG67" i="1"/>
  <c r="O23" i="4" s="1"/>
  <c r="AF67" i="1"/>
  <c r="N23" i="4" s="1"/>
  <c r="AE67" i="1"/>
  <c r="M23" i="4" s="1"/>
  <c r="AD67" i="1"/>
  <c r="L23" i="4" s="1"/>
  <c r="AC67" i="1"/>
  <c r="K23" i="4" s="1"/>
  <c r="AB67" i="1"/>
  <c r="J23" i="4" s="1"/>
  <c r="AA67" i="1"/>
  <c r="I23" i="4" s="1"/>
  <c r="Z67" i="1"/>
  <c r="H23" i="4" s="1"/>
  <c r="Y67" i="1"/>
  <c r="G23" i="4" s="1"/>
  <c r="X67" i="1"/>
  <c r="F23" i="4" s="1"/>
  <c r="W67" i="1"/>
  <c r="E23" i="4" s="1"/>
  <c r="V67" i="1"/>
  <c r="D23" i="4" s="1"/>
  <c r="U67" i="1"/>
  <c r="C23" i="4" s="1"/>
  <c r="T67" i="1"/>
  <c r="B23" i="4" s="1"/>
  <c r="S67" i="1"/>
  <c r="AK67" i="1" s="1"/>
  <c r="S23" i="4" s="1"/>
  <c r="Q67" i="1"/>
  <c r="AI67" i="1" s="1"/>
  <c r="Q23" i="4" s="1"/>
  <c r="BH66" i="1"/>
  <c r="BF66" i="1"/>
  <c r="BE66" i="1"/>
  <c r="BD66" i="1"/>
  <c r="BB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C66" i="1" s="1"/>
  <c r="Q66" i="1"/>
  <c r="BH65" i="1"/>
  <c r="BF65" i="1"/>
  <c r="BE65" i="1"/>
  <c r="BD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Q65" i="1"/>
  <c r="AI65" i="1" s="1"/>
  <c r="BH64" i="1"/>
  <c r="AA7" i="6" s="1"/>
  <c r="BF64" i="1"/>
  <c r="Y7" i="6" s="1"/>
  <c r="BE64" i="1"/>
  <c r="X7" i="6" s="1"/>
  <c r="BD64" i="1"/>
  <c r="W7" i="6" s="1"/>
  <c r="BB64" i="1"/>
  <c r="R7" i="6" s="1"/>
  <c r="AZ64" i="1"/>
  <c r="P7" i="6" s="1"/>
  <c r="AY64" i="1"/>
  <c r="O7" i="6" s="1"/>
  <c r="AX64" i="1"/>
  <c r="N7" i="6" s="1"/>
  <c r="AW64" i="1"/>
  <c r="M7" i="6" s="1"/>
  <c r="AV64" i="1"/>
  <c r="L7" i="6" s="1"/>
  <c r="AU64" i="1"/>
  <c r="K7" i="6" s="1"/>
  <c r="AT64" i="1"/>
  <c r="J7" i="6" s="1"/>
  <c r="AS64" i="1"/>
  <c r="I7" i="6" s="1"/>
  <c r="AR64" i="1"/>
  <c r="H7" i="6" s="1"/>
  <c r="AQ64" i="1"/>
  <c r="G7" i="6" s="1"/>
  <c r="AP64" i="1"/>
  <c r="AO64" i="1"/>
  <c r="E7" i="6" s="1"/>
  <c r="AN64" i="1"/>
  <c r="D7" i="6" s="1"/>
  <c r="AM64" i="1"/>
  <c r="C7" i="6" s="1"/>
  <c r="AL64" i="1"/>
  <c r="B7" i="6" s="1"/>
  <c r="AJ64" i="1"/>
  <c r="R22" i="4" s="1"/>
  <c r="AH64" i="1"/>
  <c r="P22" i="4" s="1"/>
  <c r="AG64" i="1"/>
  <c r="O22" i="4" s="1"/>
  <c r="AF64" i="1"/>
  <c r="N22" i="4" s="1"/>
  <c r="AE64" i="1"/>
  <c r="M22" i="4" s="1"/>
  <c r="AD64" i="1"/>
  <c r="L22" i="4" s="1"/>
  <c r="AC64" i="1"/>
  <c r="K22" i="4" s="1"/>
  <c r="AB64" i="1"/>
  <c r="J22" i="4" s="1"/>
  <c r="AA64" i="1"/>
  <c r="I22" i="4" s="1"/>
  <c r="Z64" i="1"/>
  <c r="H22" i="4" s="1"/>
  <c r="Y64" i="1"/>
  <c r="G22" i="4" s="1"/>
  <c r="X64" i="1"/>
  <c r="F22" i="4" s="1"/>
  <c r="W64" i="1"/>
  <c r="E22" i="4" s="1"/>
  <c r="V64" i="1"/>
  <c r="D22" i="4" s="1"/>
  <c r="U64" i="1"/>
  <c r="C22" i="4" s="1"/>
  <c r="T64" i="1"/>
  <c r="B22" i="4" s="1"/>
  <c r="S64" i="1"/>
  <c r="BC64" i="1" s="1"/>
  <c r="S7" i="6" s="1"/>
  <c r="Q64" i="1"/>
  <c r="BH63" i="1"/>
  <c r="BF63" i="1"/>
  <c r="BE63" i="1"/>
  <c r="BD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K63" i="1" s="1"/>
  <c r="Q63" i="1"/>
  <c r="AI63" i="1" s="1"/>
  <c r="BH62" i="1"/>
  <c r="BF62" i="1"/>
  <c r="BE62" i="1"/>
  <c r="BD62" i="1"/>
  <c r="BB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C62" i="1" s="1"/>
  <c r="Q62" i="1"/>
  <c r="BH61" i="1"/>
  <c r="BF61" i="1"/>
  <c r="BE61" i="1"/>
  <c r="BD61" i="1"/>
  <c r="BB61" i="1"/>
  <c r="AZ61" i="1"/>
  <c r="AY61" i="1"/>
  <c r="AX61" i="1"/>
  <c r="AW61" i="1"/>
  <c r="AV61" i="1"/>
  <c r="AU61" i="1"/>
  <c r="AT61" i="1"/>
  <c r="AS61" i="1"/>
  <c r="AR61" i="1"/>
  <c r="AQ61" i="1"/>
  <c r="AP61" i="1"/>
  <c r="X21" i="4" s="1"/>
  <c r="AO61" i="1"/>
  <c r="AN61" i="1"/>
  <c r="AM61" i="1"/>
  <c r="AL61" i="1"/>
  <c r="AJ61" i="1"/>
  <c r="R21" i="4" s="1"/>
  <c r="AH61" i="1"/>
  <c r="P21" i="4" s="1"/>
  <c r="AG61" i="1"/>
  <c r="O21" i="4" s="1"/>
  <c r="AF61" i="1"/>
  <c r="N21" i="4" s="1"/>
  <c r="AE61" i="1"/>
  <c r="M21" i="4" s="1"/>
  <c r="AD61" i="1"/>
  <c r="L21" i="4" s="1"/>
  <c r="AC61" i="1"/>
  <c r="K21" i="4" s="1"/>
  <c r="AB61" i="1"/>
  <c r="J21" i="4" s="1"/>
  <c r="AA61" i="1"/>
  <c r="I21" i="4" s="1"/>
  <c r="Z61" i="1"/>
  <c r="H21" i="4" s="1"/>
  <c r="Y61" i="1"/>
  <c r="G21" i="4" s="1"/>
  <c r="X61" i="1"/>
  <c r="F21" i="4" s="1"/>
  <c r="W61" i="1"/>
  <c r="E21" i="4" s="1"/>
  <c r="V61" i="1"/>
  <c r="D21" i="4" s="1"/>
  <c r="U61" i="1"/>
  <c r="C21" i="4" s="1"/>
  <c r="T61" i="1"/>
  <c r="B21" i="4" s="1"/>
  <c r="S61" i="1"/>
  <c r="AK61" i="1" s="1"/>
  <c r="S21" i="4" s="1"/>
  <c r="Q61" i="1"/>
  <c r="AI61" i="1" s="1"/>
  <c r="Q21" i="4" s="1"/>
  <c r="BH60" i="1"/>
  <c r="BF60" i="1"/>
  <c r="BE60" i="1"/>
  <c r="BD60" i="1"/>
  <c r="BB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C60" i="1" s="1"/>
  <c r="Q60" i="1"/>
  <c r="BH59" i="1"/>
  <c r="BF59" i="1"/>
  <c r="BE59" i="1"/>
  <c r="BD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K59" i="1" s="1"/>
  <c r="Q59" i="1"/>
  <c r="AI59" i="1" s="1"/>
  <c r="BH58" i="1"/>
  <c r="BF58" i="1"/>
  <c r="BE58" i="1"/>
  <c r="BD58" i="1"/>
  <c r="BB58" i="1"/>
  <c r="AZ58" i="1"/>
  <c r="AY58" i="1"/>
  <c r="AX58" i="1"/>
  <c r="AW58" i="1"/>
  <c r="AV58" i="1"/>
  <c r="AU58" i="1"/>
  <c r="AT58" i="1"/>
  <c r="AS58" i="1"/>
  <c r="AR58" i="1"/>
  <c r="AQ58" i="1"/>
  <c r="AP58" i="1"/>
  <c r="X20" i="4" s="1"/>
  <c r="AO58" i="1"/>
  <c r="AN58" i="1"/>
  <c r="AM58" i="1"/>
  <c r="AL58" i="1"/>
  <c r="AJ58" i="1"/>
  <c r="R20" i="4" s="1"/>
  <c r="AH58" i="1"/>
  <c r="P20" i="4" s="1"/>
  <c r="AG58" i="1"/>
  <c r="O20" i="4" s="1"/>
  <c r="AF58" i="1"/>
  <c r="N20" i="4" s="1"/>
  <c r="AE58" i="1"/>
  <c r="M20" i="4" s="1"/>
  <c r="AD58" i="1"/>
  <c r="L20" i="4" s="1"/>
  <c r="AC58" i="1"/>
  <c r="K20" i="4" s="1"/>
  <c r="AB58" i="1"/>
  <c r="J20" i="4" s="1"/>
  <c r="AA58" i="1"/>
  <c r="I20" i="4" s="1"/>
  <c r="Z58" i="1"/>
  <c r="H20" i="4" s="1"/>
  <c r="Y58" i="1"/>
  <c r="G20" i="4" s="1"/>
  <c r="X58" i="1"/>
  <c r="F20" i="4" s="1"/>
  <c r="W58" i="1"/>
  <c r="E20" i="4" s="1"/>
  <c r="V58" i="1"/>
  <c r="D20" i="4" s="1"/>
  <c r="U58" i="1"/>
  <c r="C20" i="4" s="1"/>
  <c r="T58" i="1"/>
  <c r="B20" i="4" s="1"/>
  <c r="S58" i="1"/>
  <c r="BC58" i="1" s="1"/>
  <c r="Q58" i="1"/>
  <c r="BH57" i="1"/>
  <c r="BF57" i="1"/>
  <c r="BE57" i="1"/>
  <c r="BD57" i="1"/>
  <c r="BB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Q57" i="1"/>
  <c r="BH56" i="1"/>
  <c r="BF56" i="1"/>
  <c r="BE56" i="1"/>
  <c r="BD56" i="1"/>
  <c r="BB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C56" i="1" s="1"/>
  <c r="Q56" i="1"/>
  <c r="BH55" i="1"/>
  <c r="BF55" i="1"/>
  <c r="BE55" i="1"/>
  <c r="BD55" i="1"/>
  <c r="BB55" i="1"/>
  <c r="AZ55" i="1"/>
  <c r="AY55" i="1"/>
  <c r="AX55" i="1"/>
  <c r="AW55" i="1"/>
  <c r="AV55" i="1"/>
  <c r="AU55" i="1"/>
  <c r="AT55" i="1"/>
  <c r="AS55" i="1"/>
  <c r="AR55" i="1"/>
  <c r="AQ55" i="1"/>
  <c r="AP55" i="1"/>
  <c r="X19" i="4" s="1"/>
  <c r="AO55" i="1"/>
  <c r="AN55" i="1"/>
  <c r="AM55" i="1"/>
  <c r="AL55" i="1"/>
  <c r="AJ55" i="1"/>
  <c r="R19" i="4" s="1"/>
  <c r="AH55" i="1"/>
  <c r="P19" i="4" s="1"/>
  <c r="AG55" i="1"/>
  <c r="O19" i="4" s="1"/>
  <c r="AF55" i="1"/>
  <c r="N19" i="4" s="1"/>
  <c r="AE55" i="1"/>
  <c r="M19" i="4" s="1"/>
  <c r="AD55" i="1"/>
  <c r="L19" i="4" s="1"/>
  <c r="AC55" i="1"/>
  <c r="K19" i="4" s="1"/>
  <c r="AB55" i="1"/>
  <c r="J19" i="4" s="1"/>
  <c r="AA55" i="1"/>
  <c r="I19" i="4" s="1"/>
  <c r="Z55" i="1"/>
  <c r="H19" i="4" s="1"/>
  <c r="Y55" i="1"/>
  <c r="G19" i="4" s="1"/>
  <c r="X55" i="1"/>
  <c r="F19" i="4" s="1"/>
  <c r="W55" i="1"/>
  <c r="E19" i="4" s="1"/>
  <c r="V55" i="1"/>
  <c r="D19" i="4" s="1"/>
  <c r="U55" i="1"/>
  <c r="C19" i="4" s="1"/>
  <c r="T55" i="1"/>
  <c r="B19" i="4" s="1"/>
  <c r="S55" i="1"/>
  <c r="AK55" i="1" s="1"/>
  <c r="S19" i="4" s="1"/>
  <c r="Q55" i="1"/>
  <c r="BH54" i="1"/>
  <c r="BF54" i="1"/>
  <c r="BE54" i="1"/>
  <c r="BD54" i="1"/>
  <c r="BB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C54" i="1" s="1"/>
  <c r="Q54" i="1"/>
  <c r="BH53" i="1"/>
  <c r="BF53" i="1"/>
  <c r="BE53" i="1"/>
  <c r="BD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K53" i="1" s="1"/>
  <c r="Q53" i="1"/>
  <c r="BH52" i="1"/>
  <c r="AA6" i="6" s="1"/>
  <c r="BF52" i="1"/>
  <c r="Y6" i="6" s="1"/>
  <c r="BE52" i="1"/>
  <c r="X6" i="6" s="1"/>
  <c r="BD52" i="1"/>
  <c r="W6" i="6" s="1"/>
  <c r="BB52" i="1"/>
  <c r="R6" i="6" s="1"/>
  <c r="AZ52" i="1"/>
  <c r="P6" i="6" s="1"/>
  <c r="AY52" i="1"/>
  <c r="O6" i="6" s="1"/>
  <c r="AX52" i="1"/>
  <c r="N6" i="6" s="1"/>
  <c r="AW52" i="1"/>
  <c r="M6" i="6" s="1"/>
  <c r="AV52" i="1"/>
  <c r="L6" i="6" s="1"/>
  <c r="AU52" i="1"/>
  <c r="K6" i="6" s="1"/>
  <c r="AT52" i="1"/>
  <c r="J6" i="6" s="1"/>
  <c r="AS52" i="1"/>
  <c r="I6" i="6" s="1"/>
  <c r="AR52" i="1"/>
  <c r="H6" i="6" s="1"/>
  <c r="AQ52" i="1"/>
  <c r="G6" i="6" s="1"/>
  <c r="AP52" i="1"/>
  <c r="AO52" i="1"/>
  <c r="E6" i="6" s="1"/>
  <c r="AN52" i="1"/>
  <c r="D6" i="6" s="1"/>
  <c r="AM52" i="1"/>
  <c r="C6" i="6" s="1"/>
  <c r="AL52" i="1"/>
  <c r="B6" i="6" s="1"/>
  <c r="AJ52" i="1"/>
  <c r="R18" i="4" s="1"/>
  <c r="AH52" i="1"/>
  <c r="P18" i="4" s="1"/>
  <c r="AG52" i="1"/>
  <c r="O18" i="4" s="1"/>
  <c r="AF52" i="1"/>
  <c r="N18" i="4" s="1"/>
  <c r="AE52" i="1"/>
  <c r="M18" i="4" s="1"/>
  <c r="AD52" i="1"/>
  <c r="L18" i="4" s="1"/>
  <c r="AC52" i="1"/>
  <c r="K18" i="4" s="1"/>
  <c r="AB52" i="1"/>
  <c r="J18" i="4" s="1"/>
  <c r="AA52" i="1"/>
  <c r="I18" i="4" s="1"/>
  <c r="Z52" i="1"/>
  <c r="H18" i="4" s="1"/>
  <c r="Y52" i="1"/>
  <c r="G18" i="4" s="1"/>
  <c r="X52" i="1"/>
  <c r="F18" i="4" s="1"/>
  <c r="W52" i="1"/>
  <c r="E18" i="4" s="1"/>
  <c r="V52" i="1"/>
  <c r="D18" i="4" s="1"/>
  <c r="U52" i="1"/>
  <c r="C18" i="4" s="1"/>
  <c r="T52" i="1"/>
  <c r="B18" i="4" s="1"/>
  <c r="S52" i="1"/>
  <c r="BC52" i="1" s="1"/>
  <c r="S6" i="6" s="1"/>
  <c r="Q52" i="1"/>
  <c r="BH51" i="1"/>
  <c r="BF51" i="1"/>
  <c r="BE51" i="1"/>
  <c r="BD51" i="1"/>
  <c r="BB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K51" i="1" s="1"/>
  <c r="Q51" i="1"/>
  <c r="BH50" i="1"/>
  <c r="BF50" i="1"/>
  <c r="BE50" i="1"/>
  <c r="BD50" i="1"/>
  <c r="BB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C50" i="1" s="1"/>
  <c r="Q50" i="1"/>
  <c r="BH49" i="1"/>
  <c r="BF49" i="1"/>
  <c r="BE49" i="1"/>
  <c r="BD49" i="1"/>
  <c r="BB49" i="1"/>
  <c r="AZ49" i="1"/>
  <c r="AY49" i="1"/>
  <c r="AX49" i="1"/>
  <c r="AW49" i="1"/>
  <c r="AV49" i="1"/>
  <c r="AU49" i="1"/>
  <c r="AT49" i="1"/>
  <c r="AS49" i="1"/>
  <c r="AR49" i="1"/>
  <c r="AQ49" i="1"/>
  <c r="AP49" i="1"/>
  <c r="X17" i="4" s="1"/>
  <c r="AO49" i="1"/>
  <c r="AN49" i="1"/>
  <c r="AM49" i="1"/>
  <c r="AL49" i="1"/>
  <c r="AJ49" i="1"/>
  <c r="R17" i="4" s="1"/>
  <c r="AH49" i="1"/>
  <c r="P17" i="4" s="1"/>
  <c r="AG49" i="1"/>
  <c r="O17" i="4" s="1"/>
  <c r="AF49" i="1"/>
  <c r="N17" i="4" s="1"/>
  <c r="AE49" i="1"/>
  <c r="M17" i="4" s="1"/>
  <c r="AD49" i="1"/>
  <c r="L17" i="4" s="1"/>
  <c r="AC49" i="1"/>
  <c r="K17" i="4" s="1"/>
  <c r="AB49" i="1"/>
  <c r="J17" i="4" s="1"/>
  <c r="AA49" i="1"/>
  <c r="I17" i="4" s="1"/>
  <c r="Z49" i="1"/>
  <c r="H17" i="4" s="1"/>
  <c r="Y49" i="1"/>
  <c r="G17" i="4" s="1"/>
  <c r="X49" i="1"/>
  <c r="F17" i="4" s="1"/>
  <c r="W49" i="1"/>
  <c r="E17" i="4" s="1"/>
  <c r="V49" i="1"/>
  <c r="D17" i="4" s="1"/>
  <c r="U49" i="1"/>
  <c r="C17" i="4" s="1"/>
  <c r="T49" i="1"/>
  <c r="B17" i="4" s="1"/>
  <c r="S49" i="1"/>
  <c r="Q49" i="1"/>
  <c r="BA49" i="1" s="1"/>
  <c r="BH48" i="1"/>
  <c r="BF48" i="1"/>
  <c r="BE48" i="1"/>
  <c r="BD48" i="1"/>
  <c r="BB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J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C48" i="1" s="1"/>
  <c r="Q48" i="1"/>
  <c r="BH47" i="1"/>
  <c r="BF47" i="1"/>
  <c r="BE47" i="1"/>
  <c r="BD47" i="1"/>
  <c r="BB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BH46" i="1"/>
  <c r="BF46" i="1"/>
  <c r="BE46" i="1"/>
  <c r="BD46" i="1"/>
  <c r="BB46" i="1"/>
  <c r="AZ46" i="1"/>
  <c r="AY46" i="1"/>
  <c r="AX46" i="1"/>
  <c r="AW46" i="1"/>
  <c r="AV46" i="1"/>
  <c r="AU46" i="1"/>
  <c r="AT46" i="1"/>
  <c r="AS46" i="1"/>
  <c r="AR46" i="1"/>
  <c r="AQ46" i="1"/>
  <c r="AP46" i="1"/>
  <c r="X16" i="4" s="1"/>
  <c r="AO46" i="1"/>
  <c r="AN46" i="1"/>
  <c r="AM46" i="1"/>
  <c r="AL46" i="1"/>
  <c r="AJ46" i="1"/>
  <c r="R16" i="4" s="1"/>
  <c r="AH46" i="1"/>
  <c r="P16" i="4" s="1"/>
  <c r="AG46" i="1"/>
  <c r="O16" i="4" s="1"/>
  <c r="AF46" i="1"/>
  <c r="N16" i="4" s="1"/>
  <c r="AE46" i="1"/>
  <c r="M16" i="4" s="1"/>
  <c r="AD46" i="1"/>
  <c r="L16" i="4" s="1"/>
  <c r="AC46" i="1"/>
  <c r="K16" i="4" s="1"/>
  <c r="AB46" i="1"/>
  <c r="J16" i="4" s="1"/>
  <c r="AA46" i="1"/>
  <c r="I16" i="4" s="1"/>
  <c r="Z46" i="1"/>
  <c r="H16" i="4" s="1"/>
  <c r="Y46" i="1"/>
  <c r="G16" i="4" s="1"/>
  <c r="X46" i="1"/>
  <c r="F16" i="4" s="1"/>
  <c r="W46" i="1"/>
  <c r="E16" i="4" s="1"/>
  <c r="V46" i="1"/>
  <c r="D16" i="4" s="1"/>
  <c r="U46" i="1"/>
  <c r="C16" i="4" s="1"/>
  <c r="T46" i="1"/>
  <c r="B16" i="4" s="1"/>
  <c r="S46" i="1"/>
  <c r="BC46" i="1" s="1"/>
  <c r="Q46" i="1"/>
  <c r="BH45" i="1"/>
  <c r="BF45" i="1"/>
  <c r="BE45" i="1"/>
  <c r="BD45" i="1"/>
  <c r="BB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J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K45" i="1" s="1"/>
  <c r="Q45" i="1"/>
  <c r="BA45" i="1" s="1"/>
  <c r="BH44" i="1"/>
  <c r="BF44" i="1"/>
  <c r="BE44" i="1"/>
  <c r="BD44" i="1"/>
  <c r="BB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K44" i="1" s="1"/>
  <c r="Q44" i="1"/>
  <c r="BH43" i="1"/>
  <c r="BF43" i="1"/>
  <c r="BE43" i="1"/>
  <c r="BD43" i="1"/>
  <c r="BB43" i="1"/>
  <c r="AZ43" i="1"/>
  <c r="AY43" i="1"/>
  <c r="AX43" i="1"/>
  <c r="AW43" i="1"/>
  <c r="AV43" i="1"/>
  <c r="AU43" i="1"/>
  <c r="AT43" i="1"/>
  <c r="AS43" i="1"/>
  <c r="AR43" i="1"/>
  <c r="AQ43" i="1"/>
  <c r="AP43" i="1"/>
  <c r="X15" i="4" s="1"/>
  <c r="AO43" i="1"/>
  <c r="AN43" i="1"/>
  <c r="AM43" i="1"/>
  <c r="AL43" i="1"/>
  <c r="AJ43" i="1"/>
  <c r="R15" i="4" s="1"/>
  <c r="AI43" i="1"/>
  <c r="Q15" i="4" s="1"/>
  <c r="AH43" i="1"/>
  <c r="P15" i="4" s="1"/>
  <c r="AG43" i="1"/>
  <c r="O15" i="4" s="1"/>
  <c r="AF43" i="1"/>
  <c r="N15" i="4" s="1"/>
  <c r="AE43" i="1"/>
  <c r="M15" i="4" s="1"/>
  <c r="AD43" i="1"/>
  <c r="L15" i="4" s="1"/>
  <c r="AC43" i="1"/>
  <c r="K15" i="4" s="1"/>
  <c r="AB43" i="1"/>
  <c r="J15" i="4" s="1"/>
  <c r="AA43" i="1"/>
  <c r="I15" i="4" s="1"/>
  <c r="Z43" i="1"/>
  <c r="H15" i="4" s="1"/>
  <c r="Y43" i="1"/>
  <c r="G15" i="4" s="1"/>
  <c r="X43" i="1"/>
  <c r="F15" i="4" s="1"/>
  <c r="W43" i="1"/>
  <c r="E15" i="4" s="1"/>
  <c r="V43" i="1"/>
  <c r="D15" i="4" s="1"/>
  <c r="U43" i="1"/>
  <c r="C15" i="4" s="1"/>
  <c r="T43" i="1"/>
  <c r="B15" i="4" s="1"/>
  <c r="S43" i="1"/>
  <c r="Q43" i="1"/>
  <c r="BH42" i="1"/>
  <c r="BF42" i="1"/>
  <c r="BE42" i="1"/>
  <c r="BD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Q42" i="1"/>
  <c r="BH41" i="1"/>
  <c r="BF41" i="1"/>
  <c r="BE41" i="1"/>
  <c r="BD41" i="1"/>
  <c r="BB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AI41" i="1" s="1"/>
  <c r="BH40" i="1"/>
  <c r="AA5" i="6" s="1"/>
  <c r="BF40" i="1"/>
  <c r="Y5" i="6" s="1"/>
  <c r="BE40" i="1"/>
  <c r="X5" i="6" s="1"/>
  <c r="BD40" i="1"/>
  <c r="W5" i="6" s="1"/>
  <c r="BB40" i="1"/>
  <c r="R5" i="6" s="1"/>
  <c r="AZ40" i="1"/>
  <c r="P5" i="6" s="1"/>
  <c r="AY40" i="1"/>
  <c r="O5" i="6" s="1"/>
  <c r="AX40" i="1"/>
  <c r="N5" i="6" s="1"/>
  <c r="AW40" i="1"/>
  <c r="M5" i="6" s="1"/>
  <c r="AV40" i="1"/>
  <c r="L5" i="6" s="1"/>
  <c r="AU40" i="1"/>
  <c r="K5" i="6" s="1"/>
  <c r="AT40" i="1"/>
  <c r="J5" i="6" s="1"/>
  <c r="AS40" i="1"/>
  <c r="I5" i="6" s="1"/>
  <c r="AR40" i="1"/>
  <c r="H5" i="6" s="1"/>
  <c r="AQ40" i="1"/>
  <c r="G5" i="6" s="1"/>
  <c r="AP40" i="1"/>
  <c r="AO40" i="1"/>
  <c r="E5" i="6" s="1"/>
  <c r="AN40" i="1"/>
  <c r="D5" i="6" s="1"/>
  <c r="AM40" i="1"/>
  <c r="C5" i="6" s="1"/>
  <c r="AL40" i="1"/>
  <c r="B5" i="6" s="1"/>
  <c r="AJ40" i="1"/>
  <c r="R14" i="4" s="1"/>
  <c r="AH40" i="1"/>
  <c r="P14" i="4" s="1"/>
  <c r="AG40" i="1"/>
  <c r="O14" i="4" s="1"/>
  <c r="AF40" i="1"/>
  <c r="N14" i="4" s="1"/>
  <c r="AE40" i="1"/>
  <c r="M14" i="4" s="1"/>
  <c r="AD40" i="1"/>
  <c r="L14" i="4" s="1"/>
  <c r="AC40" i="1"/>
  <c r="K14" i="4" s="1"/>
  <c r="AB40" i="1"/>
  <c r="J14" i="4" s="1"/>
  <c r="AA40" i="1"/>
  <c r="I14" i="4" s="1"/>
  <c r="Z40" i="1"/>
  <c r="H14" i="4" s="1"/>
  <c r="Y40" i="1"/>
  <c r="G14" i="4" s="1"/>
  <c r="X40" i="1"/>
  <c r="F14" i="4" s="1"/>
  <c r="W40" i="1"/>
  <c r="E14" i="4" s="1"/>
  <c r="V40" i="1"/>
  <c r="D14" i="4" s="1"/>
  <c r="U40" i="1"/>
  <c r="C14" i="4" s="1"/>
  <c r="T40" i="1"/>
  <c r="B14" i="4" s="1"/>
  <c r="S40" i="1"/>
  <c r="Q40" i="1"/>
  <c r="BH39" i="1"/>
  <c r="BF39" i="1"/>
  <c r="BE39" i="1"/>
  <c r="BD39" i="1"/>
  <c r="BB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AI39" i="1" s="1"/>
  <c r="BH38" i="1"/>
  <c r="BF38" i="1"/>
  <c r="BE38" i="1"/>
  <c r="BD38" i="1"/>
  <c r="BB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C38" i="1" s="1"/>
  <c r="Q38" i="1"/>
  <c r="BH37" i="1"/>
  <c r="BF37" i="1"/>
  <c r="BE37" i="1"/>
  <c r="BD37" i="1"/>
  <c r="BB37" i="1"/>
  <c r="AZ37" i="1"/>
  <c r="AY37" i="1"/>
  <c r="AX37" i="1"/>
  <c r="AW37" i="1"/>
  <c r="AV37" i="1"/>
  <c r="AU37" i="1"/>
  <c r="AT37" i="1"/>
  <c r="AS37" i="1"/>
  <c r="AR37" i="1"/>
  <c r="AQ37" i="1"/>
  <c r="AP37" i="1"/>
  <c r="X13" i="4" s="1"/>
  <c r="AO37" i="1"/>
  <c r="AN37" i="1"/>
  <c r="AM37" i="1"/>
  <c r="AL37" i="1"/>
  <c r="AJ37" i="1"/>
  <c r="R13" i="4" s="1"/>
  <c r="AH37" i="1"/>
  <c r="P13" i="4" s="1"/>
  <c r="AG37" i="1"/>
  <c r="O13" i="4" s="1"/>
  <c r="AF37" i="1"/>
  <c r="N13" i="4" s="1"/>
  <c r="AE37" i="1"/>
  <c r="M13" i="4" s="1"/>
  <c r="AD37" i="1"/>
  <c r="L13" i="4" s="1"/>
  <c r="AC37" i="1"/>
  <c r="K13" i="4" s="1"/>
  <c r="AB37" i="1"/>
  <c r="J13" i="4" s="1"/>
  <c r="AA37" i="1"/>
  <c r="I13" i="4" s="1"/>
  <c r="Z37" i="1"/>
  <c r="H13" i="4" s="1"/>
  <c r="Y37" i="1"/>
  <c r="G13" i="4" s="1"/>
  <c r="X37" i="1"/>
  <c r="F13" i="4" s="1"/>
  <c r="W37" i="1"/>
  <c r="E13" i="4" s="1"/>
  <c r="V37" i="1"/>
  <c r="D13" i="4" s="1"/>
  <c r="U37" i="1"/>
  <c r="C13" i="4" s="1"/>
  <c r="T37" i="1"/>
  <c r="B13" i="4" s="1"/>
  <c r="S37" i="1"/>
  <c r="BC37" i="1" s="1"/>
  <c r="Q37" i="1"/>
  <c r="BH36" i="1"/>
  <c r="BF36" i="1"/>
  <c r="BE36" i="1"/>
  <c r="BD36" i="1"/>
  <c r="BB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Q36" i="1"/>
  <c r="BH35" i="1"/>
  <c r="BF35" i="1"/>
  <c r="BE35" i="1"/>
  <c r="BD35" i="1"/>
  <c r="BB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C35" i="1" s="1"/>
  <c r="Q35" i="1"/>
  <c r="BH34" i="1"/>
  <c r="BF34" i="1"/>
  <c r="BE34" i="1"/>
  <c r="BD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X12" i="4" s="1"/>
  <c r="AO34" i="1"/>
  <c r="AN34" i="1"/>
  <c r="AM34" i="1"/>
  <c r="AL34" i="1"/>
  <c r="AJ34" i="1"/>
  <c r="R12" i="4" s="1"/>
  <c r="AH34" i="1"/>
  <c r="P12" i="4" s="1"/>
  <c r="AG34" i="1"/>
  <c r="O12" i="4" s="1"/>
  <c r="AF34" i="1"/>
  <c r="N12" i="4" s="1"/>
  <c r="AE34" i="1"/>
  <c r="M12" i="4" s="1"/>
  <c r="AD34" i="1"/>
  <c r="L12" i="4" s="1"/>
  <c r="AC34" i="1"/>
  <c r="K12" i="4" s="1"/>
  <c r="AB34" i="1"/>
  <c r="J12" i="4" s="1"/>
  <c r="AA34" i="1"/>
  <c r="I12" i="4" s="1"/>
  <c r="Z34" i="1"/>
  <c r="H12" i="4" s="1"/>
  <c r="Y34" i="1"/>
  <c r="G12" i="4" s="1"/>
  <c r="X34" i="1"/>
  <c r="F12" i="4" s="1"/>
  <c r="W34" i="1"/>
  <c r="E12" i="4" s="1"/>
  <c r="V34" i="1"/>
  <c r="D12" i="4" s="1"/>
  <c r="U34" i="1"/>
  <c r="C12" i="4" s="1"/>
  <c r="T34" i="1"/>
  <c r="B12" i="4" s="1"/>
  <c r="S34" i="1"/>
  <c r="BC34" i="1" s="1"/>
  <c r="Q34" i="1"/>
  <c r="BH33" i="1"/>
  <c r="BF33" i="1"/>
  <c r="BE33" i="1"/>
  <c r="BD33" i="1"/>
  <c r="BB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K33" i="1" s="1"/>
  <c r="Q33" i="1"/>
  <c r="BH32" i="1"/>
  <c r="BF32" i="1"/>
  <c r="BE32" i="1"/>
  <c r="BD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AI32" i="1" s="1"/>
  <c r="BH31" i="1"/>
  <c r="BF31" i="1"/>
  <c r="BE31" i="1"/>
  <c r="BD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X11" i="4" s="1"/>
  <c r="AO31" i="1"/>
  <c r="AN31" i="1"/>
  <c r="AM31" i="1"/>
  <c r="AL31" i="1"/>
  <c r="AJ31" i="1"/>
  <c r="R11" i="4" s="1"/>
  <c r="AH31" i="1"/>
  <c r="P11" i="4" s="1"/>
  <c r="AG31" i="1"/>
  <c r="O11" i="4" s="1"/>
  <c r="AF31" i="1"/>
  <c r="N11" i="4" s="1"/>
  <c r="AE31" i="1"/>
  <c r="M11" i="4" s="1"/>
  <c r="AD31" i="1"/>
  <c r="L11" i="4" s="1"/>
  <c r="AC31" i="1"/>
  <c r="K11" i="4" s="1"/>
  <c r="AB31" i="1"/>
  <c r="J11" i="4" s="1"/>
  <c r="AA31" i="1"/>
  <c r="I11" i="4" s="1"/>
  <c r="Z31" i="1"/>
  <c r="H11" i="4" s="1"/>
  <c r="Y31" i="1"/>
  <c r="G11" i="4" s="1"/>
  <c r="X31" i="1"/>
  <c r="F11" i="4" s="1"/>
  <c r="W31" i="1"/>
  <c r="E11" i="4" s="1"/>
  <c r="V31" i="1"/>
  <c r="D11" i="4" s="1"/>
  <c r="U31" i="1"/>
  <c r="C11" i="4" s="1"/>
  <c r="T31" i="1"/>
  <c r="B11" i="4" s="1"/>
  <c r="S31" i="1"/>
  <c r="BC31" i="1" s="1"/>
  <c r="Q31" i="1"/>
  <c r="BH30" i="1"/>
  <c r="BF30" i="1"/>
  <c r="BE30" i="1"/>
  <c r="BD30" i="1"/>
  <c r="BB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AI30" i="1" s="1"/>
  <c r="BH29" i="1"/>
  <c r="BF29" i="1"/>
  <c r="BE29" i="1"/>
  <c r="BD29" i="1"/>
  <c r="BB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C29" i="1" s="1"/>
  <c r="Q29" i="1"/>
  <c r="BH28" i="1"/>
  <c r="AA4" i="6" s="1"/>
  <c r="BF28" i="1"/>
  <c r="Y4" i="6" s="1"/>
  <c r="BE28" i="1"/>
  <c r="X4" i="6" s="1"/>
  <c r="BD28" i="1"/>
  <c r="W4" i="6" s="1"/>
  <c r="BB28" i="1"/>
  <c r="R4" i="6" s="1"/>
  <c r="AZ28" i="1"/>
  <c r="P4" i="6" s="1"/>
  <c r="AY28" i="1"/>
  <c r="O4" i="6" s="1"/>
  <c r="AX28" i="1"/>
  <c r="N4" i="6" s="1"/>
  <c r="AW28" i="1"/>
  <c r="M4" i="6" s="1"/>
  <c r="AV28" i="1"/>
  <c r="L4" i="6" s="1"/>
  <c r="AU28" i="1"/>
  <c r="K4" i="6" s="1"/>
  <c r="AT28" i="1"/>
  <c r="J4" i="6" s="1"/>
  <c r="AS28" i="1"/>
  <c r="I4" i="6" s="1"/>
  <c r="AR28" i="1"/>
  <c r="H4" i="6" s="1"/>
  <c r="AQ28" i="1"/>
  <c r="G4" i="6" s="1"/>
  <c r="AP28" i="1"/>
  <c r="AO28" i="1"/>
  <c r="E4" i="6" s="1"/>
  <c r="AN28" i="1"/>
  <c r="D4" i="6" s="1"/>
  <c r="AM28" i="1"/>
  <c r="C4" i="6" s="1"/>
  <c r="AL28" i="1"/>
  <c r="B4" i="6" s="1"/>
  <c r="AJ28" i="1"/>
  <c r="R10" i="4" s="1"/>
  <c r="AH28" i="1"/>
  <c r="P10" i="4" s="1"/>
  <c r="AG28" i="1"/>
  <c r="O10" i="4" s="1"/>
  <c r="AF28" i="1"/>
  <c r="N10" i="4" s="1"/>
  <c r="AE28" i="1"/>
  <c r="M10" i="4" s="1"/>
  <c r="AD28" i="1"/>
  <c r="L10" i="4" s="1"/>
  <c r="AC28" i="1"/>
  <c r="K10" i="4" s="1"/>
  <c r="AB28" i="1"/>
  <c r="J10" i="4" s="1"/>
  <c r="AA28" i="1"/>
  <c r="I10" i="4" s="1"/>
  <c r="Z28" i="1"/>
  <c r="H10" i="4" s="1"/>
  <c r="Y28" i="1"/>
  <c r="G10" i="4" s="1"/>
  <c r="X28" i="1"/>
  <c r="F10" i="4" s="1"/>
  <c r="W28" i="1"/>
  <c r="E10" i="4" s="1"/>
  <c r="V28" i="1"/>
  <c r="D10" i="4" s="1"/>
  <c r="U28" i="1"/>
  <c r="C10" i="4" s="1"/>
  <c r="T28" i="1"/>
  <c r="B10" i="4" s="1"/>
  <c r="S28" i="1"/>
  <c r="Q28" i="1"/>
  <c r="AI28" i="1" s="1"/>
  <c r="Q10" i="4" s="1"/>
  <c r="BH27" i="1"/>
  <c r="BF27" i="1"/>
  <c r="BE27" i="1"/>
  <c r="BD27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C27" i="1" s="1"/>
  <c r="Q27" i="1"/>
  <c r="BH26" i="1"/>
  <c r="BF26" i="1"/>
  <c r="BE26" i="1"/>
  <c r="BD26" i="1"/>
  <c r="BB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AI26" i="1" s="1"/>
  <c r="BH25" i="1"/>
  <c r="BF25" i="1"/>
  <c r="BE25" i="1"/>
  <c r="BD25" i="1"/>
  <c r="BB25" i="1"/>
  <c r="AZ25" i="1"/>
  <c r="AY25" i="1"/>
  <c r="AX25" i="1"/>
  <c r="AW25" i="1"/>
  <c r="AV25" i="1"/>
  <c r="AU25" i="1"/>
  <c r="AT25" i="1"/>
  <c r="AS25" i="1"/>
  <c r="AR25" i="1"/>
  <c r="AQ25" i="1"/>
  <c r="AP25" i="1"/>
  <c r="X9" i="4" s="1"/>
  <c r="AO25" i="1"/>
  <c r="AN25" i="1"/>
  <c r="AM25" i="1"/>
  <c r="AL25" i="1"/>
  <c r="AJ25" i="1"/>
  <c r="R9" i="4" s="1"/>
  <c r="AH25" i="1"/>
  <c r="P9" i="4" s="1"/>
  <c r="AG25" i="1"/>
  <c r="O9" i="4" s="1"/>
  <c r="AF25" i="1"/>
  <c r="N9" i="4" s="1"/>
  <c r="AE25" i="1"/>
  <c r="M9" i="4" s="1"/>
  <c r="AD25" i="1"/>
  <c r="L9" i="4" s="1"/>
  <c r="AC25" i="1"/>
  <c r="K9" i="4" s="1"/>
  <c r="AB25" i="1"/>
  <c r="J9" i="4" s="1"/>
  <c r="AA25" i="1"/>
  <c r="I9" i="4" s="1"/>
  <c r="Z25" i="1"/>
  <c r="H9" i="4" s="1"/>
  <c r="Y25" i="1"/>
  <c r="G9" i="4" s="1"/>
  <c r="X25" i="1"/>
  <c r="F9" i="4" s="1"/>
  <c r="W25" i="1"/>
  <c r="E9" i="4" s="1"/>
  <c r="V25" i="1"/>
  <c r="D9" i="4" s="1"/>
  <c r="U25" i="1"/>
  <c r="C9" i="4" s="1"/>
  <c r="T25" i="1"/>
  <c r="B9" i="4" s="1"/>
  <c r="S25" i="1"/>
  <c r="BC25" i="1" s="1"/>
  <c r="Q25" i="1"/>
  <c r="BH24" i="1"/>
  <c r="BF24" i="1"/>
  <c r="BE24" i="1"/>
  <c r="BD24" i="1"/>
  <c r="BB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I24" i="1" s="1"/>
  <c r="BH23" i="1"/>
  <c r="BF23" i="1"/>
  <c r="BE23" i="1"/>
  <c r="BD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C23" i="1" s="1"/>
  <c r="Q23" i="1"/>
  <c r="BH22" i="1"/>
  <c r="BF22" i="1"/>
  <c r="BE22" i="1"/>
  <c r="BD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X8" i="4" s="1"/>
  <c r="AO22" i="1"/>
  <c r="AN22" i="1"/>
  <c r="AM22" i="1"/>
  <c r="AL22" i="1"/>
  <c r="AJ22" i="1"/>
  <c r="R8" i="4" s="1"/>
  <c r="AH22" i="1"/>
  <c r="P8" i="4" s="1"/>
  <c r="AG22" i="1"/>
  <c r="O8" i="4" s="1"/>
  <c r="AF22" i="1"/>
  <c r="N8" i="4" s="1"/>
  <c r="AE22" i="1"/>
  <c r="M8" i="4" s="1"/>
  <c r="AD22" i="1"/>
  <c r="L8" i="4" s="1"/>
  <c r="AC22" i="1"/>
  <c r="K8" i="4" s="1"/>
  <c r="AB22" i="1"/>
  <c r="J8" i="4" s="1"/>
  <c r="AA22" i="1"/>
  <c r="I8" i="4" s="1"/>
  <c r="Z22" i="1"/>
  <c r="H8" i="4" s="1"/>
  <c r="Y22" i="1"/>
  <c r="G8" i="4" s="1"/>
  <c r="X22" i="1"/>
  <c r="F8" i="4" s="1"/>
  <c r="W22" i="1"/>
  <c r="E8" i="4" s="1"/>
  <c r="V22" i="1"/>
  <c r="D8" i="4" s="1"/>
  <c r="U22" i="1"/>
  <c r="C8" i="4" s="1"/>
  <c r="T22" i="1"/>
  <c r="B8" i="4" s="1"/>
  <c r="S22" i="1"/>
  <c r="Q22" i="1"/>
  <c r="AI22" i="1" s="1"/>
  <c r="Q8" i="4" s="1"/>
  <c r="BH21" i="1"/>
  <c r="BF21" i="1"/>
  <c r="BE21" i="1"/>
  <c r="BD21" i="1"/>
  <c r="BB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C21" i="1" s="1"/>
  <c r="Q21" i="1"/>
  <c r="BH20" i="1"/>
  <c r="BF20" i="1"/>
  <c r="BE20" i="1"/>
  <c r="BD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K20" i="1" s="1"/>
  <c r="Q20" i="1"/>
  <c r="AI20" i="1" s="1"/>
  <c r="BH19" i="1"/>
  <c r="BF19" i="1"/>
  <c r="BE19" i="1"/>
  <c r="BD19" i="1"/>
  <c r="BB19" i="1"/>
  <c r="AZ19" i="1"/>
  <c r="AY19" i="1"/>
  <c r="AX19" i="1"/>
  <c r="AW19" i="1"/>
  <c r="AV19" i="1"/>
  <c r="AU19" i="1"/>
  <c r="AT19" i="1"/>
  <c r="AS19" i="1"/>
  <c r="AR19" i="1"/>
  <c r="AQ19" i="1"/>
  <c r="AP19" i="1"/>
  <c r="X7" i="4" s="1"/>
  <c r="AO19" i="1"/>
  <c r="AN19" i="1"/>
  <c r="AM19" i="1"/>
  <c r="AL19" i="1"/>
  <c r="AK19" i="1"/>
  <c r="S7" i="4" s="1"/>
  <c r="AJ19" i="1"/>
  <c r="R7" i="4" s="1"/>
  <c r="AH19" i="1"/>
  <c r="P7" i="4" s="1"/>
  <c r="AG19" i="1"/>
  <c r="O7" i="4" s="1"/>
  <c r="AF19" i="1"/>
  <c r="N7" i="4" s="1"/>
  <c r="AE19" i="1"/>
  <c r="M7" i="4" s="1"/>
  <c r="AD19" i="1"/>
  <c r="L7" i="4" s="1"/>
  <c r="AC19" i="1"/>
  <c r="K7" i="4" s="1"/>
  <c r="AB19" i="1"/>
  <c r="J7" i="4" s="1"/>
  <c r="AA19" i="1"/>
  <c r="I7" i="4" s="1"/>
  <c r="Z19" i="1"/>
  <c r="H7" i="4" s="1"/>
  <c r="Y19" i="1"/>
  <c r="G7" i="4" s="1"/>
  <c r="X19" i="1"/>
  <c r="F7" i="4" s="1"/>
  <c r="W19" i="1"/>
  <c r="E7" i="4" s="1"/>
  <c r="V19" i="1"/>
  <c r="D7" i="4" s="1"/>
  <c r="U19" i="1"/>
  <c r="C7" i="4" s="1"/>
  <c r="T19" i="1"/>
  <c r="B7" i="4" s="1"/>
  <c r="S19" i="1"/>
  <c r="BC19" i="1" s="1"/>
  <c r="Q19" i="1"/>
  <c r="BH18" i="1"/>
  <c r="BF18" i="1"/>
  <c r="BE18" i="1"/>
  <c r="BD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I18" i="1" s="1"/>
  <c r="BH17" i="1"/>
  <c r="BF17" i="1"/>
  <c r="BE17" i="1"/>
  <c r="BD17" i="1"/>
  <c r="BB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C17" i="1" s="1"/>
  <c r="Q17" i="1"/>
  <c r="BH16" i="1"/>
  <c r="AA3" i="6" s="1"/>
  <c r="BF16" i="1"/>
  <c r="Y3" i="6" s="1"/>
  <c r="BE16" i="1"/>
  <c r="X3" i="6" s="1"/>
  <c r="BD16" i="1"/>
  <c r="W3" i="6" s="1"/>
  <c r="BB16" i="1"/>
  <c r="R3" i="6" s="1"/>
  <c r="AZ16" i="1"/>
  <c r="P3" i="6" s="1"/>
  <c r="AY16" i="1"/>
  <c r="O3" i="6" s="1"/>
  <c r="AX16" i="1"/>
  <c r="N3" i="6" s="1"/>
  <c r="AW16" i="1"/>
  <c r="M3" i="6" s="1"/>
  <c r="AV16" i="1"/>
  <c r="L3" i="6" s="1"/>
  <c r="AU16" i="1"/>
  <c r="K3" i="6" s="1"/>
  <c r="AT16" i="1"/>
  <c r="J3" i="6" s="1"/>
  <c r="AS16" i="1"/>
  <c r="I3" i="6" s="1"/>
  <c r="AR16" i="1"/>
  <c r="H3" i="6" s="1"/>
  <c r="AQ16" i="1"/>
  <c r="G3" i="6" s="1"/>
  <c r="AP16" i="1"/>
  <c r="AO16" i="1"/>
  <c r="E3" i="6" s="1"/>
  <c r="AN16" i="1"/>
  <c r="D3" i="6" s="1"/>
  <c r="AM16" i="1"/>
  <c r="C3" i="6" s="1"/>
  <c r="AL16" i="1"/>
  <c r="B3" i="6" s="1"/>
  <c r="AJ16" i="1"/>
  <c r="R6" i="4" s="1"/>
  <c r="AH16" i="1"/>
  <c r="P6" i="4" s="1"/>
  <c r="AG16" i="1"/>
  <c r="O6" i="4" s="1"/>
  <c r="AF16" i="1"/>
  <c r="N6" i="4" s="1"/>
  <c r="AE16" i="1"/>
  <c r="M6" i="4" s="1"/>
  <c r="AD16" i="1"/>
  <c r="L6" i="4" s="1"/>
  <c r="AC16" i="1"/>
  <c r="K6" i="4" s="1"/>
  <c r="AB16" i="1"/>
  <c r="J6" i="4" s="1"/>
  <c r="AA16" i="1"/>
  <c r="I6" i="4" s="1"/>
  <c r="Z16" i="1"/>
  <c r="H6" i="4" s="1"/>
  <c r="Y16" i="1"/>
  <c r="G6" i="4" s="1"/>
  <c r="X16" i="1"/>
  <c r="F6" i="4" s="1"/>
  <c r="W16" i="1"/>
  <c r="E6" i="4" s="1"/>
  <c r="V16" i="1"/>
  <c r="D6" i="4" s="1"/>
  <c r="U16" i="1"/>
  <c r="C6" i="4" s="1"/>
  <c r="T16" i="1"/>
  <c r="B6" i="4" s="1"/>
  <c r="S16" i="1"/>
  <c r="Q16" i="1"/>
  <c r="AI16" i="1" s="1"/>
  <c r="Q6" i="4" s="1"/>
  <c r="AK15" i="1"/>
  <c r="AJ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AJ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AI14" i="1" s="1"/>
  <c r="AJ13" i="1"/>
  <c r="R5" i="4" s="1"/>
  <c r="AH13" i="1"/>
  <c r="P5" i="4" s="1"/>
  <c r="AG13" i="1"/>
  <c r="O5" i="4" s="1"/>
  <c r="AF13" i="1"/>
  <c r="N5" i="4" s="1"/>
  <c r="AE13" i="1"/>
  <c r="M5" i="4" s="1"/>
  <c r="AD13" i="1"/>
  <c r="L5" i="4" s="1"/>
  <c r="AC13" i="1"/>
  <c r="K5" i="4" s="1"/>
  <c r="AB13" i="1"/>
  <c r="J5" i="4" s="1"/>
  <c r="AA13" i="1"/>
  <c r="I5" i="4" s="1"/>
  <c r="Z13" i="1"/>
  <c r="H5" i="4" s="1"/>
  <c r="Y13" i="1"/>
  <c r="G5" i="4" s="1"/>
  <c r="X13" i="1"/>
  <c r="F5" i="4" s="1"/>
  <c r="W13" i="1"/>
  <c r="E5" i="4" s="1"/>
  <c r="V13" i="1"/>
  <c r="D5" i="4" s="1"/>
  <c r="U13" i="1"/>
  <c r="C5" i="4" s="1"/>
  <c r="T13" i="1"/>
  <c r="B5" i="4" s="1"/>
  <c r="S13" i="1"/>
  <c r="Q13" i="1"/>
  <c r="AJ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K12" i="1" s="1"/>
  <c r="Q12" i="1"/>
  <c r="AI12" i="1" s="1"/>
  <c r="AJ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K11" i="1" s="1"/>
  <c r="Q11" i="1"/>
  <c r="AJ10" i="1"/>
  <c r="R4" i="4" s="1"/>
  <c r="AH10" i="1"/>
  <c r="P4" i="4" s="1"/>
  <c r="AG10" i="1"/>
  <c r="O4" i="4" s="1"/>
  <c r="AF10" i="1"/>
  <c r="N4" i="4" s="1"/>
  <c r="AE10" i="1"/>
  <c r="M4" i="4" s="1"/>
  <c r="AD10" i="1"/>
  <c r="L4" i="4" s="1"/>
  <c r="AC10" i="1"/>
  <c r="K4" i="4" s="1"/>
  <c r="AB10" i="1"/>
  <c r="J4" i="4" s="1"/>
  <c r="AA10" i="1"/>
  <c r="I4" i="4" s="1"/>
  <c r="Z10" i="1"/>
  <c r="H4" i="4" s="1"/>
  <c r="Y10" i="1"/>
  <c r="G4" i="4" s="1"/>
  <c r="X10" i="1"/>
  <c r="F4" i="4" s="1"/>
  <c r="W10" i="1"/>
  <c r="E4" i="4" s="1"/>
  <c r="V10" i="1"/>
  <c r="D4" i="4" s="1"/>
  <c r="U10" i="1"/>
  <c r="C4" i="4" s="1"/>
  <c r="T10" i="1"/>
  <c r="B4" i="4" s="1"/>
  <c r="S10" i="1"/>
  <c r="Q10" i="1"/>
  <c r="AI10" i="1" s="1"/>
  <c r="Q4" i="4" s="1"/>
  <c r="AJ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AJ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AI8" i="1" s="1"/>
  <c r="AJ7" i="1"/>
  <c r="R3" i="4" s="1"/>
  <c r="AH7" i="1"/>
  <c r="P3" i="4" s="1"/>
  <c r="AG7" i="1"/>
  <c r="O3" i="4" s="1"/>
  <c r="AF7" i="1"/>
  <c r="N3" i="4" s="1"/>
  <c r="AE7" i="1"/>
  <c r="M3" i="4" s="1"/>
  <c r="AD7" i="1"/>
  <c r="L3" i="4" s="1"/>
  <c r="AC7" i="1"/>
  <c r="K3" i="4" s="1"/>
  <c r="AB7" i="1"/>
  <c r="J3" i="4" s="1"/>
  <c r="AA7" i="1"/>
  <c r="I3" i="4" s="1"/>
  <c r="Z7" i="1"/>
  <c r="H3" i="4" s="1"/>
  <c r="Y7" i="1"/>
  <c r="G3" i="4" s="1"/>
  <c r="X7" i="1"/>
  <c r="F3" i="4" s="1"/>
  <c r="W7" i="1"/>
  <c r="E3" i="4" s="1"/>
  <c r="V7" i="1"/>
  <c r="D3" i="4" s="1"/>
  <c r="U7" i="1"/>
  <c r="C3" i="4" s="1"/>
  <c r="T7" i="1"/>
  <c r="B3" i="4" s="1"/>
  <c r="S7" i="1"/>
  <c r="AK7" i="1" s="1"/>
  <c r="S3" i="4" s="1"/>
  <c r="Q7" i="1"/>
  <c r="S6" i="1"/>
  <c r="Q6" i="1"/>
  <c r="S5" i="1"/>
  <c r="Q5" i="1"/>
  <c r="AK46" i="1" l="1"/>
  <c r="S16" i="4" s="1"/>
  <c r="BI47" i="1"/>
  <c r="BA113" i="1"/>
  <c r="BI157" i="1"/>
  <c r="AK48" i="1"/>
  <c r="AK111" i="1"/>
  <c r="BA111" i="1"/>
  <c r="BA121" i="1"/>
  <c r="BC137" i="1"/>
  <c r="BI152" i="1"/>
  <c r="BG106" i="1"/>
  <c r="BI121" i="1"/>
  <c r="AK113" i="1"/>
  <c r="BA119" i="1"/>
  <c r="BG137" i="1"/>
  <c r="BG155" i="1"/>
  <c r="AI164" i="1"/>
  <c r="S177" i="1"/>
  <c r="BG28" i="1"/>
  <c r="Z4" i="6" s="1"/>
  <c r="AK109" i="1"/>
  <c r="S37" i="4" s="1"/>
  <c r="BA109" i="1"/>
  <c r="AK110" i="1"/>
  <c r="BI151" i="1"/>
  <c r="BC159" i="1"/>
  <c r="BG101" i="1"/>
  <c r="BG164" i="1"/>
  <c r="AK78" i="1"/>
  <c r="BI123" i="1"/>
  <c r="BG143" i="1"/>
  <c r="BI150" i="1"/>
  <c r="BI154" i="1"/>
  <c r="BI159" i="1"/>
  <c r="BA162" i="1"/>
  <c r="BG40" i="1"/>
  <c r="Z5" i="6" s="1"/>
  <c r="BI41" i="1"/>
  <c r="BI96" i="1"/>
  <c r="BG135" i="1"/>
  <c r="BG141" i="1"/>
  <c r="BI163" i="1"/>
  <c r="BH175" i="1"/>
  <c r="BI33" i="1"/>
  <c r="AK25" i="1"/>
  <c r="S9" i="4" s="1"/>
  <c r="BI60" i="1"/>
  <c r="AK80" i="1"/>
  <c r="BG95" i="1"/>
  <c r="BI135" i="1"/>
  <c r="AK131" i="1"/>
  <c r="BA132" i="1"/>
  <c r="BA133" i="1"/>
  <c r="BA135" i="1"/>
  <c r="BA137" i="1"/>
  <c r="BI149" i="1"/>
  <c r="BI153" i="1"/>
  <c r="BI158" i="1"/>
  <c r="BI29" i="1"/>
  <c r="BG24" i="1"/>
  <c r="BI21" i="1"/>
  <c r="AK29" i="1"/>
  <c r="BI53" i="1"/>
  <c r="BI133" i="1"/>
  <c r="BG161" i="1"/>
  <c r="AI166" i="1"/>
  <c r="Q56" i="4" s="1"/>
  <c r="AI167" i="1"/>
  <c r="S174" i="1"/>
  <c r="BI174" i="1" s="1"/>
  <c r="AA25" i="4"/>
  <c r="AA7" i="4"/>
  <c r="AA23" i="4"/>
  <c r="AA9" i="4"/>
  <c r="AA33" i="4"/>
  <c r="AA21" i="4"/>
  <c r="BI109" i="1"/>
  <c r="BI111" i="1"/>
  <c r="F11" i="6"/>
  <c r="X38" i="4"/>
  <c r="AA38" i="4" s="1"/>
  <c r="AK117" i="1"/>
  <c r="BA117" i="1"/>
  <c r="BI129" i="1"/>
  <c r="BI119" i="1"/>
  <c r="BA125" i="1"/>
  <c r="BI137" i="1"/>
  <c r="BG139" i="1"/>
  <c r="BI128" i="1"/>
  <c r="BC153" i="1"/>
  <c r="BG169" i="1"/>
  <c r="AJ174" i="1"/>
  <c r="BA175" i="1"/>
  <c r="BG17" i="1"/>
  <c r="BG20" i="1"/>
  <c r="BI25" i="1"/>
  <c r="BG55" i="1"/>
  <c r="F8" i="6"/>
  <c r="X26" i="4"/>
  <c r="AA26" i="4" s="1"/>
  <c r="BG98" i="1"/>
  <c r="BI20" i="1"/>
  <c r="AK14" i="1"/>
  <c r="AK27" i="1"/>
  <c r="BG42" i="1"/>
  <c r="BI43" i="1"/>
  <c r="BI49" i="1"/>
  <c r="BG54" i="1"/>
  <c r="BI64" i="1"/>
  <c r="AB7" i="6" s="1"/>
  <c r="AK54" i="1"/>
  <c r="BG71" i="1"/>
  <c r="BI72" i="1"/>
  <c r="AK62" i="1"/>
  <c r="BG79" i="1"/>
  <c r="BI80" i="1"/>
  <c r="AK70" i="1"/>
  <c r="S24" i="4" s="1"/>
  <c r="BG87" i="1"/>
  <c r="BI88" i="1"/>
  <c r="AB9" i="6" s="1"/>
  <c r="AA28" i="4"/>
  <c r="BG97" i="1"/>
  <c r="BI98" i="1"/>
  <c r="BG103" i="1"/>
  <c r="BG108" i="1"/>
  <c r="BG123" i="1"/>
  <c r="BI112" i="1"/>
  <c r="AB11" i="6" s="1"/>
  <c r="BI130" i="1"/>
  <c r="BG131" i="1"/>
  <c r="BI120" i="1"/>
  <c r="BI138" i="1"/>
  <c r="BI139" i="1"/>
  <c r="F13" i="6"/>
  <c r="X46" i="4"/>
  <c r="AA46" i="4" s="1"/>
  <c r="BI169" i="1"/>
  <c r="BG175" i="1"/>
  <c r="BI50" i="1"/>
  <c r="BG89" i="1"/>
  <c r="BI90" i="1"/>
  <c r="BI17" i="1"/>
  <c r="BG18" i="1"/>
  <c r="AK9" i="1"/>
  <c r="BI23" i="1"/>
  <c r="BG26" i="1"/>
  <c r="BG30" i="1"/>
  <c r="BI31" i="1"/>
  <c r="AK21" i="1"/>
  <c r="BG36" i="1"/>
  <c r="BI37" i="1"/>
  <c r="BC32" i="1"/>
  <c r="AA12" i="4"/>
  <c r="BG48" i="1"/>
  <c r="BI54" i="1"/>
  <c r="AA16" i="4"/>
  <c r="AA19" i="4"/>
  <c r="AA32" i="4"/>
  <c r="BI108" i="1"/>
  <c r="AK108" i="1"/>
  <c r="BI113" i="1"/>
  <c r="AK119" i="1"/>
  <c r="BI131" i="1"/>
  <c r="AK127" i="1"/>
  <c r="S43" i="4" s="1"/>
  <c r="BA127" i="1"/>
  <c r="AK128" i="1"/>
  <c r="BI140" i="1"/>
  <c r="BI141" i="1"/>
  <c r="BI142" i="1"/>
  <c r="BG145" i="1"/>
  <c r="BG147" i="1"/>
  <c r="F14" i="6"/>
  <c r="X50" i="4"/>
  <c r="AA50" i="4" s="1"/>
  <c r="BG32" i="1"/>
  <c r="BI44" i="1"/>
  <c r="BG49" i="1"/>
  <c r="F6" i="6"/>
  <c r="X18" i="4"/>
  <c r="AA18" i="4" s="1"/>
  <c r="BI104" i="1"/>
  <c r="BI18" i="1"/>
  <c r="Z3" i="4"/>
  <c r="BI26" i="1"/>
  <c r="AA8" i="4"/>
  <c r="AK31" i="1"/>
  <c r="S11" i="4" s="1"/>
  <c r="BG47" i="1"/>
  <c r="BG53" i="1"/>
  <c r="BI62" i="1"/>
  <c r="AK52" i="1"/>
  <c r="S18" i="4" s="1"/>
  <c r="BI70" i="1"/>
  <c r="AK60" i="1"/>
  <c r="BG77" i="1"/>
  <c r="BI78" i="1"/>
  <c r="AK68" i="1"/>
  <c r="AA24" i="4"/>
  <c r="BG85" i="1"/>
  <c r="BI86" i="1"/>
  <c r="AK76" i="1"/>
  <c r="S26" i="4" s="1"/>
  <c r="BC77" i="1"/>
  <c r="AA27" i="4"/>
  <c r="AK86" i="1"/>
  <c r="BG102" i="1"/>
  <c r="BG107" i="1"/>
  <c r="F10" i="6"/>
  <c r="X34" i="4"/>
  <c r="AA34" i="4" s="1"/>
  <c r="AK105" i="1"/>
  <c r="AK106" i="1"/>
  <c r="S36" i="4" s="1"/>
  <c r="AK107" i="1"/>
  <c r="AK112" i="1"/>
  <c r="S38" i="4" s="1"/>
  <c r="BA112" i="1"/>
  <c r="Q11" i="6" s="1"/>
  <c r="BG125" i="1"/>
  <c r="BI114" i="1"/>
  <c r="BA120" i="1"/>
  <c r="BI132" i="1"/>
  <c r="BG133" i="1"/>
  <c r="BI122" i="1"/>
  <c r="BA129" i="1"/>
  <c r="BA130" i="1"/>
  <c r="BA131" i="1"/>
  <c r="BI143" i="1"/>
  <c r="BI144" i="1"/>
  <c r="BI145" i="1"/>
  <c r="BI146" i="1"/>
  <c r="BI147" i="1"/>
  <c r="BI148" i="1"/>
  <c r="AB14" i="6" s="1"/>
  <c r="BG149" i="1"/>
  <c r="BG151" i="1"/>
  <c r="BG153" i="1"/>
  <c r="BG157" i="1"/>
  <c r="BG159" i="1"/>
  <c r="BG160" i="1"/>
  <c r="Z15" i="6" s="1"/>
  <c r="BG163" i="1"/>
  <c r="AK175" i="1"/>
  <c r="S59" i="4" s="1"/>
  <c r="F3" i="6"/>
  <c r="X6" i="4"/>
  <c r="F7" i="6"/>
  <c r="X22" i="4"/>
  <c r="AA22" i="4" s="1"/>
  <c r="BI115" i="1"/>
  <c r="F12" i="6"/>
  <c r="X42" i="4"/>
  <c r="F15" i="6"/>
  <c r="X54" i="4"/>
  <c r="AA54" i="4" s="1"/>
  <c r="F4" i="6"/>
  <c r="X10" i="4"/>
  <c r="AA10" i="4" s="1"/>
  <c r="F5" i="6"/>
  <c r="X14" i="4"/>
  <c r="AA14" i="4" s="1"/>
  <c r="AK10" i="1"/>
  <c r="S4" i="4" s="1"/>
  <c r="BI24" i="1"/>
  <c r="AK18" i="1"/>
  <c r="BG34" i="1"/>
  <c r="BI35" i="1"/>
  <c r="AA11" i="4"/>
  <c r="BC36" i="1"/>
  <c r="BI52" i="1"/>
  <c r="AB6" i="6" s="1"/>
  <c r="AA15" i="4"/>
  <c r="AK49" i="1"/>
  <c r="S17" i="4" s="1"/>
  <c r="AK50" i="1"/>
  <c r="BI68" i="1"/>
  <c r="AK58" i="1"/>
  <c r="S20" i="4" s="1"/>
  <c r="BG75" i="1"/>
  <c r="BI76" i="1"/>
  <c r="AB8" i="6" s="1"/>
  <c r="AK66" i="1"/>
  <c r="BG83" i="1"/>
  <c r="BI84" i="1"/>
  <c r="AK74" i="1"/>
  <c r="BG93" i="1"/>
  <c r="BI94" i="1"/>
  <c r="F9" i="6"/>
  <c r="X30" i="4"/>
  <c r="AA30" i="4" s="1"/>
  <c r="BG100" i="1"/>
  <c r="Z10" i="6" s="1"/>
  <c r="BI101" i="1"/>
  <c r="BI106" i="1"/>
  <c r="AK101" i="1"/>
  <c r="AK102" i="1"/>
  <c r="AK103" i="1"/>
  <c r="S35" i="4" s="1"/>
  <c r="AK114" i="1"/>
  <c r="BG127" i="1"/>
  <c r="BI116" i="1"/>
  <c r="AK122" i="1"/>
  <c r="BI134" i="1"/>
  <c r="BI124" i="1"/>
  <c r="AB12" i="6" s="1"/>
  <c r="AK138" i="1"/>
  <c r="BA138" i="1"/>
  <c r="AK139" i="1"/>
  <c r="S47" i="4" s="1"/>
  <c r="BA139" i="1"/>
  <c r="AK140" i="1"/>
  <c r="BA140" i="1"/>
  <c r="AK141" i="1"/>
  <c r="BA141" i="1"/>
  <c r="AK142" i="1"/>
  <c r="S48" i="4" s="1"/>
  <c r="BA142" i="1"/>
  <c r="AK143" i="1"/>
  <c r="BA143" i="1"/>
  <c r="BI155" i="1"/>
  <c r="BI156" i="1"/>
  <c r="AK146" i="1"/>
  <c r="BA146" i="1"/>
  <c r="AK147" i="1"/>
  <c r="BA147" i="1"/>
  <c r="AK148" i="1"/>
  <c r="S50" i="4" s="1"/>
  <c r="BA148" i="1"/>
  <c r="Q14" i="6" s="1"/>
  <c r="AK149" i="1"/>
  <c r="BA149" i="1"/>
  <c r="BI161" i="1"/>
  <c r="AI150" i="1"/>
  <c r="BG165" i="1"/>
  <c r="BC164" i="1"/>
  <c r="BG16" i="1"/>
  <c r="Z3" i="6" s="1"/>
  <c r="BI19" i="1"/>
  <c r="AK17" i="1"/>
  <c r="BG45" i="1"/>
  <c r="AK35" i="1"/>
  <c r="AA13" i="4"/>
  <c r="BG51" i="1"/>
  <c r="BI58" i="1"/>
  <c r="AK57" i="1"/>
  <c r="AK65" i="1"/>
  <c r="AK73" i="1"/>
  <c r="S25" i="4" s="1"/>
  <c r="BG91" i="1"/>
  <c r="BI92" i="1"/>
  <c r="AK83" i="1"/>
  <c r="AK84" i="1"/>
  <c r="BI100" i="1"/>
  <c r="AB10" i="6" s="1"/>
  <c r="AK90" i="1"/>
  <c r="BG105" i="1"/>
  <c r="BC95" i="1"/>
  <c r="AK100" i="1"/>
  <c r="S34" i="4" s="1"/>
  <c r="AK115" i="1"/>
  <c r="S39" i="4" s="1"/>
  <c r="BA115" i="1"/>
  <c r="BI127" i="1"/>
  <c r="BI117" i="1"/>
  <c r="BA123" i="1"/>
  <c r="BI125" i="1"/>
  <c r="BA144" i="1"/>
  <c r="BI162" i="1"/>
  <c r="AK152" i="1"/>
  <c r="BA152" i="1"/>
  <c r="BA153" i="1"/>
  <c r="BI165" i="1"/>
  <c r="F16" i="6"/>
  <c r="X58" i="4"/>
  <c r="AA58" i="4" s="1"/>
  <c r="F17" i="6"/>
  <c r="X62" i="4"/>
  <c r="AA62" i="4" s="1"/>
  <c r="BG22" i="1"/>
  <c r="AK13" i="1"/>
  <c r="S5" i="4" s="1"/>
  <c r="BI27" i="1"/>
  <c r="BI16" i="1"/>
  <c r="AB3" i="6" s="1"/>
  <c r="AK8" i="1"/>
  <c r="BI22" i="1"/>
  <c r="AK16" i="1"/>
  <c r="S6" i="4" s="1"/>
  <c r="AK23" i="1"/>
  <c r="BG38" i="1"/>
  <c r="BI39" i="1"/>
  <c r="BI51" i="1"/>
  <c r="BI56" i="1"/>
  <c r="AK47" i="1"/>
  <c r="AA17" i="4"/>
  <c r="BI66" i="1"/>
  <c r="AK56" i="1"/>
  <c r="AA20" i="4"/>
  <c r="BG73" i="1"/>
  <c r="BI74" i="1"/>
  <c r="AK64" i="1"/>
  <c r="S22" i="4" s="1"/>
  <c r="BG81" i="1"/>
  <c r="BI82" i="1"/>
  <c r="AK72" i="1"/>
  <c r="AK81" i="1"/>
  <c r="AK82" i="1"/>
  <c r="S28" i="4" s="1"/>
  <c r="BC83" i="1"/>
  <c r="AA29" i="4"/>
  <c r="BG99" i="1"/>
  <c r="BC89" i="1"/>
  <c r="AA31" i="4"/>
  <c r="BG104" i="1"/>
  <c r="BG109" i="1"/>
  <c r="BG121" i="1"/>
  <c r="AK116" i="1"/>
  <c r="BA116" i="1"/>
  <c r="BG129" i="1"/>
  <c r="BI118" i="1"/>
  <c r="AK124" i="1"/>
  <c r="S42" i="4" s="1"/>
  <c r="BA124" i="1"/>
  <c r="Q12" i="6" s="1"/>
  <c r="BI136" i="1"/>
  <c r="AB13" i="6" s="1"/>
  <c r="BI126" i="1"/>
  <c r="BC143" i="1"/>
  <c r="BA150" i="1"/>
  <c r="AK154" i="1"/>
  <c r="S52" i="4" s="1"/>
  <c r="BA154" i="1"/>
  <c r="AB186" i="1"/>
  <c r="AA177" i="1"/>
  <c r="AA173" i="1"/>
  <c r="AS174" i="1"/>
  <c r="AA171" i="1"/>
  <c r="AA172" i="1"/>
  <c r="I58" i="4" s="1"/>
  <c r="AA65" i="4"/>
  <c r="AA51" i="4"/>
  <c r="AA37" i="4"/>
  <c r="AA40" i="4"/>
  <c r="AA43" i="4"/>
  <c r="AA42" i="4"/>
  <c r="AA36" i="4"/>
  <c r="AA44" i="4"/>
  <c r="AA41" i="4"/>
  <c r="AA45" i="4"/>
  <c r="AA53" i="4"/>
  <c r="AA52" i="4"/>
  <c r="AA35" i="4"/>
  <c r="AA47" i="4"/>
  <c r="AA48" i="4"/>
  <c r="AA39" i="4"/>
  <c r="AA49" i="4"/>
  <c r="E11" i="3"/>
  <c r="AR209" i="1"/>
  <c r="AR216" i="1"/>
  <c r="T3" i="6"/>
  <c r="V3" i="6"/>
  <c r="V6" i="6"/>
  <c r="T6" i="6"/>
  <c r="V10" i="6"/>
  <c r="T10" i="6"/>
  <c r="T14" i="6"/>
  <c r="V14" i="6"/>
  <c r="V11" i="6"/>
  <c r="T11" i="6"/>
  <c r="V7" i="6"/>
  <c r="T7" i="6"/>
  <c r="V4" i="6"/>
  <c r="T4" i="6"/>
  <c r="V8" i="6"/>
  <c r="T8" i="6"/>
  <c r="T12" i="6"/>
  <c r="V12" i="6"/>
  <c r="V5" i="6"/>
  <c r="T5" i="6"/>
  <c r="V9" i="6"/>
  <c r="T9" i="6"/>
  <c r="V13" i="6"/>
  <c r="T13" i="6"/>
  <c r="E10" i="3"/>
  <c r="AA57" i="4"/>
  <c r="AA59" i="4"/>
  <c r="AA61" i="4"/>
  <c r="AA63" i="4"/>
  <c r="AA64" i="4"/>
  <c r="AA55" i="4"/>
  <c r="AA56" i="4"/>
  <c r="AA60" i="4"/>
  <c r="AA66" i="4"/>
  <c r="Z47" i="4"/>
  <c r="Z55" i="4"/>
  <c r="Z11" i="4"/>
  <c r="Z15" i="4"/>
  <c r="Z18" i="4"/>
  <c r="Z24" i="4"/>
  <c r="Z27" i="4"/>
  <c r="Z29" i="4"/>
  <c r="Z31" i="4"/>
  <c r="Z35" i="4"/>
  <c r="Z5" i="4"/>
  <c r="Z4" i="4"/>
  <c r="Z17" i="4"/>
  <c r="Z20" i="4"/>
  <c r="Z48" i="4"/>
  <c r="Z50" i="4"/>
  <c r="F19" i="6"/>
  <c r="X70" i="4"/>
  <c r="AA70" i="4" s="1"/>
  <c r="AA68" i="4"/>
  <c r="AA69" i="4"/>
  <c r="Z8" i="4"/>
  <c r="Z30" i="4"/>
  <c r="Z21" i="4"/>
  <c r="AA67" i="4"/>
  <c r="Z25" i="4"/>
  <c r="Z6" i="4"/>
  <c r="Z22" i="4"/>
  <c r="Z28" i="4"/>
  <c r="Z10" i="4"/>
  <c r="Z12" i="4"/>
  <c r="Z14" i="4"/>
  <c r="Z16" i="4"/>
  <c r="Z19" i="4"/>
  <c r="Z26" i="4"/>
  <c r="Z33" i="4"/>
  <c r="Z38" i="4"/>
  <c r="Z44" i="4"/>
  <c r="Z7" i="4"/>
  <c r="Z9" i="4"/>
  <c r="Z13" i="4"/>
  <c r="Z23" i="4"/>
  <c r="Z45" i="4"/>
  <c r="Z46" i="4"/>
  <c r="Z53" i="4"/>
  <c r="Z52" i="4"/>
  <c r="Z42" i="4"/>
  <c r="Z41" i="4"/>
  <c r="Z37" i="4"/>
  <c r="Z43" i="4"/>
  <c r="Z36" i="4"/>
  <c r="Z34" i="4"/>
  <c r="Z39" i="4"/>
  <c r="Z49" i="4"/>
  <c r="Z51" i="4"/>
  <c r="Z32" i="4"/>
  <c r="Z54" i="4"/>
  <c r="Z57" i="4"/>
  <c r="Z40" i="4"/>
  <c r="Z56" i="4"/>
  <c r="E18" i="6"/>
  <c r="G18" i="6"/>
  <c r="AS211" i="1"/>
  <c r="AS215" i="1"/>
  <c r="AR210" i="1"/>
  <c r="AR214" i="1"/>
  <c r="AR213" i="1"/>
  <c r="AR217" i="1"/>
  <c r="F20" i="3"/>
  <c r="G21" i="3"/>
  <c r="Y20" i="6"/>
  <c r="Y21" i="6" s="1"/>
  <c r="Y22" i="6" s="1"/>
  <c r="G20" i="3"/>
  <c r="F32" i="3"/>
  <c r="F33" i="3"/>
  <c r="F9" i="3"/>
  <c r="F10" i="3"/>
  <c r="G32" i="3"/>
  <c r="F21" i="3"/>
  <c r="F22" i="3"/>
  <c r="W20" i="6"/>
  <c r="W21" i="6" s="1"/>
  <c r="W22" i="6" s="1"/>
  <c r="F8" i="3"/>
  <c r="X20" i="6"/>
  <c r="X21" i="6" s="1"/>
  <c r="X22" i="6" s="1"/>
  <c r="K94" i="7"/>
  <c r="AT211" i="1"/>
  <c r="AT215" i="1"/>
  <c r="AR215" i="1"/>
  <c r="AB210" i="1"/>
  <c r="AT219" i="1"/>
  <c r="AT210" i="1"/>
  <c r="AT214" i="1"/>
  <c r="AT218" i="1"/>
  <c r="AB209" i="1"/>
  <c r="AT213" i="1"/>
  <c r="AT217" i="1"/>
  <c r="AT209" i="1"/>
  <c r="AT212" i="1"/>
  <c r="AT216" i="1"/>
  <c r="AR218" i="1"/>
  <c r="Z209" i="1"/>
  <c r="AR212" i="1"/>
  <c r="AR211" i="1"/>
  <c r="Z210" i="1"/>
  <c r="AR219" i="1"/>
  <c r="AS210" i="1"/>
  <c r="AS214" i="1"/>
  <c r="AA209" i="1"/>
  <c r="AS218" i="1"/>
  <c r="AS213" i="1"/>
  <c r="AS217" i="1"/>
  <c r="AS209" i="1"/>
  <c r="AS212" i="1"/>
  <c r="AS216" i="1"/>
  <c r="AA210" i="1"/>
  <c r="AS219" i="1"/>
  <c r="G19" i="6"/>
  <c r="E19" i="6"/>
  <c r="AB206" i="1"/>
  <c r="Z208" i="1"/>
  <c r="H70" i="4" s="1"/>
  <c r="AB192" i="1"/>
  <c r="AB203" i="1"/>
  <c r="AB208" i="1"/>
  <c r="J70" i="4" s="1"/>
  <c r="AB200" i="1"/>
  <c r="AB207" i="1"/>
  <c r="AA203" i="1"/>
  <c r="BA197" i="1"/>
  <c r="V197" i="7"/>
  <c r="AK197" i="1"/>
  <c r="X197" i="7"/>
  <c r="AJ197" i="1"/>
  <c r="W197" i="7"/>
  <c r="I96" i="7"/>
  <c r="H126" i="7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G10" i="3"/>
  <c r="AA197" i="1"/>
  <c r="BE183" i="7"/>
  <c r="AM183" i="7"/>
  <c r="BK184" i="7"/>
  <c r="BK183" i="7"/>
  <c r="BK185" i="7"/>
  <c r="BK186" i="7"/>
  <c r="E12" i="3"/>
  <c r="C34" i="3"/>
  <c r="E34" i="3" s="1"/>
  <c r="BB185" i="1"/>
  <c r="AB195" i="1"/>
  <c r="AB193" i="1"/>
  <c r="J65" i="4" s="1"/>
  <c r="Z203" i="1"/>
  <c r="Z192" i="1"/>
  <c r="Z206" i="1"/>
  <c r="Z187" i="1"/>
  <c r="H63" i="4" s="1"/>
  <c r="Z201" i="1"/>
  <c r="AA198" i="1"/>
  <c r="AA201" i="1"/>
  <c r="AA207" i="1"/>
  <c r="AA192" i="1"/>
  <c r="BC197" i="1"/>
  <c r="AK208" i="1"/>
  <c r="S70" i="4" s="1"/>
  <c r="BB197" i="1"/>
  <c r="AB188" i="1"/>
  <c r="AS208" i="1"/>
  <c r="I19" i="6" s="1"/>
  <c r="AA200" i="1"/>
  <c r="AA202" i="1"/>
  <c r="Z207" i="1"/>
  <c r="AR205" i="1"/>
  <c r="Z202" i="1"/>
  <c r="H68" i="4" s="1"/>
  <c r="Z200" i="1"/>
  <c r="Z189" i="1"/>
  <c r="AR206" i="1"/>
  <c r="AA191" i="1"/>
  <c r="E9" i="3"/>
  <c r="AB190" i="1"/>
  <c r="J64" i="4" s="1"/>
  <c r="AT205" i="1"/>
  <c r="AT207" i="1"/>
  <c r="AB199" i="1"/>
  <c r="J67" i="4" s="1"/>
  <c r="AT185" i="1"/>
  <c r="AB183" i="1"/>
  <c r="AB185" i="1"/>
  <c r="AT200" i="1"/>
  <c r="AT206" i="1"/>
  <c r="AB181" i="1"/>
  <c r="J61" i="4" s="1"/>
  <c r="AB201" i="1"/>
  <c r="AB202" i="1"/>
  <c r="J68" i="4" s="1"/>
  <c r="AA189" i="1"/>
  <c r="AA206" i="1"/>
  <c r="AA208" i="1"/>
  <c r="I70" i="4" s="1"/>
  <c r="AA183" i="1"/>
  <c r="AA193" i="1"/>
  <c r="I65" i="4" s="1"/>
  <c r="AS183" i="1"/>
  <c r="AA190" i="1"/>
  <c r="I64" i="4" s="1"/>
  <c r="AS203" i="1"/>
  <c r="AR191" i="1"/>
  <c r="AB196" i="1"/>
  <c r="J66" i="4" s="1"/>
  <c r="AT198" i="1"/>
  <c r="AB191" i="1"/>
  <c r="AT203" i="1"/>
  <c r="AB197" i="1"/>
  <c r="AB198" i="1"/>
  <c r="AT202" i="1"/>
  <c r="AT208" i="1"/>
  <c r="J19" i="6" s="1"/>
  <c r="AT197" i="1"/>
  <c r="AB182" i="1"/>
  <c r="AB184" i="1"/>
  <c r="J62" i="4" s="1"/>
  <c r="AT196" i="1"/>
  <c r="J18" i="6" s="1"/>
  <c r="AB187" i="1"/>
  <c r="J63" i="4" s="1"/>
  <c r="AT199" i="1"/>
  <c r="AT204" i="1"/>
  <c r="AB189" i="1"/>
  <c r="AT201" i="1"/>
  <c r="AS205" i="1"/>
  <c r="AA204" i="1"/>
  <c r="AS191" i="1"/>
  <c r="AS193" i="1"/>
  <c r="AS202" i="1"/>
  <c r="AA187" i="1"/>
  <c r="I63" i="4" s="1"/>
  <c r="AS199" i="1"/>
  <c r="AS204" i="1"/>
  <c r="AA195" i="1"/>
  <c r="AS192" i="1"/>
  <c r="AA185" i="1"/>
  <c r="AA184" i="1"/>
  <c r="I62" i="4" s="1"/>
  <c r="AS200" i="1"/>
  <c r="Z204" i="1"/>
  <c r="AR185" i="1"/>
  <c r="AR193" i="1"/>
  <c r="Z193" i="1"/>
  <c r="H65" i="4" s="1"/>
  <c r="AR195" i="1"/>
  <c r="Z188" i="1"/>
  <c r="AR186" i="1"/>
  <c r="Z190" i="1"/>
  <c r="H64" i="4" s="1"/>
  <c r="AR204" i="1"/>
  <c r="AR207" i="1"/>
  <c r="AR208" i="1"/>
  <c r="H19" i="6" s="1"/>
  <c r="AR190" i="1"/>
  <c r="AR192" i="1"/>
  <c r="AR194" i="1"/>
  <c r="Z205" i="1"/>
  <c r="H69" i="4" s="1"/>
  <c r="AR203" i="1"/>
  <c r="Z191" i="1"/>
  <c r="AS190" i="1"/>
  <c r="AA182" i="1"/>
  <c r="AA181" i="1"/>
  <c r="I61" i="4" s="1"/>
  <c r="AT184" i="1"/>
  <c r="J17" i="6" s="1"/>
  <c r="AI45" i="1"/>
  <c r="BG56" i="1"/>
  <c r="BI45" i="1"/>
  <c r="AI55" i="1"/>
  <c r="Q19" i="4" s="1"/>
  <c r="BG66" i="1"/>
  <c r="BA55" i="1"/>
  <c r="BA16" i="1"/>
  <c r="Q3" i="6" s="1"/>
  <c r="BA18" i="1"/>
  <c r="BA20" i="1"/>
  <c r="AK22" i="1"/>
  <c r="S8" i="4" s="1"/>
  <c r="BA22" i="1"/>
  <c r="AK24" i="1"/>
  <c r="BA24" i="1"/>
  <c r="AK26" i="1"/>
  <c r="BA26" i="1"/>
  <c r="AK28" i="1"/>
  <c r="S10" i="4" s="1"/>
  <c r="BA28" i="1"/>
  <c r="Q4" i="6" s="1"/>
  <c r="BI28" i="1"/>
  <c r="AB4" i="6" s="1"/>
  <c r="AK30" i="1"/>
  <c r="BA30" i="1"/>
  <c r="BI30" i="1"/>
  <c r="AK32" i="1"/>
  <c r="BA32" i="1"/>
  <c r="BI32" i="1"/>
  <c r="AK34" i="1"/>
  <c r="S12" i="4" s="1"/>
  <c r="BA34" i="1"/>
  <c r="BI34" i="1"/>
  <c r="AK36" i="1"/>
  <c r="BA36" i="1"/>
  <c r="BI36" i="1"/>
  <c r="AK38" i="1"/>
  <c r="BA38" i="1"/>
  <c r="BI38" i="1"/>
  <c r="AK40" i="1"/>
  <c r="S14" i="4" s="1"/>
  <c r="BA40" i="1"/>
  <c r="Q5" i="6" s="1"/>
  <c r="BI40" i="1"/>
  <c r="AB5" i="6" s="1"/>
  <c r="AK42" i="1"/>
  <c r="BA42" i="1"/>
  <c r="BI42" i="1"/>
  <c r="BA44" i="1"/>
  <c r="BG57" i="1"/>
  <c r="AI46" i="1"/>
  <c r="Q16" i="4" s="1"/>
  <c r="BI46" i="1"/>
  <c r="BG65" i="1"/>
  <c r="BA54" i="1"/>
  <c r="AI54" i="1"/>
  <c r="BG44" i="1"/>
  <c r="BG46" i="1"/>
  <c r="BG50" i="1"/>
  <c r="BG52" i="1"/>
  <c r="Z6" i="6" s="1"/>
  <c r="AI47" i="1"/>
  <c r="BG58" i="1"/>
  <c r="AI53" i="1"/>
  <c r="BG64" i="1"/>
  <c r="Z7" i="6" s="1"/>
  <c r="BA53" i="1"/>
  <c r="AI7" i="1"/>
  <c r="Q3" i="4" s="1"/>
  <c r="AI9" i="1"/>
  <c r="AI11" i="1"/>
  <c r="AI13" i="1"/>
  <c r="Q5" i="4" s="1"/>
  <c r="AI15" i="1"/>
  <c r="BC16" i="1"/>
  <c r="S3" i="6" s="1"/>
  <c r="AI17" i="1"/>
  <c r="BC18" i="1"/>
  <c r="AI19" i="1"/>
  <c r="Q7" i="4" s="1"/>
  <c r="BG19" i="1"/>
  <c r="BC20" i="1"/>
  <c r="AI21" i="1"/>
  <c r="BG21" i="1"/>
  <c r="BC22" i="1"/>
  <c r="AI23" i="1"/>
  <c r="BG23" i="1"/>
  <c r="BC24" i="1"/>
  <c r="AI25" i="1"/>
  <c r="Q9" i="4" s="1"/>
  <c r="BG25" i="1"/>
  <c r="BC26" i="1"/>
  <c r="AI27" i="1"/>
  <c r="BG27" i="1"/>
  <c r="BC28" i="1"/>
  <c r="S4" i="6" s="1"/>
  <c r="AI29" i="1"/>
  <c r="BG29" i="1"/>
  <c r="BC30" i="1"/>
  <c r="AI31" i="1"/>
  <c r="Q11" i="4" s="1"/>
  <c r="BG31" i="1"/>
  <c r="AI33" i="1"/>
  <c r="BG33" i="1"/>
  <c r="AI35" i="1"/>
  <c r="BG35" i="1"/>
  <c r="AI37" i="1"/>
  <c r="Q13" i="4" s="1"/>
  <c r="BG37" i="1"/>
  <c r="BG39" i="1"/>
  <c r="BC40" i="1"/>
  <c r="S5" i="6" s="1"/>
  <c r="BG41" i="1"/>
  <c r="BC42" i="1"/>
  <c r="BG43" i="1"/>
  <c r="BA46" i="1"/>
  <c r="BG59" i="1"/>
  <c r="AI48" i="1"/>
  <c r="BI48" i="1"/>
  <c r="BG63" i="1"/>
  <c r="BA52" i="1"/>
  <c r="Q6" i="6" s="1"/>
  <c r="AI52" i="1"/>
  <c r="Q18" i="4" s="1"/>
  <c r="BA47" i="1"/>
  <c r="AI49" i="1"/>
  <c r="Q17" i="4" s="1"/>
  <c r="BG60" i="1"/>
  <c r="AI51" i="1"/>
  <c r="BG62" i="1"/>
  <c r="BA51" i="1"/>
  <c r="BA17" i="1"/>
  <c r="BA19" i="1"/>
  <c r="BA21" i="1"/>
  <c r="BA23" i="1"/>
  <c r="BA25" i="1"/>
  <c r="BA27" i="1"/>
  <c r="BA29" i="1"/>
  <c r="BA31" i="1"/>
  <c r="BA33" i="1"/>
  <c r="BA35" i="1"/>
  <c r="AK37" i="1"/>
  <c r="S13" i="4" s="1"/>
  <c r="BA37" i="1"/>
  <c r="AK39" i="1"/>
  <c r="BA39" i="1"/>
  <c r="AK41" i="1"/>
  <c r="BA41" i="1"/>
  <c r="AK43" i="1"/>
  <c r="S15" i="4" s="1"/>
  <c r="BA43" i="1"/>
  <c r="BA48" i="1"/>
  <c r="BG61" i="1"/>
  <c r="BA50" i="1"/>
  <c r="AI50" i="1"/>
  <c r="BG69" i="1"/>
  <c r="BA58" i="1"/>
  <c r="AI58" i="1"/>
  <c r="Q20" i="4" s="1"/>
  <c r="AI57" i="1"/>
  <c r="BG68" i="1"/>
  <c r="BA57" i="1"/>
  <c r="BC33" i="1"/>
  <c r="AI34" i="1"/>
  <c r="Q12" i="4" s="1"/>
  <c r="AI36" i="1"/>
  <c r="AI38" i="1"/>
  <c r="BC39" i="1"/>
  <c r="AI40" i="1"/>
  <c r="Q14" i="4" s="1"/>
  <c r="BC41" i="1"/>
  <c r="AI42" i="1"/>
  <c r="BC43" i="1"/>
  <c r="BC44" i="1"/>
  <c r="BI55" i="1"/>
  <c r="AI44" i="1"/>
  <c r="BG67" i="1"/>
  <c r="BA56" i="1"/>
  <c r="AI56" i="1"/>
  <c r="BI57" i="1"/>
  <c r="BA59" i="1"/>
  <c r="BI59" i="1"/>
  <c r="BA61" i="1"/>
  <c r="BI61" i="1"/>
  <c r="BA63" i="1"/>
  <c r="BI63" i="1"/>
  <c r="BA65" i="1"/>
  <c r="BI65" i="1"/>
  <c r="BA67" i="1"/>
  <c r="BI67" i="1"/>
  <c r="BA69" i="1"/>
  <c r="BI69" i="1"/>
  <c r="BA71" i="1"/>
  <c r="BI71" i="1"/>
  <c r="BA73" i="1"/>
  <c r="BI73" i="1"/>
  <c r="BA75" i="1"/>
  <c r="BI75" i="1"/>
  <c r="BA77" i="1"/>
  <c r="BI77" i="1"/>
  <c r="BA79" i="1"/>
  <c r="BI79" i="1"/>
  <c r="BA81" i="1"/>
  <c r="BI81" i="1"/>
  <c r="BA83" i="1"/>
  <c r="BI83" i="1"/>
  <c r="AK85" i="1"/>
  <c r="S29" i="4" s="1"/>
  <c r="BA85" i="1"/>
  <c r="BI85" i="1"/>
  <c r="AK87" i="1"/>
  <c r="BA87" i="1"/>
  <c r="BI87" i="1"/>
  <c r="AK89" i="1"/>
  <c r="BA89" i="1"/>
  <c r="BI89" i="1"/>
  <c r="AK91" i="1"/>
  <c r="S31" i="4" s="1"/>
  <c r="BA91" i="1"/>
  <c r="BI91" i="1"/>
  <c r="AK93" i="1"/>
  <c r="BA93" i="1"/>
  <c r="BI93" i="1"/>
  <c r="AK95" i="1"/>
  <c r="BA95" i="1"/>
  <c r="BI95" i="1"/>
  <c r="AK97" i="1"/>
  <c r="S33" i="4" s="1"/>
  <c r="BA97" i="1"/>
  <c r="BI97" i="1"/>
  <c r="BG113" i="1"/>
  <c r="AI102" i="1"/>
  <c r="BI102" i="1"/>
  <c r="AI103" i="1"/>
  <c r="Q35" i="4" s="1"/>
  <c r="BG114" i="1"/>
  <c r="BI103" i="1"/>
  <c r="BI110" i="1"/>
  <c r="BC45" i="1"/>
  <c r="BC47" i="1"/>
  <c r="BC49" i="1"/>
  <c r="BC51" i="1"/>
  <c r="BC53" i="1"/>
  <c r="BC55" i="1"/>
  <c r="BC57" i="1"/>
  <c r="BC59" i="1"/>
  <c r="AI60" i="1"/>
  <c r="BC61" i="1"/>
  <c r="AI62" i="1"/>
  <c r="BC63" i="1"/>
  <c r="AI64" i="1"/>
  <c r="Q22" i="4" s="1"/>
  <c r="BC65" i="1"/>
  <c r="AI66" i="1"/>
  <c r="BC67" i="1"/>
  <c r="AI68" i="1"/>
  <c r="BC69" i="1"/>
  <c r="AI70" i="1"/>
  <c r="Q24" i="4" s="1"/>
  <c r="BG70" i="1"/>
  <c r="BC71" i="1"/>
  <c r="AI72" i="1"/>
  <c r="BG72" i="1"/>
  <c r="BC73" i="1"/>
  <c r="AI74" i="1"/>
  <c r="BG74" i="1"/>
  <c r="BC75" i="1"/>
  <c r="AI76" i="1"/>
  <c r="Q26" i="4" s="1"/>
  <c r="BG76" i="1"/>
  <c r="Z8" i="6" s="1"/>
  <c r="AI78" i="1"/>
  <c r="BG78" i="1"/>
  <c r="BC79" i="1"/>
  <c r="AI80" i="1"/>
  <c r="BG80" i="1"/>
  <c r="AI82" i="1"/>
  <c r="Q28" i="4" s="1"/>
  <c r="BG82" i="1"/>
  <c r="AI84" i="1"/>
  <c r="BG84" i="1"/>
  <c r="BC85" i="1"/>
  <c r="AI86" i="1"/>
  <c r="BG86" i="1"/>
  <c r="AI88" i="1"/>
  <c r="Q30" i="4" s="1"/>
  <c r="BG88" i="1"/>
  <c r="Z9" i="6" s="1"/>
  <c r="AI90" i="1"/>
  <c r="BG90" i="1"/>
  <c r="AI92" i="1"/>
  <c r="BG92" i="1"/>
  <c r="AI94" i="1"/>
  <c r="Q32" i="4" s="1"/>
  <c r="BG94" i="1"/>
  <c r="AI96" i="1"/>
  <c r="BG96" i="1"/>
  <c r="BC97" i="1"/>
  <c r="AI98" i="1"/>
  <c r="BG115" i="1"/>
  <c r="AI104" i="1"/>
  <c r="BA103" i="1"/>
  <c r="AI105" i="1"/>
  <c r="BG116" i="1"/>
  <c r="BI105" i="1"/>
  <c r="BA60" i="1"/>
  <c r="BA62" i="1"/>
  <c r="BA64" i="1"/>
  <c r="Q7" i="6" s="1"/>
  <c r="BA66" i="1"/>
  <c r="BA68" i="1"/>
  <c r="BA70" i="1"/>
  <c r="BA72" i="1"/>
  <c r="BA74" i="1"/>
  <c r="BA76" i="1"/>
  <c r="Q8" i="6" s="1"/>
  <c r="BA78" i="1"/>
  <c r="BA80" i="1"/>
  <c r="BA82" i="1"/>
  <c r="BA84" i="1"/>
  <c r="BA86" i="1"/>
  <c r="AK88" i="1"/>
  <c r="S30" i="4" s="1"/>
  <c r="BA88" i="1"/>
  <c r="Q9" i="6" s="1"/>
  <c r="BA90" i="1"/>
  <c r="AK92" i="1"/>
  <c r="BA92" i="1"/>
  <c r="AK94" i="1"/>
  <c r="S32" i="4" s="1"/>
  <c r="BA94" i="1"/>
  <c r="AK96" i="1"/>
  <c r="BA96" i="1"/>
  <c r="AK98" i="1"/>
  <c r="BA98" i="1"/>
  <c r="BG110" i="1"/>
  <c r="BA104" i="1"/>
  <c r="BG117" i="1"/>
  <c r="AI106" i="1"/>
  <c r="Q36" i="4" s="1"/>
  <c r="BI99" i="1"/>
  <c r="AI107" i="1"/>
  <c r="BG118" i="1"/>
  <c r="BI107" i="1"/>
  <c r="AI87" i="1"/>
  <c r="AI89" i="1"/>
  <c r="BC90" i="1"/>
  <c r="AI91" i="1"/>
  <c r="Q31" i="4" s="1"/>
  <c r="AI93" i="1"/>
  <c r="AI95" i="1"/>
  <c r="AI97" i="1"/>
  <c r="Q33" i="4" s="1"/>
  <c r="BC98" i="1"/>
  <c r="BG111" i="1"/>
  <c r="AI100" i="1"/>
  <c r="Q34" i="4" s="1"/>
  <c r="BG119" i="1"/>
  <c r="AI108" i="1"/>
  <c r="AK99" i="1"/>
  <c r="BA99" i="1"/>
  <c r="AI101" i="1"/>
  <c r="BG112" i="1"/>
  <c r="Z11" i="6" s="1"/>
  <c r="BA107" i="1"/>
  <c r="AI110" i="1"/>
  <c r="AI112" i="1"/>
  <c r="Q38" i="4" s="1"/>
  <c r="AI114" i="1"/>
  <c r="AI116" i="1"/>
  <c r="AI118" i="1"/>
  <c r="Q40" i="4" s="1"/>
  <c r="BC119" i="1"/>
  <c r="AI120" i="1"/>
  <c r="BG120" i="1"/>
  <c r="BC121" i="1"/>
  <c r="AI122" i="1"/>
  <c r="BG122" i="1"/>
  <c r="BC123" i="1"/>
  <c r="AI124" i="1"/>
  <c r="Q42" i="4" s="1"/>
  <c r="BG124" i="1"/>
  <c r="Z12" i="6" s="1"/>
  <c r="BC125" i="1"/>
  <c r="AI126" i="1"/>
  <c r="BG126" i="1"/>
  <c r="BC127" i="1"/>
  <c r="AI128" i="1"/>
  <c r="BG128" i="1"/>
  <c r="BC129" i="1"/>
  <c r="AI130" i="1"/>
  <c r="Q44" i="4" s="1"/>
  <c r="BG130" i="1"/>
  <c r="AI132" i="1"/>
  <c r="BG132" i="1"/>
  <c r="BC133" i="1"/>
  <c r="AI134" i="1"/>
  <c r="BG134" i="1"/>
  <c r="BC135" i="1"/>
  <c r="AI136" i="1"/>
  <c r="Q46" i="4" s="1"/>
  <c r="BG136" i="1"/>
  <c r="Z13" i="6" s="1"/>
  <c r="AI138" i="1"/>
  <c r="BG138" i="1"/>
  <c r="BC139" i="1"/>
  <c r="AI140" i="1"/>
  <c r="BG140" i="1"/>
  <c r="BC141" i="1"/>
  <c r="AI142" i="1"/>
  <c r="Q48" i="4" s="1"/>
  <c r="BG142" i="1"/>
  <c r="AI144" i="1"/>
  <c r="BG144" i="1"/>
  <c r="BC145" i="1"/>
  <c r="AI146" i="1"/>
  <c r="BG146" i="1"/>
  <c r="BC147" i="1"/>
  <c r="AI148" i="1"/>
  <c r="Q50" i="4" s="1"/>
  <c r="BG148" i="1"/>
  <c r="Z14" i="6" s="1"/>
  <c r="BG150" i="1"/>
  <c r="BC151" i="1"/>
  <c r="BG152" i="1"/>
  <c r="AI154" i="1"/>
  <c r="Q52" i="4" s="1"/>
  <c r="BG154" i="1"/>
  <c r="BG168" i="1"/>
  <c r="BA157" i="1"/>
  <c r="BG172" i="1"/>
  <c r="Z16" i="6" s="1"/>
  <c r="BA161" i="1"/>
  <c r="BI171" i="1"/>
  <c r="AA175" i="1"/>
  <c r="I59" i="4" s="1"/>
  <c r="AS184" i="1"/>
  <c r="I17" i="6" s="1"/>
  <c r="Z173" i="1"/>
  <c r="AS175" i="1"/>
  <c r="AS187" i="1"/>
  <c r="AS176" i="1"/>
  <c r="AA179" i="1"/>
  <c r="AS188" i="1"/>
  <c r="BI168" i="1"/>
  <c r="AK157" i="1"/>
  <c r="S53" i="4" s="1"/>
  <c r="AI157" i="1"/>
  <c r="Q53" i="4" s="1"/>
  <c r="AK160" i="1"/>
  <c r="S54" i="4" s="1"/>
  <c r="BI172" i="1"/>
  <c r="AB16" i="6" s="1"/>
  <c r="AK161" i="1"/>
  <c r="AI161" i="1"/>
  <c r="BG162" i="1"/>
  <c r="Z174" i="1"/>
  <c r="AR183" i="1"/>
  <c r="BG174" i="1"/>
  <c r="AT175" i="1"/>
  <c r="AB178" i="1"/>
  <c r="J60" i="4" s="1"/>
  <c r="AT176" i="1"/>
  <c r="AB179" i="1"/>
  <c r="BC186" i="1"/>
  <c r="AK186" i="1"/>
  <c r="BG158" i="1"/>
  <c r="AK162" i="1"/>
  <c r="BI173" i="1"/>
  <c r="BG167" i="1"/>
  <c r="BG178" i="1"/>
  <c r="BG166" i="1"/>
  <c r="BA155" i="1"/>
  <c r="BC157" i="1"/>
  <c r="BC161" i="1"/>
  <c r="BC116" i="1"/>
  <c r="BC118" i="1"/>
  <c r="BC120" i="1"/>
  <c r="BC122" i="1"/>
  <c r="BC124" i="1"/>
  <c r="S12" i="6" s="1"/>
  <c r="BC126" i="1"/>
  <c r="BC128" i="1"/>
  <c r="BC130" i="1"/>
  <c r="BC132" i="1"/>
  <c r="BC134" i="1"/>
  <c r="BC136" i="1"/>
  <c r="S13" i="6" s="1"/>
  <c r="BC138" i="1"/>
  <c r="BC140" i="1"/>
  <c r="BC142" i="1"/>
  <c r="BC144" i="1"/>
  <c r="AI145" i="1"/>
  <c r="Q49" i="4" s="1"/>
  <c r="BC146" i="1"/>
  <c r="BC148" i="1"/>
  <c r="S14" i="6" s="1"/>
  <c r="BI160" i="1"/>
  <c r="AB15" i="6" s="1"/>
  <c r="AI149" i="1"/>
  <c r="BC150" i="1"/>
  <c r="AI151" i="1"/>
  <c r="Q51" i="4" s="1"/>
  <c r="BC152" i="1"/>
  <c r="BI164" i="1"/>
  <c r="AI153" i="1"/>
  <c r="BC154" i="1"/>
  <c r="BI166" i="1"/>
  <c r="AK155" i="1"/>
  <c r="AI155" i="1"/>
  <c r="AK158" i="1"/>
  <c r="BA158" i="1"/>
  <c r="BC163" i="1"/>
  <c r="AK163" i="1"/>
  <c r="S55" i="4" s="1"/>
  <c r="AI163" i="1"/>
  <c r="Q55" i="4" s="1"/>
  <c r="BG176" i="1"/>
  <c r="BA165" i="1"/>
  <c r="BI170" i="1"/>
  <c r="AR189" i="1"/>
  <c r="Z180" i="1"/>
  <c r="BI167" i="1"/>
  <c r="AI156" i="1"/>
  <c r="BG156" i="1"/>
  <c r="BG170" i="1"/>
  <c r="BA159" i="1"/>
  <c r="BC165" i="1"/>
  <c r="AK165" i="1"/>
  <c r="BC167" i="1"/>
  <c r="AK167" i="1"/>
  <c r="AR176" i="1"/>
  <c r="AR177" i="1"/>
  <c r="Z171" i="1"/>
  <c r="AR172" i="1"/>
  <c r="H16" i="6" s="1"/>
  <c r="AR182" i="1"/>
  <c r="AR181" i="1"/>
  <c r="AR180" i="1"/>
  <c r="AR179" i="1"/>
  <c r="AR178" i="1"/>
  <c r="Z172" i="1"/>
  <c r="H58" i="4" s="1"/>
  <c r="BC174" i="1"/>
  <c r="AB174" i="1"/>
  <c r="AR174" i="1"/>
  <c r="AA180" i="1"/>
  <c r="AS189" i="1"/>
  <c r="Z178" i="1"/>
  <c r="H60" i="4" s="1"/>
  <c r="AK151" i="1"/>
  <c r="S51" i="4" s="1"/>
  <c r="BC155" i="1"/>
  <c r="BC158" i="1"/>
  <c r="AI159" i="1"/>
  <c r="BG171" i="1"/>
  <c r="BA160" i="1"/>
  <c r="Q15" i="6" s="1"/>
  <c r="AB180" i="1"/>
  <c r="AT189" i="1"/>
  <c r="AA178" i="1"/>
  <c r="I60" i="4" s="1"/>
  <c r="BG181" i="1"/>
  <c r="BA180" i="1"/>
  <c r="AI180" i="1"/>
  <c r="AK156" i="1"/>
  <c r="AI160" i="1"/>
  <c r="Q54" i="4" s="1"/>
  <c r="AR184" i="1"/>
  <c r="H17" i="6" s="1"/>
  <c r="BG173" i="1"/>
  <c r="AB175" i="1"/>
  <c r="J59" i="4" s="1"/>
  <c r="AR175" i="1"/>
  <c r="AR187" i="1"/>
  <c r="AR188" i="1"/>
  <c r="Z179" i="1"/>
  <c r="AT177" i="1"/>
  <c r="BH180" i="1"/>
  <c r="Z181" i="1"/>
  <c r="H61" i="4" s="1"/>
  <c r="Z182" i="1"/>
  <c r="Z183" i="1"/>
  <c r="AK185" i="1"/>
  <c r="AS185" i="1"/>
  <c r="BA185" i="1"/>
  <c r="AS186" i="1"/>
  <c r="AS194" i="1"/>
  <c r="AB204" i="1"/>
  <c r="AB205" i="1"/>
  <c r="J69" i="4" s="1"/>
  <c r="AS207" i="1"/>
  <c r="AI179" i="1"/>
  <c r="BG179" i="1"/>
  <c r="BG180" i="1"/>
  <c r="AT186" i="1"/>
  <c r="AT187" i="1"/>
  <c r="AT188" i="1"/>
  <c r="AT190" i="1"/>
  <c r="AT191" i="1"/>
  <c r="AT192" i="1"/>
  <c r="AT193" i="1"/>
  <c r="AT194" i="1"/>
  <c r="AT195" i="1"/>
  <c r="AS173" i="1"/>
  <c r="AT174" i="1"/>
  <c r="BB174" i="1"/>
  <c r="BH178" i="1"/>
  <c r="AJ179" i="1"/>
  <c r="BH179" i="1"/>
  <c r="BC185" i="1"/>
  <c r="Z196" i="1"/>
  <c r="H66" i="4" s="1"/>
  <c r="Z197" i="1"/>
  <c r="Z198" i="1"/>
  <c r="Z199" i="1"/>
  <c r="H67" i="4" s="1"/>
  <c r="AS206" i="1"/>
  <c r="BA208" i="1"/>
  <c r="Q19" i="6" s="1"/>
  <c r="AI208" i="1"/>
  <c r="Q70" i="4" s="1"/>
  <c r="AT173" i="1"/>
  <c r="Z177" i="1"/>
  <c r="AS178" i="1"/>
  <c r="AK179" i="1"/>
  <c r="AS179" i="1"/>
  <c r="BA179" i="1"/>
  <c r="AS180" i="1"/>
  <c r="AS181" i="1"/>
  <c r="AS182" i="1"/>
  <c r="AA196" i="1"/>
  <c r="I66" i="4" s="1"/>
  <c r="AI197" i="1"/>
  <c r="AA199" i="1"/>
  <c r="I67" i="4" s="1"/>
  <c r="AB172" i="1"/>
  <c r="J58" i="4" s="1"/>
  <c r="Z176" i="1"/>
  <c r="BG177" i="1"/>
  <c r="AT178" i="1"/>
  <c r="AT179" i="1"/>
  <c r="BB179" i="1"/>
  <c r="AT180" i="1"/>
  <c r="AT181" i="1"/>
  <c r="AT182" i="1"/>
  <c r="AR196" i="1"/>
  <c r="H18" i="6" s="1"/>
  <c r="AR197" i="1"/>
  <c r="AR198" i="1"/>
  <c r="AR199" i="1"/>
  <c r="AR200" i="1"/>
  <c r="AR201" i="1"/>
  <c r="AR202" i="1"/>
  <c r="AS172" i="1"/>
  <c r="I16" i="6" s="1"/>
  <c r="Z175" i="1"/>
  <c r="H59" i="4" s="1"/>
  <c r="AI176" i="1"/>
  <c r="AB177" i="1"/>
  <c r="AJ177" i="1"/>
  <c r="BH177" i="1"/>
  <c r="Z184" i="1"/>
  <c r="H62" i="4" s="1"/>
  <c r="Z185" i="1"/>
  <c r="Z186" i="1"/>
  <c r="Z195" i="1"/>
  <c r="AS196" i="1"/>
  <c r="I18" i="6" s="1"/>
  <c r="AS197" i="1"/>
  <c r="AS198" i="1"/>
  <c r="AS201" i="1"/>
  <c r="AK166" i="1"/>
  <c r="S56" i="4" s="1"/>
  <c r="BH176" i="1"/>
  <c r="AI185" i="1"/>
  <c r="AA205" i="1"/>
  <c r="I69" i="4" s="1"/>
  <c r="F34" i="3"/>
  <c r="F11" i="3"/>
  <c r="AJ208" i="1"/>
  <c r="R70" i="4" s="1"/>
  <c r="F23" i="3"/>
  <c r="E35" i="3"/>
  <c r="E21" i="3"/>
  <c r="C32" i="3"/>
  <c r="E32" i="3" s="1"/>
  <c r="C22" i="3"/>
  <c r="E24" i="3"/>
  <c r="H35" i="3"/>
  <c r="I35" i="3" s="1"/>
  <c r="BI179" i="1" l="1"/>
  <c r="G9" i="3"/>
  <c r="I9" i="3" s="1"/>
  <c r="G8" i="3"/>
  <c r="BI176" i="1"/>
  <c r="BI175" i="1"/>
  <c r="AK174" i="1"/>
  <c r="BI178" i="1"/>
  <c r="AK177" i="1"/>
  <c r="BC177" i="1"/>
  <c r="BI177" i="1"/>
  <c r="I68" i="4"/>
  <c r="Z58" i="4"/>
  <c r="Z65" i="4"/>
  <c r="G11" i="3"/>
  <c r="G33" i="3"/>
  <c r="Z66" i="4"/>
  <c r="Z60" i="4"/>
  <c r="Z61" i="4"/>
  <c r="Z64" i="4"/>
  <c r="Z70" i="4"/>
  <c r="Z69" i="4"/>
  <c r="Z67" i="4"/>
  <c r="Z59" i="4"/>
  <c r="Z62" i="4"/>
  <c r="Z63" i="4"/>
  <c r="G22" i="3"/>
  <c r="I21" i="3"/>
  <c r="I32" i="3"/>
  <c r="I10" i="3"/>
  <c r="G34" i="3"/>
  <c r="G23" i="3"/>
  <c r="I20" i="3"/>
  <c r="X198" i="7"/>
  <c r="BH198" i="7" s="1"/>
  <c r="V198" i="7"/>
  <c r="AN198" i="7" s="1"/>
  <c r="W198" i="7"/>
  <c r="BG198" i="7" s="1"/>
  <c r="G20" i="6"/>
  <c r="E20" i="6"/>
  <c r="AN197" i="7"/>
  <c r="BF197" i="7"/>
  <c r="BH197" i="7"/>
  <c r="AP197" i="7"/>
  <c r="AO197" i="7"/>
  <c r="BG197" i="7"/>
  <c r="K97" i="7"/>
  <c r="I97" i="7"/>
  <c r="I98" i="7" s="1"/>
  <c r="H138" i="7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BA181" i="1"/>
  <c r="AI181" i="1"/>
  <c r="Q61" i="4" s="1"/>
  <c r="BB198" i="1"/>
  <c r="AJ198" i="1"/>
  <c r="BA198" i="1"/>
  <c r="AI198" i="1"/>
  <c r="BC180" i="1"/>
  <c r="AK180" i="1"/>
  <c r="BI181" i="1"/>
  <c r="BC198" i="1"/>
  <c r="AK198" i="1"/>
  <c r="AI186" i="1"/>
  <c r="BA186" i="1"/>
  <c r="BC187" i="1"/>
  <c r="AK187" i="1"/>
  <c r="S63" i="4" s="1"/>
  <c r="AJ186" i="1"/>
  <c r="BB186" i="1"/>
  <c r="BI180" i="1"/>
  <c r="E22" i="3"/>
  <c r="C33" i="3"/>
  <c r="BB180" i="1"/>
  <c r="AJ180" i="1"/>
  <c r="I8" i="3" l="1"/>
  <c r="Z68" i="4"/>
  <c r="I11" i="3"/>
  <c r="AP198" i="7"/>
  <c r="I33" i="3"/>
  <c r="AO198" i="7"/>
  <c r="E33" i="3"/>
  <c r="I22" i="3"/>
  <c r="BF198" i="7"/>
  <c r="I23" i="3"/>
  <c r="I34" i="3"/>
  <c r="X199" i="7"/>
  <c r="BN201" i="7" s="1"/>
  <c r="V199" i="7"/>
  <c r="BL202" i="7" s="1"/>
  <c r="W199" i="7"/>
  <c r="BM201" i="7" s="1"/>
  <c r="I99" i="7"/>
  <c r="H150" i="7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BC199" i="1"/>
  <c r="AK199" i="1"/>
  <c r="S67" i="4" s="1"/>
  <c r="BG183" i="1"/>
  <c r="BA182" i="1"/>
  <c r="AI182" i="1"/>
  <c r="BG182" i="1"/>
  <c r="BB199" i="1"/>
  <c r="AJ199" i="1"/>
  <c r="R67" i="4" s="1"/>
  <c r="BC188" i="1"/>
  <c r="AK188" i="1"/>
  <c r="BC181" i="1"/>
  <c r="AK181" i="1"/>
  <c r="S61" i="4" s="1"/>
  <c r="AI187" i="1"/>
  <c r="Q63" i="4" s="1"/>
  <c r="BA187" i="1"/>
  <c r="BB181" i="1"/>
  <c r="AJ181" i="1"/>
  <c r="R61" i="4" s="1"/>
  <c r="BH182" i="1"/>
  <c r="BH181" i="1"/>
  <c r="AJ187" i="1"/>
  <c r="R63" i="4" s="1"/>
  <c r="BB187" i="1"/>
  <c r="BA199" i="1"/>
  <c r="AI199" i="1"/>
  <c r="Q67" i="4" s="1"/>
  <c r="BM202" i="7" l="1"/>
  <c r="BN202" i="7"/>
  <c r="AP199" i="7"/>
  <c r="BL201" i="7"/>
  <c r="BH199" i="7"/>
  <c r="BN200" i="7"/>
  <c r="AO199" i="7"/>
  <c r="BM200" i="7"/>
  <c r="BF199" i="7"/>
  <c r="BL200" i="7"/>
  <c r="BG199" i="7"/>
  <c r="AN199" i="7"/>
  <c r="I100" i="7"/>
  <c r="J100" i="7"/>
  <c r="H162" i="7"/>
  <c r="H163" i="7" s="1"/>
  <c r="H164" i="7" s="1"/>
  <c r="H165" i="7" s="1"/>
  <c r="H166" i="7" s="1"/>
  <c r="H167" i="7" s="1"/>
  <c r="H168" i="7" s="1"/>
  <c r="H169" i="7" s="1"/>
  <c r="H170" i="7" s="1"/>
  <c r="BA200" i="1"/>
  <c r="AI200" i="1"/>
  <c r="BC182" i="1"/>
  <c r="AK182" i="1"/>
  <c r="BI183" i="1"/>
  <c r="BI182" i="1"/>
  <c r="AI188" i="1"/>
  <c r="BA188" i="1"/>
  <c r="BA183" i="1"/>
  <c r="AI183" i="1"/>
  <c r="BG188" i="1"/>
  <c r="AJ188" i="1"/>
  <c r="BB188" i="1"/>
  <c r="BB200" i="1"/>
  <c r="AJ200" i="1"/>
  <c r="BC200" i="1"/>
  <c r="AK200" i="1"/>
  <c r="BG185" i="1"/>
  <c r="BG187" i="1"/>
  <c r="BC189" i="1"/>
  <c r="AK189" i="1"/>
  <c r="BB182" i="1"/>
  <c r="AJ182" i="1"/>
  <c r="BH186" i="1"/>
  <c r="BG184" i="1"/>
  <c r="Z17" i="6" s="1"/>
  <c r="BG186" i="1"/>
  <c r="I101" i="7" l="1"/>
  <c r="K100" i="7"/>
  <c r="BG189" i="1"/>
  <c r="H171" i="7"/>
  <c r="BI188" i="1"/>
  <c r="BI189" i="1"/>
  <c r="BI184" i="1"/>
  <c r="AB17" i="6" s="1"/>
  <c r="BI185" i="1"/>
  <c r="BI187" i="1"/>
  <c r="BI186" i="1"/>
  <c r="BC190" i="1"/>
  <c r="AK190" i="1"/>
  <c r="S64" i="4" s="1"/>
  <c r="BC201" i="1"/>
  <c r="AK201" i="1"/>
  <c r="BA201" i="1"/>
  <c r="AI201" i="1"/>
  <c r="BH187" i="1"/>
  <c r="BB201" i="1"/>
  <c r="AJ201" i="1"/>
  <c r="BI190" i="1"/>
  <c r="BC183" i="1"/>
  <c r="AK183" i="1"/>
  <c r="AJ189" i="1"/>
  <c r="BB189" i="1"/>
  <c r="BB183" i="1"/>
  <c r="AJ183" i="1"/>
  <c r="BH184" i="1"/>
  <c r="AA17" i="6" s="1"/>
  <c r="BH183" i="1"/>
  <c r="BH189" i="1"/>
  <c r="BH188" i="1"/>
  <c r="BH185" i="1"/>
  <c r="AI189" i="1"/>
  <c r="BA189" i="1"/>
  <c r="I102" i="7" l="1"/>
  <c r="I103" i="7" s="1"/>
  <c r="I104" i="7" s="1"/>
  <c r="BI191" i="1"/>
  <c r="H172" i="7"/>
  <c r="H173" i="7" s="1"/>
  <c r="AJ190" i="1"/>
  <c r="R64" i="4" s="1"/>
  <c r="BB190" i="1"/>
  <c r="AI190" i="1"/>
  <c r="Q64" i="4" s="1"/>
  <c r="BA190" i="1"/>
  <c r="BG190" i="1"/>
  <c r="BC202" i="1"/>
  <c r="AK202" i="1"/>
  <c r="S68" i="4" s="1"/>
  <c r="BH190" i="1"/>
  <c r="BC191" i="1"/>
  <c r="AK191" i="1"/>
  <c r="BB202" i="1"/>
  <c r="AJ202" i="1"/>
  <c r="R68" i="4" s="1"/>
  <c r="BA202" i="1"/>
  <c r="AI202" i="1"/>
  <c r="Q68" i="4" s="1"/>
  <c r="X203" i="7" l="1"/>
  <c r="BH203" i="7" s="1"/>
  <c r="V203" i="7"/>
  <c r="BF203" i="7" s="1"/>
  <c r="W203" i="7"/>
  <c r="AO203" i="7" s="1"/>
  <c r="I105" i="7"/>
  <c r="K103" i="7"/>
  <c r="BH191" i="1"/>
  <c r="H174" i="7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BC192" i="1"/>
  <c r="AK192" i="1"/>
  <c r="BI192" i="1"/>
  <c r="BB203" i="1"/>
  <c r="AJ203" i="1"/>
  <c r="BC203" i="1"/>
  <c r="AK203" i="1"/>
  <c r="AI191" i="1"/>
  <c r="BA191" i="1"/>
  <c r="BG191" i="1"/>
  <c r="AJ191" i="1"/>
  <c r="BB191" i="1"/>
  <c r="BA203" i="1"/>
  <c r="AI203" i="1"/>
  <c r="AP203" i="7" l="1"/>
  <c r="BG203" i="7"/>
  <c r="AN203" i="7"/>
  <c r="X204" i="7"/>
  <c r="BH204" i="7" s="1"/>
  <c r="V204" i="7"/>
  <c r="AN204" i="7" s="1"/>
  <c r="W204" i="7"/>
  <c r="BG204" i="7" s="1"/>
  <c r="I106" i="7"/>
  <c r="H186" i="7"/>
  <c r="AI192" i="1"/>
  <c r="BA192" i="1"/>
  <c r="AI204" i="1"/>
  <c r="BA204" i="1"/>
  <c r="BC204" i="1"/>
  <c r="AK204" i="1"/>
  <c r="AJ204" i="1"/>
  <c r="BB204" i="1"/>
  <c r="BC193" i="1"/>
  <c r="AK193" i="1"/>
  <c r="S65" i="4" s="1"/>
  <c r="BI193" i="1"/>
  <c r="BG192" i="1"/>
  <c r="AJ192" i="1"/>
  <c r="BB192" i="1"/>
  <c r="BH192" i="1"/>
  <c r="BF204" i="7" l="1"/>
  <c r="AO204" i="7"/>
  <c r="AP204" i="7"/>
  <c r="X205" i="7"/>
  <c r="AP205" i="7" s="1"/>
  <c r="V205" i="7"/>
  <c r="BF205" i="7" s="1"/>
  <c r="W205" i="7"/>
  <c r="AO205" i="7" s="1"/>
  <c r="H187" i="7"/>
  <c r="H188" i="7" s="1"/>
  <c r="H189" i="7" s="1"/>
  <c r="H190" i="7" s="1"/>
  <c r="I107" i="7"/>
  <c r="K106" i="7"/>
  <c r="BG193" i="1"/>
  <c r="AJ193" i="1"/>
  <c r="R65" i="4" s="1"/>
  <c r="BB193" i="1"/>
  <c r="BH193" i="1"/>
  <c r="AI205" i="1"/>
  <c r="Q69" i="4" s="1"/>
  <c r="BA205" i="1"/>
  <c r="AI193" i="1"/>
  <c r="Q65" i="4" s="1"/>
  <c r="BA193" i="1"/>
  <c r="BC205" i="1"/>
  <c r="AK205" i="1"/>
  <c r="S69" i="4" s="1"/>
  <c r="BC194" i="1"/>
  <c r="AK194" i="1"/>
  <c r="BI194" i="1"/>
  <c r="AJ205" i="1"/>
  <c r="R69" i="4" s="1"/>
  <c r="BB205" i="1"/>
  <c r="BH205" i="7" l="1"/>
  <c r="BG205" i="7"/>
  <c r="H191" i="7"/>
  <c r="X206" i="7"/>
  <c r="BH206" i="7" s="1"/>
  <c r="V206" i="7"/>
  <c r="BF206" i="7" s="1"/>
  <c r="AN205" i="7"/>
  <c r="W206" i="7"/>
  <c r="AO206" i="7" s="1"/>
  <c r="I108" i="7"/>
  <c r="I109" i="7" s="1"/>
  <c r="I110" i="7" s="1"/>
  <c r="K109" i="7"/>
  <c r="BI201" i="1"/>
  <c r="BI205" i="1"/>
  <c r="BI203" i="1"/>
  <c r="BI195" i="1"/>
  <c r="BC206" i="1"/>
  <c r="AK206" i="1"/>
  <c r="AJ206" i="1"/>
  <c r="BB206" i="1"/>
  <c r="BC195" i="1"/>
  <c r="BI206" i="1"/>
  <c r="AK195" i="1"/>
  <c r="BI196" i="1"/>
  <c r="AB18" i="6" s="1"/>
  <c r="BI199" i="1"/>
  <c r="BI197" i="1"/>
  <c r="BI204" i="1"/>
  <c r="BI198" i="1"/>
  <c r="BI202" i="1"/>
  <c r="AI206" i="1"/>
  <c r="BA206" i="1"/>
  <c r="BI200" i="1"/>
  <c r="AI194" i="1"/>
  <c r="BA194" i="1"/>
  <c r="BG194" i="1"/>
  <c r="AJ194" i="1"/>
  <c r="BB194" i="1"/>
  <c r="BH194" i="1"/>
  <c r="AN206" i="7" l="1"/>
  <c r="AP206" i="7"/>
  <c r="BG213" i="1"/>
  <c r="BH214" i="1"/>
  <c r="BI217" i="1"/>
  <c r="BH213" i="1"/>
  <c r="H192" i="7"/>
  <c r="H193" i="7" s="1"/>
  <c r="BG214" i="1"/>
  <c r="BG206" i="7"/>
  <c r="BI215" i="1"/>
  <c r="X207" i="7"/>
  <c r="BN208" i="7" s="1"/>
  <c r="BI218" i="1"/>
  <c r="BI210" i="1"/>
  <c r="BI209" i="1"/>
  <c r="BI211" i="1"/>
  <c r="BI212" i="1"/>
  <c r="BI213" i="1"/>
  <c r="BI214" i="1"/>
  <c r="BI216" i="1"/>
  <c r="BG216" i="1"/>
  <c r="BG215" i="1"/>
  <c r="V207" i="7"/>
  <c r="BL207" i="7" s="1"/>
  <c r="BG218" i="1"/>
  <c r="BG210" i="1"/>
  <c r="BG209" i="1"/>
  <c r="BG211" i="1"/>
  <c r="BG212" i="1"/>
  <c r="BG217" i="1"/>
  <c r="W207" i="7"/>
  <c r="AO207" i="7" s="1"/>
  <c r="BH218" i="1"/>
  <c r="BH209" i="1"/>
  <c r="BH211" i="1"/>
  <c r="BH210" i="1"/>
  <c r="BH216" i="1"/>
  <c r="BH212" i="1"/>
  <c r="BH217" i="1"/>
  <c r="BH215" i="1"/>
  <c r="I111" i="7"/>
  <c r="BN206" i="7"/>
  <c r="BN204" i="7"/>
  <c r="BN205" i="7"/>
  <c r="BN203" i="7"/>
  <c r="BN197" i="7"/>
  <c r="BN196" i="7"/>
  <c r="BN198" i="7"/>
  <c r="BN199" i="7"/>
  <c r="BG205" i="1"/>
  <c r="BH205" i="1"/>
  <c r="BH203" i="1"/>
  <c r="BG201" i="1"/>
  <c r="BC207" i="1"/>
  <c r="AK207" i="1"/>
  <c r="BI207" i="1"/>
  <c r="BI208" i="1"/>
  <c r="AB19" i="6" s="1"/>
  <c r="BG200" i="1"/>
  <c r="BG206" i="1"/>
  <c r="AI195" i="1"/>
  <c r="BA195" i="1"/>
  <c r="BG195" i="1"/>
  <c r="BG197" i="1"/>
  <c r="BG199" i="1"/>
  <c r="BG196" i="1"/>
  <c r="Z18" i="6" s="1"/>
  <c r="BG204" i="1"/>
  <c r="AI207" i="1"/>
  <c r="BA207" i="1"/>
  <c r="BG208" i="1"/>
  <c r="Z19" i="6" s="1"/>
  <c r="BG207" i="1"/>
  <c r="BG198" i="1"/>
  <c r="BG203" i="1"/>
  <c r="AJ207" i="1"/>
  <c r="BB207" i="1"/>
  <c r="BH208" i="1"/>
  <c r="AA19" i="6" s="1"/>
  <c r="BH207" i="1"/>
  <c r="BH206" i="1"/>
  <c r="AJ195" i="1"/>
  <c r="BB195" i="1"/>
  <c r="BH195" i="1"/>
  <c r="BH196" i="1"/>
  <c r="AA18" i="6" s="1"/>
  <c r="BH199" i="1"/>
  <c r="BH197" i="1"/>
  <c r="BH202" i="1"/>
  <c r="BH198" i="1"/>
  <c r="BH200" i="1"/>
  <c r="BH204" i="1"/>
  <c r="BH201" i="1"/>
  <c r="BG202" i="1"/>
  <c r="H194" i="7" l="1"/>
  <c r="H195" i="7" s="1"/>
  <c r="H196" i="7" s="1"/>
  <c r="H197" i="7" s="1"/>
  <c r="H198" i="7" s="1"/>
  <c r="H199" i="7" s="1"/>
  <c r="AP207" i="7"/>
  <c r="BH207" i="7"/>
  <c r="BN207" i="7"/>
  <c r="AN207" i="7"/>
  <c r="BM207" i="7"/>
  <c r="BG207" i="7"/>
  <c r="BM208" i="7"/>
  <c r="BL208" i="7"/>
  <c r="BF207" i="7"/>
  <c r="I112" i="7"/>
  <c r="J112" i="7"/>
  <c r="BL206" i="7"/>
  <c r="BL204" i="7"/>
  <c r="BL199" i="7"/>
  <c r="BL196" i="7"/>
  <c r="BL198" i="7"/>
  <c r="BL205" i="7"/>
  <c r="BL197" i="7"/>
  <c r="BL203" i="7"/>
  <c r="BM206" i="7"/>
  <c r="BM199" i="7"/>
  <c r="BM198" i="7"/>
  <c r="BM203" i="7"/>
  <c r="BM197" i="7"/>
  <c r="BM204" i="7"/>
  <c r="BM205" i="7"/>
  <c r="BM196" i="7"/>
  <c r="H200" i="7" l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I113" i="7"/>
  <c r="K112" i="7"/>
  <c r="I114" i="7" l="1"/>
  <c r="I115" i="7" s="1"/>
  <c r="I116" i="7" s="1"/>
  <c r="I117" i="7" l="1"/>
  <c r="K115" i="7"/>
  <c r="I118" i="7" l="1"/>
  <c r="I119" i="7" l="1"/>
  <c r="K118" i="7"/>
  <c r="I120" i="7" l="1"/>
  <c r="I121" i="7" s="1"/>
  <c r="I122" i="7" s="1"/>
  <c r="K121" i="7" l="1"/>
  <c r="I123" i="7"/>
  <c r="I124" i="7" l="1"/>
  <c r="J124" i="7"/>
  <c r="I125" i="7" l="1"/>
  <c r="K124" i="7"/>
  <c r="I126" i="7" l="1"/>
  <c r="I127" i="7" s="1"/>
  <c r="I128" i="7" s="1"/>
  <c r="I129" i="7" l="1"/>
  <c r="K127" i="7"/>
  <c r="I130" i="7" l="1"/>
  <c r="I131" i="7" l="1"/>
  <c r="K130" i="7"/>
  <c r="I132" i="7" l="1"/>
  <c r="I133" i="7" s="1"/>
  <c r="I134" i="7" s="1"/>
  <c r="I135" i="7" l="1"/>
  <c r="I136" i="7" s="1"/>
  <c r="I137" i="7" s="1"/>
  <c r="K136" i="7"/>
  <c r="K133" i="7"/>
  <c r="I138" i="7" l="1"/>
  <c r="I139" i="7" s="1"/>
  <c r="I140" i="7" s="1"/>
  <c r="J136" i="7"/>
  <c r="K139" i="7" l="1"/>
  <c r="I141" i="7"/>
  <c r="I142" i="7" l="1"/>
  <c r="I143" i="7" l="1"/>
  <c r="K142" i="7"/>
  <c r="I144" i="7" l="1"/>
  <c r="I145" i="7" s="1"/>
  <c r="I146" i="7" s="1"/>
  <c r="K145" i="7"/>
  <c r="I147" i="7" l="1"/>
  <c r="I148" i="7" l="1"/>
  <c r="J148" i="7"/>
  <c r="I149" i="7" l="1"/>
  <c r="K148" i="7"/>
  <c r="I150" i="7" l="1"/>
  <c r="I151" i="7" s="1"/>
  <c r="I152" i="7" s="1"/>
  <c r="I153" i="7" l="1"/>
  <c r="I154" i="7" s="1"/>
  <c r="I155" i="7" s="1"/>
  <c r="K154" i="7"/>
  <c r="K151" i="7"/>
  <c r="I156" i="7" l="1"/>
  <c r="I157" i="7" l="1"/>
  <c r="I158" i="7" l="1"/>
  <c r="K157" i="7"/>
  <c r="I159" i="7" l="1"/>
  <c r="I160" i="7" s="1"/>
  <c r="I161" i="7" s="1"/>
  <c r="J160" i="7" l="1"/>
  <c r="I162" i="7"/>
  <c r="I163" i="7" s="1"/>
  <c r="I164" i="7" s="1"/>
  <c r="K160" i="7"/>
  <c r="I165" i="7" l="1"/>
  <c r="I166" i="7" s="1"/>
  <c r="I167" i="7" s="1"/>
  <c r="K163" i="7"/>
  <c r="I168" i="7" l="1"/>
  <c r="I169" i="7" s="1"/>
  <c r="I170" i="7" s="1"/>
  <c r="K169" i="7"/>
  <c r="K166" i="7"/>
  <c r="I171" i="7" l="1"/>
  <c r="I172" i="7" l="1"/>
  <c r="J172" i="7" s="1"/>
  <c r="I173" i="7" l="1"/>
  <c r="K172" i="7"/>
  <c r="I174" i="7" l="1"/>
  <c r="I175" i="7" s="1"/>
  <c r="I176" i="7" s="1"/>
  <c r="I177" i="7" l="1"/>
  <c r="I178" i="7" s="1"/>
  <c r="I179" i="7" s="1"/>
  <c r="K178" i="7"/>
  <c r="K175" i="7"/>
  <c r="I180" i="7" l="1"/>
  <c r="I181" i="7" l="1"/>
  <c r="I182" i="7" l="1"/>
  <c r="I183" i="7" s="1"/>
  <c r="K181" i="7"/>
  <c r="I184" i="7" l="1"/>
  <c r="I185" i="7" s="1"/>
  <c r="K184" i="7"/>
  <c r="J184" i="7"/>
  <c r="I186" i="7" l="1"/>
  <c r="I187" i="7" s="1"/>
  <c r="K187" i="7"/>
  <c r="L187" i="7" l="1"/>
  <c r="I188" i="7"/>
  <c r="L188" i="7" s="1"/>
  <c r="I189" i="7"/>
  <c r="L189" i="7" s="1"/>
  <c r="I190" i="7" l="1"/>
  <c r="L190" i="7" s="1"/>
  <c r="I191" i="7" l="1"/>
  <c r="L191" i="7" s="1"/>
  <c r="K190" i="7"/>
  <c r="I192" i="7" l="1"/>
  <c r="I193" i="7" l="1"/>
  <c r="L192" i="7"/>
  <c r="I194" i="7" l="1"/>
  <c r="L193" i="7"/>
  <c r="K193" i="7"/>
  <c r="L194" i="7" l="1"/>
  <c r="I195" i="7"/>
  <c r="L195" i="7" l="1"/>
  <c r="I196" i="7"/>
  <c r="J196" i="7" s="1"/>
  <c r="K196" i="7" l="1"/>
  <c r="I197" i="7"/>
  <c r="L196" i="7"/>
  <c r="L197" i="7" l="1"/>
  <c r="I198" i="7"/>
  <c r="I199" i="7" l="1"/>
  <c r="L198" i="7"/>
  <c r="I200" i="7" l="1"/>
  <c r="L199" i="7"/>
  <c r="K199" i="7"/>
  <c r="L200" i="7" l="1"/>
  <c r="I201" i="7"/>
  <c r="L201" i="7" l="1"/>
  <c r="I202" i="7"/>
  <c r="L202" i="7" l="1"/>
  <c r="I203" i="7"/>
  <c r="K202" i="7"/>
  <c r="L203" i="7" l="1"/>
  <c r="I204" i="7"/>
  <c r="I205" i="7" l="1"/>
  <c r="K205" i="7" s="1"/>
  <c r="L204" i="7"/>
  <c r="I206" i="7" l="1"/>
  <c r="L205" i="7"/>
  <c r="L206" i="7" l="1"/>
  <c r="I207" i="7"/>
  <c r="I208" i="7" l="1"/>
  <c r="J208" i="7" s="1"/>
  <c r="L207" i="7"/>
  <c r="I209" i="7" l="1"/>
  <c r="L208" i="7"/>
  <c r="K208" i="7"/>
  <c r="I210" i="7" l="1"/>
  <c r="L209" i="7"/>
  <c r="I211" i="7" l="1"/>
  <c r="L210" i="7"/>
  <c r="I212" i="7" l="1"/>
  <c r="L211" i="7"/>
  <c r="K211" i="7"/>
  <c r="I213" i="7" l="1"/>
  <c r="L212" i="7"/>
  <c r="I214" i="7" l="1"/>
  <c r="L214" i="7" s="1"/>
  <c r="L213" i="7"/>
  <c r="K214" i="7" l="1"/>
  <c r="I215" i="7"/>
  <c r="I216" i="7" l="1"/>
  <c r="L215" i="7"/>
  <c r="I217" i="7" l="1"/>
  <c r="I218" i="7" s="1"/>
  <c r="L216" i="7"/>
  <c r="L217" i="7" l="1"/>
  <c r="K217" i="7"/>
  <c r="I219" i="7" l="1"/>
  <c r="L218" i="7"/>
  <c r="I220" i="7" l="1"/>
  <c r="L219" i="7"/>
  <c r="J220" i="7" l="1"/>
  <c r="L220" i="7"/>
  <c r="K220" i="7"/>
  <c r="BH221" i="1" l="1"/>
  <c r="BH222" i="1"/>
  <c r="BB221" i="1"/>
  <c r="AJ221" i="1"/>
  <c r="BH223" i="1" l="1"/>
  <c r="BB222" i="1"/>
  <c r="AJ222" i="1"/>
  <c r="AJ223" i="1" l="1"/>
  <c r="R75" i="4" s="1"/>
  <c r="BB223" i="1"/>
  <c r="AJ224" i="1" l="1"/>
  <c r="BB224" i="1"/>
  <c r="BH224" i="1"/>
  <c r="BH225" i="1"/>
  <c r="AJ225" i="1" l="1"/>
  <c r="BB225" i="1"/>
  <c r="BH226" i="1"/>
  <c r="BB226" i="1" l="1"/>
  <c r="AJ226" i="1"/>
  <c r="R76" i="4" s="1"/>
  <c r="BH227" i="1"/>
  <c r="AJ227" i="1" l="1"/>
  <c r="BB227" i="1"/>
  <c r="AJ228" i="1" l="1"/>
  <c r="BB228" i="1"/>
  <c r="BH228" i="1"/>
  <c r="BB229" i="1" l="1"/>
  <c r="AJ229" i="1"/>
  <c r="R77" i="4" s="1"/>
  <c r="BH229" i="1"/>
  <c r="BB230" i="1" l="1"/>
  <c r="AJ230" i="1"/>
  <c r="BH230" i="1"/>
  <c r="AJ231" i="1" l="1"/>
  <c r="BB231" i="1"/>
  <c r="BH231" i="1"/>
  <c r="BH232" i="1"/>
  <c r="AA21" i="6" s="1"/>
</calcChain>
</file>

<file path=xl/sharedStrings.xml><?xml version="1.0" encoding="utf-8"?>
<sst xmlns="http://schemas.openxmlformats.org/spreadsheetml/2006/main" count="130" uniqueCount="54">
  <si>
    <t xml:space="preserve">Expectativas </t>
  </si>
  <si>
    <t xml:space="preserve">IGP-M </t>
  </si>
  <si>
    <t xml:space="preserve">IPCA </t>
  </si>
  <si>
    <t>CDI</t>
  </si>
  <si>
    <t>SELIC
Meta</t>
  </si>
  <si>
    <t>Risco-país</t>
  </si>
  <si>
    <t xml:space="preserve">R$/US$ </t>
  </si>
  <si>
    <t xml:space="preserve">Data </t>
  </si>
  <si>
    <t>Base</t>
  </si>
  <si>
    <t>PIB Mundo</t>
  </si>
  <si>
    <t xml:space="preserve">PIB EUA </t>
  </si>
  <si>
    <t xml:space="preserve">PIB Zona do Euro </t>
  </si>
  <si>
    <t>PIB China</t>
  </si>
  <si>
    <t>Inflação EUA (CPI) (var.%)</t>
  </si>
  <si>
    <t>Juros FED Funds (em dez)</t>
  </si>
  <si>
    <t>Cenário Base</t>
  </si>
  <si>
    <t>Fed funds
(Fomc)</t>
  </si>
  <si>
    <t>Spread
(10y / FFR)</t>
  </si>
  <si>
    <t>Risk-Free EUA</t>
  </si>
  <si>
    <t>Risco-país (CDS 10 anos)</t>
  </si>
  <si>
    <t>Inflação Brasil</t>
  </si>
  <si>
    <t>Inflação EUA</t>
  </si>
  <si>
    <t>Diferencial de Inflação</t>
  </si>
  <si>
    <t xml:space="preserve">Longo Prazo </t>
  </si>
  <si>
    <t>Cenário Adverso</t>
  </si>
  <si>
    <t>Cenário</t>
  </si>
  <si>
    <t>Crise Política</t>
  </si>
  <si>
    <r>
      <rPr>
        <vertAlign val="superscript"/>
        <sz val="11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Fed Funds de longo prazo segue a projeção Longer Run do Fomc.</t>
    </r>
  </si>
  <si>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 xml:space="preserve"> Inflação EUA - CPI</t>
    </r>
  </si>
  <si>
    <t>IGP-M</t>
  </si>
  <si>
    <t>Trimestral</t>
  </si>
  <si>
    <t>Anual</t>
  </si>
  <si>
    <t>Mensal</t>
  </si>
  <si>
    <t>PIB</t>
  </si>
  <si>
    <t>Risco-país (Média)</t>
  </si>
  <si>
    <t>R$/US$ (média)</t>
  </si>
  <si>
    <t>Global Desafiador</t>
  </si>
  <si>
    <t>Aperto das CF</t>
  </si>
  <si>
    <t>Cenário Construtivo</t>
  </si>
  <si>
    <t>Menos Inflacionário</t>
  </si>
  <si>
    <t>Base Índice</t>
  </si>
  <si>
    <t>Var Anual Base Índice</t>
  </si>
  <si>
    <t>Var Trimestral Base Índice</t>
  </si>
  <si>
    <t>SELIC REAL</t>
  </si>
  <si>
    <t>IPCA ANUAL</t>
  </si>
  <si>
    <t>CDI REAL</t>
  </si>
  <si>
    <t>Pessimista</t>
  </si>
  <si>
    <t>SELIC Meta</t>
  </si>
  <si>
    <t>IPCA</t>
  </si>
  <si>
    <t>R$/US$</t>
  </si>
  <si>
    <t>Expectativas</t>
  </si>
  <si>
    <t>Data</t>
  </si>
  <si>
    <t>R$/US$ (Média)</t>
  </si>
  <si>
    <t>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</si>
</sst>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yyyy"/>
    <numFmt numFmtId="166" formatCode="0.0"/>
    <numFmt numFmtId="167" formatCode="#,"/>
    <numFmt numFmtId="168" formatCode="General_)"/>
    <numFmt numFmtId="169" formatCode="_-&quot;R$ &quot;* #,##0_-;\-&quot;R$ &quot;* #,##0_-;_-&quot;R$ &quot;* &quot;-&quot;_-;_-@_-"/>
    <numFmt numFmtId="170" formatCode="_-&quot;R$ &quot;* #,##0.00_-;\-&quot;R$ &quot;* #,##0.00_-;_-&quot;R$ &quot;* &quot;-&quot;??_-;_-@_-"/>
    <numFmt numFmtId="171" formatCode="#,#00"/>
    <numFmt numFmtId="172" formatCode="_ * #,##0_ ;_ * \-#,##0_ ;_ * &quot;-&quot;_ ;_ @_ "/>
    <numFmt numFmtId="173" formatCode="_ * #,##0.00_ ;_ * \-#,##0.00_ ;_ * &quot;-&quot;??_ ;_ @_ "/>
    <numFmt numFmtId="174" formatCode="%#,#00"/>
    <numFmt numFmtId="175" formatCode="#.##000"/>
    <numFmt numFmtId="176" formatCode="0.0000"/>
    <numFmt numFmtId="177" formatCode="0.0%"/>
    <numFmt numFmtId="178" formatCode="_([$€-2]* #,##0.00_);_([$€-2]* \(#,##0.00\);_([$€-2]* &quot;-&quot;??_)"/>
    <numFmt numFmtId="179" formatCode="[$R$-416]&quot; &quot;#,##0.00;[Red]&quot;-&quot;[$R$-416]&quot; &quot;#,##0.00"/>
    <numFmt numFmtId="180" formatCode="_(* #,##0.00_);_(* \(#,##0.00\);_(* &quot;-&quot;??_);_(@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indexed="9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7"/>
      <name val="Times New Roman"/>
      <family val="1"/>
    </font>
    <font>
      <sz val="10"/>
      <name val="BERNHARD"/>
    </font>
    <font>
      <sz val="10"/>
      <name val="Helv"/>
    </font>
    <font>
      <b/>
      <sz val="1"/>
      <color indexed="8"/>
      <name val="Courier"/>
      <family val="3"/>
    </font>
    <font>
      <sz val="12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006100"/>
      <name val="Calibri"/>
      <family val="2"/>
      <scheme val="minor"/>
    </font>
    <font>
      <sz val="11"/>
      <color indexed="17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b/>
      <i/>
      <sz val="16"/>
      <color theme="1"/>
      <name val="Times New Roman"/>
      <family val="1"/>
    </font>
    <font>
      <b/>
      <i/>
      <sz val="16"/>
      <color theme="1"/>
      <name val="Arial"/>
      <family val="2"/>
    </font>
    <font>
      <sz val="9"/>
      <color rgb="FF9C0006"/>
      <name val="Calibri"/>
      <family val="2"/>
      <scheme val="minor"/>
    </font>
    <font>
      <sz val="11"/>
      <color indexed="36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  <charset val="204"/>
    </font>
    <font>
      <sz val="9"/>
      <name val="Times New Roman"/>
      <family val="1"/>
    </font>
    <font>
      <sz val="9"/>
      <color theme="1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sz val="9"/>
      <color rgb="FFFF0000"/>
      <name val="Calibri"/>
      <family val="2"/>
      <scheme val="minor"/>
    </font>
    <font>
      <sz val="11"/>
      <color indexed="10"/>
      <name val="Calibri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2A6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</fills>
  <borders count="4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5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24" fillId="0" borderId="0"/>
    <xf numFmtId="0" fontId="25" fillId="0" borderId="0"/>
    <xf numFmtId="9" fontId="25" fillId="0" borderId="0"/>
    <xf numFmtId="0" fontId="24" fillId="0" borderId="0" applyNumberFormat="0" applyFont="0" applyFill="0" applyBorder="0" applyAlignment="0" applyProtection="0"/>
    <xf numFmtId="0" fontId="7" fillId="0" borderId="0"/>
    <xf numFmtId="167" fontId="26" fillId="0" borderId="0">
      <protection locked="0"/>
    </xf>
    <xf numFmtId="168" fontId="7" fillId="0" borderId="0">
      <alignment vertical="top"/>
    </xf>
    <xf numFmtId="168" fontId="7" fillId="0" borderId="0">
      <alignment vertical="top"/>
    </xf>
    <xf numFmtId="0" fontId="27" fillId="0" borderId="0">
      <alignment horizontal="left"/>
    </xf>
    <xf numFmtId="0" fontId="28" fillId="0" borderId="0"/>
    <xf numFmtId="0" fontId="29" fillId="0" borderId="0"/>
    <xf numFmtId="0" fontId="28" fillId="0" borderId="0"/>
    <xf numFmtId="0" fontId="29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1" fontId="26" fillId="0" borderId="0">
      <protection locked="0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>
      <protection locked="0"/>
    </xf>
    <xf numFmtId="37" fontId="32" fillId="0" borderId="0"/>
    <xf numFmtId="0" fontId="7" fillId="0" borderId="0"/>
    <xf numFmtId="0" fontId="1" fillId="0" borderId="0"/>
    <xf numFmtId="174" fontId="26" fillId="0" borderId="0">
      <protection locked="0"/>
    </xf>
    <xf numFmtId="175" fontId="26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>
      <protection locked="0"/>
    </xf>
    <xf numFmtId="38" fontId="33" fillId="0" borderId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>
      <protection locked="0"/>
    </xf>
    <xf numFmtId="167" fontId="30" fillId="0" borderId="0">
      <protection locked="0"/>
    </xf>
    <xf numFmtId="0" fontId="7" fillId="0" borderId="0"/>
    <xf numFmtId="43" fontId="1" fillId="0" borderId="0" applyFont="0" applyFill="0" applyBorder="0" applyAlignment="0" applyProtection="0"/>
    <xf numFmtId="0" fontId="35" fillId="16" borderId="0" applyNumberFormat="0" applyBorder="0" applyAlignment="0" applyProtection="0"/>
    <xf numFmtId="0" fontId="34" fillId="39" borderId="0" applyNumberFormat="0" applyBorder="0" applyAlignment="0" applyProtection="0"/>
    <xf numFmtId="0" fontId="35" fillId="20" borderId="0" applyNumberFormat="0" applyBorder="0" applyAlignment="0" applyProtection="0"/>
    <xf numFmtId="0" fontId="34" fillId="40" borderId="0" applyNumberFormat="0" applyBorder="0" applyAlignment="0" applyProtection="0"/>
    <xf numFmtId="0" fontId="35" fillId="24" borderId="0" applyNumberFormat="0" applyBorder="0" applyAlignment="0" applyProtection="0"/>
    <xf numFmtId="0" fontId="34" fillId="41" borderId="0" applyNumberFormat="0" applyBorder="0" applyAlignment="0" applyProtection="0"/>
    <xf numFmtId="0" fontId="35" fillId="28" borderId="0" applyNumberFormat="0" applyBorder="0" applyAlignment="0" applyProtection="0"/>
    <xf numFmtId="0" fontId="34" fillId="39" borderId="0" applyNumberFormat="0" applyBorder="0" applyAlignment="0" applyProtection="0"/>
    <xf numFmtId="0" fontId="35" fillId="32" borderId="0" applyNumberFormat="0" applyBorder="0" applyAlignment="0" applyProtection="0"/>
    <xf numFmtId="0" fontId="34" fillId="42" borderId="0" applyNumberFormat="0" applyBorder="0" applyAlignment="0" applyProtection="0"/>
    <xf numFmtId="0" fontId="35" fillId="36" borderId="0" applyNumberFormat="0" applyBorder="0" applyAlignment="0" applyProtection="0"/>
    <xf numFmtId="0" fontId="34" fillId="40" borderId="0" applyNumberFormat="0" applyBorder="0" applyAlignment="0" applyProtection="0"/>
    <xf numFmtId="0" fontId="35" fillId="17" borderId="0" applyNumberFormat="0" applyBorder="0" applyAlignment="0" applyProtection="0"/>
    <xf numFmtId="0" fontId="34" fillId="43" borderId="0" applyNumberFormat="0" applyBorder="0" applyAlignment="0" applyProtection="0"/>
    <xf numFmtId="0" fontId="35" fillId="21" borderId="0" applyNumberFormat="0" applyBorder="0" applyAlignment="0" applyProtection="0"/>
    <xf numFmtId="0" fontId="34" fillId="44" borderId="0" applyNumberFormat="0" applyBorder="0" applyAlignment="0" applyProtection="0"/>
    <xf numFmtId="0" fontId="35" fillId="25" borderId="0" applyNumberFormat="0" applyBorder="0" applyAlignment="0" applyProtection="0"/>
    <xf numFmtId="0" fontId="34" fillId="45" borderId="0" applyNumberFormat="0" applyBorder="0" applyAlignment="0" applyProtection="0"/>
    <xf numFmtId="0" fontId="35" fillId="29" borderId="0" applyNumberFormat="0" applyBorder="0" applyAlignment="0" applyProtection="0"/>
    <xf numFmtId="0" fontId="34" fillId="43" borderId="0" applyNumberFormat="0" applyBorder="0" applyAlignment="0" applyProtection="0"/>
    <xf numFmtId="0" fontId="35" fillId="33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0" applyNumberFormat="0" applyBorder="0" applyAlignment="0" applyProtection="0"/>
    <xf numFmtId="0" fontId="34" fillId="40" borderId="0" applyNumberFormat="0" applyBorder="0" applyAlignment="0" applyProtection="0"/>
    <xf numFmtId="0" fontId="36" fillId="18" borderId="0" applyNumberFormat="0" applyBorder="0" applyAlignment="0" applyProtection="0"/>
    <xf numFmtId="0" fontId="37" fillId="47" borderId="0" applyNumberFormat="0" applyBorder="0" applyAlignment="0" applyProtection="0"/>
    <xf numFmtId="0" fontId="36" fillId="22" borderId="0" applyNumberFormat="0" applyBorder="0" applyAlignment="0" applyProtection="0"/>
    <xf numFmtId="0" fontId="37" fillId="44" borderId="0" applyNumberFormat="0" applyBorder="0" applyAlignment="0" applyProtection="0"/>
    <xf numFmtId="0" fontId="36" fillId="26" borderId="0" applyNumberFormat="0" applyBorder="0" applyAlignment="0" applyProtection="0"/>
    <xf numFmtId="0" fontId="37" fillId="45" borderId="0" applyNumberFormat="0" applyBorder="0" applyAlignment="0" applyProtection="0"/>
    <xf numFmtId="0" fontId="36" fillId="30" borderId="0" applyNumberFormat="0" applyBorder="0" applyAlignment="0" applyProtection="0"/>
    <xf numFmtId="0" fontId="37" fillId="48" borderId="0" applyNumberFormat="0" applyBorder="0" applyAlignment="0" applyProtection="0"/>
    <xf numFmtId="0" fontId="36" fillId="34" borderId="0" applyNumberFormat="0" applyBorder="0" applyAlignment="0" applyProtection="0"/>
    <xf numFmtId="0" fontId="37" fillId="47" borderId="0" applyNumberFormat="0" applyBorder="0" applyAlignment="0" applyProtection="0"/>
    <xf numFmtId="0" fontId="36" fillId="38" borderId="0" applyNumberFormat="0" applyBorder="0" applyAlignment="0" applyProtection="0"/>
    <xf numFmtId="0" fontId="37" fillId="40" borderId="0" applyNumberFormat="0" applyBorder="0" applyAlignment="0" applyProtection="0"/>
    <xf numFmtId="0" fontId="38" fillId="8" borderId="0" applyNumberFormat="0" applyBorder="0" applyAlignment="0" applyProtection="0"/>
    <xf numFmtId="0" fontId="39" fillId="49" borderId="0" applyNumberFormat="0" applyBorder="0" applyAlignment="0" applyProtection="0"/>
    <xf numFmtId="0" fontId="40" fillId="12" borderId="22" applyNumberFormat="0" applyAlignment="0" applyProtection="0"/>
    <xf numFmtId="0" fontId="41" fillId="50" borderId="28" applyNumberFormat="0" applyAlignment="0" applyProtection="0"/>
    <xf numFmtId="0" fontId="42" fillId="13" borderId="25" applyNumberFormat="0" applyAlignment="0" applyProtection="0"/>
    <xf numFmtId="0" fontId="43" fillId="51" borderId="29" applyNumberFormat="0" applyAlignment="0" applyProtection="0"/>
    <xf numFmtId="0" fontId="44" fillId="0" borderId="24" applyNumberFormat="0" applyFill="0" applyAlignment="0" applyProtection="0"/>
    <xf numFmtId="0" fontId="45" fillId="0" borderId="30" applyNumberFormat="0" applyFill="0" applyAlignment="0" applyProtection="0"/>
    <xf numFmtId="0" fontId="36" fillId="15" borderId="0" applyNumberFormat="0" applyBorder="0" applyAlignment="0" applyProtection="0"/>
    <xf numFmtId="0" fontId="37" fillId="47" borderId="0" applyNumberFormat="0" applyBorder="0" applyAlignment="0" applyProtection="0"/>
    <xf numFmtId="0" fontId="36" fillId="19" borderId="0" applyNumberFormat="0" applyBorder="0" applyAlignment="0" applyProtection="0"/>
    <xf numFmtId="0" fontId="37" fillId="52" borderId="0" applyNumberFormat="0" applyBorder="0" applyAlignment="0" applyProtection="0"/>
    <xf numFmtId="0" fontId="36" fillId="23" borderId="0" applyNumberFormat="0" applyBorder="0" applyAlignment="0" applyProtection="0"/>
    <xf numFmtId="0" fontId="37" fillId="53" borderId="0" applyNumberFormat="0" applyBorder="0" applyAlignment="0" applyProtection="0"/>
    <xf numFmtId="0" fontId="36" fillId="27" borderId="0" applyNumberFormat="0" applyBorder="0" applyAlignment="0" applyProtection="0"/>
    <xf numFmtId="0" fontId="37" fillId="54" borderId="0" applyNumberFormat="0" applyBorder="0" applyAlignment="0" applyProtection="0"/>
    <xf numFmtId="0" fontId="36" fillId="31" borderId="0" applyNumberFormat="0" applyBorder="0" applyAlignment="0" applyProtection="0"/>
    <xf numFmtId="0" fontId="37" fillId="47" borderId="0" applyNumberFormat="0" applyBorder="0" applyAlignment="0" applyProtection="0"/>
    <xf numFmtId="0" fontId="36" fillId="35" borderId="0" applyNumberFormat="0" applyBorder="0" applyAlignment="0" applyProtection="0"/>
    <xf numFmtId="0" fontId="37" fillId="55" borderId="0" applyNumberFormat="0" applyBorder="0" applyAlignment="0" applyProtection="0"/>
    <xf numFmtId="0" fontId="46" fillId="11" borderId="22" applyNumberFormat="0" applyAlignment="0" applyProtection="0"/>
    <xf numFmtId="0" fontId="47" fillId="40" borderId="28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4" fillId="0" borderId="0"/>
    <xf numFmtId="0" fontId="48" fillId="0" borderId="0">
      <alignment horizontal="center"/>
    </xf>
    <xf numFmtId="0" fontId="49" fillId="0" borderId="0">
      <alignment horizontal="center"/>
    </xf>
    <xf numFmtId="0" fontId="48" fillId="0" borderId="0">
      <alignment horizontal="center" textRotation="90"/>
    </xf>
    <xf numFmtId="0" fontId="49" fillId="0" borderId="0">
      <alignment horizontal="center" textRotation="90"/>
    </xf>
    <xf numFmtId="0" fontId="50" fillId="9" borderId="0" applyNumberFormat="0" applyBorder="0" applyAlignment="0" applyProtection="0"/>
    <xf numFmtId="0" fontId="51" fillId="56" borderId="0" applyNumberFormat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52" fillId="10" borderId="0" applyNumberFormat="0" applyBorder="0" applyAlignment="0" applyProtection="0"/>
    <xf numFmtId="0" fontId="53" fillId="45" borderId="0" applyNumberFormat="0" applyBorder="0" applyAlignment="0" applyProtection="0"/>
    <xf numFmtId="0" fontId="25" fillId="0" borderId="0" applyFill="0" applyProtection="0"/>
    <xf numFmtId="0" fontId="54" fillId="0" borderId="0"/>
    <xf numFmtId="0" fontId="55" fillId="0" borderId="0"/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1" fillId="0" borderId="0"/>
    <xf numFmtId="0" fontId="56" fillId="0" borderId="0"/>
    <xf numFmtId="0" fontId="57" fillId="0" borderId="0" applyNumberFormat="0" applyFill="0" applyBorder="0" applyProtection="0">
      <alignment vertical="top" wrapText="1"/>
    </xf>
    <xf numFmtId="0" fontId="58" fillId="0" borderId="0"/>
    <xf numFmtId="0" fontId="57" fillId="0" borderId="0">
      <alignment vertical="top" wrapText="1"/>
    </xf>
    <xf numFmtId="0" fontId="25" fillId="0" borderId="0" applyFill="0" applyProtection="0"/>
    <xf numFmtId="0" fontId="57" fillId="0" borderId="0">
      <alignment vertical="top" wrapText="1"/>
    </xf>
    <xf numFmtId="0" fontId="57" fillId="0" borderId="0" applyNumberFormat="0" applyFill="0" applyBorder="0" applyProtection="0">
      <alignment vertical="top" wrapText="1"/>
    </xf>
    <xf numFmtId="0" fontId="57" fillId="0" borderId="0">
      <alignment vertical="top" wrapText="1"/>
    </xf>
    <xf numFmtId="0" fontId="7" fillId="0" borderId="0"/>
    <xf numFmtId="0" fontId="58" fillId="0" borderId="0"/>
    <xf numFmtId="0" fontId="7" fillId="0" borderId="0"/>
    <xf numFmtId="0" fontId="58" fillId="0" borderId="0"/>
    <xf numFmtId="0" fontId="25" fillId="0" borderId="0" applyFill="0" applyProtection="0"/>
    <xf numFmtId="0" fontId="25" fillId="0" borderId="0" applyFill="0" applyProtection="0"/>
    <xf numFmtId="0" fontId="57" fillId="0" borderId="0">
      <alignment vertical="top" wrapText="1"/>
    </xf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24" fillId="0" borderId="0"/>
    <xf numFmtId="0" fontId="7" fillId="0" borderId="0"/>
    <xf numFmtId="0" fontId="25" fillId="0" borderId="0" applyFill="0" applyProtection="0"/>
    <xf numFmtId="0" fontId="25" fillId="0" borderId="0"/>
    <xf numFmtId="0" fontId="25" fillId="0" borderId="0"/>
    <xf numFmtId="0" fontId="25" fillId="0" borderId="0" applyFill="0" applyProtection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/>
    <xf numFmtId="0" fontId="25" fillId="0" borderId="0" applyFill="0" applyProtection="0"/>
    <xf numFmtId="0" fontId="7" fillId="0" borderId="0"/>
    <xf numFmtId="0" fontId="1" fillId="0" borderId="0"/>
    <xf numFmtId="0" fontId="34" fillId="0" borderId="0"/>
    <xf numFmtId="0" fontId="1" fillId="0" borderId="0"/>
    <xf numFmtId="0" fontId="7" fillId="0" borderId="0"/>
    <xf numFmtId="0" fontId="34" fillId="0" borderId="0"/>
    <xf numFmtId="0" fontId="34" fillId="0" borderId="0"/>
    <xf numFmtId="0" fontId="25" fillId="0" borderId="0"/>
    <xf numFmtId="0" fontId="1" fillId="0" borderId="0"/>
    <xf numFmtId="0" fontId="59" fillId="0" borderId="0"/>
    <xf numFmtId="0" fontId="25" fillId="0" borderId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2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25" fillId="0" borderId="0" applyFill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35" fillId="14" borderId="26" applyNumberFormat="0" applyFont="0" applyAlignment="0" applyProtection="0"/>
    <xf numFmtId="0" fontId="7" fillId="41" borderId="31" applyNumberFormat="0" applyFont="0" applyAlignment="0" applyProtection="0"/>
    <xf numFmtId="0" fontId="1" fillId="14" borderId="26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0" fillId="0" borderId="0"/>
    <xf numFmtId="0" fontId="61" fillId="0" borderId="0"/>
    <xf numFmtId="179" fontId="60" fillId="0" borderId="0"/>
    <xf numFmtId="179" fontId="61" fillId="0" borderId="0"/>
    <xf numFmtId="0" fontId="62" fillId="12" borderId="23" applyNumberFormat="0" applyAlignment="0" applyProtection="0"/>
    <xf numFmtId="0" fontId="63" fillId="50" borderId="32" applyNumberFormat="0" applyAlignment="0" applyProtection="0"/>
    <xf numFmtId="180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9" fillId="0" borderId="34" applyNumberFormat="0" applyFill="0" applyAlignment="0" applyProtection="0"/>
    <xf numFmtId="0" fontId="70" fillId="0" borderId="35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73" fillId="0" borderId="36" applyNumberFormat="0" applyFill="0" applyAlignment="0" applyProtection="0"/>
    <xf numFmtId="180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10" fontId="6" fillId="3" borderId="2" xfId="1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left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0" fontId="12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2" fillId="4" borderId="8" xfId="0" applyFont="1" applyFill="1" applyBorder="1"/>
    <xf numFmtId="0" fontId="13" fillId="4" borderId="0" xfId="0" applyFont="1" applyFill="1"/>
    <xf numFmtId="0" fontId="13" fillId="4" borderId="9" xfId="0" applyFont="1" applyFill="1" applyBorder="1"/>
    <xf numFmtId="0" fontId="13" fillId="4" borderId="8" xfId="0" applyFont="1" applyFill="1" applyBorder="1"/>
    <xf numFmtId="0" fontId="12" fillId="4" borderId="8" xfId="0" applyFont="1" applyFill="1" applyBorder="1" applyAlignment="1">
      <alignment vertical="center"/>
    </xf>
    <xf numFmtId="10" fontId="13" fillId="4" borderId="0" xfId="0" applyNumberFormat="1" applyFont="1" applyFill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2" fillId="6" borderId="11" xfId="0" applyFont="1" applyFill="1" applyBorder="1"/>
    <xf numFmtId="10" fontId="13" fillId="6" borderId="12" xfId="0" applyNumberFormat="1" applyFont="1" applyFill="1" applyBorder="1" applyAlignment="1">
      <alignment horizontal="center" vertical="center"/>
    </xf>
    <xf numFmtId="10" fontId="13" fillId="6" borderId="1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 wrapText="1"/>
    </xf>
    <xf numFmtId="10" fontId="18" fillId="4" borderId="0" xfId="0" applyNumberFormat="1" applyFont="1" applyFill="1" applyAlignment="1">
      <alignment horizontal="center" vertical="center"/>
    </xf>
    <xf numFmtId="10" fontId="18" fillId="4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0" fontId="19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0" quotePrefix="1" applyNumberFormat="1" applyFont="1" applyFill="1" applyAlignment="1">
      <alignment horizontal="center" vertical="center"/>
    </xf>
    <xf numFmtId="1" fontId="20" fillId="3" borderId="0" xfId="1" applyNumberFormat="1" applyFont="1" applyFill="1" applyAlignment="1">
      <alignment horizontal="center" vertical="center"/>
    </xf>
    <xf numFmtId="1" fontId="20" fillId="3" borderId="2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2" fontId="20" fillId="3" borderId="2" xfId="1" applyNumberFormat="1" applyFont="1" applyFill="1" applyBorder="1" applyAlignment="1">
      <alignment horizontal="center" vertical="center"/>
    </xf>
    <xf numFmtId="2" fontId="20" fillId="3" borderId="0" xfId="1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vertical="center" wrapText="1"/>
    </xf>
    <xf numFmtId="1" fontId="6" fillId="3" borderId="0" xfId="1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Border="1" applyAlignment="1">
      <alignment horizontal="center" vertical="center"/>
    </xf>
    <xf numFmtId="164" fontId="4" fillId="2" borderId="14" xfId="0" quotePrefix="1" applyNumberFormat="1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5" fillId="0" borderId="17" xfId="1" applyNumberFormat="1" applyFont="1" applyFill="1" applyBorder="1" applyAlignment="1">
      <alignment horizontal="center" vertical="center"/>
    </xf>
    <xf numFmtId="10" fontId="6" fillId="3" borderId="18" xfId="1" applyNumberFormat="1" applyFont="1" applyFill="1" applyBorder="1" applyAlignment="1">
      <alignment horizontal="center" vertical="center"/>
    </xf>
    <xf numFmtId="10" fontId="6" fillId="3" borderId="17" xfId="1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10" fontId="21" fillId="0" borderId="17" xfId="1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2" fontId="5" fillId="0" borderId="17" xfId="1" applyNumberFormat="1" applyFont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1" fontId="5" fillId="0" borderId="17" xfId="1" applyNumberFormat="1" applyFont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20" fillId="3" borderId="17" xfId="1" applyNumberFormat="1" applyFont="1" applyFill="1" applyBorder="1" applyAlignment="1">
      <alignment horizontal="center" vertical="center"/>
    </xf>
    <xf numFmtId="1" fontId="20" fillId="3" borderId="18" xfId="1" applyNumberFormat="1" applyFont="1" applyFill="1" applyBorder="1" applyAlignment="1">
      <alignment horizontal="center" vertical="center"/>
    </xf>
    <xf numFmtId="2" fontId="20" fillId="3" borderId="18" xfId="1" applyNumberFormat="1" applyFont="1" applyFill="1" applyBorder="1" applyAlignment="1">
      <alignment horizontal="center" vertical="center"/>
    </xf>
    <xf numFmtId="2" fontId="20" fillId="3" borderId="17" xfId="1" applyNumberFormat="1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right" vertical="center" wrapText="1"/>
    </xf>
    <xf numFmtId="2" fontId="3" fillId="2" borderId="17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18" xfId="1" applyNumberFormat="1" applyFont="1" applyFill="1" applyBorder="1" applyAlignment="1">
      <alignment horizontal="center" vertical="center"/>
    </xf>
    <xf numFmtId="10" fontId="5" fillId="0" borderId="18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" fontId="21" fillId="0" borderId="17" xfId="1" applyNumberFormat="1" applyFont="1" applyFill="1" applyBorder="1" applyAlignment="1">
      <alignment horizontal="center" vertical="center"/>
    </xf>
    <xf numFmtId="1" fontId="21" fillId="0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2" fontId="0" fillId="3" borderId="18" xfId="1" applyNumberFormat="1" applyFont="1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2" fontId="0" fillId="3" borderId="17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7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0" fontId="0" fillId="0" borderId="0" xfId="1" applyNumberFormat="1" applyFont="1" applyFill="1" applyBorder="1"/>
    <xf numFmtId="166" fontId="8" fillId="3" borderId="0" xfId="2" applyNumberFormat="1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1" fontId="6" fillId="3" borderId="2" xfId="1" applyNumberFormat="1" applyFont="1" applyFill="1" applyBorder="1" applyAlignment="1">
      <alignment horizontal="center" vertical="center"/>
    </xf>
    <xf numFmtId="1" fontId="21" fillId="0" borderId="0" xfId="1" applyNumberFormat="1" applyFont="1" applyFill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3" borderId="17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19" fillId="0" borderId="17" xfId="1" applyNumberFormat="1" applyFont="1" applyBorder="1" applyAlignment="1">
      <alignment horizontal="center"/>
    </xf>
    <xf numFmtId="2" fontId="19" fillId="0" borderId="0" xfId="1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2" fontId="19" fillId="0" borderId="2" xfId="1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10" fontId="19" fillId="0" borderId="18" xfId="1" applyNumberFormat="1" applyFont="1" applyFill="1" applyBorder="1" applyAlignment="1">
      <alignment horizontal="center"/>
    </xf>
    <xf numFmtId="2" fontId="19" fillId="0" borderId="18" xfId="1" applyNumberFormat="1" applyFont="1" applyFill="1" applyBorder="1" applyAlignment="1">
      <alignment horizontal="center"/>
    </xf>
    <xf numFmtId="2" fontId="19" fillId="0" borderId="2" xfId="1" applyNumberFormat="1" applyFont="1" applyFill="1" applyBorder="1" applyAlignment="1">
      <alignment horizontal="center"/>
    </xf>
    <xf numFmtId="177" fontId="0" fillId="3" borderId="0" xfId="1" applyNumberFormat="1" applyFont="1" applyFill="1" applyAlignment="1">
      <alignment horizontal="center" vertical="center"/>
    </xf>
    <xf numFmtId="177" fontId="0" fillId="3" borderId="17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177" fontId="0" fillId="3" borderId="0" xfId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 vertical="center"/>
    </xf>
    <xf numFmtId="177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9" fillId="0" borderId="15" xfId="1" applyNumberFormat="1" applyFont="1" applyBorder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7" xfId="1" applyNumberFormat="1" applyFont="1" applyBorder="1" applyAlignment="1">
      <alignment horizontal="center" vertical="center"/>
    </xf>
    <xf numFmtId="10" fontId="19" fillId="0" borderId="16" xfId="1" applyNumberFormat="1" applyFont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 vertical="center"/>
    </xf>
    <xf numFmtId="10" fontId="19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0" fontId="19" fillId="0" borderId="15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 vertical="center"/>
    </xf>
    <xf numFmtId="10" fontId="19" fillId="0" borderId="17" xfId="1" applyNumberFormat="1" applyFont="1" applyFill="1" applyBorder="1" applyAlignment="1">
      <alignment horizontal="center" vertical="center"/>
    </xf>
    <xf numFmtId="10" fontId="1" fillId="3" borderId="17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3" borderId="15" xfId="1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1" fillId="3" borderId="16" xfId="1" applyNumberFormat="1" applyFont="1" applyFill="1" applyBorder="1" applyAlignment="1">
      <alignment horizontal="center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18" xfId="1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 vertical="center"/>
    </xf>
    <xf numFmtId="177" fontId="0" fillId="0" borderId="17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/>
    </xf>
    <xf numFmtId="10" fontId="19" fillId="0" borderId="17" xfId="1" applyNumberFormat="1" applyFont="1" applyFill="1" applyBorder="1" applyAlignment="1">
      <alignment horizontal="center"/>
    </xf>
    <xf numFmtId="166" fontId="19" fillId="0" borderId="17" xfId="1" applyNumberFormat="1" applyFont="1" applyBorder="1" applyAlignment="1">
      <alignment horizontal="center"/>
    </xf>
    <xf numFmtId="166" fontId="19" fillId="0" borderId="0" xfId="1" applyNumberFormat="1" applyFont="1" applyAlignment="1">
      <alignment horizontal="center"/>
    </xf>
    <xf numFmtId="166" fontId="19" fillId="0" borderId="18" xfId="1" applyNumberFormat="1" applyFont="1" applyBorder="1" applyAlignment="1">
      <alignment horizontal="center"/>
    </xf>
    <xf numFmtId="166" fontId="19" fillId="0" borderId="2" xfId="1" applyNumberFormat="1" applyFont="1" applyBorder="1" applyAlignment="1">
      <alignment horizontal="center"/>
    </xf>
    <xf numFmtId="166" fontId="0" fillId="3" borderId="18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7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10" fontId="21" fillId="0" borderId="0" xfId="1" applyNumberFormat="1" applyFont="1" applyFill="1" applyAlignment="1">
      <alignment horizontal="center" vertical="center"/>
    </xf>
    <xf numFmtId="10" fontId="20" fillId="3" borderId="0" xfId="1" applyNumberFormat="1" applyFont="1" applyFill="1" applyAlignment="1">
      <alignment horizontal="center" vertical="center"/>
    </xf>
    <xf numFmtId="10" fontId="20" fillId="3" borderId="2" xfId="1" applyNumberFormat="1" applyFont="1" applyFill="1" applyBorder="1" applyAlignment="1">
      <alignment horizontal="center" vertical="center"/>
    </xf>
    <xf numFmtId="10" fontId="21" fillId="0" borderId="17" xfId="1" applyNumberFormat="1" applyFont="1" applyFill="1" applyBorder="1" applyAlignment="1">
      <alignment horizontal="center" vertical="center"/>
    </xf>
    <xf numFmtId="10" fontId="20" fillId="3" borderId="17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64" fontId="4" fillId="2" borderId="40" xfId="0" quotePrefix="1" applyNumberFormat="1" applyFont="1" applyFill="1" applyBorder="1" applyAlignment="1">
      <alignment horizontal="center" vertical="center"/>
    </xf>
    <xf numFmtId="10" fontId="6" fillId="3" borderId="39" xfId="1" applyNumberFormat="1" applyFont="1" applyFill="1" applyBorder="1" applyAlignment="1">
      <alignment horizontal="center" vertical="center"/>
    </xf>
    <xf numFmtId="10" fontId="6" fillId="3" borderId="41" xfId="1" applyNumberFormat="1" applyFont="1" applyFill="1" applyBorder="1" applyAlignment="1">
      <alignment horizontal="center" vertical="center"/>
    </xf>
    <xf numFmtId="10" fontId="20" fillId="3" borderId="41" xfId="1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" fontId="20" fillId="3" borderId="41" xfId="1" applyNumberFormat="1" applyFont="1" applyFill="1" applyBorder="1" applyAlignment="1">
      <alignment horizontal="center" vertical="center"/>
    </xf>
    <xf numFmtId="1" fontId="20" fillId="3" borderId="39" xfId="1" applyNumberFormat="1" applyFont="1" applyFill="1" applyBorder="1" applyAlignment="1">
      <alignment horizontal="center" vertical="center"/>
    </xf>
    <xf numFmtId="2" fontId="20" fillId="3" borderId="41" xfId="1" applyNumberFormat="1" applyFont="1" applyFill="1" applyBorder="1" applyAlignment="1">
      <alignment horizontal="center" vertical="center"/>
    </xf>
    <xf numFmtId="2" fontId="20" fillId="3" borderId="39" xfId="1" applyNumberFormat="1" applyFont="1" applyFill="1" applyBorder="1" applyAlignment="1">
      <alignment horizontal="center" vertical="center"/>
    </xf>
    <xf numFmtId="10" fontId="19" fillId="0" borderId="42" xfId="1" applyNumberFormat="1" applyFont="1" applyBorder="1" applyAlignment="1">
      <alignment horizontal="center" vertical="center"/>
    </xf>
    <xf numFmtId="10" fontId="19" fillId="0" borderId="39" xfId="1" applyNumberFormat="1" applyFont="1" applyBorder="1" applyAlignment="1">
      <alignment horizontal="center" vertical="center"/>
    </xf>
    <xf numFmtId="10" fontId="19" fillId="0" borderId="41" xfId="1" applyNumberFormat="1" applyFont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177" fontId="0" fillId="0" borderId="41" xfId="1" applyNumberFormat="1" applyFont="1" applyBorder="1" applyAlignment="1">
      <alignment horizontal="center" vertical="center"/>
    </xf>
    <xf numFmtId="177" fontId="0" fillId="0" borderId="39" xfId="1" applyNumberFormat="1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255">
    <cellStyle name="‡" xfId="12" xr:uid="{5607E8C4-198A-4B26-957A-863360157E7D}"/>
    <cellStyle name="20% - Ênfase1 2" xfId="57" xr:uid="{46B6F1E1-7D18-4E48-814F-7B6AFF1E639F}"/>
    <cellStyle name="20% - Ênfase1 2 2" xfId="58" xr:uid="{5A76CA47-BC5A-49C3-822D-BE4540416FF1}"/>
    <cellStyle name="20% - Ênfase2 2" xfId="59" xr:uid="{1AB80482-7A1A-4D5F-804C-16C8F935DDE2}"/>
    <cellStyle name="20% - Ênfase2 2 2" xfId="60" xr:uid="{A3ED9160-E10B-46C4-9D22-19DC30333904}"/>
    <cellStyle name="20% - Ênfase3 2" xfId="61" xr:uid="{8550E0C8-914D-47C6-8FA9-837AB8C61A36}"/>
    <cellStyle name="20% - Ênfase3 2 2" xfId="62" xr:uid="{F5F09FB5-1257-4697-ABA4-3CCF3DFB63B5}"/>
    <cellStyle name="20% - Ênfase4 2" xfId="63" xr:uid="{82FA26A0-1A93-4D02-925A-9B56974B6544}"/>
    <cellStyle name="20% - Ênfase4 2 2" xfId="64" xr:uid="{0E98F268-C657-441A-AF11-2FB98BC8C18D}"/>
    <cellStyle name="20% - Ênfase5 2" xfId="65" xr:uid="{841D30CB-7423-4922-933B-B55C5F8C50C8}"/>
    <cellStyle name="20% - Ênfase5 2 2" xfId="66" xr:uid="{0E8FDB57-411D-4AAA-A614-D88DC6341E74}"/>
    <cellStyle name="20% - Ênfase6 2" xfId="67" xr:uid="{7E19678C-6EE0-4897-8BB4-787E85BF3019}"/>
    <cellStyle name="20% - Ênfase6 2 2" xfId="68" xr:uid="{E09E7C58-BD8B-4C1C-9BBE-58A2735F7F24}"/>
    <cellStyle name="40% - Ênfase1 2" xfId="69" xr:uid="{ED8005A0-A721-4D08-8981-90661A92A4FC}"/>
    <cellStyle name="40% - Ênfase1 2 2" xfId="70" xr:uid="{0B28A2A2-B4EC-4397-9710-EEED3A2A69D1}"/>
    <cellStyle name="40% - Ênfase2 2" xfId="71" xr:uid="{99B5A2BD-A1F3-4876-BA18-66DF2A2DC567}"/>
    <cellStyle name="40% - Ênfase2 2 2" xfId="72" xr:uid="{BD7A5A1F-829D-4A11-B085-C7010FC6336B}"/>
    <cellStyle name="40% - Ênfase3 2" xfId="73" xr:uid="{6D30F3F6-0416-435D-B9A1-D44ADBEBF162}"/>
    <cellStyle name="40% - Ênfase3 2 2" xfId="74" xr:uid="{DA3E0FA9-B11D-478A-8D04-7FFAD97FBF9C}"/>
    <cellStyle name="40% - Ênfase4 2" xfId="75" xr:uid="{167ABA3D-F3ED-400D-9334-AB6104509BE3}"/>
    <cellStyle name="40% - Ênfase4 2 2" xfId="76" xr:uid="{3E79604C-CD33-48E0-A407-A3485CE36C78}"/>
    <cellStyle name="40% - Ênfase5 2" xfId="77" xr:uid="{FECEAC66-3159-44D3-9E36-FC415346E232}"/>
    <cellStyle name="40% - Ênfase5 2 2" xfId="78" xr:uid="{F262021B-322F-465B-856A-31589828FEBB}"/>
    <cellStyle name="40% - Ênfase6 2" xfId="79" xr:uid="{01A4957D-5F50-48D8-B10C-87977F892E27}"/>
    <cellStyle name="40% - Ênfase6 2 2" xfId="80" xr:uid="{0483DA64-C3BE-4C81-AF02-484E46007A51}"/>
    <cellStyle name="60% - Ênfase1 2" xfId="81" xr:uid="{6C99BC49-6581-4EB8-9643-8E853CE9C8AC}"/>
    <cellStyle name="60% - Ênfase1 2 2" xfId="82" xr:uid="{60060E73-CF15-4C26-9CFE-216B24AD9050}"/>
    <cellStyle name="60% - Ênfase2 2" xfId="83" xr:uid="{603F3B63-05E5-444B-AF03-A0AD8C0B7F60}"/>
    <cellStyle name="60% - Ênfase2 2 2" xfId="84" xr:uid="{B9FA081F-396B-4365-81C4-15BCDE259061}"/>
    <cellStyle name="60% - Ênfase3 2" xfId="85" xr:uid="{A3C596A8-C2AE-4162-8D2D-DF3CB8249D3F}"/>
    <cellStyle name="60% - Ênfase3 2 2" xfId="86" xr:uid="{F15CBCB3-CE3F-4734-AA11-8A1A883FD8D4}"/>
    <cellStyle name="60% - Ênfase4 2" xfId="87" xr:uid="{BB50A78F-BBC4-4AB0-AD0A-996C8CE74440}"/>
    <cellStyle name="60% - Ênfase4 2 2" xfId="88" xr:uid="{AAFE842B-32D3-423D-8772-0DF294B9DCCC}"/>
    <cellStyle name="60% - Ênfase5 2" xfId="89" xr:uid="{0AB87D3E-F707-41C2-8E16-7766CE607267}"/>
    <cellStyle name="60% - Ênfase5 2 2" xfId="90" xr:uid="{017B2456-1688-47CA-9293-15ADDDBFDA00}"/>
    <cellStyle name="60% - Ênfase6 2" xfId="91" xr:uid="{EAE863A8-1FA8-4CB9-8FF5-B699EC5EF74E}"/>
    <cellStyle name="60% - Ênfase6 2 2" xfId="92" xr:uid="{F80B6DE2-76AD-4743-9173-165003696430}"/>
    <cellStyle name="Bol-Data" xfId="13" xr:uid="{0CEB0E11-55E8-4330-9E18-D3C101C96D51}"/>
    <cellStyle name="Bol-Data 2" xfId="14" xr:uid="{A4028513-A074-424F-B9F7-D72EFAE4A4AE}"/>
    <cellStyle name="Boletim" xfId="15" xr:uid="{D664AE8B-569D-4BBB-B58F-8217D4752BD1}"/>
    <cellStyle name="Bom 2" xfId="93" xr:uid="{4E3A8D6A-EA7A-43E2-A78E-894C5703A123}"/>
    <cellStyle name="Bom 2 2" xfId="94" xr:uid="{F918B4A5-59A8-47A8-BA89-76F136B4AAA2}"/>
    <cellStyle name="Cálculo 2" xfId="95" xr:uid="{E8303D24-F1F6-4F98-BE2C-B612E3E1CACB}"/>
    <cellStyle name="Cálculo 2 2" xfId="96" xr:uid="{B96E7975-D26E-4E85-8435-408872A5B790}"/>
    <cellStyle name="Célula de Verificação 2" xfId="97" xr:uid="{B9C5075A-16D6-4E2A-BE64-4A731C48B82C}"/>
    <cellStyle name="Célula de Verificação 2 2" xfId="98" xr:uid="{16766D5F-C932-4006-94F9-4B7CE81479A0}"/>
    <cellStyle name="Célula Vinculada 2" xfId="99" xr:uid="{EBBF0E83-D827-49F6-9D3E-46C27A90B449}"/>
    <cellStyle name="Célula Vinculada 2 2" xfId="100" xr:uid="{AF87E0DF-8831-4809-9519-09DF696F30AB}"/>
    <cellStyle name="Comma0 - Modelo1" xfId="16" xr:uid="{3AE99450-76C6-4256-A216-3DCD17B4F7EB}"/>
    <cellStyle name="Comma0 - Style1" xfId="17" xr:uid="{FD00302E-D0CB-4C57-A867-945E34D9752F}"/>
    <cellStyle name="Comma1 - Modelo2" xfId="18" xr:uid="{FC510D1F-24BC-4DF8-B606-95CF60762C62}"/>
    <cellStyle name="Comma1 - Style2" xfId="19" xr:uid="{97760CE3-92AE-43A8-BF5D-C9E5395B1867}"/>
    <cellStyle name="Currency [0]_1995" xfId="20" xr:uid="{F5EA23E5-41D2-494D-A471-D692F0E61251}"/>
    <cellStyle name="Currency_1995" xfId="21" xr:uid="{9EDF2BEA-118C-4F79-A580-040AA1F166D9}"/>
    <cellStyle name="Data" xfId="22" xr:uid="{8C629F2E-1FA7-4421-805D-3AEC0D3D8521}"/>
    <cellStyle name="Dia" xfId="23" xr:uid="{6D62D52E-23BE-4D2F-8D3E-427C230CE698}"/>
    <cellStyle name="Encabez1" xfId="24" xr:uid="{C7B1CAB1-D97F-4F9D-872F-462557229E4F}"/>
    <cellStyle name="Encabez2" xfId="25" xr:uid="{37809E82-9310-4254-9906-DA426A5812F5}"/>
    <cellStyle name="Ênfase1 2" xfId="101" xr:uid="{9174C808-38E6-431F-BF4C-1B9EDBA85330}"/>
    <cellStyle name="Ênfase1 2 2" xfId="102" xr:uid="{985771BF-6EB9-417D-8816-F37A3249FBBA}"/>
    <cellStyle name="Ênfase2 2" xfId="103" xr:uid="{0DEEABDA-8237-4F59-BDA7-07D7ADB9621B}"/>
    <cellStyle name="Ênfase2 2 2" xfId="104" xr:uid="{582D2361-883F-4B31-BDC3-B33FB71AC100}"/>
    <cellStyle name="Ênfase3 2" xfId="105" xr:uid="{8603AC0B-CC2F-49D1-84FD-E01A731D7CA2}"/>
    <cellStyle name="Ênfase3 2 2" xfId="106" xr:uid="{7A25FCD3-0E00-455A-AEAB-AAC8D92B083D}"/>
    <cellStyle name="Ênfase4 2" xfId="107" xr:uid="{2237D985-1ABF-470A-9D51-66206BBF372B}"/>
    <cellStyle name="Ênfase4 2 2" xfId="108" xr:uid="{BB2AB785-E225-4BD8-8710-F13D6B030E38}"/>
    <cellStyle name="Ênfase5 2" xfId="109" xr:uid="{59C17B72-8AB5-4625-9DA6-3542D95A094A}"/>
    <cellStyle name="Ênfase5 2 2" xfId="110" xr:uid="{3C91A615-504A-491B-8387-D2CD6A46175D}"/>
    <cellStyle name="Ênfase6 2" xfId="111" xr:uid="{432FE2A7-1090-4906-8150-28645425C637}"/>
    <cellStyle name="Ênfase6 2 2" xfId="112" xr:uid="{91B27DB4-5377-4653-A337-41360D4DF539}"/>
    <cellStyle name="Entrada 2" xfId="113" xr:uid="{B53B18CB-A118-4D3F-8797-37AC33F67AC7}"/>
    <cellStyle name="Entrada 2 2" xfId="114" xr:uid="{4F6BD304-2DDD-4179-8F42-38F8C1DAAD0A}"/>
    <cellStyle name="Euro" xfId="26" xr:uid="{772606C6-B5DB-446B-A423-6BB8D767664C}"/>
    <cellStyle name="Euro 2" xfId="116" xr:uid="{B44E57EC-CE09-4F53-97B9-85D272C245F7}"/>
    <cellStyle name="Euro_Trimestral" xfId="115" xr:uid="{11CD8115-26A8-48C2-AAE5-C33FF2F5A3C0}"/>
    <cellStyle name="Excel Built-in Normal" xfId="117" xr:uid="{E70A2361-B480-47F1-B6FF-EC478EACAAE4}"/>
    <cellStyle name="F2" xfId="27" xr:uid="{E8DF5195-C11C-4904-9275-3C64DFBB4050}"/>
    <cellStyle name="F3" xfId="28" xr:uid="{9A425B5C-2D1F-427B-AFC8-E9FD0F41AF00}"/>
    <cellStyle name="F4" xfId="29" xr:uid="{5D9F075C-1AE7-4568-8F15-1388C906AD91}"/>
    <cellStyle name="F5" xfId="30" xr:uid="{2A1A80E0-0391-4EBF-9ADD-26BD10275E5C}"/>
    <cellStyle name="F6" xfId="31" xr:uid="{938C9B1D-0F79-419C-BC7C-D0295219D2A3}"/>
    <cellStyle name="F7" xfId="32" xr:uid="{32425D2D-D4D5-438A-91E7-3C526521BAC4}"/>
    <cellStyle name="F8" xfId="33" xr:uid="{8609460F-075F-4EE5-A68C-7A33021FF413}"/>
    <cellStyle name="Fijo" xfId="34" xr:uid="{FF297504-95FE-49C3-8C81-101CD4EAC5F3}"/>
    <cellStyle name="Financiero" xfId="35" xr:uid="{ABB8A351-4092-4108-B1E7-20555036995F}"/>
    <cellStyle name="Fixo" xfId="36" xr:uid="{606D3AAD-D467-4C67-AB96-FE5764AECFE9}"/>
    <cellStyle name="Heading" xfId="118" xr:uid="{28E48BA9-B614-4CD7-8B75-5C17AEFA0CDC}"/>
    <cellStyle name="Heading 2" xfId="119" xr:uid="{7986F507-C8DB-40A8-904B-226ED8D83788}"/>
    <cellStyle name="Heading1" xfId="120" xr:uid="{28EFA851-DB5E-49E3-A4AF-CF95A112C970}"/>
    <cellStyle name="Heading1 2" xfId="121" xr:uid="{BDE1DB13-4EC0-4100-BA7D-49E739B0A97F}"/>
    <cellStyle name="Hyperlink 2" xfId="3" xr:uid="{7ECB0EA1-2107-4D87-B256-F0AD6FDE2165}"/>
    <cellStyle name="Incorreto 2" xfId="122" xr:uid="{891FBB00-9198-4E06-8C53-A2E1A2EAAE0B}"/>
    <cellStyle name="Incorreto 2 2" xfId="123" xr:uid="{1AB53994-CB23-4F72-B4E7-FFF54905D4A8}"/>
    <cellStyle name="Millares [0]_10 AVERIAS MASIVAS + ANT" xfId="37" xr:uid="{3F56BA0D-8E87-4286-8BD3-07D749136590}"/>
    <cellStyle name="Millares_10 AVERIAS MASIVAS + ANT" xfId="38" xr:uid="{52439FD9-C0C3-4794-A793-DD2044988FFF}"/>
    <cellStyle name="Moeda 2" xfId="124" xr:uid="{A020A51D-A565-4262-8C49-FD1E0881199B}"/>
    <cellStyle name="Moeda 2 2" xfId="125" xr:uid="{B574382D-1E9D-4E11-9234-87B2281D6C53}"/>
    <cellStyle name="Moneda [0]_10 AVERIAS MASIVAS + ANT" xfId="39" xr:uid="{E6980743-FB64-4327-B1A2-95C7D9AEA109}"/>
    <cellStyle name="Moneda_10 AVERIAS MASIVAS + ANT" xfId="40" xr:uid="{FB84E1CB-13D9-44CD-8EAA-117683A2A40A}"/>
    <cellStyle name="Monetario" xfId="41" xr:uid="{3C9BB166-519E-40DD-B7D1-946AAF566384}"/>
    <cellStyle name="Neutra 2" xfId="126" xr:uid="{066F1594-5E25-4953-A91D-CA4537CB5BD6}"/>
    <cellStyle name="Neutra 2 2" xfId="127" xr:uid="{B322E510-3A0E-4322-9EB0-1C6277969D37}"/>
    <cellStyle name="no dec" xfId="42" xr:uid="{0E76906F-797D-4D45-84ED-A995F676F168}"/>
    <cellStyle name="Normal" xfId="0" builtinId="0"/>
    <cellStyle name="Normal 10" xfId="55" xr:uid="{4768914F-8173-4FA0-85B4-18F550F8C227}"/>
    <cellStyle name="Normal 11" xfId="128" xr:uid="{73506B3F-29D6-47E2-9FB9-DDCB43084C4A}"/>
    <cellStyle name="Normal 12" xfId="129" xr:uid="{F97FD480-7255-4F3B-B6E2-4D9E686C703E}"/>
    <cellStyle name="Normal 13" xfId="130" xr:uid="{38010AFB-5DE7-45F8-A347-AB9C69EDC4B0}"/>
    <cellStyle name="Normal 14" xfId="131" xr:uid="{72A71F76-E390-45C9-95D4-5D15FE6CB63C}"/>
    <cellStyle name="Normal 15" xfId="132" xr:uid="{819DA695-7A33-4DA9-8212-2C2A1623AB4B}"/>
    <cellStyle name="Normal 16" xfId="133" xr:uid="{05B9FBAE-5323-43B3-81C4-0D153318D042}"/>
    <cellStyle name="Normal 2" xfId="4" xr:uid="{0A5F6709-5FC7-40EF-9EE5-4EEC7897276B}"/>
    <cellStyle name="Normal 2 2" xfId="2" xr:uid="{D848E629-EEB1-4A43-A2AC-A882C571ED50}"/>
    <cellStyle name="Normal 2 2 2" xfId="136" xr:uid="{E6470878-3167-4081-BA96-E7153C0956D5}"/>
    <cellStyle name="Normal 2 2 3" xfId="137" xr:uid="{A2BEFEBC-1E75-4ED8-9E6D-926CC28443E0}"/>
    <cellStyle name="Normal 2 2 4" xfId="138" xr:uid="{D2F6250C-0A5D-47D9-9440-B062DF2DD904}"/>
    <cellStyle name="Normal 2 2 5" xfId="139" xr:uid="{AE2B8F9F-143F-4E67-B920-EC9A7FE3C2F2}"/>
    <cellStyle name="Normal 2 2 6" xfId="140" xr:uid="{2B350C92-47C4-421F-ABE8-5F0D5AA6AE81}"/>
    <cellStyle name="Normal 2 2 7" xfId="141" xr:uid="{73066D76-4ABF-48A4-9A51-24598F8543F9}"/>
    <cellStyle name="Normal 2 2_Trimestral" xfId="135" xr:uid="{7235E7ED-8587-4239-950D-C6F1BE5A3ECC}"/>
    <cellStyle name="Normal 2 3" xfId="5" xr:uid="{6EA8356E-8DC7-4F34-9C1E-68D81BFE13AB}"/>
    <cellStyle name="Normal 2 3 2" xfId="142" xr:uid="{4365F257-2C2A-433E-AC08-51B7CDDDB00A}"/>
    <cellStyle name="Normal 2 3 3" xfId="143" xr:uid="{B44034A2-A69D-4972-9100-C4422C204FE7}"/>
    <cellStyle name="Normal 2 3 4" xfId="144" xr:uid="{8BB676D1-1AC4-4BBA-99EA-43314CF35B96}"/>
    <cellStyle name="Normal 2 4" xfId="145" xr:uid="{B804CE2B-A897-4CD6-9CA5-42BEF2C27165}"/>
    <cellStyle name="Normal 2 4 2" xfId="146" xr:uid="{6B78005C-CF83-4D85-8BBA-E95EF762F7C3}"/>
    <cellStyle name="Normal 2 4 3" xfId="147" xr:uid="{CB28046C-5D0F-4686-8BB9-32460B206647}"/>
    <cellStyle name="Normal 2 5" xfId="148" xr:uid="{8BF74A3B-1882-4111-A646-E9FAC5C21807}"/>
    <cellStyle name="Normal 2 5 2" xfId="149" xr:uid="{4D4C7171-F9EC-4116-9C3C-10030308F22A}"/>
    <cellStyle name="Normal 2 5 3" xfId="150" xr:uid="{E7D16C29-81FD-41D6-A90D-FB6F482A069E}"/>
    <cellStyle name="Normal 2 6" xfId="151" xr:uid="{7DC8FAFA-E8B0-41A5-8475-6DB978378DBD}"/>
    <cellStyle name="Normal 2 7" xfId="152" xr:uid="{2A91D9D8-566F-4755-9881-C625AEA4EF55}"/>
    <cellStyle name="Normal 2 8" xfId="153" xr:uid="{489E317A-AD65-47D0-B50C-5330C89577BC}"/>
    <cellStyle name="Normal 2_Trimestral" xfId="134" xr:uid="{DE9DCC15-4921-4A4F-8AAB-D67A09E482E9}"/>
    <cellStyle name="Normal 3" xfId="6" xr:uid="{518EC907-F8A1-437D-84FA-9546EEF81314}"/>
    <cellStyle name="Normal 3 2" xfId="7" xr:uid="{D61E81D9-D45E-4A52-93EB-C8104EC88CDC}"/>
    <cellStyle name="Normal 3 2 2" xfId="155" xr:uid="{9792651E-FEF3-4F27-B041-410502149D49}"/>
    <cellStyle name="Normal 3 2 3" xfId="156" xr:uid="{32F87556-9F90-4547-A554-2C9BACBFDB28}"/>
    <cellStyle name="Normal 3 2 4" xfId="157" xr:uid="{13112421-0071-4D4A-8F6A-1B6C42DF5321}"/>
    <cellStyle name="Normal 3 2 5" xfId="158" xr:uid="{D9CE25C6-5547-4335-95B2-400680CC5677}"/>
    <cellStyle name="Normal 3 3" xfId="159" xr:uid="{F053095E-4A40-428A-B401-00C8142ACBD9}"/>
    <cellStyle name="Normal 3 4" xfId="160" xr:uid="{D4CE22BA-31CA-47B5-B4D3-9E259AE5439D}"/>
    <cellStyle name="Normal 3 5" xfId="161" xr:uid="{9E8D481D-E176-47A1-AB79-18131A96C741}"/>
    <cellStyle name="Normal 3 6" xfId="162" xr:uid="{422C38D7-7F11-4AB6-B287-F1B0C8A5D040}"/>
    <cellStyle name="Normal 3 6 2" xfId="163" xr:uid="{DF6BFD38-13CF-49D4-B94E-154A7404CF25}"/>
    <cellStyle name="Normal 3 7" xfId="164" xr:uid="{F2F5B867-7F3A-4302-B073-D840BEE5A763}"/>
    <cellStyle name="Normal 3_Trimestral" xfId="154" xr:uid="{23D8738A-ED54-4A68-8465-949209B0E6F3}"/>
    <cellStyle name="Normal 4" xfId="8" xr:uid="{DEB6DEC2-90C6-47D0-8AC8-32D52B542D91}"/>
    <cellStyle name="Normal 4 2" xfId="165" xr:uid="{0BCC5648-34FA-4ED7-9963-0C1C5CFE3080}"/>
    <cellStyle name="Normal 4 2 2" xfId="166" xr:uid="{D3A9A433-21F7-485A-B19D-80538FD469B9}"/>
    <cellStyle name="Normal 4 2 3" xfId="167" xr:uid="{676D4ADD-9062-48FC-8927-E531630F0D4F}"/>
    <cellStyle name="Normal 4 3" xfId="168" xr:uid="{3FCDEF57-621F-4DD4-8D9A-F01F08F19C7C}"/>
    <cellStyle name="Normal 4 3 2" xfId="169" xr:uid="{2C3796E2-B286-4868-9288-C38CEF5D86D5}"/>
    <cellStyle name="Normal 4 3 3" xfId="170" xr:uid="{C3A30C2E-6599-499B-BB4D-08D596D172E2}"/>
    <cellStyle name="Normal 4 4" xfId="171" xr:uid="{56DC0068-C908-49E0-A3BD-22150283CEB8}"/>
    <cellStyle name="Normal 4 5" xfId="172" xr:uid="{E30F222F-2F2E-4C44-A852-AB671914140E}"/>
    <cellStyle name="Normal 4 6" xfId="173" xr:uid="{AD2FEDA5-A371-4DEF-AE68-1B585DD04471}"/>
    <cellStyle name="Normal 5" xfId="43" xr:uid="{5815645E-A103-4198-A601-3EE13D6A31CA}"/>
    <cellStyle name="Normal 5 2" xfId="44" xr:uid="{23DF7DCF-C3EC-4E55-8378-7F0C7BDDB4AB}"/>
    <cellStyle name="Normal 5 3" xfId="174" xr:uid="{C2B38289-74F5-49DA-8C3F-6380977685EF}"/>
    <cellStyle name="Normal 5 4" xfId="175" xr:uid="{3D3FD0F9-A71A-499E-8113-826D929D9E85}"/>
    <cellStyle name="Normal 5 5" xfId="176" xr:uid="{DA1FEC5C-4E12-497F-9220-5E0238D38497}"/>
    <cellStyle name="Normal 5 6" xfId="177" xr:uid="{76F087DB-A654-448B-AC31-AC2F4D9490A8}"/>
    <cellStyle name="Normal 5_Base sem ajuste" xfId="178" xr:uid="{B5AB7AD5-A98C-4AEB-AE2C-36127C03CBCE}"/>
    <cellStyle name="Normal 6" xfId="11" xr:uid="{53389D92-2083-4C5C-A121-A6F7F5564ECF}"/>
    <cellStyle name="Normal 6 2" xfId="179" xr:uid="{5D168940-4267-4FF3-B7D5-72312E2C7667}"/>
    <cellStyle name="Normal 6 3" xfId="180" xr:uid="{38C61B5A-F2EE-4CD3-86FA-E631D6E0DEC7}"/>
    <cellStyle name="Normal 6_Base sem ajuste" xfId="181" xr:uid="{D25BC2FE-687A-4958-901F-DFA29A658E4F}"/>
    <cellStyle name="Normal 7" xfId="182" xr:uid="{6F09C7A7-9148-4A74-BA54-98A0F322E75D}"/>
    <cellStyle name="Normal 7 2" xfId="183" xr:uid="{5151E55F-7A11-457C-A9C2-BB57D4895A22}"/>
    <cellStyle name="Normal 7 3" xfId="184" xr:uid="{DFD2EC6F-1909-463A-8C52-7B3053361F04}"/>
    <cellStyle name="Normal 7 4" xfId="185" xr:uid="{C98F1585-C986-4F80-9453-837CF38FA7CB}"/>
    <cellStyle name="Normal 7 5" xfId="186" xr:uid="{EEEC84EF-37A6-47B6-A1C3-61F17419397D}"/>
    <cellStyle name="Normal 8" xfId="187" xr:uid="{F8270B4C-5E31-4D32-A046-63BA541280FB}"/>
    <cellStyle name="Normal 8 2" xfId="188" xr:uid="{78F4034F-D2A1-4417-84A3-67F684C7534E}"/>
    <cellStyle name="Normal 8 3" xfId="189" xr:uid="{E510DD41-F6B2-4085-BA86-85A318DBF6DC}"/>
    <cellStyle name="Normal 8 4" xfId="190" xr:uid="{3A1EA75E-32D8-4E53-B744-C20CA84C723E}"/>
    <cellStyle name="Normal 9" xfId="191" xr:uid="{37E35E7B-2165-45A0-B6DD-DBAA4E93C499}"/>
    <cellStyle name="Nota 2" xfId="192" xr:uid="{EDB64350-8940-41E7-AB9E-5773961D3972}"/>
    <cellStyle name="Nota 2 2" xfId="193" xr:uid="{D6DD906B-526F-41AC-9527-6D018707408B}"/>
    <cellStyle name="Nota 3" xfId="194" xr:uid="{248FAC64-AFEA-4763-A436-04B5E451B4A8}"/>
    <cellStyle name="Percentual" xfId="45" xr:uid="{9248F80C-34EC-4F98-9218-6831818B8938}"/>
    <cellStyle name="Ponto" xfId="46" xr:uid="{F356485A-4BC9-4D74-9160-658F78802964}"/>
    <cellStyle name="Porcentagem" xfId="1" builtinId="5"/>
    <cellStyle name="Porcentagem 2" xfId="9" xr:uid="{B43BE91A-2A03-4134-AE7F-ADE19218E8FF}"/>
    <cellStyle name="Porcentagem 2 2" xfId="47" xr:uid="{8E6BB56C-F8A1-4DE9-9F93-676C00CD80A5}"/>
    <cellStyle name="Porcentagem 2 3" xfId="195" xr:uid="{D3427B26-DA16-4BE7-B9A2-13AE236FEBB7}"/>
    <cellStyle name="Porcentagem 2 4" xfId="196" xr:uid="{AD3B7195-BD33-4AF2-A91E-DDB745149F91}"/>
    <cellStyle name="Porcentagem 2 5" xfId="197" xr:uid="{E8A69E5D-D293-4717-9852-8B8D449D6D8F}"/>
    <cellStyle name="Porcentagem 2 6" xfId="198" xr:uid="{AA2D52FD-11AD-404D-85E4-8849EC30B7F4}"/>
    <cellStyle name="Porcentagem 3" xfId="48" xr:uid="{99AA27B9-B2EC-42F7-BDAB-BB23D20B6C61}"/>
    <cellStyle name="Porcentagem 3 2" xfId="199" xr:uid="{3BE7BC91-45D0-44CF-B0AC-D9E09371EDED}"/>
    <cellStyle name="Porcentagem 4" xfId="200" xr:uid="{C668C836-84C2-468F-A32D-A075493BEF37}"/>
    <cellStyle name="Porcentagem 4 2" xfId="201" xr:uid="{E2F5EBCF-A5F6-4E47-AD84-AD6A3FFCB7CB}"/>
    <cellStyle name="Porcentagem 5" xfId="202" xr:uid="{20CCE529-87F1-47C1-873D-94AEC8DFD312}"/>
    <cellStyle name="Porcentaje" xfId="49" xr:uid="{75D2AC1B-0C00-4E03-93E2-957AEEA67DDB}"/>
    <cellStyle name="Result" xfId="203" xr:uid="{E065CC92-CDE3-4D12-A987-3387A894D28E}"/>
    <cellStyle name="Result 2" xfId="204" xr:uid="{5F0F0CBF-35B0-421A-B933-2CE652F1043C}"/>
    <cellStyle name="Result2" xfId="205" xr:uid="{4D297296-F861-4E26-A2E0-B6C1C728E2F0}"/>
    <cellStyle name="Result2 2" xfId="206" xr:uid="{3AC48340-020B-47DE-8F89-DB0041C83E1D}"/>
    <cellStyle name="RM" xfId="50" xr:uid="{8345881E-96E7-4FE6-A50D-2C6DB434F3B1}"/>
    <cellStyle name="Saída 2" xfId="207" xr:uid="{612E0661-D09B-4101-A4BB-5DE423B1852B}"/>
    <cellStyle name="Saída 2 2" xfId="208" xr:uid="{3F434454-E8DA-47D3-BEDF-F22A08031A90}"/>
    <cellStyle name="Separador de milhares 2" xfId="10" xr:uid="{381A6353-F7F4-4026-A3BB-53004154E817}"/>
    <cellStyle name="Separador de milhares 2 2" xfId="51" xr:uid="{1E1E722E-D370-4019-883D-67701A0736DF}"/>
    <cellStyle name="Separador de milhares 2 2 2" xfId="210" xr:uid="{EB24EF3E-AA54-4C4D-A637-3B9C31D5FB4C}"/>
    <cellStyle name="Separador de milhares 2 2 2 2" xfId="211" xr:uid="{F2BF0241-A1C3-470E-84A7-147C5A66318B}"/>
    <cellStyle name="Separador de milhares 2 2 3" xfId="212" xr:uid="{2F61315D-42A2-4EEE-8D8F-CC122922DF68}"/>
    <cellStyle name="Separador de milhares 2 2_Trimestral" xfId="209" xr:uid="{98509B49-945D-4620-B555-94DD88548DD7}"/>
    <cellStyle name="Separador de milhares 2 3" xfId="213" xr:uid="{5F549DB2-66A1-4374-B4BF-966291A673BA}"/>
    <cellStyle name="Separador de milhares 2 3 2" xfId="214" xr:uid="{15C4A3AD-97E9-4D75-BE75-DC3AE1F106EF}"/>
    <cellStyle name="Separador de milhares 2 4" xfId="215" xr:uid="{199965D3-1240-4A71-AC27-94DF609AE1F9}"/>
    <cellStyle name="Separador de milhares 2 4 2" xfId="216" xr:uid="{DCCAFC84-CCC5-408E-8D9A-7EB68D7F42C8}"/>
    <cellStyle name="Separador de milhares 2 5" xfId="217" xr:uid="{42CE4317-F5A6-4B1B-8677-135689F78146}"/>
    <cellStyle name="Separador de milhares 2 6" xfId="218" xr:uid="{DF2777CA-5EA5-48F8-BF80-2D52BB095C5B}"/>
    <cellStyle name="Separador de milhares 3" xfId="52" xr:uid="{839D7726-111F-4D2E-B921-1B0D9E401A54}"/>
    <cellStyle name="Separador de milhares 3 2" xfId="220" xr:uid="{E3F468A9-BBF6-4574-823B-CA2DAE626E70}"/>
    <cellStyle name="Separador de milhares 3 3" xfId="221" xr:uid="{A578EB38-242B-46D8-95CB-2AC7DECD015A}"/>
    <cellStyle name="Separador de milhares 3_Trimestral" xfId="219" xr:uid="{4C127E10-1E6D-491A-8C62-B814398B479F}"/>
    <cellStyle name="Texto de Aviso 2" xfId="222" xr:uid="{338896DD-0B6E-485F-B333-72503EBE817B}"/>
    <cellStyle name="Texto de Aviso 2 2" xfId="223" xr:uid="{34894353-29BB-4C95-BD42-A38C543E540C}"/>
    <cellStyle name="Texto Explicativo 2" xfId="224" xr:uid="{D8F81BDF-3A35-4AAF-9140-B5F5DB2A6E69}"/>
    <cellStyle name="Texto Explicativo 2 2" xfId="225" xr:uid="{51B32DFC-7AD8-4F7C-AD21-4254BE1ED918}"/>
    <cellStyle name="Título 1 2" xfId="226" xr:uid="{49EF608B-7DAF-4A56-A25D-8C6197FA3C70}"/>
    <cellStyle name="Título 2 2" xfId="227" xr:uid="{B2330984-7FDB-4D25-B74A-F67A713CEC47}"/>
    <cellStyle name="Título 3 2" xfId="228" xr:uid="{9C87AA93-171F-4C2F-BDFE-E74F2461E7EF}"/>
    <cellStyle name="Título 4 2" xfId="229" xr:uid="{C12763B4-20CE-4D7A-AD1A-EA8AFDB2CDE3}"/>
    <cellStyle name="Título 5" xfId="230" xr:uid="{83A846BF-9F11-4060-940B-921C821091D3}"/>
    <cellStyle name="Titulo1" xfId="53" xr:uid="{D260FDD9-0EE9-41B8-8F3B-2EA061D7A2D2}"/>
    <cellStyle name="Titulo2" xfId="54" xr:uid="{F3A3E150-5BC0-407A-AF3F-D3F20E33F445}"/>
    <cellStyle name="Total 2" xfId="231" xr:uid="{78311ADD-F8E7-481F-910F-4B85ABE9A4CE}"/>
    <cellStyle name="Total 2 2" xfId="232" xr:uid="{5A7D0A66-8A4A-471B-BF1C-41F8FB815EB0}"/>
    <cellStyle name="Vírgula 2" xfId="56" xr:uid="{1DC0DD07-BA97-4311-AEAA-E04839C48017}"/>
    <cellStyle name="Vírgula 2 2" xfId="234" xr:uid="{13FA0D82-4E16-4B81-B941-4ECB6852A165}"/>
    <cellStyle name="Vírgula 2 2 2" xfId="235" xr:uid="{00CF318A-1A59-4067-AACA-9572093A5482}"/>
    <cellStyle name="Vírgula 2 3" xfId="236" xr:uid="{8EEAC426-0B12-438C-821C-259D9C67813D}"/>
    <cellStyle name="Vírgula 2 3 2" xfId="237" xr:uid="{1CB84131-D7FF-41D0-8375-7E20076E9EA0}"/>
    <cellStyle name="Vírgula 2 4" xfId="238" xr:uid="{ED1B0DDB-B52E-41C1-ACCF-0E4F0B115FC9}"/>
    <cellStyle name="Vírgula 2 4 2" xfId="239" xr:uid="{9235F7DD-BF74-4002-B0C6-788EF098FCC2}"/>
    <cellStyle name="Vírgula 2 5" xfId="240" xr:uid="{6093AB88-22B7-423D-AB18-450E2CA0E7FC}"/>
    <cellStyle name="Vírgula 2 5 2" xfId="241" xr:uid="{33201DB0-957C-4B6F-BADF-631658EA541E}"/>
    <cellStyle name="Vírgula 2 5 3" xfId="242" xr:uid="{15213DAB-CB34-48D7-B62A-734813C314D5}"/>
    <cellStyle name="Vírgula 2 5 4" xfId="243" xr:uid="{01B03A6B-B19C-4261-BF74-8845843A070D}"/>
    <cellStyle name="Vírgula 2 5 5" xfId="244" xr:uid="{F8DC0A03-4987-40BA-A45A-93D5FB3BBB55}"/>
    <cellStyle name="Vírgula 2 6" xfId="245" xr:uid="{F24C1A69-B560-467E-9914-4911A2A80A49}"/>
    <cellStyle name="Vírgula 2_Trimestral" xfId="233" xr:uid="{EE12A45D-7B0F-4864-BEB5-483962F8E0AA}"/>
    <cellStyle name="Vírgula 3" xfId="246" xr:uid="{7BA34533-17D5-4724-BBEE-EA37207F90D7}"/>
    <cellStyle name="Vírgula 3 2" xfId="247" xr:uid="{7AEB9812-47E8-4FFC-A20D-9795F409DA96}"/>
    <cellStyle name="Vírgula 3 2 2" xfId="248" xr:uid="{FC64EA9D-E5C0-41C7-B612-A4FBE90B3400}"/>
    <cellStyle name="Vírgula 3 2 3" xfId="249" xr:uid="{A395A99A-73C3-464B-A95B-A616F9EEBE54}"/>
    <cellStyle name="Vírgula 3 2 4" xfId="250" xr:uid="{99DC6D94-5E64-4C25-9E63-D1467C0EE9E8}"/>
    <cellStyle name="Vírgula 3 2 5" xfId="251" xr:uid="{72F0D39E-029F-4C8F-8AFF-B35629BE7938}"/>
    <cellStyle name="Vírgula 3 3" xfId="252" xr:uid="{8E485A31-DCDB-407E-8C8B-F9D99B5825EC}"/>
    <cellStyle name="Vírgula 4" xfId="253" xr:uid="{E4A5E71D-FD6B-40A9-8AE4-5362AD5C1379}"/>
    <cellStyle name="Vírgula 4 2" xfId="254" xr:uid="{0B33774A-94E9-43A9-A338-6A072A0C89C7}"/>
  </cellStyles>
  <dxfs count="4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PRCCORE2.xlsx" TargetMode="External"/><Relationship Id="rId1" Type="http://schemas.openxmlformats.org/officeDocument/2006/relationships/externalLinkPath" Target="https://fundacaopetros-my.sharepoint.com/personal/diego_martins_petros_com_br/Documents/GRM_Macro/Banco%20de%20Dados/PRCCORE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dados-pib.xlsx" TargetMode="External"/><Relationship Id="rId1" Type="http://schemas.openxmlformats.org/officeDocument/2006/relationships/externalLinkPath" Target="https://fundacaopetros-my.sharepoint.com/personal/diego_martins_petros_com_br/Documents/GRM_Macro/Banco%20de%20Dados/dados-pi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INV/API/1.%20Atividades%20GDI-AI/0.%20Macroeconomia/1.%20Banco%20de%20Dados/Indicadores%20Brasil/Atividade/Estudos%20projecoes/PIB_Expectati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CA (Var)"/>
      <sheetName val="IPCA (Peso)"/>
      <sheetName val="IPCA (Var 12m)"/>
      <sheetName val="IPCA-15 (Var)"/>
      <sheetName val="IPCA-15 (Peso)"/>
      <sheetName val="IPCA-15 (Var 12m)"/>
      <sheetName val="IPCA Encadeado"/>
    </sheetNames>
    <sheetDataSet>
      <sheetData sheetId="0">
        <row r="198">
          <cell r="B198">
            <v>0.56000000000000005</v>
          </cell>
        </row>
        <row r="330">
          <cell r="B330">
            <v>0.53</v>
          </cell>
        </row>
        <row r="331">
          <cell r="B331">
            <v>0.84</v>
          </cell>
        </row>
        <row r="332">
          <cell r="B332">
            <v>0.71</v>
          </cell>
        </row>
        <row r="333">
          <cell r="B333">
            <v>0.61</v>
          </cell>
        </row>
        <row r="334">
          <cell r="B334">
            <v>0.23</v>
          </cell>
        </row>
        <row r="335">
          <cell r="B335">
            <v>-0.08</v>
          </cell>
        </row>
        <row r="336">
          <cell r="B336">
            <v>0.12</v>
          </cell>
        </row>
        <row r="337">
          <cell r="B337">
            <v>0.23</v>
          </cell>
        </row>
        <row r="338">
          <cell r="B338">
            <v>0.26</v>
          </cell>
        </row>
        <row r="339">
          <cell r="B339">
            <v>0.24</v>
          </cell>
        </row>
        <row r="340">
          <cell r="B340">
            <v>0.28000000000000003</v>
          </cell>
        </row>
        <row r="341">
          <cell r="B341">
            <v>0.56000000000000005</v>
          </cell>
        </row>
        <row r="342">
          <cell r="B342">
            <v>0.42</v>
          </cell>
        </row>
        <row r="343">
          <cell r="B343">
            <v>0.83</v>
          </cell>
        </row>
        <row r="344">
          <cell r="B344">
            <v>0.16</v>
          </cell>
        </row>
        <row r="345">
          <cell r="B345">
            <v>0.38</v>
          </cell>
        </row>
        <row r="346">
          <cell r="B346">
            <v>0.46</v>
          </cell>
        </row>
        <row r="347">
          <cell r="B347">
            <v>0.21</v>
          </cell>
        </row>
        <row r="348">
          <cell r="B348">
            <v>0.38</v>
          </cell>
        </row>
        <row r="349">
          <cell r="B349">
            <v>-0.02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Índice s.a."/>
      <sheetName val="Outros"/>
    </sheetNames>
    <sheetDataSet>
      <sheetData sheetId="0">
        <row r="50">
          <cell r="AN50">
            <v>6.1573364363644911</v>
          </cell>
        </row>
        <row r="51">
          <cell r="AN51">
            <v>6.3360746513681399</v>
          </cell>
        </row>
        <row r="52">
          <cell r="AN52">
            <v>6.9808249764422792</v>
          </cell>
        </row>
        <row r="53">
          <cell r="AN53">
            <v>1.0284211713384559</v>
          </cell>
        </row>
        <row r="54">
          <cell r="AN54">
            <v>-2.4260469951417618</v>
          </cell>
        </row>
        <row r="55">
          <cell r="AN55">
            <v>-2.202936580731929</v>
          </cell>
        </row>
        <row r="56">
          <cell r="AN56">
            <v>-1.1626960859019599</v>
          </cell>
        </row>
        <row r="57">
          <cell r="AN57">
            <v>5.324307253352778</v>
          </cell>
        </row>
        <row r="58">
          <cell r="AN58">
            <v>9.2091395447411415</v>
          </cell>
        </row>
        <row r="59">
          <cell r="AN59">
            <v>8.5177279045859358</v>
          </cell>
        </row>
        <row r="60">
          <cell r="AN60">
            <v>6.9071857128576442</v>
          </cell>
        </row>
        <row r="61">
          <cell r="AN61">
            <v>5.6893599146983664</v>
          </cell>
        </row>
        <row r="62">
          <cell r="AN62">
            <v>5.1951253412497289</v>
          </cell>
        </row>
        <row r="63">
          <cell r="AN63">
            <v>4.7004681395089731</v>
          </cell>
        </row>
        <row r="64">
          <cell r="AN64">
            <v>3.5373156858682591</v>
          </cell>
        </row>
        <row r="65">
          <cell r="AN65">
            <v>2.567976569713037</v>
          </cell>
        </row>
        <row r="66">
          <cell r="AN66">
            <v>1.707181480271913</v>
          </cell>
        </row>
        <row r="67">
          <cell r="AN67">
            <v>0.98647148864128287</v>
          </cell>
        </row>
        <row r="68">
          <cell r="AN68">
            <v>2.4854366410510531</v>
          </cell>
        </row>
        <row r="69">
          <cell r="AN69">
            <v>2.4828180691497841</v>
          </cell>
        </row>
        <row r="70">
          <cell r="AN70">
            <v>2.721109278219136</v>
          </cell>
        </row>
        <row r="71">
          <cell r="AN71">
            <v>4.0218251960159712</v>
          </cell>
        </row>
        <row r="72">
          <cell r="AN72">
            <v>2.7589825463526059</v>
          </cell>
        </row>
        <row r="73">
          <cell r="AN73">
            <v>2.5287673240891539</v>
          </cell>
        </row>
        <row r="74">
          <cell r="AN74">
            <v>3.469338083437834</v>
          </cell>
        </row>
        <row r="75">
          <cell r="AN75">
            <v>-0.43525166474460703</v>
          </cell>
        </row>
        <row r="76">
          <cell r="AN76">
            <v>-0.63884440792552066</v>
          </cell>
        </row>
        <row r="77">
          <cell r="AN77">
            <v>-0.22852461490368009</v>
          </cell>
        </row>
        <row r="78">
          <cell r="AN78">
            <v>-1.6193986523845181</v>
          </cell>
        </row>
        <row r="79">
          <cell r="AN79">
            <v>-2.740363059448403</v>
          </cell>
        </row>
        <row r="80">
          <cell r="AN80">
            <v>-4.2628419736219447</v>
          </cell>
        </row>
        <row r="81">
          <cell r="AN81">
            <v>-5.519557507379524</v>
          </cell>
        </row>
        <row r="82">
          <cell r="AN82">
            <v>-5.13823684366288</v>
          </cell>
        </row>
        <row r="83">
          <cell r="AN83">
            <v>-3.218523546575724</v>
          </cell>
        </row>
        <row r="84">
          <cell r="AN84">
            <v>-2.4541728067141499</v>
          </cell>
        </row>
        <row r="85">
          <cell r="AN85">
            <v>-2.2611264284385868</v>
          </cell>
        </row>
        <row r="86">
          <cell r="AN86">
            <v>0.28201556182256837</v>
          </cell>
        </row>
        <row r="87">
          <cell r="AN87">
            <v>0.78746648916356854</v>
          </cell>
        </row>
        <row r="88">
          <cell r="AN88">
            <v>1.640734528150634</v>
          </cell>
        </row>
        <row r="89">
          <cell r="AN89">
            <v>2.5761908632542241</v>
          </cell>
        </row>
        <row r="90">
          <cell r="AN90">
            <v>1.9049819192124451</v>
          </cell>
        </row>
        <row r="91">
          <cell r="AN91">
            <v>1.617098626111457</v>
          </cell>
        </row>
        <row r="92">
          <cell r="AN92">
            <v>2.0568110099114412</v>
          </cell>
        </row>
        <row r="93">
          <cell r="AN93">
            <v>1.5545833073195681</v>
          </cell>
        </row>
        <row r="94">
          <cell r="AN94">
            <v>0.90128540019212</v>
          </cell>
        </row>
        <row r="95">
          <cell r="AN95">
            <v>1.172549987657368</v>
          </cell>
        </row>
        <row r="96">
          <cell r="AN96">
            <v>1.1095246524801541</v>
          </cell>
        </row>
        <row r="97">
          <cell r="AN97">
            <v>1.693878274851035</v>
          </cell>
        </row>
        <row r="98">
          <cell r="AN98">
            <v>0.41399507040313921</v>
          </cell>
        </row>
        <row r="99">
          <cell r="AN99">
            <v>-10.13767850733656</v>
          </cell>
        </row>
        <row r="100">
          <cell r="AN100">
            <v>-3.0357079095075572</v>
          </cell>
        </row>
        <row r="101">
          <cell r="AN101">
            <v>-0.33388845777130299</v>
          </cell>
        </row>
        <row r="102">
          <cell r="AN102">
            <v>1.749748808481089</v>
          </cell>
        </row>
        <row r="103">
          <cell r="AN103">
            <v>12.396533236269191</v>
          </cell>
        </row>
        <row r="104">
          <cell r="AN104">
            <v>4.2129771241733014</v>
          </cell>
        </row>
        <row r="105">
          <cell r="AN105">
            <v>1.458598581235981</v>
          </cell>
        </row>
        <row r="106">
          <cell r="AN106">
            <v>1.473432246276096</v>
          </cell>
        </row>
        <row r="107">
          <cell r="AN107">
            <v>3.543855902410042</v>
          </cell>
        </row>
        <row r="108">
          <cell r="AN108">
            <v>4.3218147632462678</v>
          </cell>
        </row>
        <row r="109">
          <cell r="AN109">
            <v>2.6939526327891321</v>
          </cell>
        </row>
        <row r="110">
          <cell r="AN110">
            <v>4.2211775447639646</v>
          </cell>
        </row>
        <row r="111">
          <cell r="AN111">
            <v>3.4680422898174519</v>
          </cell>
        </row>
        <row r="112">
          <cell r="AN112">
            <v>1.9597173758766571</v>
          </cell>
        </row>
        <row r="113">
          <cell r="AN113">
            <v>2.0531620004657252</v>
          </cell>
        </row>
        <row r="114">
          <cell r="AN114">
            <v>2.4559872382258652</v>
          </cell>
        </row>
        <row r="115">
          <cell r="AN115">
            <v>3.3351887576536399</v>
          </cell>
        </row>
      </sheetData>
      <sheetData sheetId="1"/>
      <sheetData sheetId="2">
        <row r="1">
          <cell r="A1" t="str">
            <v>Data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IB Expectativas - Anual"/>
      <sheetName val="Simulação"/>
      <sheetName val="Simulação (8)"/>
      <sheetName val="Simulação (5)"/>
      <sheetName val="Simulação(2)"/>
      <sheetName val="Gráfico13"/>
      <sheetName val="Gráfico14"/>
      <sheetName val="Gráfico15"/>
      <sheetName val="Gráfico16"/>
      <sheetName val="Graf 3(3)"/>
      <sheetName val="Gráfico17"/>
      <sheetName val="Gráfico18"/>
      <sheetName val="Gráfico19"/>
      <sheetName val="Gráfico20"/>
      <sheetName val="Gráfico21"/>
      <sheetName val="Gráfico22"/>
      <sheetName val="Gráfico23"/>
      <sheetName val="Gráfico24"/>
      <sheetName val="Simulação (2)"/>
      <sheetName val="Simulação (3)"/>
      <sheetName val="Simulação (4)"/>
      <sheetName val="Simulação (6)"/>
      <sheetName val="Simulação (mar20)"/>
      <sheetName val="Simulação (pessimista-mai18)"/>
      <sheetName val="Simulação (7)"/>
      <sheetName val="Simulação (11)"/>
      <sheetName val="Simulação (10)"/>
      <sheetName val="Simulação (9)"/>
      <sheetName val="Simulação (16)"/>
      <sheetName val="Simulação (15)"/>
      <sheetName val="Simulação (14)"/>
      <sheetName val="Simulação (13)"/>
      <sheetName val="Simulação (12)"/>
      <sheetName val="Simulação-20210922"/>
      <sheetName val="Simulação-21.10.18"/>
      <sheetName val="PIB - abertura"/>
      <sheetName val="Hiatos"/>
      <sheetName val="Graficos"/>
      <sheetName val="IPEA-FBKF"/>
      <sheetName val="Planilha1"/>
      <sheetName val="Planilha2"/>
      <sheetName val="Planilha3"/>
      <sheetName val="Gráfico1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</sheetNames>
    <sheetDataSet>
      <sheetData sheetId="0"/>
      <sheetData sheetId="1"/>
      <sheetData sheetId="2">
        <row r="2">
          <cell r="C2"/>
          <cell r="D2"/>
          <cell r="E2"/>
          <cell r="F2"/>
          <cell r="G2"/>
          <cell r="H2"/>
        </row>
        <row r="3">
          <cell r="C3"/>
          <cell r="D3"/>
          <cell r="E3"/>
          <cell r="F3" t="str">
            <v>Cenário Base</v>
          </cell>
          <cell r="G3"/>
          <cell r="H3"/>
        </row>
        <row r="4">
          <cell r="C4" t="str">
            <v>Período</v>
          </cell>
          <cell r="D4" t="str">
            <v>PIB NSA</v>
          </cell>
          <cell r="E4" t="str">
            <v>Série com ajuste</v>
          </cell>
          <cell r="F4" t="str">
            <v>QoQ /SA</v>
          </cell>
          <cell r="G4" t="str">
            <v xml:space="preserve">YoY </v>
          </cell>
          <cell r="H4" t="str">
            <v>Proj. Petros (Acum. 4T)</v>
          </cell>
        </row>
        <row r="5">
          <cell r="C5">
            <v>35125</v>
          </cell>
          <cell r="D5">
            <v>96.839683619771947</v>
          </cell>
          <cell r="E5">
            <v>99.547351513340402</v>
          </cell>
          <cell r="F5"/>
          <cell r="G5"/>
          <cell r="H5"/>
        </row>
        <row r="6">
          <cell r="C6">
            <v>35217</v>
          </cell>
          <cell r="D6">
            <v>100.11946751402792</v>
          </cell>
          <cell r="E6">
            <v>100.437495543412</v>
          </cell>
          <cell r="F6"/>
          <cell r="G6"/>
          <cell r="H6"/>
        </row>
        <row r="7">
          <cell r="C7">
            <v>35309</v>
          </cell>
          <cell r="D7">
            <v>107.56177330935898</v>
          </cell>
          <cell r="E7">
            <v>104.370983494125</v>
          </cell>
          <cell r="F7">
            <v>3.9163540761655513</v>
          </cell>
          <cell r="G7"/>
          <cell r="H7"/>
        </row>
        <row r="8">
          <cell r="C8">
            <v>35400</v>
          </cell>
          <cell r="D8">
            <v>104.31452954469368</v>
          </cell>
          <cell r="E8">
            <v>103.29977566637599</v>
          </cell>
          <cell r="F8">
            <v>-1.0263463961794561</v>
          </cell>
          <cell r="G8"/>
          <cell r="H8"/>
        </row>
        <row r="9">
          <cell r="C9">
            <v>35490</v>
          </cell>
          <cell r="D9">
            <v>100.13278644740603</v>
          </cell>
          <cell r="E9">
            <v>104.31496489797701</v>
          </cell>
          <cell r="F9">
            <v>0.98276034488180564</v>
          </cell>
          <cell r="G9">
            <v>3.4005716505270955</v>
          </cell>
          <cell r="H9"/>
        </row>
        <row r="10">
          <cell r="C10">
            <v>35582</v>
          </cell>
          <cell r="D10">
            <v>104.87914933000123</v>
          </cell>
          <cell r="E10">
            <v>105.02120719358</v>
          </cell>
          <cell r="F10">
            <v>0.67702874299360172</v>
          </cell>
          <cell r="G10">
            <v>4.7540023275757237</v>
          </cell>
          <cell r="H10"/>
        </row>
        <row r="11">
          <cell r="C11">
            <v>35674</v>
          </cell>
          <cell r="D11">
            <v>109.48850522011287</v>
          </cell>
          <cell r="E11">
            <v>106.32566579755699</v>
          </cell>
          <cell r="F11">
            <v>1.2420906584824865</v>
          </cell>
          <cell r="G11">
            <v>1.7912794215584338</v>
          </cell>
          <cell r="H11"/>
        </row>
        <row r="12">
          <cell r="C12">
            <v>35765</v>
          </cell>
          <cell r="D12">
            <v>108.21434698658726</v>
          </cell>
          <cell r="E12">
            <v>107.14997247735</v>
          </cell>
          <cell r="F12">
            <v>0.77526594694687923</v>
          </cell>
          <cell r="G12">
            <v>3.7385179791494805</v>
          </cell>
          <cell r="H12">
            <v>3.3948459853159418</v>
          </cell>
        </row>
        <row r="13">
          <cell r="C13">
            <v>35855</v>
          </cell>
          <cell r="D13">
            <v>101.1416992007203</v>
          </cell>
          <cell r="E13">
            <v>105.079608947376</v>
          </cell>
          <cell r="F13">
            <v>-1.9322109769198903</v>
          </cell>
          <cell r="G13">
            <v>1.0075748304918974</v>
          </cell>
          <cell r="H13">
            <v>2.8134774283856023</v>
          </cell>
        </row>
        <row r="14">
          <cell r="C14">
            <v>35947</v>
          </cell>
          <cell r="D14">
            <v>106.46246087028922</v>
          </cell>
          <cell r="E14">
            <v>106.78484758249699</v>
          </cell>
          <cell r="F14">
            <v>1.6228064152532085</v>
          </cell>
          <cell r="G14">
            <v>1.5096533013498448</v>
          </cell>
          <cell r="H14">
            <v>2.0194317963698083</v>
          </cell>
        </row>
        <row r="15">
          <cell r="C15">
            <v>36039</v>
          </cell>
          <cell r="D15">
            <v>109.87784601371069</v>
          </cell>
          <cell r="E15">
            <v>106.85049651169901</v>
          </cell>
          <cell r="F15">
            <v>6.1477757086558782E-2</v>
          </cell>
          <cell r="G15">
            <v>0.35559969771721267</v>
          </cell>
          <cell r="H15">
            <v>1.6430603042161485</v>
          </cell>
        </row>
        <row r="16">
          <cell r="C16">
            <v>36130</v>
          </cell>
          <cell r="D16">
            <v>106.66197172880366</v>
          </cell>
          <cell r="E16">
            <v>105.583691225357</v>
          </cell>
          <cell r="F16">
            <v>-1.1855867101219331</v>
          </cell>
          <cell r="G16">
            <v>-1.434537379757983</v>
          </cell>
          <cell r="H16">
            <v>0.3380979019523167</v>
          </cell>
        </row>
        <row r="17">
          <cell r="C17">
            <v>36220</v>
          </cell>
          <cell r="D17">
            <v>101.91813104848869</v>
          </cell>
          <cell r="E17">
            <v>105.927530959729</v>
          </cell>
          <cell r="F17">
            <v>0.3256561031173888</v>
          </cell>
          <cell r="G17">
            <v>0.76766739525260252</v>
          </cell>
          <cell r="H17">
            <v>0.28242671386755624</v>
          </cell>
        </row>
        <row r="18">
          <cell r="C18">
            <v>36312</v>
          </cell>
          <cell r="D18">
            <v>106.03582410312809</v>
          </cell>
          <cell r="E18">
            <v>106.179344406844</v>
          </cell>
          <cell r="F18">
            <v>0.23772237947350394</v>
          </cell>
          <cell r="G18">
            <v>-0.40073915601193111</v>
          </cell>
          <cell r="H18">
            <v>-0.19121231489300783</v>
          </cell>
        </row>
        <row r="19">
          <cell r="C19">
            <v>36404</v>
          </cell>
          <cell r="D19">
            <v>109.20074234310026</v>
          </cell>
          <cell r="E19">
            <v>106.358627277653</v>
          </cell>
          <cell r="F19">
            <v>0.16884910319472368</v>
          </cell>
          <cell r="G19">
            <v>-0.61623311265670555</v>
          </cell>
          <cell r="H19">
            <v>-0.44155507422727336</v>
          </cell>
        </row>
        <row r="20">
          <cell r="C20">
            <v>36495</v>
          </cell>
          <cell r="D20">
            <v>108.97400932780519</v>
          </cell>
          <cell r="E20">
            <v>107.84966221328899</v>
          </cell>
          <cell r="F20">
            <v>1.4018937380073426</v>
          </cell>
          <cell r="G20">
            <v>2.1676306574193616</v>
          </cell>
          <cell r="H20">
            <v>0.46793756667951047</v>
          </cell>
        </row>
        <row r="21">
          <cell r="C21">
            <v>36586</v>
          </cell>
          <cell r="D21">
            <v>106.40324728188213</v>
          </cell>
          <cell r="E21">
            <v>108.982164486057</v>
          </cell>
          <cell r="F21">
            <v>1.0500749372105656</v>
          </cell>
          <cell r="G21">
            <v>4.4007049454817704</v>
          </cell>
          <cell r="H21">
            <v>1.3398776018223257</v>
          </cell>
        </row>
        <row r="22">
          <cell r="C22">
            <v>36678</v>
          </cell>
          <cell r="D22">
            <v>110.254362002232</v>
          </cell>
          <cell r="E22">
            <v>110.519987088439</v>
          </cell>
          <cell r="F22">
            <v>1.4110773167647528</v>
          </cell>
          <cell r="G22">
            <v>3.978408179297066</v>
          </cell>
          <cell r="H22">
            <v>2.435509946447878</v>
          </cell>
        </row>
        <row r="23">
          <cell r="C23">
            <v>36770</v>
          </cell>
          <cell r="D23">
            <v>114.18530754538145</v>
          </cell>
          <cell r="E23">
            <v>111.82397150338799</v>
          </cell>
          <cell r="F23">
            <v>1.1798629816211825</v>
          </cell>
          <cell r="G23">
            <v>4.5645891184696197</v>
          </cell>
          <cell r="H23">
            <v>3.7752778726457992</v>
          </cell>
        </row>
        <row r="24">
          <cell r="C24">
            <v>36861</v>
          </cell>
          <cell r="D24">
            <v>113.98410221327327</v>
          </cell>
          <cell r="E24">
            <v>113.19605520794499</v>
          </cell>
          <cell r="F24">
            <v>1.2270031962828609</v>
          </cell>
          <cell r="G24">
            <v>4.5975117519969411</v>
          </cell>
          <cell r="H24">
            <v>4.3879494436487976</v>
          </cell>
        </row>
        <row r="25">
          <cell r="C25">
            <v>36951</v>
          </cell>
          <cell r="D25">
            <v>110.10085621394316</v>
          </cell>
          <cell r="E25">
            <v>113.61806042430101</v>
          </cell>
          <cell r="F25">
            <v>0.37280911917008108</v>
          </cell>
          <cell r="G25">
            <v>3.4750903064691085</v>
          </cell>
          <cell r="H25">
            <v>4.1593659933644167</v>
          </cell>
        </row>
        <row r="26">
          <cell r="C26">
            <v>37043</v>
          </cell>
          <cell r="D26">
            <v>112.81893953616903</v>
          </cell>
          <cell r="E26">
            <v>113.05531805075699</v>
          </cell>
          <cell r="F26">
            <v>-0.49529306471389756</v>
          </cell>
          <cell r="G26">
            <v>2.3260553935136929</v>
          </cell>
          <cell r="H26">
            <v>3.7386464333157177</v>
          </cell>
        </row>
        <row r="27">
          <cell r="C27">
            <v>37135</v>
          </cell>
          <cell r="D27">
            <v>114.71192532908999</v>
          </cell>
          <cell r="E27">
            <v>112.469549493925</v>
          </cell>
          <cell r="F27">
            <v>-0.51812561048124595</v>
          </cell>
          <cell r="G27">
            <v>0.46119574841032573</v>
          </cell>
          <cell r="H27">
            <v>2.6826837334938958</v>
          </cell>
        </row>
        <row r="28">
          <cell r="C28">
            <v>37226</v>
          </cell>
          <cell r="D28">
            <v>113.37793270730057</v>
          </cell>
          <cell r="E28">
            <v>112.15525954055499</v>
          </cell>
          <cell r="F28">
            <v>-0.27944448500434316</v>
          </cell>
          <cell r="G28">
            <v>-0.53180179884955159</v>
          </cell>
          <cell r="H28">
            <v>1.3898964044581685</v>
          </cell>
        </row>
        <row r="29">
          <cell r="C29">
            <v>37316</v>
          </cell>
          <cell r="D29">
            <v>110.6259482566041</v>
          </cell>
          <cell r="E29">
            <v>114.744422133713</v>
          </cell>
          <cell r="F29">
            <v>2.3085520944488236</v>
          </cell>
          <cell r="G29">
            <v>0.47691912735048358</v>
          </cell>
          <cell r="H29">
            <v>0.6711154007138953</v>
          </cell>
        </row>
        <row r="30">
          <cell r="C30">
            <v>37408</v>
          </cell>
          <cell r="D30">
            <v>115.41174725837676</v>
          </cell>
          <cell r="E30">
            <v>115.382315102162</v>
          </cell>
          <cell r="F30">
            <v>0.5559250346005129</v>
          </cell>
          <cell r="G30">
            <v>2.2982025295287478</v>
          </cell>
          <cell r="H30">
            <v>0.67355813561924549</v>
          </cell>
        </row>
        <row r="31">
          <cell r="C31">
            <v>37500</v>
          </cell>
          <cell r="D31">
            <v>119.50081440625308</v>
          </cell>
          <cell r="E31">
            <v>116.811105053858</v>
          </cell>
          <cell r="F31">
            <v>1.2383093114667787</v>
          </cell>
          <cell r="G31">
            <v>4.174709005558519</v>
          </cell>
          <cell r="H31">
            <v>1.6165552577042996</v>
          </cell>
        </row>
        <row r="32">
          <cell r="C32">
            <v>37591</v>
          </cell>
          <cell r="D32">
            <v>119.242551614289</v>
          </cell>
          <cell r="E32">
            <v>117.989950929549</v>
          </cell>
          <cell r="F32">
            <v>1.0091899012062866</v>
          </cell>
          <cell r="G32">
            <v>5.1726281887046532</v>
          </cell>
          <cell r="H32">
            <v>3.0534618568362815</v>
          </cell>
        </row>
        <row r="33">
          <cell r="C33">
            <v>37681</v>
          </cell>
          <cell r="D33">
            <v>113.57637370592631</v>
          </cell>
          <cell r="E33">
            <v>117.493445861936</v>
          </cell>
          <cell r="F33">
            <v>-0.42080284270095136</v>
          </cell>
          <cell r="G33">
            <v>2.6670283923609928</v>
          </cell>
          <cell r="H33">
            <v>3.5870420394645386</v>
          </cell>
        </row>
        <row r="34">
          <cell r="C34">
            <v>37773</v>
          </cell>
          <cell r="D34">
            <v>116.31339274401309</v>
          </cell>
          <cell r="E34">
            <v>116.471877379066</v>
          </cell>
          <cell r="F34">
            <v>-0.86946848428500756</v>
          </cell>
          <cell r="G34">
            <v>0.78124238394707834</v>
          </cell>
          <cell r="H34">
            <v>3.1941640197062249</v>
          </cell>
        </row>
        <row r="35">
          <cell r="C35">
            <v>37865</v>
          </cell>
          <cell r="D35">
            <v>120.24910545605671</v>
          </cell>
          <cell r="E35">
            <v>117.577704543167</v>
          </cell>
          <cell r="F35">
            <v>0.94943705638228515</v>
          </cell>
          <cell r="G35">
            <v>0.6261807114215534</v>
          </cell>
          <cell r="H35">
            <v>2.2803673871021779</v>
          </cell>
        </row>
        <row r="36">
          <cell r="C36">
            <v>37956</v>
          </cell>
          <cell r="D36">
            <v>119.94454676031935</v>
          </cell>
          <cell r="E36">
            <v>118.794097693179</v>
          </cell>
          <cell r="F36">
            <v>1.034544053005737</v>
          </cell>
          <cell r="G36">
            <v>0.58871194596799015</v>
          </cell>
          <cell r="H36">
            <v>1.140828998770882</v>
          </cell>
        </row>
        <row r="37">
          <cell r="C37">
            <v>38047</v>
          </cell>
          <cell r="D37">
            <v>117.98095902253547</v>
          </cell>
          <cell r="E37">
            <v>120.46979534864801</v>
          </cell>
          <cell r="F37">
            <v>1.4105899939549138</v>
          </cell>
          <cell r="G37">
            <v>3.8780823624582128</v>
          </cell>
          <cell r="H37">
            <v>1.444529005655415</v>
          </cell>
        </row>
        <row r="38">
          <cell r="C38">
            <v>38139</v>
          </cell>
          <cell r="D38">
            <v>123.65074002038048</v>
          </cell>
          <cell r="E38">
            <v>123.769467993269</v>
          </cell>
          <cell r="F38">
            <v>2.7390041089316419</v>
          </cell>
          <cell r="G38">
            <v>6.3082566016414932</v>
          </cell>
          <cell r="H38">
            <v>2.8150418471834193</v>
          </cell>
        </row>
        <row r="39">
          <cell r="C39">
            <v>38231</v>
          </cell>
          <cell r="D39">
            <v>128.13601163116516</v>
          </cell>
          <cell r="E39">
            <v>125.321778176292</v>
          </cell>
          <cell r="F39">
            <v>1.2541947607849657</v>
          </cell>
          <cell r="G39">
            <v>6.5588065251683814</v>
          </cell>
          <cell r="H39">
            <v>4.3314099994919752</v>
          </cell>
        </row>
        <row r="40">
          <cell r="C40">
            <v>38322</v>
          </cell>
          <cell r="D40">
            <v>127.39234667115664</v>
          </cell>
          <cell r="E40">
            <v>126.28341633118799</v>
          </cell>
          <cell r="F40">
            <v>0.76733523006931037</v>
          </cell>
          <cell r="G40">
            <v>6.2093693394164484</v>
          </cell>
          <cell r="H40">
            <v>5.7599646368600155</v>
          </cell>
        </row>
        <row r="41">
          <cell r="C41">
            <v>38412</v>
          </cell>
          <cell r="D41">
            <v>122.91766612362724</v>
          </cell>
          <cell r="E41">
            <v>127.228040402178</v>
          </cell>
          <cell r="F41">
            <v>0.74801909738697603</v>
          </cell>
          <cell r="G41">
            <v>4.1843252860394253</v>
          </cell>
          <cell r="H41">
            <v>5.8186424591671004</v>
          </cell>
        </row>
        <row r="42">
          <cell r="C42">
            <v>38504</v>
          </cell>
          <cell r="D42">
            <v>129.18408080302908</v>
          </cell>
          <cell r="E42">
            <v>128.977259860413</v>
          </cell>
          <cell r="F42">
            <v>1.3748694491446889</v>
          </cell>
          <cell r="G42">
            <v>4.4749758729600631</v>
          </cell>
          <cell r="H42">
            <v>5.3556239625505819</v>
          </cell>
        </row>
        <row r="43">
          <cell r="C43">
            <v>38596</v>
          </cell>
          <cell r="D43">
            <v>130.84605838930074</v>
          </cell>
          <cell r="E43">
            <v>127.994064395587</v>
          </cell>
          <cell r="F43">
            <v>-0.76230140560442639</v>
          </cell>
          <cell r="G43">
            <v>2.1149766748916443</v>
          </cell>
          <cell r="H43">
            <v>4.2122479557245684</v>
          </cell>
        </row>
        <row r="44">
          <cell r="C44">
            <v>38687</v>
          </cell>
          <cell r="D44">
            <v>130.13198946339079</v>
          </cell>
          <cell r="E44">
            <v>129.60458376957999</v>
          </cell>
          <cell r="F44">
            <v>1.2582766096210563</v>
          </cell>
          <cell r="G44">
            <v>2.150555244347685</v>
          </cell>
          <cell r="H44">
            <v>3.202135247774951</v>
          </cell>
        </row>
        <row r="45">
          <cell r="C45">
            <v>38777</v>
          </cell>
          <cell r="D45">
            <v>128.17743194343859</v>
          </cell>
          <cell r="E45">
            <v>131.814819689025</v>
          </cell>
          <cell r="F45">
            <v>1.7053686337008989</v>
          </cell>
          <cell r="G45">
            <v>4.2790967203373498</v>
          </cell>
          <cell r="H45">
            <v>3.2349931931429321</v>
          </cell>
        </row>
        <row r="46">
          <cell r="C46">
            <v>38869</v>
          </cell>
          <cell r="D46">
            <v>132.13373752302897</v>
          </cell>
          <cell r="E46">
            <v>132.145370326163</v>
          </cell>
          <cell r="F46">
            <v>0.25076894837607888</v>
          </cell>
          <cell r="G46">
            <v>2.2832973704378645</v>
          </cell>
          <cell r="H46">
            <v>2.6907608413058393</v>
          </cell>
        </row>
        <row r="47">
          <cell r="C47">
            <v>38961</v>
          </cell>
          <cell r="D47">
            <v>136.72469442563354</v>
          </cell>
          <cell r="E47">
            <v>134.29913651862401</v>
          </cell>
          <cell r="F47">
            <v>1.6298461210900062</v>
          </cell>
          <cell r="G47">
            <v>4.4927880202874304</v>
          </cell>
          <cell r="H47">
            <v>3.2973500718797455</v>
          </cell>
        </row>
        <row r="48">
          <cell r="C48">
            <v>39052</v>
          </cell>
          <cell r="D48">
            <v>136.37209437178979</v>
          </cell>
          <cell r="E48">
            <v>135.89305512023401</v>
          </cell>
          <cell r="F48">
            <v>1.18684203259114</v>
          </cell>
          <cell r="G48">
            <v>4.7952121028276951</v>
          </cell>
          <cell r="H48">
            <v>3.9619886987140696</v>
          </cell>
        </row>
        <row r="49">
          <cell r="C49">
            <v>39142</v>
          </cell>
          <cell r="D49">
            <v>134.83585312742409</v>
          </cell>
          <cell r="E49">
            <v>138.595419327885</v>
          </cell>
          <cell r="F49">
            <v>1.988596257005204</v>
          </cell>
          <cell r="G49">
            <v>5.1946907369182505</v>
          </cell>
          <cell r="H49">
            <v>4.1916188730805715</v>
          </cell>
        </row>
        <row r="50">
          <cell r="C50">
            <v>39234</v>
          </cell>
          <cell r="D50">
            <v>140.77165963104324</v>
          </cell>
          <cell r="E50">
            <v>140.759754460284</v>
          </cell>
          <cell r="F50">
            <v>1.5616209705161088</v>
          </cell>
          <cell r="G50">
            <v>6.5372570775187544</v>
          </cell>
          <cell r="H50">
            <v>5.259092903881557</v>
          </cell>
        </row>
        <row r="51">
          <cell r="C51">
            <v>39326</v>
          </cell>
          <cell r="D51">
            <v>144.75077830605147</v>
          </cell>
          <cell r="E51">
            <v>142.209714392146</v>
          </cell>
          <cell r="F51">
            <v>1.030095525117658</v>
          </cell>
          <cell r="G51">
            <v>5.8702518328050957</v>
          </cell>
          <cell r="H51">
            <v>5.6078025040121826</v>
          </cell>
        </row>
        <row r="52">
          <cell r="C52">
            <v>39417</v>
          </cell>
          <cell r="D52">
            <v>145.42684006210823</v>
          </cell>
          <cell r="E52">
            <v>144.41262309543799</v>
          </cell>
          <cell r="F52">
            <v>1.5490564148222807</v>
          </cell>
          <cell r="G52">
            <v>6.6397350073927663</v>
          </cell>
          <cell r="H52">
            <v>6.0698706048772921</v>
          </cell>
        </row>
        <row r="53">
          <cell r="C53">
            <v>39508</v>
          </cell>
          <cell r="D53">
            <v>143.13824193848902</v>
          </cell>
          <cell r="E53">
            <v>146.05017861615801</v>
          </cell>
          <cell r="F53">
            <v>1.13394209288602</v>
          </cell>
          <cell r="G53">
            <v>6.1574044428813091</v>
          </cell>
          <cell r="H53">
            <v>6.2994368441516624</v>
          </cell>
        </row>
        <row r="54">
          <cell r="C54">
            <v>39600</v>
          </cell>
          <cell r="D54">
            <v>149.6911264296271</v>
          </cell>
          <cell r="E54">
            <v>149.441648100099</v>
          </cell>
          <cell r="F54">
            <v>2.3221262144802246</v>
          </cell>
          <cell r="G54">
            <v>6.3361239200854902</v>
          </cell>
          <cell r="H54">
            <v>6.2515794177514961</v>
          </cell>
        </row>
        <row r="55">
          <cell r="C55">
            <v>39692</v>
          </cell>
          <cell r="D55">
            <v>154.85555701188761</v>
          </cell>
          <cell r="E55">
            <v>151.62637705200601</v>
          </cell>
          <cell r="F55">
            <v>1.4619277689199572</v>
          </cell>
          <cell r="G55">
            <v>6.9808113117507897</v>
          </cell>
          <cell r="H55">
            <v>6.5348292382660933</v>
          </cell>
        </row>
        <row r="56">
          <cell r="C56">
            <v>39783</v>
          </cell>
          <cell r="D56">
            <v>146.92240619275347</v>
          </cell>
          <cell r="E56">
            <v>145.89220914068599</v>
          </cell>
          <cell r="F56">
            <v>-3.7817746640172456</v>
          </cell>
          <cell r="G56">
            <v>1.0283975984120453</v>
          </cell>
          <cell r="H56">
            <v>5.0941954569816206</v>
          </cell>
        </row>
        <row r="57">
          <cell r="C57">
            <v>39873</v>
          </cell>
          <cell r="D57">
            <v>139.66563044113306</v>
          </cell>
          <cell r="E57">
            <v>143.873287452711</v>
          </cell>
          <cell r="F57">
            <v>-1.3838447576238422</v>
          </cell>
          <cell r="G57">
            <v>-2.426054316671189</v>
          </cell>
          <cell r="H57">
            <v>2.9694427322787931</v>
          </cell>
        </row>
        <row r="58">
          <cell r="C58">
            <v>39965</v>
          </cell>
          <cell r="D58">
            <v>146.39345298206698</v>
          </cell>
          <cell r="E58">
            <v>146.46957853855301</v>
          </cell>
          <cell r="F58">
            <v>1.8045678470337112</v>
          </cell>
          <cell r="G58">
            <v>-2.2029852578538955</v>
          </cell>
          <cell r="H58">
            <v>0.82847375785397581</v>
          </cell>
        </row>
        <row r="59">
          <cell r="C59">
            <v>40057</v>
          </cell>
          <cell r="D59">
            <v>153.05512861266507</v>
          </cell>
          <cell r="E59">
            <v>149.905516751905</v>
          </cell>
          <cell r="F59">
            <v>2.3458374412182792</v>
          </cell>
          <cell r="G59">
            <v>-1.1626501715300552</v>
          </cell>
          <cell r="H59">
            <v>-1.1928859998620256</v>
          </cell>
        </row>
        <row r="60">
          <cell r="C60">
            <v>40148</v>
          </cell>
          <cell r="D60">
            <v>154.74503219736761</v>
          </cell>
          <cell r="E60">
            <v>153.69965707066299</v>
          </cell>
          <cell r="F60">
            <v>2.5310211398272608</v>
          </cell>
          <cell r="G60">
            <v>5.3243247284905815</v>
          </cell>
          <cell r="H60">
            <v>-0.12581199386590969</v>
          </cell>
        </row>
        <row r="61">
          <cell r="C61">
            <v>40238</v>
          </cell>
          <cell r="D61">
            <v>152.52756742637578</v>
          </cell>
          <cell r="E61">
            <v>157.20397835529201</v>
          </cell>
          <cell r="F61">
            <v>2.2799798980799979</v>
          </cell>
          <cell r="G61">
            <v>9.2090924192432801</v>
          </cell>
          <cell r="H61">
            <v>2.6367020264155938</v>
          </cell>
        </row>
        <row r="62">
          <cell r="C62">
            <v>40330</v>
          </cell>
          <cell r="D62">
            <v>158.86286346500313</v>
          </cell>
          <cell r="E62">
            <v>158.73477769423599</v>
          </cell>
          <cell r="F62">
            <v>0.97376628439025392</v>
          </cell>
          <cell r="G62">
            <v>8.5177378010638414</v>
          </cell>
          <cell r="H62">
            <v>5.3337136972621435</v>
          </cell>
        </row>
        <row r="63">
          <cell r="C63">
            <v>40422</v>
          </cell>
          <cell r="D63">
            <v>163.62689053200941</v>
          </cell>
          <cell r="E63">
            <v>160.36079007229699</v>
          </cell>
          <cell r="F63">
            <v>1.0243579899000599</v>
          </cell>
          <cell r="G63">
            <v>6.9071595412514286</v>
          </cell>
          <cell r="H63">
            <v>7.4612633463596145</v>
          </cell>
        </row>
        <row r="64">
          <cell r="C64">
            <v>40513</v>
          </cell>
          <cell r="D64">
            <v>163.54898777931589</v>
          </cell>
          <cell r="E64">
            <v>162.53399914538701</v>
          </cell>
          <cell r="F64">
            <v>1.3551997792666581</v>
          </cell>
          <cell r="G64">
            <v>5.6893300269047709</v>
          </cell>
          <cell r="H64">
            <v>7.5282258217931108</v>
          </cell>
        </row>
        <row r="65">
          <cell r="C65">
            <v>40603</v>
          </cell>
          <cell r="D65">
            <v>160.45155568902962</v>
          </cell>
          <cell r="E65">
            <v>164.88968646775999</v>
          </cell>
          <cell r="F65">
            <v>1.4493504957481473</v>
          </cell>
          <cell r="G65">
            <v>5.1951187554857503</v>
          </cell>
          <cell r="H65">
            <v>6.554759826748513</v>
          </cell>
        </row>
        <row r="66">
          <cell r="C66">
            <v>40695</v>
          </cell>
          <cell r="D66">
            <v>166.33021505487699</v>
          </cell>
          <cell r="E66">
            <v>166.48380606849301</v>
          </cell>
          <cell r="F66">
            <v>0.96677944805523275</v>
          </cell>
          <cell r="G66">
            <v>4.7005016949847933</v>
          </cell>
          <cell r="H66">
            <v>5.6149201586360498</v>
          </cell>
        </row>
        <row r="67">
          <cell r="C67">
            <v>40787</v>
          </cell>
          <cell r="D67">
            <v>169.41493905177251</v>
          </cell>
          <cell r="E67">
            <v>166.13378493625299</v>
          </cell>
          <cell r="F67">
            <v>-0.21024335069322886</v>
          </cell>
          <cell r="G67">
            <v>3.5373455432319734</v>
          </cell>
          <cell r="H67">
            <v>4.7610568942161757</v>
          </cell>
        </row>
        <row r="68">
          <cell r="C68">
            <v>40878</v>
          </cell>
          <cell r="D68">
            <v>167.74892608794789</v>
          </cell>
          <cell r="E68">
            <v>167.49645598583001</v>
          </cell>
          <cell r="F68">
            <v>0.82022512765833611</v>
          </cell>
          <cell r="G68">
            <v>2.5680001849349043</v>
          </cell>
          <cell r="H68">
            <v>3.9744230654152002</v>
          </cell>
        </row>
        <row r="69">
          <cell r="C69">
            <v>40969</v>
          </cell>
          <cell r="D69">
            <v>163.19078190832352</v>
          </cell>
          <cell r="E69">
            <v>165.33965457897</v>
          </cell>
          <cell r="F69">
            <v>-1.2876698758584326</v>
          </cell>
          <cell r="G69">
            <v>1.7071982926751827</v>
          </cell>
          <cell r="H69">
            <v>3.1237227715153804</v>
          </cell>
        </row>
        <row r="70">
          <cell r="C70">
            <v>41061</v>
          </cell>
          <cell r="D70">
            <v>167.97101861558639</v>
          </cell>
          <cell r="E70">
            <v>168.18000734802999</v>
          </cell>
          <cell r="F70">
            <v>1.7178896232079577</v>
          </cell>
          <cell r="G70">
            <v>0.98647354010097388</v>
          </cell>
          <cell r="H70">
            <v>2.1970867118315418</v>
          </cell>
        </row>
        <row r="71">
          <cell r="C71">
            <v>41153</v>
          </cell>
          <cell r="D71">
            <v>173.6256149315071</v>
          </cell>
          <cell r="E71">
            <v>171.11197025295101</v>
          </cell>
          <cell r="F71">
            <v>1.7433480656554146</v>
          </cell>
          <cell r="G71">
            <v>2.4854218307441167</v>
          </cell>
          <cell r="H71">
            <v>1.9387233619535538</v>
          </cell>
        </row>
        <row r="72">
          <cell r="C72">
            <v>41244</v>
          </cell>
          <cell r="D72">
            <v>171.91378459149047</v>
          </cell>
          <cell r="E72">
            <v>171.06700255419099</v>
          </cell>
          <cell r="F72">
            <v>-2.6279692001407451E-2</v>
          </cell>
          <cell r="G72">
            <v>2.4827929457855502</v>
          </cell>
          <cell r="H72">
            <v>1.9211759930170214</v>
          </cell>
        </row>
        <row r="73">
          <cell r="C73">
            <v>41334</v>
          </cell>
          <cell r="D73">
            <v>167.6314118311052</v>
          </cell>
          <cell r="E73">
            <v>171.84480600549</v>
          </cell>
          <cell r="F73">
            <v>0.45467766412321531</v>
          </cell>
          <cell r="G73">
            <v>2.7211279159605528</v>
          </cell>
          <cell r="H73">
            <v>2.1684859951921931</v>
          </cell>
        </row>
        <row r="74">
          <cell r="C74">
            <v>41426</v>
          </cell>
          <cell r="D74">
            <v>174.72658335328026</v>
          </cell>
          <cell r="E74">
            <v>174.74757409323101</v>
          </cell>
          <cell r="F74">
            <v>1.6891799963091536</v>
          </cell>
          <cell r="G74">
            <v>4.0218632912826902</v>
          </cell>
          <cell r="H74">
            <v>2.9284718587484493</v>
          </cell>
        </row>
        <row r="75">
          <cell r="C75">
            <v>41518</v>
          </cell>
          <cell r="D75">
            <v>178.41585687770868</v>
          </cell>
          <cell r="E75">
            <v>175.31086400838799</v>
          </cell>
          <cell r="F75">
            <v>0.32234491270044519</v>
          </cell>
          <cell r="G75">
            <v>2.7589488728902545</v>
          </cell>
          <cell r="H75">
            <v>2.9963131901505458</v>
          </cell>
        </row>
        <row r="76">
          <cell r="C76">
            <v>41609</v>
          </cell>
          <cell r="D76">
            <v>176.26101901427381</v>
          </cell>
          <cell r="E76">
            <v>175.501904551845</v>
          </cell>
          <cell r="F76">
            <v>0.10897244990353272</v>
          </cell>
          <cell r="G76">
            <v>2.5287294053315312</v>
          </cell>
          <cell r="H76">
            <v>3.0048226644272535</v>
          </cell>
        </row>
        <row r="77">
          <cell r="C77">
            <v>41699</v>
          </cell>
          <cell r="D77">
            <v>173.44695103630195</v>
          </cell>
          <cell r="E77">
            <v>177.08896928735399</v>
          </cell>
          <cell r="F77">
            <v>0.90430057700037203</v>
          </cell>
          <cell r="G77">
            <v>3.469241916936272</v>
          </cell>
          <cell r="H77">
            <v>3.1870866472613502</v>
          </cell>
        </row>
        <row r="78">
          <cell r="C78">
            <v>41791</v>
          </cell>
          <cell r="D78">
            <v>173.96586948892232</v>
          </cell>
          <cell r="E78">
            <v>174.39987778417299</v>
          </cell>
          <cell r="F78">
            <v>-1.5184974614751656</v>
          </cell>
          <cell r="G78">
            <v>-0.43537385654697225</v>
          </cell>
          <cell r="H78">
            <v>2.0631422388015963</v>
          </cell>
        </row>
        <row r="79">
          <cell r="C79">
            <v>41883</v>
          </cell>
          <cell r="D79">
            <v>177.27616311377761</v>
          </cell>
          <cell r="E79">
            <v>174.35179864301901</v>
          </cell>
          <cell r="F79">
            <v>-2.756833420117788E-2</v>
          </cell>
          <cell r="G79">
            <v>-0.63878501825779255</v>
          </cell>
          <cell r="H79">
            <v>1.1927982488047828</v>
          </cell>
        </row>
        <row r="80">
          <cell r="C80">
            <v>41974</v>
          </cell>
          <cell r="D80">
            <v>175.85863477886198</v>
          </cell>
          <cell r="E80">
            <v>175.21952260589899</v>
          </cell>
          <cell r="F80">
            <v>0.49768569618064973</v>
          </cell>
          <cell r="G80">
            <v>-0.22828883984793436</v>
          </cell>
          <cell r="H80">
            <v>0.50395575418937799</v>
          </cell>
        </row>
        <row r="81">
          <cell r="C81">
            <v>42064</v>
          </cell>
          <cell r="D81">
            <v>170.63899753606304</v>
          </cell>
          <cell r="E81">
            <v>174.06473514750701</v>
          </cell>
          <cell r="F81">
            <v>-0.65905182323166001</v>
          </cell>
          <cell r="G81">
            <v>-1.6189119978541555</v>
          </cell>
          <cell r="H81">
            <v>-0.72714553327105635</v>
          </cell>
        </row>
        <row r="82">
          <cell r="C82">
            <v>42156</v>
          </cell>
          <cell r="D82">
            <v>169.19925590231426</v>
          </cell>
          <cell r="E82">
            <v>169.528521417153</v>
          </cell>
          <cell r="F82">
            <v>-2.6060498276746835</v>
          </cell>
          <cell r="G82">
            <v>-2.7399705474478675</v>
          </cell>
          <cell r="H82">
            <v>-1.2985014781889626</v>
          </cell>
        </row>
        <row r="83">
          <cell r="C83">
            <v>42248</v>
          </cell>
          <cell r="D83">
            <v>169.71908081112323</v>
          </cell>
          <cell r="E83">
            <v>166.99569437907999</v>
          </cell>
          <cell r="F83">
            <v>-1.494041838447091</v>
          </cell>
          <cell r="G83">
            <v>-4.2628868822054633</v>
          </cell>
          <cell r="H83">
            <v>-2.2161400336847104</v>
          </cell>
        </row>
        <row r="84">
          <cell r="C84">
            <v>42339</v>
          </cell>
          <cell r="D84">
            <v>166.15052307625652</v>
          </cell>
          <cell r="E84">
            <v>165.68311039432601</v>
          </cell>
          <cell r="F84">
            <v>-0.78599869872957306</v>
          </cell>
          <cell r="G84">
            <v>-5.5204066122844564</v>
          </cell>
          <cell r="H84">
            <v>-3.5457634055206189</v>
          </cell>
        </row>
        <row r="85">
          <cell r="C85">
            <v>42430</v>
          </cell>
          <cell r="D85">
            <v>161.86780692940101</v>
          </cell>
          <cell r="E85">
            <v>163.043413803264</v>
          </cell>
          <cell r="F85">
            <v>-1.5932200842798783</v>
          </cell>
          <cell r="G85">
            <v>-5.140202845371455</v>
          </cell>
          <cell r="H85">
            <v>-4.4146835485075364</v>
          </cell>
        </row>
        <row r="86">
          <cell r="C86">
            <v>42522</v>
          </cell>
          <cell r="D86">
            <v>163.75081613031176</v>
          </cell>
          <cell r="E86">
            <v>163.96060168575499</v>
          </cell>
          <cell r="F86">
            <v>0.56254212365653977</v>
          </cell>
          <cell r="G86">
            <v>-3.2201322298651913</v>
          </cell>
          <cell r="H86">
            <v>-4.5434413825256925</v>
          </cell>
        </row>
        <row r="87">
          <cell r="C87">
            <v>42614</v>
          </cell>
          <cell r="D87">
            <v>165.55414668301412</v>
          </cell>
          <cell r="E87">
            <v>162.92915545171499</v>
          </cell>
          <cell r="F87">
            <v>-0.62908175710214564</v>
          </cell>
          <cell r="G87">
            <v>-2.4540164300937861</v>
          </cell>
          <cell r="H87">
            <v>-4.0986317037817077</v>
          </cell>
        </row>
        <row r="88">
          <cell r="C88">
            <v>42705</v>
          </cell>
          <cell r="D88">
            <v>162.39945967996402</v>
          </cell>
          <cell r="E88">
            <v>162.63323587419899</v>
          </cell>
          <cell r="F88">
            <v>-0.1816246924594811</v>
          </cell>
          <cell r="G88">
            <v>-2.2576296040734745</v>
          </cell>
          <cell r="H88">
            <v>-3.2759169015248779</v>
          </cell>
        </row>
        <row r="89">
          <cell r="C89">
            <v>42795</v>
          </cell>
          <cell r="D89">
            <v>162.33786397768023</v>
          </cell>
          <cell r="E89">
            <v>164.44529193740399</v>
          </cell>
          <cell r="F89">
            <v>1.114197878105716</v>
          </cell>
          <cell r="G89">
            <v>0.290395636535834</v>
          </cell>
          <cell r="H89">
            <v>-1.9333740205883521</v>
          </cell>
        </row>
        <row r="90">
          <cell r="C90">
            <v>42887</v>
          </cell>
          <cell r="D90">
            <v>165.05176425691488</v>
          </cell>
          <cell r="E90">
            <v>165.66398345675799</v>
          </cell>
          <cell r="F90">
            <v>0.74109237485369128</v>
          </cell>
          <cell r="G90">
            <v>0.79446817875266085</v>
          </cell>
          <cell r="H90">
            <v>-0.92896473424473047</v>
          </cell>
        </row>
        <row r="91">
          <cell r="C91">
            <v>42979</v>
          </cell>
          <cell r="D91">
            <v>168.26937621181764</v>
          </cell>
          <cell r="E91">
            <v>166.17004353509401</v>
          </cell>
          <cell r="F91">
            <v>0.30547380775018951</v>
          </cell>
          <cell r="G91">
            <v>1.6400854845408208</v>
          </cell>
          <cell r="H91">
            <v>0.11184318514569913</v>
          </cell>
        </row>
        <row r="92">
          <cell r="C92">
            <v>43070</v>
          </cell>
          <cell r="D92">
            <v>166.5591297545563</v>
          </cell>
          <cell r="E92">
            <v>166.87902654141101</v>
          </cell>
          <cell r="F92">
            <v>0.4266611425465916</v>
          </cell>
          <cell r="G92">
            <v>2.5613817205978551</v>
          </cell>
          <cell r="H92">
            <v>1.3228690554852651</v>
          </cell>
        </row>
        <row r="93">
          <cell r="C93">
            <v>43160</v>
          </cell>
          <cell r="D93">
            <v>165.37408298498178</v>
          </cell>
          <cell r="E93">
            <v>167.77427714274901</v>
          </cell>
          <cell r="F93">
            <v>0.53646681664687446</v>
          </cell>
          <cell r="G93">
            <v>1.8703085853827739</v>
          </cell>
          <cell r="H93">
            <v>1.7142724513727892</v>
          </cell>
        </row>
        <row r="94">
          <cell r="C94">
            <v>43252</v>
          </cell>
          <cell r="D94">
            <v>167.67336600018544</v>
          </cell>
          <cell r="E94">
            <v>168.05788872785001</v>
          </cell>
          <cell r="F94">
            <v>0.16904354465476779</v>
          </cell>
          <cell r="G94">
            <v>1.5883512394268218</v>
          </cell>
          <cell r="H94">
            <v>1.9123902853233732</v>
          </cell>
        </row>
        <row r="95">
          <cell r="C95">
            <v>43344</v>
          </cell>
          <cell r="D95">
            <v>171.73419579459909</v>
          </cell>
          <cell r="E95">
            <v>169.53558333822701</v>
          </cell>
          <cell r="F95">
            <v>0.87927714763211817</v>
          </cell>
          <cell r="G95">
            <v>2.0590910008603913</v>
          </cell>
          <cell r="H95">
            <v>2.0184088697315472</v>
          </cell>
        </row>
        <row r="96">
          <cell r="C96">
            <v>43435</v>
          </cell>
          <cell r="D96">
            <v>169.24825412563521</v>
          </cell>
          <cell r="E96">
            <v>168.91838292966401</v>
          </cell>
          <cell r="F96">
            <v>-0.3640536083399537</v>
          </cell>
          <cell r="G96">
            <v>1.6145163432599974</v>
          </cell>
          <cell r="H96">
            <v>1.7836667548653873</v>
          </cell>
        </row>
        <row r="97">
          <cell r="C97">
            <v>43525</v>
          </cell>
          <cell r="D97">
            <v>167.10102819511633</v>
          </cell>
          <cell r="E97">
            <v>169.75299159466499</v>
          </cell>
          <cell r="F97">
            <v>0.4940898974556962</v>
          </cell>
          <cell r="G97">
            <v>1.0442659327044357</v>
          </cell>
          <cell r="H97">
            <v>1.5787181033263264</v>
          </cell>
        </row>
        <row r="98">
          <cell r="C98">
            <v>43617</v>
          </cell>
          <cell r="D98">
            <v>169.84203332090595</v>
          </cell>
          <cell r="E98">
            <v>170.74160861683001</v>
          </cell>
          <cell r="F98">
            <v>0.58238562565402496</v>
          </cell>
          <cell r="G98">
            <v>1.2933880749540938</v>
          </cell>
          <cell r="H98">
            <v>1.5047040412533574</v>
          </cell>
        </row>
        <row r="99">
          <cell r="C99">
            <v>43709</v>
          </cell>
          <cell r="D99">
            <v>173.62385442195725</v>
          </cell>
          <cell r="E99">
            <v>170.71826244018101</v>
          </cell>
          <cell r="F99">
            <v>-1.3673396214386457E-2</v>
          </cell>
          <cell r="G99">
            <v>1.1003391715987965</v>
          </cell>
          <cell r="H99">
            <v>1.2623090762169609</v>
          </cell>
        </row>
        <row r="100">
          <cell r="C100">
            <v>43800</v>
          </cell>
          <cell r="D100">
            <v>171.69139054837805</v>
          </cell>
          <cell r="E100">
            <v>171.28459855360799</v>
          </cell>
          <cell r="F100">
            <v>0.33173727598441172</v>
          </cell>
          <cell r="G100">
            <v>1.4435223780383977</v>
          </cell>
          <cell r="H100">
            <v>1.220777831119757</v>
          </cell>
        </row>
        <row r="101">
          <cell r="C101">
            <v>43891</v>
          </cell>
          <cell r="D101">
            <v>166.8915634830152</v>
          </cell>
          <cell r="E101">
            <v>167.39481198356299</v>
          </cell>
          <cell r="F101">
            <v>-2.2709494040280553</v>
          </cell>
          <cell r="G101">
            <v>-0.12535213838213988</v>
          </cell>
          <cell r="H101">
            <v>0.93110380065122289</v>
          </cell>
        </row>
        <row r="102">
          <cell r="C102">
            <v>43983</v>
          </cell>
          <cell r="D102">
            <v>151.61075894184256</v>
          </cell>
          <cell r="E102">
            <v>152.573236964834</v>
          </cell>
          <cell r="F102">
            <v>-8.8542618753228552</v>
          </cell>
          <cell r="G102">
            <v>-10.73425348401037</v>
          </cell>
          <cell r="H102">
            <v>-2.0810463396154555</v>
          </cell>
        </row>
        <row r="103">
          <cell r="C103">
            <v>44075</v>
          </cell>
          <cell r="D103">
            <v>167.1885511718786</v>
          </cell>
          <cell r="E103">
            <v>164.42555423292799</v>
          </cell>
          <cell r="F103">
            <v>7.7682806656489856</v>
          </cell>
          <cell r="G103">
            <v>-3.706462612239303</v>
          </cell>
          <cell r="H103">
            <v>-3.2998536817589907</v>
          </cell>
        </row>
        <row r="104">
          <cell r="C104">
            <v>44166</v>
          </cell>
          <cell r="D104">
            <v>170.10484141742728</v>
          </cell>
          <cell r="E104">
            <v>169.546960594609</v>
          </cell>
          <cell r="F104">
            <v>3.1147265311485262</v>
          </cell>
          <cell r="G104">
            <v>-0.92407029023608978</v>
          </cell>
          <cell r="H104">
            <v>-3.8786763342577357</v>
          </cell>
        </row>
        <row r="105">
          <cell r="C105">
            <v>44256</v>
          </cell>
          <cell r="D105">
            <v>169.03909936593399</v>
          </cell>
          <cell r="E105">
            <v>171.824764285025</v>
          </cell>
          <cell r="F105">
            <v>1.343464773669556</v>
          </cell>
          <cell r="G105">
            <v>1.2867851664277508</v>
          </cell>
          <cell r="H105">
            <v>-3.5342910068532185</v>
          </cell>
        </row>
        <row r="106">
          <cell r="C106">
            <v>44348</v>
          </cell>
          <cell r="D106">
            <v>170.25700245738398</v>
          </cell>
          <cell r="E106">
            <v>171.22137692832499</v>
          </cell>
          <cell r="F106">
            <v>-0.35116437331413897</v>
          </cell>
          <cell r="G106">
            <v>12.298760091751838</v>
          </cell>
          <cell r="H106">
            <v>1.9240116026979726</v>
          </cell>
        </row>
        <row r="107">
          <cell r="C107">
            <v>44440</v>
          </cell>
          <cell r="D107">
            <v>173.88276117728259</v>
          </cell>
          <cell r="E107">
            <v>171.060696567078</v>
          </cell>
          <cell r="F107">
            <v>-9.3843633388279724E-2</v>
          </cell>
          <cell r="G107">
            <v>4.0039882865675391</v>
          </cell>
          <cell r="H107">
            <v>3.9400880865863686</v>
          </cell>
        </row>
        <row r="108">
          <cell r="C108">
            <v>44531</v>
          </cell>
          <cell r="D108">
            <v>171.79327206615801</v>
          </cell>
          <cell r="E108">
            <v>171.23175726364505</v>
          </cell>
          <cell r="F108">
            <v>0.1</v>
          </cell>
          <cell r="G108">
            <v>0.99258235959751584</v>
          </cell>
          <cell r="H108">
            <v>4.4590104745446233</v>
          </cell>
        </row>
        <row r="109">
          <cell r="C109">
            <v>44621</v>
          </cell>
          <cell r="D109">
            <v>170.22237306149552</v>
          </cell>
          <cell r="E109">
            <v>172.30561813658784</v>
          </cell>
          <cell r="F109">
            <v>0.62713884976919321</v>
          </cell>
          <cell r="G109">
            <v>0.7</v>
          </cell>
          <cell r="H109">
            <v>4.2879317975785147</v>
          </cell>
        </row>
        <row r="110">
          <cell r="C110">
            <v>44713</v>
          </cell>
          <cell r="D110">
            <v>171.7893154795004</v>
          </cell>
          <cell r="E110">
            <v>172.28675754528649</v>
          </cell>
          <cell r="F110">
            <v>-1.0946010643952953E-2</v>
          </cell>
          <cell r="G110">
            <v>0.9</v>
          </cell>
          <cell r="H110">
            <v>1.6403191984893928</v>
          </cell>
        </row>
        <row r="111">
          <cell r="C111">
            <v>44805</v>
          </cell>
          <cell r="D111">
            <v>174.35224463246124</v>
          </cell>
          <cell r="E111">
            <v>171.45815942905486</v>
          </cell>
          <cell r="F111">
            <v>-0.48094126794036018</v>
          </cell>
          <cell r="G111">
            <v>0.27</v>
          </cell>
          <cell r="H111">
            <v>0.71324704366224623</v>
          </cell>
        </row>
        <row r="112">
          <cell r="C112">
            <v>44896</v>
          </cell>
          <cell r="D112">
            <v>171.10609897789337</v>
          </cell>
          <cell r="E112">
            <v>171.03143834224738</v>
          </cell>
          <cell r="F112">
            <v>-0.24887767851260456</v>
          </cell>
          <cell r="G112">
            <v>-0.4</v>
          </cell>
          <cell r="H112">
            <v>0.3646713430683457</v>
          </cell>
        </row>
        <row r="113">
          <cell r="C113">
            <v>44986</v>
          </cell>
          <cell r="D113">
            <v>169.50743909463725</v>
          </cell>
          <cell r="E113">
            <v>171.32928702987303</v>
          </cell>
          <cell r="F113">
            <v>0.17414850188515185</v>
          </cell>
          <cell r="G113">
            <v>-0.42</v>
          </cell>
          <cell r="H113">
            <v>8.7398483567135976E-2</v>
          </cell>
        </row>
        <row r="114">
          <cell r="C114">
            <v>45078</v>
          </cell>
          <cell r="D114">
            <v>171.25676860151395</v>
          </cell>
          <cell r="E114">
            <v>171.87799431348284</v>
          </cell>
          <cell r="F114">
            <v>0.32026473297244173</v>
          </cell>
          <cell r="G114">
            <v>-0.31</v>
          </cell>
          <cell r="H114">
            <v>-0.21305753055017584</v>
          </cell>
        </row>
        <row r="115">
          <cell r="C115">
            <v>45170</v>
          </cell>
          <cell r="D115">
            <v>175.39835810025602</v>
          </cell>
          <cell r="E115">
            <v>173.11610706603312</v>
          </cell>
          <cell r="F115">
            <v>0.72034396113100918</v>
          </cell>
          <cell r="G115">
            <v>0.6</v>
          </cell>
          <cell r="H115">
            <v>-0.12911882031451105</v>
          </cell>
        </row>
        <row r="116">
          <cell r="C116">
            <v>45261</v>
          </cell>
          <cell r="D116">
            <v>173.96357083082418</v>
          </cell>
          <cell r="E116">
            <v>173.86896160590177</v>
          </cell>
          <cell r="F116">
            <v>0.43488416683346021</v>
          </cell>
          <cell r="G116">
            <v>1.67</v>
          </cell>
          <cell r="H116">
            <v>0.38635931046608896</v>
          </cell>
        </row>
        <row r="117">
          <cell r="C117">
            <v>45352</v>
          </cell>
          <cell r="D117">
            <v>172.38682863618567</v>
          </cell>
          <cell r="E117">
            <v>174.18627400859339</v>
          </cell>
          <cell r="F117">
            <v>0.18250089018811977</v>
          </cell>
          <cell r="G117">
            <v>1.69868033929816</v>
          </cell>
          <cell r="H117">
            <v>0.91013929140260075</v>
          </cell>
        </row>
        <row r="118">
          <cell r="C118">
            <v>45444</v>
          </cell>
          <cell r="D118">
            <v>174.09696524132602</v>
          </cell>
          <cell r="E118">
            <v>174.51944841680151</v>
          </cell>
          <cell r="F118">
            <v>0.19127477759337541</v>
          </cell>
          <cell r="G118">
            <v>1.6584434373047801</v>
          </cell>
          <cell r="H118">
            <v>1.4023397342108002</v>
          </cell>
        </row>
        <row r="119">
          <cell r="C119">
            <v>45536</v>
          </cell>
          <cell r="D119">
            <v>177.69797246108996</v>
          </cell>
          <cell r="E119">
            <v>175.39621901667383</v>
          </cell>
          <cell r="F119">
            <v>0.50239134252725304</v>
          </cell>
          <cell r="G119">
            <v>1.3110808936532301</v>
          </cell>
          <cell r="H119">
            <v>1.5825939625368157</v>
          </cell>
        </row>
        <row r="120">
          <cell r="C120">
            <v>45627</v>
          </cell>
          <cell r="D120">
            <v>176.46953508126239</v>
          </cell>
          <cell r="E120">
            <v>175.69079707027336</v>
          </cell>
          <cell r="F120">
            <v>0.16795005915808403</v>
          </cell>
          <cell r="G120">
            <v>1.44051092908135</v>
          </cell>
          <cell r="H120">
            <v>1.5251074019701605</v>
          </cell>
        </row>
        <row r="121">
          <cell r="E121"/>
          <cell r="F121"/>
          <cell r="H121"/>
        </row>
        <row r="122">
          <cell r="E122"/>
          <cell r="F122"/>
        </row>
        <row r="123">
          <cell r="E123"/>
          <cell r="F123"/>
          <cell r="H123" t="str">
            <v>YoY</v>
          </cell>
        </row>
        <row r="124">
          <cell r="H124"/>
        </row>
        <row r="125">
          <cell r="E125"/>
          <cell r="H125"/>
        </row>
        <row r="126">
          <cell r="E126"/>
          <cell r="H126"/>
        </row>
        <row r="127">
          <cell r="E127"/>
          <cell r="H127"/>
        </row>
        <row r="128">
          <cell r="E128"/>
        </row>
        <row r="129">
          <cell r="D129"/>
          <cell r="F129"/>
        </row>
        <row r="130">
          <cell r="F130"/>
        </row>
        <row r="131">
          <cell r="H131"/>
        </row>
        <row r="132">
          <cell r="F132"/>
        </row>
        <row r="139">
          <cell r="D139">
            <v>202101</v>
          </cell>
          <cell r="E139">
            <v>171.442497723223</v>
          </cell>
        </row>
        <row r="140">
          <cell r="D140">
            <v>202102</v>
          </cell>
          <cell r="E140">
            <v>171.106810156763</v>
          </cell>
          <cell r="F140">
            <v>-1.9580184080257856E-3</v>
          </cell>
        </row>
        <row r="141">
          <cell r="D141">
            <v>202103</v>
          </cell>
          <cell r="E141">
            <v>171.20794055424301</v>
          </cell>
          <cell r="F141">
            <v>5.9103665942550343E-4</v>
          </cell>
        </row>
        <row r="142">
          <cell r="D142">
            <v>202104</v>
          </cell>
          <cell r="E142">
            <v>171.53132282107799</v>
          </cell>
          <cell r="F142">
            <v>1.8888275029074197E-3</v>
          </cell>
        </row>
        <row r="143">
          <cell r="D143">
            <v>202201</v>
          </cell>
          <cell r="E143">
            <v>172.60706238601199</v>
          </cell>
          <cell r="F143">
            <v>6.2713884976919321E-3</v>
          </cell>
          <cell r="G143">
            <v>0.62713884976919321</v>
          </cell>
        </row>
        <row r="144">
          <cell r="D144">
            <v>202202</v>
          </cell>
          <cell r="E144">
            <v>172.588168798591</v>
          </cell>
          <cell r="F144">
            <v>-1.0946010643952953E-4</v>
          </cell>
          <cell r="G144">
            <v>-1.0946010643952953E-2</v>
          </cell>
        </row>
        <row r="145">
          <cell r="D145">
            <v>202203</v>
          </cell>
          <cell r="E145">
            <v>171.758121071256</v>
          </cell>
          <cell r="F145">
            <v>-4.8094126794036018E-3</v>
          </cell>
          <cell r="G145">
            <v>-0.48094126794036018</v>
          </cell>
        </row>
        <row r="146">
          <cell r="D146">
            <v>202204</v>
          </cell>
          <cell r="E146">
            <v>171.33065344687699</v>
          </cell>
          <cell r="F146">
            <v>-2.4887767851260456E-3</v>
          </cell>
          <cell r="G146">
            <v>-0.24887767851260456</v>
          </cell>
        </row>
        <row r="147">
          <cell r="D147">
            <v>202301</v>
          </cell>
          <cell r="E147">
            <v>173.32271187055301</v>
          </cell>
          <cell r="F147">
            <v>1.1626982000005448E-2</v>
          </cell>
        </row>
        <row r="148">
          <cell r="D148">
            <v>202302</v>
          </cell>
          <cell r="E148">
            <v>173.353118796551</v>
          </cell>
          <cell r="F148">
            <v>1.7543532333319511E-4</v>
          </cell>
        </row>
        <row r="149">
          <cell r="D149">
            <v>202303</v>
          </cell>
          <cell r="E149">
            <v>175.01220001610301</v>
          </cell>
          <cell r="F149">
            <v>9.57052997413399E-3</v>
          </cell>
        </row>
        <row r="150">
          <cell r="D150">
            <v>202304</v>
          </cell>
          <cell r="E150">
            <v>175.06811528627799</v>
          </cell>
          <cell r="F150">
            <v>3.1949355627691745E-4</v>
          </cell>
        </row>
        <row r="151">
          <cell r="D151">
            <v>202401</v>
          </cell>
          <cell r="E151">
            <v>175.387616155111</v>
          </cell>
          <cell r="F151">
            <v>1.8250089018811977E-3</v>
          </cell>
          <cell r="G151">
            <v>0.18250089018811977</v>
          </cell>
        </row>
        <row r="152">
          <cell r="D152">
            <v>202402</v>
          </cell>
          <cell r="E152">
            <v>175.72308842783801</v>
          </cell>
          <cell r="F152">
            <v>1.9127477759337541E-3</v>
          </cell>
          <cell r="G152">
            <v>0.19127477759337541</v>
          </cell>
        </row>
        <row r="153">
          <cell r="D153">
            <v>202403</v>
          </cell>
          <cell r="E153">
            <v>176.60590601092099</v>
          </cell>
          <cell r="F153">
            <v>5.0239134252725304E-3</v>
          </cell>
          <cell r="G153">
            <v>0.50239134252725304</v>
          </cell>
        </row>
        <row r="154">
          <cell r="D154">
            <v>202404</v>
          </cell>
          <cell r="E154">
            <v>176.90251573454299</v>
          </cell>
          <cell r="F154">
            <v>1.6795005915808403E-3</v>
          </cell>
          <cell r="G154">
            <v>0.16795005915808403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etro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8825"/>
      </a:accent1>
      <a:accent2>
        <a:srgbClr val="426DA9"/>
      </a:accent2>
      <a:accent3>
        <a:srgbClr val="007681"/>
      </a:accent3>
      <a:accent4>
        <a:srgbClr val="021832"/>
      </a:accent4>
      <a:accent5>
        <a:srgbClr val="9DB6B5"/>
      </a:accent5>
      <a:accent6>
        <a:srgbClr val="BED0D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88"/>
  <sheetViews>
    <sheetView tabSelected="1" zoomScale="90" zoomScaleNormal="90" workbookViewId="0">
      <pane xSplit="1" ySplit="4" topLeftCell="B199" activePane="bottomRight" state="frozen"/>
      <selection pane="topRight" activeCell="B1" sqref="B1"/>
      <selection pane="bottomLeft" activeCell="A4" sqref="A4"/>
      <selection pane="bottomRight" activeCell="J214" sqref="J214"/>
    </sheetView>
  </sheetViews>
  <sheetFormatPr defaultColWidth="9.140625" defaultRowHeight="15"/>
  <cols>
    <col min="1" max="1" width="12.42578125" style="156" bestFit="1" customWidth="1"/>
    <col min="2" max="58" width="9.140625" style="156"/>
    <col min="59" max="61" width="9.140625" style="160"/>
    <col min="62" max="16384" width="9.140625" style="156"/>
  </cols>
  <sheetData>
    <row r="1" spans="1:65">
      <c r="A1" s="156">
        <v>1</v>
      </c>
      <c r="B1" s="156">
        <f>A1+1</f>
        <v>2</v>
      </c>
      <c r="C1" s="156">
        <f t="shared" ref="C1:BI1" si="0">B1+1</f>
        <v>3</v>
      </c>
      <c r="D1" s="156">
        <f t="shared" si="0"/>
        <v>4</v>
      </c>
      <c r="E1" s="156">
        <f t="shared" si="0"/>
        <v>5</v>
      </c>
      <c r="F1" s="156">
        <f t="shared" si="0"/>
        <v>6</v>
      </c>
      <c r="G1" s="156">
        <f t="shared" si="0"/>
        <v>7</v>
      </c>
      <c r="H1" s="156">
        <f t="shared" si="0"/>
        <v>8</v>
      </c>
      <c r="I1" s="156">
        <f t="shared" si="0"/>
        <v>9</v>
      </c>
      <c r="J1" s="156">
        <f t="shared" si="0"/>
        <v>10</v>
      </c>
      <c r="K1" s="156">
        <f t="shared" si="0"/>
        <v>11</v>
      </c>
      <c r="L1" s="156">
        <f t="shared" si="0"/>
        <v>12</v>
      </c>
      <c r="M1" s="156">
        <f t="shared" si="0"/>
        <v>13</v>
      </c>
      <c r="N1" s="156">
        <f t="shared" si="0"/>
        <v>14</v>
      </c>
      <c r="O1" s="156">
        <f t="shared" si="0"/>
        <v>15</v>
      </c>
      <c r="P1" s="156">
        <f t="shared" si="0"/>
        <v>16</v>
      </c>
      <c r="Q1" s="156">
        <f t="shared" si="0"/>
        <v>17</v>
      </c>
      <c r="R1" s="156">
        <f t="shared" si="0"/>
        <v>18</v>
      </c>
      <c r="S1" s="156">
        <f t="shared" si="0"/>
        <v>19</v>
      </c>
      <c r="T1" s="156">
        <f t="shared" si="0"/>
        <v>20</v>
      </c>
      <c r="U1" s="156">
        <f t="shared" si="0"/>
        <v>21</v>
      </c>
      <c r="V1" s="156">
        <f t="shared" si="0"/>
        <v>22</v>
      </c>
      <c r="W1" s="156">
        <f t="shared" si="0"/>
        <v>23</v>
      </c>
      <c r="X1" s="156">
        <f t="shared" si="0"/>
        <v>24</v>
      </c>
      <c r="Y1" s="156">
        <f t="shared" si="0"/>
        <v>25</v>
      </c>
      <c r="Z1" s="156">
        <f t="shared" si="0"/>
        <v>26</v>
      </c>
      <c r="AA1" s="156">
        <f t="shared" si="0"/>
        <v>27</v>
      </c>
      <c r="AB1" s="156">
        <f t="shared" si="0"/>
        <v>28</v>
      </c>
      <c r="AC1" s="156">
        <f t="shared" si="0"/>
        <v>29</v>
      </c>
      <c r="AD1" s="156">
        <f t="shared" si="0"/>
        <v>30</v>
      </c>
      <c r="AE1" s="156">
        <f t="shared" si="0"/>
        <v>31</v>
      </c>
      <c r="AF1" s="156">
        <f t="shared" si="0"/>
        <v>32</v>
      </c>
      <c r="AG1" s="156">
        <f t="shared" si="0"/>
        <v>33</v>
      </c>
      <c r="AH1" s="156">
        <f t="shared" si="0"/>
        <v>34</v>
      </c>
      <c r="AI1" s="156">
        <f t="shared" si="0"/>
        <v>35</v>
      </c>
      <c r="AJ1" s="156">
        <f t="shared" si="0"/>
        <v>36</v>
      </c>
      <c r="AK1" s="156">
        <f t="shared" si="0"/>
        <v>37</v>
      </c>
      <c r="AL1" s="156">
        <f t="shared" si="0"/>
        <v>38</v>
      </c>
      <c r="AM1" s="156">
        <f t="shared" si="0"/>
        <v>39</v>
      </c>
      <c r="AN1" s="156">
        <f t="shared" si="0"/>
        <v>40</v>
      </c>
      <c r="AO1" s="156">
        <f t="shared" si="0"/>
        <v>41</v>
      </c>
      <c r="AP1" s="156">
        <f t="shared" si="0"/>
        <v>42</v>
      </c>
      <c r="AQ1" s="156">
        <f t="shared" si="0"/>
        <v>43</v>
      </c>
      <c r="AR1" s="156">
        <f t="shared" si="0"/>
        <v>44</v>
      </c>
      <c r="AS1" s="156">
        <f t="shared" si="0"/>
        <v>45</v>
      </c>
      <c r="AT1" s="156">
        <f t="shared" si="0"/>
        <v>46</v>
      </c>
      <c r="AU1" s="156">
        <f t="shared" si="0"/>
        <v>47</v>
      </c>
      <c r="AV1" s="156">
        <f t="shared" si="0"/>
        <v>48</v>
      </c>
      <c r="AW1" s="156">
        <f t="shared" si="0"/>
        <v>49</v>
      </c>
      <c r="AX1" s="156">
        <f t="shared" si="0"/>
        <v>50</v>
      </c>
      <c r="AY1" s="156">
        <f t="shared" si="0"/>
        <v>51</v>
      </c>
      <c r="AZ1" s="156">
        <f t="shared" si="0"/>
        <v>52</v>
      </c>
      <c r="BA1" s="156">
        <f t="shared" si="0"/>
        <v>53</v>
      </c>
      <c r="BB1" s="156">
        <f t="shared" si="0"/>
        <v>54</v>
      </c>
      <c r="BC1" s="156">
        <f t="shared" si="0"/>
        <v>55</v>
      </c>
      <c r="BD1" s="156">
        <f t="shared" si="0"/>
        <v>56</v>
      </c>
      <c r="BE1" s="156">
        <f t="shared" si="0"/>
        <v>57</v>
      </c>
      <c r="BF1" s="156">
        <f t="shared" si="0"/>
        <v>58</v>
      </c>
      <c r="BG1" s="156">
        <f t="shared" si="0"/>
        <v>59</v>
      </c>
      <c r="BH1" s="156">
        <f t="shared" si="0"/>
        <v>60</v>
      </c>
      <c r="BI1" s="156">
        <f t="shared" si="0"/>
        <v>61</v>
      </c>
    </row>
    <row r="2" spans="1:65">
      <c r="B2" s="253" t="s">
        <v>32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4" t="s">
        <v>30</v>
      </c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3" t="s">
        <v>31</v>
      </c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158"/>
      <c r="BG2" s="159"/>
    </row>
    <row r="3" spans="1:65" ht="26.1" customHeight="1">
      <c r="A3" s="1" t="s">
        <v>50</v>
      </c>
      <c r="B3" s="255" t="s">
        <v>29</v>
      </c>
      <c r="C3" s="255"/>
      <c r="D3" s="256"/>
      <c r="E3" s="257" t="s">
        <v>48</v>
      </c>
      <c r="F3" s="255"/>
      <c r="G3" s="256"/>
      <c r="H3" s="257" t="s">
        <v>3</v>
      </c>
      <c r="I3" s="255"/>
      <c r="J3" s="256"/>
      <c r="K3" s="257" t="s">
        <v>47</v>
      </c>
      <c r="L3" s="255"/>
      <c r="M3" s="256"/>
      <c r="N3" s="257" t="s">
        <v>5</v>
      </c>
      <c r="O3" s="255"/>
      <c r="P3" s="256"/>
      <c r="Q3" s="257" t="s">
        <v>49</v>
      </c>
      <c r="R3" s="255"/>
      <c r="S3" s="258"/>
      <c r="T3" s="255" t="s">
        <v>29</v>
      </c>
      <c r="U3" s="255"/>
      <c r="V3" s="256"/>
      <c r="W3" s="257" t="s">
        <v>48</v>
      </c>
      <c r="X3" s="255"/>
      <c r="Y3" s="256"/>
      <c r="Z3" s="257" t="s">
        <v>3</v>
      </c>
      <c r="AA3" s="255"/>
      <c r="AB3" s="256"/>
      <c r="AC3" s="257" t="s">
        <v>47</v>
      </c>
      <c r="AD3" s="255"/>
      <c r="AE3" s="256"/>
      <c r="AF3" s="257" t="s">
        <v>5</v>
      </c>
      <c r="AG3" s="255"/>
      <c r="AH3" s="256"/>
      <c r="AI3" s="257" t="s">
        <v>49</v>
      </c>
      <c r="AJ3" s="255"/>
      <c r="AK3" s="258"/>
      <c r="AL3" s="255" t="s">
        <v>29</v>
      </c>
      <c r="AM3" s="255"/>
      <c r="AN3" s="256"/>
      <c r="AO3" s="257" t="s">
        <v>48</v>
      </c>
      <c r="AP3" s="255"/>
      <c r="AQ3" s="256"/>
      <c r="AR3" s="257" t="s">
        <v>3</v>
      </c>
      <c r="AS3" s="255"/>
      <c r="AT3" s="256"/>
      <c r="AU3" s="257" t="s">
        <v>47</v>
      </c>
      <c r="AV3" s="255"/>
      <c r="AW3" s="256"/>
      <c r="AX3" s="257" t="s">
        <v>5</v>
      </c>
      <c r="AY3" s="255"/>
      <c r="AZ3" s="256"/>
      <c r="BA3" s="257" t="s">
        <v>49</v>
      </c>
      <c r="BB3" s="255"/>
      <c r="BC3" s="258"/>
      <c r="BD3" s="259" t="s">
        <v>34</v>
      </c>
      <c r="BE3" s="255"/>
      <c r="BF3" s="256"/>
      <c r="BG3" s="260" t="s">
        <v>52</v>
      </c>
      <c r="BH3" s="261"/>
      <c r="BI3" s="261"/>
    </row>
    <row r="4" spans="1:65">
      <c r="A4" s="5" t="s">
        <v>51</v>
      </c>
      <c r="B4" s="5" t="s">
        <v>46</v>
      </c>
      <c r="C4" s="5" t="s">
        <v>8</v>
      </c>
      <c r="D4" s="5" t="s">
        <v>53</v>
      </c>
      <c r="E4" s="63" t="str">
        <f>$B$4</f>
        <v>Pessimista</v>
      </c>
      <c r="F4" s="5" t="str">
        <f>$C$4</f>
        <v>Base</v>
      </c>
      <c r="G4" s="5" t="str">
        <f>$D$4</f>
        <v>Alternativo</v>
      </c>
      <c r="H4" s="69" t="str">
        <f t="shared" ref="H4" si="1">$B$4</f>
        <v>Pessimista</v>
      </c>
      <c r="I4" s="3" t="str">
        <f t="shared" ref="I4" si="2">$C$4</f>
        <v>Base</v>
      </c>
      <c r="J4" s="3" t="str">
        <f t="shared" ref="J4" si="3">$D$4</f>
        <v>Alternativo</v>
      </c>
      <c r="K4" s="69" t="str">
        <f t="shared" ref="K4" si="4">$B$4</f>
        <v>Pessimista</v>
      </c>
      <c r="L4" s="3" t="str">
        <f t="shared" ref="L4" si="5">$C$4</f>
        <v>Base</v>
      </c>
      <c r="M4" s="3" t="str">
        <f t="shared" ref="M4" si="6">$D$4</f>
        <v>Alternativo</v>
      </c>
      <c r="N4" s="63" t="str">
        <f t="shared" ref="N4" si="7">$B$4</f>
        <v>Pessimista</v>
      </c>
      <c r="O4" s="5" t="str">
        <f t="shared" ref="O4" si="8">$C$4</f>
        <v>Base</v>
      </c>
      <c r="P4" s="5" t="str">
        <f t="shared" ref="P4" si="9">$D$4</f>
        <v>Alternativo</v>
      </c>
      <c r="Q4" s="63" t="str">
        <f t="shared" ref="Q4" si="10">$B$4</f>
        <v>Pessimista</v>
      </c>
      <c r="R4" s="3" t="str">
        <f t="shared" ref="R4" si="11">$C$4</f>
        <v>Base</v>
      </c>
      <c r="S4" s="3" t="str">
        <f t="shared" ref="S4" si="12">$D$4</f>
        <v>Alternativo</v>
      </c>
      <c r="T4" s="59" t="str">
        <f t="shared" ref="T4" si="13">$B$4</f>
        <v>Pessimista</v>
      </c>
      <c r="U4" s="5" t="str">
        <f t="shared" ref="U4" si="14">$C$4</f>
        <v>Base</v>
      </c>
      <c r="V4" s="5" t="str">
        <f t="shared" ref="V4" si="15">$D$4</f>
        <v>Alternativo</v>
      </c>
      <c r="W4" s="63" t="str">
        <f t="shared" ref="W4" si="16">$B$4</f>
        <v>Pessimista</v>
      </c>
      <c r="X4" s="5" t="str">
        <f t="shared" ref="X4" si="17">$C$4</f>
        <v>Base</v>
      </c>
      <c r="Y4" s="5" t="str">
        <f t="shared" ref="Y4" si="18">$D$4</f>
        <v>Alternativo</v>
      </c>
      <c r="Z4" s="69" t="str">
        <f t="shared" ref="Z4" si="19">$B$4</f>
        <v>Pessimista</v>
      </c>
      <c r="AA4" s="3" t="str">
        <f t="shared" ref="AA4" si="20">$C$4</f>
        <v>Base</v>
      </c>
      <c r="AB4" s="3" t="str">
        <f t="shared" ref="AB4" si="21">$D$4</f>
        <v>Alternativo</v>
      </c>
      <c r="AC4" s="69" t="str">
        <f t="shared" ref="AC4" si="22">$B$4</f>
        <v>Pessimista</v>
      </c>
      <c r="AD4" s="3" t="str">
        <f t="shared" ref="AD4" si="23">$C$4</f>
        <v>Base</v>
      </c>
      <c r="AE4" s="3" t="str">
        <f t="shared" ref="AE4" si="24">$D$4</f>
        <v>Alternativo</v>
      </c>
      <c r="AF4" s="63" t="str">
        <f t="shared" ref="AF4" si="25">$B$4</f>
        <v>Pessimista</v>
      </c>
      <c r="AG4" s="5" t="str">
        <f t="shared" ref="AG4" si="26">$C$4</f>
        <v>Base</v>
      </c>
      <c r="AH4" s="5" t="str">
        <f t="shared" ref="AH4" si="27">$D$4</f>
        <v>Alternativo</v>
      </c>
      <c r="AI4" s="63" t="str">
        <f t="shared" ref="AI4" si="28">$B$4</f>
        <v>Pessimista</v>
      </c>
      <c r="AJ4" s="3" t="str">
        <f t="shared" ref="AJ4" si="29">$C$4</f>
        <v>Base</v>
      </c>
      <c r="AK4" s="3" t="str">
        <f t="shared" ref="AK4" si="30">$D$4</f>
        <v>Alternativo</v>
      </c>
      <c r="AL4" s="59" t="str">
        <f t="shared" ref="AL4" si="31">$B$4</f>
        <v>Pessimista</v>
      </c>
      <c r="AM4" s="5" t="str">
        <f t="shared" ref="AM4" si="32">$C$4</f>
        <v>Base</v>
      </c>
      <c r="AN4" s="5" t="str">
        <f t="shared" ref="AN4" si="33">$D$4</f>
        <v>Alternativo</v>
      </c>
      <c r="AO4" s="63" t="str">
        <f t="shared" ref="AO4" si="34">$B$4</f>
        <v>Pessimista</v>
      </c>
      <c r="AP4" s="5" t="str">
        <f t="shared" ref="AP4" si="35">$C$4</f>
        <v>Base</v>
      </c>
      <c r="AQ4" s="5" t="str">
        <f t="shared" ref="AQ4" si="36">$D$4</f>
        <v>Alternativo</v>
      </c>
      <c r="AR4" s="69" t="str">
        <f t="shared" ref="AR4" si="37">$B$4</f>
        <v>Pessimista</v>
      </c>
      <c r="AS4" s="3" t="str">
        <f t="shared" ref="AS4" si="38">$C$4</f>
        <v>Base</v>
      </c>
      <c r="AT4" s="3" t="str">
        <f t="shared" ref="AT4" si="39">$D$4</f>
        <v>Alternativo</v>
      </c>
      <c r="AU4" s="69" t="str">
        <f t="shared" ref="AU4" si="40">$B$4</f>
        <v>Pessimista</v>
      </c>
      <c r="AV4" s="3" t="str">
        <f t="shared" ref="AV4" si="41">$C$4</f>
        <v>Base</v>
      </c>
      <c r="AW4" s="3" t="str">
        <f t="shared" ref="AW4" si="42">$D$4</f>
        <v>Alternativo</v>
      </c>
      <c r="AX4" s="63" t="str">
        <f t="shared" ref="AX4" si="43">$B$4</f>
        <v>Pessimista</v>
      </c>
      <c r="AY4" s="5" t="str">
        <f t="shared" ref="AY4" si="44">$C$4</f>
        <v>Base</v>
      </c>
      <c r="AZ4" s="5" t="str">
        <f t="shared" ref="AZ4" si="45">$D$4</f>
        <v>Alternativo</v>
      </c>
      <c r="BA4" s="63" t="str">
        <f t="shared" ref="BA4" si="46">$B$4</f>
        <v>Pessimista</v>
      </c>
      <c r="BB4" s="3" t="str">
        <f t="shared" ref="BB4" si="47">$C$4</f>
        <v>Base</v>
      </c>
      <c r="BC4" s="3" t="str">
        <f t="shared" ref="BC4" si="48">$D$4</f>
        <v>Alternativo</v>
      </c>
      <c r="BD4" s="59" t="str">
        <f t="shared" ref="BD4" si="49">$B$4</f>
        <v>Pessimista</v>
      </c>
      <c r="BE4" s="5" t="str">
        <f t="shared" ref="BE4" si="50">$C$4</f>
        <v>Base</v>
      </c>
      <c r="BF4" s="5" t="str">
        <f t="shared" ref="BF4" si="51">$D$4</f>
        <v>Alternativo</v>
      </c>
      <c r="BG4" s="87" t="str">
        <f t="shared" ref="BG4" si="52">$B$4</f>
        <v>Pessimista</v>
      </c>
      <c r="BH4" s="48" t="str">
        <f t="shared" ref="BH4" si="53">$C$4</f>
        <v>Base</v>
      </c>
      <c r="BI4" s="48" t="str">
        <f t="shared" ref="BI4" si="54">$D$4</f>
        <v>Alternativo</v>
      </c>
    </row>
    <row r="5" spans="1:65">
      <c r="A5" s="53">
        <v>39448</v>
      </c>
      <c r="B5" s="7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43">
        <v>5.3997261698186527E-3</v>
      </c>
      <c r="G5" s="7">
        <v>5.3997261698186527E-3</v>
      </c>
      <c r="H5" s="64">
        <v>8.9237257287477778E-3</v>
      </c>
      <c r="I5" s="7">
        <v>8.9237257287477778E-3</v>
      </c>
      <c r="J5" s="7">
        <v>8.9237257287477778E-3</v>
      </c>
      <c r="K5" s="64">
        <v>0.1125</v>
      </c>
      <c r="L5" s="7">
        <v>0.1125</v>
      </c>
      <c r="M5" s="7">
        <v>0.1125</v>
      </c>
      <c r="N5" s="76">
        <v>135.68700000000001</v>
      </c>
      <c r="O5" s="9">
        <v>135.68700000000001</v>
      </c>
      <c r="P5" s="9">
        <v>135.68700000000001</v>
      </c>
      <c r="Q5" s="72">
        <f t="shared" ref="Q5:Q68" si="55">R5</f>
        <v>1.7603</v>
      </c>
      <c r="R5" s="8">
        <v>1.7603</v>
      </c>
      <c r="S5" s="8">
        <f t="shared" ref="S5:S68" si="56">R5</f>
        <v>1.7603</v>
      </c>
      <c r="T5" s="158"/>
      <c r="W5" s="157"/>
      <c r="Z5" s="157"/>
      <c r="AC5" s="157"/>
      <c r="AF5" s="157"/>
      <c r="AI5" s="157"/>
      <c r="AL5" s="158"/>
      <c r="AO5" s="157"/>
      <c r="AR5" s="157"/>
      <c r="AU5" s="157"/>
      <c r="AX5" s="157"/>
      <c r="BA5" s="157"/>
      <c r="BD5" s="158"/>
      <c r="BG5" s="159"/>
      <c r="BM5" s="250"/>
    </row>
    <row r="6" spans="1:65">
      <c r="A6" s="6">
        <v>39479</v>
      </c>
      <c r="B6" s="7">
        <v>5.2942728952229956E-3</v>
      </c>
      <c r="C6" s="7">
        <v>5.2942728952229956E-3</v>
      </c>
      <c r="D6" s="7">
        <v>5.2942728952229956E-3</v>
      </c>
      <c r="E6" s="64">
        <v>4.901014794073566E-3</v>
      </c>
      <c r="F6" s="43">
        <v>4.901014794073566E-3</v>
      </c>
      <c r="G6" s="7">
        <v>4.901014794073566E-3</v>
      </c>
      <c r="H6" s="64">
        <v>8.9237257287477778E-3</v>
      </c>
      <c r="I6" s="7">
        <v>8.9237257287477778E-3</v>
      </c>
      <c r="J6" s="7">
        <v>8.9237257287477778E-3</v>
      </c>
      <c r="K6" s="64">
        <v>0.1125</v>
      </c>
      <c r="L6" s="7">
        <v>0.1125</v>
      </c>
      <c r="M6" s="7">
        <v>0.1125</v>
      </c>
      <c r="N6" s="76">
        <v>152.375</v>
      </c>
      <c r="O6" s="9">
        <v>152.375</v>
      </c>
      <c r="P6" s="9">
        <v>152.375</v>
      </c>
      <c r="Q6" s="72">
        <f t="shared" si="55"/>
        <v>1.6833</v>
      </c>
      <c r="R6" s="8">
        <v>1.6833</v>
      </c>
      <c r="S6" s="8">
        <f t="shared" si="56"/>
        <v>1.6833</v>
      </c>
      <c r="T6" s="158"/>
      <c r="W6" s="157"/>
      <c r="Z6" s="157"/>
      <c r="AC6" s="157"/>
      <c r="AF6" s="157"/>
      <c r="AI6" s="157"/>
      <c r="AL6" s="158"/>
      <c r="AO6" s="157"/>
      <c r="AR6" s="157"/>
      <c r="AU6" s="157"/>
      <c r="AX6" s="157"/>
      <c r="BA6" s="157"/>
      <c r="BD6" s="158"/>
      <c r="BG6" s="159"/>
      <c r="BM6" s="250"/>
    </row>
    <row r="7" spans="1:65">
      <c r="A7" s="6">
        <v>39508</v>
      </c>
      <c r="B7" s="7">
        <v>7.4165279622793179E-3</v>
      </c>
      <c r="C7" s="7">
        <v>7.4165279622793179E-3</v>
      </c>
      <c r="D7" s="7">
        <v>7.4165279622793179E-3</v>
      </c>
      <c r="E7" s="64">
        <v>4.8010203527029116E-3</v>
      </c>
      <c r="F7" s="43">
        <v>4.8010203527029116E-3</v>
      </c>
      <c r="G7" s="7">
        <v>4.8010203527029116E-3</v>
      </c>
      <c r="H7" s="64">
        <v>8.9237257287477778E-3</v>
      </c>
      <c r="I7" s="7">
        <v>8.9237257287477778E-3</v>
      </c>
      <c r="J7" s="7">
        <v>8.9237257287477778E-3</v>
      </c>
      <c r="K7" s="64">
        <v>0.1125</v>
      </c>
      <c r="L7" s="7">
        <v>0.1125</v>
      </c>
      <c r="M7" s="7">
        <v>0.1125</v>
      </c>
      <c r="N7" s="76">
        <v>177.66499999999999</v>
      </c>
      <c r="O7" s="9">
        <v>177.66499999999999</v>
      </c>
      <c r="P7" s="9">
        <v>177.66499999999999</v>
      </c>
      <c r="Q7" s="72">
        <f t="shared" si="55"/>
        <v>1.7490999999999999</v>
      </c>
      <c r="R7" s="8">
        <v>1.7490999999999999</v>
      </c>
      <c r="S7" s="8">
        <f t="shared" si="56"/>
        <v>1.7490999999999999</v>
      </c>
      <c r="T7" s="161">
        <f>FVSCHEDULE(1,B5:B7)-1</f>
        <v>2.3787735282739142E-2</v>
      </c>
      <c r="U7" s="162">
        <f t="shared" ref="U7:AB7" si="57">FVSCHEDULE(1,C5:C7)-1</f>
        <v>2.3787735282739142E-2</v>
      </c>
      <c r="V7" s="162">
        <f t="shared" si="57"/>
        <v>2.3787735282739142E-2</v>
      </c>
      <c r="W7" s="163">
        <f t="shared" si="57"/>
        <v>1.5177806576317288E-2</v>
      </c>
      <c r="X7" s="162">
        <f t="shared" si="57"/>
        <v>1.5177806576317288E-2</v>
      </c>
      <c r="Y7" s="162">
        <f t="shared" si="57"/>
        <v>1.5177806576317288E-2</v>
      </c>
      <c r="Z7" s="163">
        <f t="shared" si="57"/>
        <v>2.7010786450877067E-2</v>
      </c>
      <c r="AA7" s="162">
        <f t="shared" si="57"/>
        <v>2.7010786450877067E-2</v>
      </c>
      <c r="AB7" s="162">
        <f t="shared" si="57"/>
        <v>2.7010786450877067E-2</v>
      </c>
      <c r="AC7" s="128">
        <f t="shared" ref="AC7:AK7" si="58">K7</f>
        <v>0.1125</v>
      </c>
      <c r="AD7" s="127">
        <f t="shared" si="58"/>
        <v>0.1125</v>
      </c>
      <c r="AE7" s="127">
        <f t="shared" si="58"/>
        <v>0.1125</v>
      </c>
      <c r="AF7" s="159">
        <f t="shared" si="58"/>
        <v>177.66499999999999</v>
      </c>
      <c r="AG7" s="160">
        <f t="shared" si="58"/>
        <v>177.66499999999999</v>
      </c>
      <c r="AH7" s="160">
        <f t="shared" si="58"/>
        <v>177.66499999999999</v>
      </c>
      <c r="AI7" s="159">
        <f t="shared" si="58"/>
        <v>1.7490999999999999</v>
      </c>
      <c r="AJ7" s="160">
        <f t="shared" si="58"/>
        <v>1.7490999999999999</v>
      </c>
      <c r="AK7" s="160">
        <f t="shared" si="58"/>
        <v>1.7490999999999999</v>
      </c>
      <c r="AL7" s="169"/>
      <c r="AO7" s="157"/>
      <c r="AR7" s="157"/>
      <c r="AU7" s="157"/>
      <c r="AX7" s="157"/>
      <c r="BA7" s="157"/>
      <c r="BD7" s="158"/>
      <c r="BG7" s="159"/>
      <c r="BM7" s="250"/>
    </row>
    <row r="8" spans="1:65">
      <c r="A8" s="6">
        <v>39539</v>
      </c>
      <c r="B8" s="7">
        <v>6.9032733868257257E-3</v>
      </c>
      <c r="C8" s="7">
        <v>6.9032733868257257E-3</v>
      </c>
      <c r="D8" s="7">
        <v>6.9032733868257257E-3</v>
      </c>
      <c r="E8" s="64">
        <v>5.4993004168650828E-3</v>
      </c>
      <c r="F8" s="43">
        <v>5.4993004168650828E-3</v>
      </c>
      <c r="G8" s="7">
        <v>5.4993004168650828E-3</v>
      </c>
      <c r="H8" s="64">
        <v>9.300823618865417E-3</v>
      </c>
      <c r="I8" s="7">
        <v>9.300823618865417E-3</v>
      </c>
      <c r="J8" s="7">
        <v>9.300823618865417E-3</v>
      </c>
      <c r="K8" s="64">
        <v>0.11749999999999999</v>
      </c>
      <c r="L8" s="7">
        <v>0.11749999999999999</v>
      </c>
      <c r="M8" s="7">
        <v>0.11749999999999999</v>
      </c>
      <c r="N8" s="76">
        <v>108.3</v>
      </c>
      <c r="O8" s="9">
        <v>108.3</v>
      </c>
      <c r="P8" s="9">
        <v>108.3</v>
      </c>
      <c r="Q8" s="72">
        <f t="shared" si="55"/>
        <v>1.6872</v>
      </c>
      <c r="R8" s="8">
        <v>1.6872</v>
      </c>
      <c r="S8" s="8">
        <f t="shared" si="56"/>
        <v>1.6872</v>
      </c>
      <c r="T8" s="161">
        <f t="shared" ref="T8:T71" si="59">FVSCHEDULE(1,B6:B8)-1</f>
        <v>1.9741356558458545E-2</v>
      </c>
      <c r="U8" s="162">
        <f t="shared" ref="U8:U71" si="60">FVSCHEDULE(1,C6:C8)-1</f>
        <v>1.9741356558458545E-2</v>
      </c>
      <c r="V8" s="162">
        <f t="shared" ref="V8:V71" si="61">FVSCHEDULE(1,D6:D8)-1</f>
        <v>1.9741356558458545E-2</v>
      </c>
      <c r="W8" s="163">
        <f t="shared" ref="W8:W71" si="62">FVSCHEDULE(1,E6:E8)-1</f>
        <v>1.527834923917748E-2</v>
      </c>
      <c r="X8" s="162">
        <f t="shared" ref="X8:X71" si="63">FVSCHEDULE(1,F6:F8)-1</f>
        <v>1.527834923917748E-2</v>
      </c>
      <c r="Y8" s="162">
        <f t="shared" ref="Y8:Y71" si="64">FVSCHEDULE(1,G6:G8)-1</f>
        <v>1.527834923917748E-2</v>
      </c>
      <c r="Z8" s="163">
        <f t="shared" ref="Z8:Z71" si="65">FVSCHEDULE(1,H6:H8)-1</f>
        <v>2.7394644606674623E-2</v>
      </c>
      <c r="AA8" s="162">
        <f t="shared" ref="AA8:AA71" si="66">FVSCHEDULE(1,I6:I8)-1</f>
        <v>2.7394644606674623E-2</v>
      </c>
      <c r="AB8" s="162">
        <f t="shared" ref="AB8:AB71" si="67">FVSCHEDULE(1,J6:J8)-1</f>
        <v>2.7394644606674623E-2</v>
      </c>
      <c r="AC8" s="128">
        <f t="shared" ref="AC8:AC71" si="68">K8</f>
        <v>0.11749999999999999</v>
      </c>
      <c r="AD8" s="127">
        <f t="shared" ref="AD8:AD71" si="69">L8</f>
        <v>0.11749999999999999</v>
      </c>
      <c r="AE8" s="127">
        <f t="shared" ref="AE8:AE71" si="70">M8</f>
        <v>0.11749999999999999</v>
      </c>
      <c r="AF8" s="159">
        <f t="shared" ref="AF8:AF71" si="71">N8</f>
        <v>108.3</v>
      </c>
      <c r="AG8" s="160">
        <f t="shared" ref="AG8:AG71" si="72">O8</f>
        <v>108.3</v>
      </c>
      <c r="AH8" s="160">
        <f t="shared" ref="AH8:AH71" si="73">P8</f>
        <v>108.3</v>
      </c>
      <c r="AI8" s="159">
        <f t="shared" ref="AI8:AI71" si="74">Q8</f>
        <v>1.6872</v>
      </c>
      <c r="AJ8" s="160">
        <f t="shared" ref="AJ8:AJ71" si="75">R8</f>
        <v>1.6872</v>
      </c>
      <c r="AK8" s="160">
        <f t="shared" ref="AK8:AK71" si="76">S8</f>
        <v>1.6872</v>
      </c>
      <c r="AL8" s="158"/>
      <c r="AO8" s="157"/>
      <c r="AR8" s="157"/>
      <c r="AU8" s="157"/>
      <c r="AX8" s="157"/>
      <c r="BA8" s="157"/>
      <c r="BD8" s="158"/>
      <c r="BG8" s="159"/>
      <c r="BM8" s="250"/>
    </row>
    <row r="9" spans="1:65">
      <c r="A9" s="6">
        <v>39569</v>
      </c>
      <c r="B9" s="7">
        <v>1.6077436720327132E-2</v>
      </c>
      <c r="C9" s="7">
        <v>1.6077436720327132E-2</v>
      </c>
      <c r="D9" s="7">
        <v>1.6077436720327132E-2</v>
      </c>
      <c r="E9" s="64">
        <v>7.9007864922733262E-3</v>
      </c>
      <c r="F9" s="43">
        <v>7.9007864922733262E-3</v>
      </c>
      <c r="G9" s="7">
        <v>7.9007864922733262E-3</v>
      </c>
      <c r="H9" s="64">
        <v>9.300823618865417E-3</v>
      </c>
      <c r="I9" s="7">
        <v>9.300823618865417E-3</v>
      </c>
      <c r="J9" s="7">
        <v>9.300823618865417E-3</v>
      </c>
      <c r="K9" s="64">
        <v>0.11749999999999999</v>
      </c>
      <c r="L9" s="7">
        <v>0.11749999999999999</v>
      </c>
      <c r="M9" s="7">
        <v>0.11749999999999999</v>
      </c>
      <c r="N9" s="76">
        <v>85.165000000000006</v>
      </c>
      <c r="O9" s="9">
        <v>85.165000000000006</v>
      </c>
      <c r="P9" s="9">
        <v>85.165000000000006</v>
      </c>
      <c r="Q9" s="72">
        <f t="shared" si="55"/>
        <v>1.6294</v>
      </c>
      <c r="R9" s="8">
        <v>1.6294</v>
      </c>
      <c r="S9" s="8">
        <f t="shared" si="56"/>
        <v>1.6294</v>
      </c>
      <c r="T9" s="161">
        <f t="shared" si="59"/>
        <v>3.067948522732622E-2</v>
      </c>
      <c r="U9" s="162">
        <f t="shared" si="60"/>
        <v>3.067948522732622E-2</v>
      </c>
      <c r="V9" s="162">
        <f t="shared" si="61"/>
        <v>3.067948522732622E-2</v>
      </c>
      <c r="W9" s="163">
        <f t="shared" si="62"/>
        <v>1.830909874883635E-2</v>
      </c>
      <c r="X9" s="162">
        <f t="shared" si="63"/>
        <v>1.830909874883635E-2</v>
      </c>
      <c r="Y9" s="162">
        <f t="shared" si="64"/>
        <v>1.830909874883635E-2</v>
      </c>
      <c r="Z9" s="163">
        <f t="shared" si="65"/>
        <v>2.7778646234269955E-2</v>
      </c>
      <c r="AA9" s="162">
        <f t="shared" si="66"/>
        <v>2.7778646234269955E-2</v>
      </c>
      <c r="AB9" s="162">
        <f t="shared" si="67"/>
        <v>2.7778646234269955E-2</v>
      </c>
      <c r="AC9" s="128">
        <f t="shared" si="68"/>
        <v>0.11749999999999999</v>
      </c>
      <c r="AD9" s="127">
        <f t="shared" si="69"/>
        <v>0.11749999999999999</v>
      </c>
      <c r="AE9" s="127">
        <f t="shared" si="70"/>
        <v>0.11749999999999999</v>
      </c>
      <c r="AF9" s="159">
        <f t="shared" si="71"/>
        <v>85.165000000000006</v>
      </c>
      <c r="AG9" s="160">
        <f t="shared" si="72"/>
        <v>85.165000000000006</v>
      </c>
      <c r="AH9" s="160">
        <f t="shared" si="73"/>
        <v>85.165000000000006</v>
      </c>
      <c r="AI9" s="159">
        <f t="shared" si="74"/>
        <v>1.6294</v>
      </c>
      <c r="AJ9" s="160">
        <f t="shared" si="75"/>
        <v>1.6294</v>
      </c>
      <c r="AK9" s="160">
        <f t="shared" si="76"/>
        <v>1.6294</v>
      </c>
      <c r="AL9" s="158"/>
      <c r="AO9" s="157"/>
      <c r="AR9" s="157"/>
      <c r="AU9" s="157"/>
      <c r="AX9" s="157"/>
      <c r="BA9" s="157"/>
      <c r="BD9" s="158"/>
      <c r="BG9" s="159"/>
      <c r="BM9" s="250"/>
    </row>
    <row r="10" spans="1:65">
      <c r="A10" s="6">
        <v>39600</v>
      </c>
      <c r="B10" s="7">
        <v>1.9842482781106119E-2</v>
      </c>
      <c r="C10" s="7">
        <v>1.9842482781106119E-2</v>
      </c>
      <c r="D10" s="7">
        <v>1.9842482781106119E-2</v>
      </c>
      <c r="E10" s="64">
        <v>7.4011870365362498E-3</v>
      </c>
      <c r="F10" s="43">
        <v>7.4011870365362498E-3</v>
      </c>
      <c r="G10" s="7">
        <v>7.4011870365362498E-3</v>
      </c>
      <c r="H10" s="64">
        <v>9.6763780332134175E-3</v>
      </c>
      <c r="I10" s="7">
        <v>9.6763780332134175E-3</v>
      </c>
      <c r="J10" s="7">
        <v>9.6763780332134175E-3</v>
      </c>
      <c r="K10" s="64">
        <v>0.1225</v>
      </c>
      <c r="L10" s="7">
        <v>0.1225</v>
      </c>
      <c r="M10" s="7">
        <v>0.1225</v>
      </c>
      <c r="N10" s="76">
        <v>120.571</v>
      </c>
      <c r="O10" s="9">
        <v>120.571</v>
      </c>
      <c r="P10" s="9">
        <v>120.571</v>
      </c>
      <c r="Q10" s="72">
        <f t="shared" si="55"/>
        <v>1.5918999999999999</v>
      </c>
      <c r="R10" s="8">
        <v>1.5918999999999999</v>
      </c>
      <c r="S10" s="8">
        <f t="shared" si="56"/>
        <v>1.5918999999999999</v>
      </c>
      <c r="T10" s="161">
        <f t="shared" si="59"/>
        <v>4.3392376430364088E-2</v>
      </c>
      <c r="U10" s="162">
        <f t="shared" si="60"/>
        <v>4.3392376430364088E-2</v>
      </c>
      <c r="V10" s="162">
        <f t="shared" si="61"/>
        <v>4.3392376430364088E-2</v>
      </c>
      <c r="W10" s="163">
        <f t="shared" si="62"/>
        <v>2.0944220866329299E-2</v>
      </c>
      <c r="X10" s="162">
        <f t="shared" si="63"/>
        <v>2.0944220866329299E-2</v>
      </c>
      <c r="Y10" s="162">
        <f t="shared" si="64"/>
        <v>2.0944220866329299E-2</v>
      </c>
      <c r="Z10" s="163">
        <f t="shared" si="65"/>
        <v>2.8545364219824343E-2</v>
      </c>
      <c r="AA10" s="162">
        <f t="shared" si="66"/>
        <v>2.8545364219824343E-2</v>
      </c>
      <c r="AB10" s="162">
        <f t="shared" si="67"/>
        <v>2.8545364219824343E-2</v>
      </c>
      <c r="AC10" s="128">
        <f t="shared" si="68"/>
        <v>0.1225</v>
      </c>
      <c r="AD10" s="127">
        <f t="shared" si="69"/>
        <v>0.1225</v>
      </c>
      <c r="AE10" s="127">
        <f t="shared" si="70"/>
        <v>0.1225</v>
      </c>
      <c r="AF10" s="159">
        <f t="shared" si="71"/>
        <v>120.571</v>
      </c>
      <c r="AG10" s="160">
        <f t="shared" si="72"/>
        <v>120.571</v>
      </c>
      <c r="AH10" s="160">
        <f t="shared" si="73"/>
        <v>120.571</v>
      </c>
      <c r="AI10" s="159">
        <f t="shared" si="74"/>
        <v>1.5918999999999999</v>
      </c>
      <c r="AJ10" s="160">
        <f t="shared" si="75"/>
        <v>1.5918999999999999</v>
      </c>
      <c r="AK10" s="160">
        <f t="shared" si="76"/>
        <v>1.5918999999999999</v>
      </c>
      <c r="AL10" s="158"/>
      <c r="AO10" s="157"/>
      <c r="AR10" s="157"/>
      <c r="AU10" s="157"/>
      <c r="AX10" s="157"/>
      <c r="BA10" s="157"/>
      <c r="BD10" s="158"/>
      <c r="BG10" s="159"/>
      <c r="BM10" s="250"/>
    </row>
    <row r="11" spans="1:65">
      <c r="A11" s="6">
        <v>39630</v>
      </c>
      <c r="B11" s="7">
        <v>1.7643150790994655E-2</v>
      </c>
      <c r="C11" s="7">
        <v>1.7643150790994655E-2</v>
      </c>
      <c r="D11" s="7">
        <v>1.7643150790994655E-2</v>
      </c>
      <c r="E11" s="64">
        <v>5.2981816640529367E-3</v>
      </c>
      <c r="F11" s="43">
        <v>5.2981816640529367E-3</v>
      </c>
      <c r="G11" s="7">
        <v>5.2981816640529367E-3</v>
      </c>
      <c r="H11" s="64">
        <v>1.02368443581764E-2</v>
      </c>
      <c r="I11" s="7">
        <v>1.02368443581764E-2</v>
      </c>
      <c r="J11" s="7">
        <v>1.02368443581764E-2</v>
      </c>
      <c r="K11" s="64">
        <v>0.13</v>
      </c>
      <c r="L11" s="7">
        <v>0.13</v>
      </c>
      <c r="M11" s="7">
        <v>0.13</v>
      </c>
      <c r="N11" s="76">
        <v>117.85899999999999</v>
      </c>
      <c r="O11" s="9">
        <v>117.85899999999999</v>
      </c>
      <c r="P11" s="9">
        <v>117.85899999999999</v>
      </c>
      <c r="Q11" s="72">
        <f t="shared" si="55"/>
        <v>1.5666</v>
      </c>
      <c r="R11" s="8">
        <v>1.5666</v>
      </c>
      <c r="S11" s="8">
        <f t="shared" si="56"/>
        <v>1.5666</v>
      </c>
      <c r="T11" s="161">
        <f t="shared" si="59"/>
        <v>5.4521455561882037E-2</v>
      </c>
      <c r="U11" s="162">
        <f t="shared" si="60"/>
        <v>5.4521455561882037E-2</v>
      </c>
      <c r="V11" s="162">
        <f t="shared" si="61"/>
        <v>5.4521455561882037E-2</v>
      </c>
      <c r="W11" s="163">
        <f t="shared" si="62"/>
        <v>2.0740012839226551E-2</v>
      </c>
      <c r="X11" s="162">
        <f t="shared" si="63"/>
        <v>2.0740012839226551E-2</v>
      </c>
      <c r="Y11" s="162">
        <f t="shared" si="64"/>
        <v>2.0740012839226551E-2</v>
      </c>
      <c r="Z11" s="163">
        <f t="shared" si="65"/>
        <v>2.9499232253717311E-2</v>
      </c>
      <c r="AA11" s="162">
        <f t="shared" si="66"/>
        <v>2.9499232253717311E-2</v>
      </c>
      <c r="AB11" s="162">
        <f t="shared" si="67"/>
        <v>2.9499232253717311E-2</v>
      </c>
      <c r="AC11" s="128">
        <f t="shared" si="68"/>
        <v>0.13</v>
      </c>
      <c r="AD11" s="127">
        <f t="shared" si="69"/>
        <v>0.13</v>
      </c>
      <c r="AE11" s="127">
        <f t="shared" si="70"/>
        <v>0.13</v>
      </c>
      <c r="AF11" s="159">
        <f t="shared" si="71"/>
        <v>117.85899999999999</v>
      </c>
      <c r="AG11" s="160">
        <f t="shared" si="72"/>
        <v>117.85899999999999</v>
      </c>
      <c r="AH11" s="160">
        <f t="shared" si="73"/>
        <v>117.85899999999999</v>
      </c>
      <c r="AI11" s="159">
        <f t="shared" si="74"/>
        <v>1.5666</v>
      </c>
      <c r="AJ11" s="160">
        <f t="shared" si="75"/>
        <v>1.5666</v>
      </c>
      <c r="AK11" s="160">
        <f t="shared" si="76"/>
        <v>1.5666</v>
      </c>
      <c r="AL11" s="158"/>
      <c r="AO11" s="157"/>
      <c r="AR11" s="157"/>
      <c r="AU11" s="157"/>
      <c r="AX11" s="157"/>
      <c r="BA11" s="157"/>
      <c r="BD11" s="158"/>
      <c r="BG11" s="159"/>
      <c r="BM11" s="250"/>
    </row>
    <row r="12" spans="1:65">
      <c r="A12" s="6">
        <v>39661</v>
      </c>
      <c r="B12" s="7">
        <v>-3.2372387997428032E-3</v>
      </c>
      <c r="C12" s="7">
        <v>-3.2372387997428032E-3</v>
      </c>
      <c r="D12" s="7">
        <v>-3.2372387997428032E-3</v>
      </c>
      <c r="E12" s="64">
        <v>2.8002642156450541E-3</v>
      </c>
      <c r="F12" s="43">
        <v>2.8002642156450541E-3</v>
      </c>
      <c r="G12" s="7">
        <v>2.8002642156450541E-3</v>
      </c>
      <c r="H12" s="64">
        <v>1.02368443581764E-2</v>
      </c>
      <c r="I12" s="7">
        <v>1.02368443581764E-2</v>
      </c>
      <c r="J12" s="7">
        <v>1.02368443581764E-2</v>
      </c>
      <c r="K12" s="64">
        <v>0.13</v>
      </c>
      <c r="L12" s="7">
        <v>0.13</v>
      </c>
      <c r="M12" s="7">
        <v>0.13</v>
      </c>
      <c r="N12" s="76">
        <v>130.30199999999999</v>
      </c>
      <c r="O12" s="9">
        <v>130.30199999999999</v>
      </c>
      <c r="P12" s="9">
        <v>130.30199999999999</v>
      </c>
      <c r="Q12" s="72">
        <f t="shared" si="55"/>
        <v>1.6343999999999999</v>
      </c>
      <c r="R12" s="8">
        <v>1.6343999999999999</v>
      </c>
      <c r="S12" s="8">
        <f t="shared" si="56"/>
        <v>1.6343999999999999</v>
      </c>
      <c r="T12" s="161">
        <f t="shared" si="59"/>
        <v>3.4475995435464979E-2</v>
      </c>
      <c r="U12" s="162">
        <f t="shared" si="60"/>
        <v>3.4475995435464979E-2</v>
      </c>
      <c r="V12" s="162">
        <f t="shared" si="61"/>
        <v>3.4475995435464979E-2</v>
      </c>
      <c r="W12" s="163">
        <f t="shared" si="62"/>
        <v>1.5574517143711386E-2</v>
      </c>
      <c r="X12" s="162">
        <f t="shared" si="63"/>
        <v>1.5574517143711386E-2</v>
      </c>
      <c r="Y12" s="162">
        <f t="shared" si="64"/>
        <v>1.5574517143711386E-2</v>
      </c>
      <c r="Z12" s="163">
        <f t="shared" si="65"/>
        <v>3.0453984900246533E-2</v>
      </c>
      <c r="AA12" s="162">
        <f t="shared" si="66"/>
        <v>3.0453984900246533E-2</v>
      </c>
      <c r="AB12" s="162">
        <f t="shared" si="67"/>
        <v>3.0453984900246533E-2</v>
      </c>
      <c r="AC12" s="128">
        <f t="shared" si="68"/>
        <v>0.13</v>
      </c>
      <c r="AD12" s="127">
        <f t="shared" si="69"/>
        <v>0.13</v>
      </c>
      <c r="AE12" s="127">
        <f t="shared" si="70"/>
        <v>0.13</v>
      </c>
      <c r="AF12" s="159">
        <f t="shared" si="71"/>
        <v>130.30199999999999</v>
      </c>
      <c r="AG12" s="160">
        <f t="shared" si="72"/>
        <v>130.30199999999999</v>
      </c>
      <c r="AH12" s="160">
        <f t="shared" si="73"/>
        <v>130.30199999999999</v>
      </c>
      <c r="AI12" s="159">
        <f t="shared" si="74"/>
        <v>1.6343999999999999</v>
      </c>
      <c r="AJ12" s="160">
        <f t="shared" si="75"/>
        <v>1.6343999999999999</v>
      </c>
      <c r="AK12" s="160">
        <f t="shared" si="76"/>
        <v>1.6343999999999999</v>
      </c>
      <c r="AL12" s="158"/>
      <c r="AO12" s="157"/>
      <c r="AR12" s="157"/>
      <c r="AU12" s="157"/>
      <c r="AX12" s="157"/>
      <c r="BA12" s="157"/>
      <c r="BD12" s="158"/>
      <c r="BG12" s="159"/>
      <c r="BM12" s="250"/>
    </row>
    <row r="13" spans="1:65">
      <c r="A13" s="6">
        <v>39692</v>
      </c>
      <c r="B13" s="7">
        <v>1.0587821051051272E-3</v>
      </c>
      <c r="C13" s="7">
        <v>1.0587821051051272E-3</v>
      </c>
      <c r="D13" s="7">
        <v>1.0587821051051272E-3</v>
      </c>
      <c r="E13" s="64">
        <v>2.5997414273351005E-3</v>
      </c>
      <c r="F13" s="43">
        <v>2.5997414273351005E-3</v>
      </c>
      <c r="G13" s="7">
        <v>2.5997414273351005E-3</v>
      </c>
      <c r="H13" s="64">
        <v>1.0793911082132235E-2</v>
      </c>
      <c r="I13" s="7">
        <v>1.0793911082132235E-2</v>
      </c>
      <c r="J13" s="7">
        <v>1.0793911082132235E-2</v>
      </c>
      <c r="K13" s="64">
        <v>0.13750000000000001</v>
      </c>
      <c r="L13" s="7">
        <v>0.13750000000000001</v>
      </c>
      <c r="M13" s="7">
        <v>0.13750000000000001</v>
      </c>
      <c r="N13" s="76">
        <v>179.3</v>
      </c>
      <c r="O13" s="9">
        <v>179.3</v>
      </c>
      <c r="P13" s="9">
        <v>179.3</v>
      </c>
      <c r="Q13" s="72">
        <f t="shared" si="55"/>
        <v>1.9142999999999999</v>
      </c>
      <c r="R13" s="8">
        <v>1.9142999999999999</v>
      </c>
      <c r="S13" s="8">
        <f t="shared" si="56"/>
        <v>1.9142999999999999</v>
      </c>
      <c r="T13" s="161">
        <f t="shared" si="59"/>
        <v>1.5422771253453149E-2</v>
      </c>
      <c r="U13" s="162">
        <f t="shared" si="60"/>
        <v>1.5422771253453149E-2</v>
      </c>
      <c r="V13" s="162">
        <f t="shared" si="61"/>
        <v>1.5422771253453149E-2</v>
      </c>
      <c r="W13" s="163">
        <f t="shared" si="62"/>
        <v>1.0734116051371201E-2</v>
      </c>
      <c r="X13" s="162">
        <f t="shared" si="63"/>
        <v>1.0734116051371201E-2</v>
      </c>
      <c r="Y13" s="162">
        <f t="shared" si="64"/>
        <v>1.0734116051371201E-2</v>
      </c>
      <c r="Z13" s="163">
        <f t="shared" si="65"/>
        <v>3.1594515082560504E-2</v>
      </c>
      <c r="AA13" s="162">
        <f t="shared" si="66"/>
        <v>3.1594515082560504E-2</v>
      </c>
      <c r="AB13" s="162">
        <f t="shared" si="67"/>
        <v>3.1594515082560504E-2</v>
      </c>
      <c r="AC13" s="128">
        <f t="shared" si="68"/>
        <v>0.13750000000000001</v>
      </c>
      <c r="AD13" s="127">
        <f t="shared" si="69"/>
        <v>0.13750000000000001</v>
      </c>
      <c r="AE13" s="127">
        <f t="shared" si="70"/>
        <v>0.13750000000000001</v>
      </c>
      <c r="AF13" s="159">
        <f t="shared" si="71"/>
        <v>179.3</v>
      </c>
      <c r="AG13" s="160">
        <f t="shared" si="72"/>
        <v>179.3</v>
      </c>
      <c r="AH13" s="160">
        <f t="shared" si="73"/>
        <v>179.3</v>
      </c>
      <c r="AI13" s="159">
        <f t="shared" si="74"/>
        <v>1.9142999999999999</v>
      </c>
      <c r="AJ13" s="160">
        <f t="shared" si="75"/>
        <v>1.9142999999999999</v>
      </c>
      <c r="AK13" s="160">
        <f t="shared" si="76"/>
        <v>1.9142999999999999</v>
      </c>
      <c r="AL13" s="158"/>
      <c r="AO13" s="157"/>
      <c r="AR13" s="157"/>
      <c r="AU13" s="157"/>
      <c r="AX13" s="157"/>
      <c r="BA13" s="157"/>
      <c r="BD13" s="158"/>
      <c r="BG13" s="159"/>
      <c r="BM13" s="250"/>
    </row>
    <row r="14" spans="1:65">
      <c r="A14" s="6">
        <v>39722</v>
      </c>
      <c r="B14" s="7">
        <v>9.7575493719208595E-3</v>
      </c>
      <c r="C14" s="7">
        <v>9.7575493719208595E-3</v>
      </c>
      <c r="D14" s="7">
        <v>9.7575493719208595E-3</v>
      </c>
      <c r="E14" s="64">
        <v>4.5010571193933036E-3</v>
      </c>
      <c r="F14" s="43">
        <v>4.5010571193933036E-3</v>
      </c>
      <c r="G14" s="7">
        <v>4.5010571193933036E-3</v>
      </c>
      <c r="H14" s="64">
        <v>1.0793911082132235E-2</v>
      </c>
      <c r="I14" s="7">
        <v>1.0793911082132235E-2</v>
      </c>
      <c r="J14" s="7">
        <v>1.0793911082132235E-2</v>
      </c>
      <c r="K14" s="64">
        <v>0.13750000000000001</v>
      </c>
      <c r="L14" s="7">
        <v>0.13750000000000001</v>
      </c>
      <c r="M14" s="7">
        <v>0.13750000000000001</v>
      </c>
      <c r="N14" s="76">
        <v>333.07</v>
      </c>
      <c r="O14" s="9">
        <v>333.07</v>
      </c>
      <c r="P14" s="9">
        <v>333.07</v>
      </c>
      <c r="Q14" s="72">
        <f t="shared" si="55"/>
        <v>2.1153</v>
      </c>
      <c r="R14" s="8">
        <v>2.1153</v>
      </c>
      <c r="S14" s="8">
        <f t="shared" si="56"/>
        <v>2.1153</v>
      </c>
      <c r="T14" s="161">
        <f t="shared" si="59"/>
        <v>7.5543753037214945E-3</v>
      </c>
      <c r="U14" s="162">
        <f t="shared" si="60"/>
        <v>7.5543753037214945E-3</v>
      </c>
      <c r="V14" s="162">
        <f t="shared" si="61"/>
        <v>7.5543753037214945E-3</v>
      </c>
      <c r="W14" s="163">
        <f t="shared" si="62"/>
        <v>9.9326812266353759E-3</v>
      </c>
      <c r="X14" s="162">
        <f t="shared" si="63"/>
        <v>9.9326812266353759E-3</v>
      </c>
      <c r="Y14" s="162">
        <f t="shared" si="64"/>
        <v>9.9326812266353759E-3</v>
      </c>
      <c r="Z14" s="163">
        <f t="shared" si="65"/>
        <v>3.2163358893966709E-2</v>
      </c>
      <c r="AA14" s="162">
        <f t="shared" si="66"/>
        <v>3.2163358893966709E-2</v>
      </c>
      <c r="AB14" s="162">
        <f t="shared" si="67"/>
        <v>3.2163358893966709E-2</v>
      </c>
      <c r="AC14" s="128">
        <f t="shared" si="68"/>
        <v>0.13750000000000001</v>
      </c>
      <c r="AD14" s="127">
        <f t="shared" si="69"/>
        <v>0.13750000000000001</v>
      </c>
      <c r="AE14" s="127">
        <f t="shared" si="70"/>
        <v>0.13750000000000001</v>
      </c>
      <c r="AF14" s="159">
        <f t="shared" si="71"/>
        <v>333.07</v>
      </c>
      <c r="AG14" s="160">
        <f t="shared" si="72"/>
        <v>333.07</v>
      </c>
      <c r="AH14" s="160">
        <f t="shared" si="73"/>
        <v>333.07</v>
      </c>
      <c r="AI14" s="159">
        <f t="shared" si="74"/>
        <v>2.1153</v>
      </c>
      <c r="AJ14" s="160">
        <f t="shared" si="75"/>
        <v>2.1153</v>
      </c>
      <c r="AK14" s="160">
        <f t="shared" si="76"/>
        <v>2.1153</v>
      </c>
      <c r="AL14" s="158"/>
      <c r="AO14" s="157"/>
      <c r="AR14" s="157"/>
      <c r="AU14" s="157"/>
      <c r="AX14" s="157"/>
      <c r="BA14" s="157"/>
      <c r="BD14" s="158"/>
      <c r="BG14" s="159"/>
      <c r="BM14" s="250"/>
    </row>
    <row r="15" spans="1:65">
      <c r="A15" s="6">
        <v>39753</v>
      </c>
      <c r="B15" s="7">
        <v>3.84873965955701E-3</v>
      </c>
      <c r="C15" s="7">
        <v>3.84873965955701E-3</v>
      </c>
      <c r="D15" s="7">
        <v>3.84873965955701E-3</v>
      </c>
      <c r="E15" s="64">
        <v>3.600713880665074E-3</v>
      </c>
      <c r="F15" s="43">
        <v>3.600713880665074E-3</v>
      </c>
      <c r="G15" s="7">
        <v>3.600713880665074E-3</v>
      </c>
      <c r="H15" s="64">
        <v>1.0793911082132235E-2</v>
      </c>
      <c r="I15" s="7">
        <v>1.0793911082132235E-2</v>
      </c>
      <c r="J15" s="7">
        <v>1.0793911082132235E-2</v>
      </c>
      <c r="K15" s="64">
        <v>0.13750000000000001</v>
      </c>
      <c r="L15" s="7">
        <v>0.13750000000000001</v>
      </c>
      <c r="M15" s="7">
        <v>0.13750000000000001</v>
      </c>
      <c r="N15" s="76">
        <v>324.82</v>
      </c>
      <c r="O15" s="9">
        <v>324.82</v>
      </c>
      <c r="P15" s="9">
        <v>324.82</v>
      </c>
      <c r="Q15" s="72">
        <f t="shared" si="55"/>
        <v>2.3331</v>
      </c>
      <c r="R15" s="8">
        <v>2.3331</v>
      </c>
      <c r="S15" s="8">
        <f t="shared" si="56"/>
        <v>2.3331</v>
      </c>
      <c r="T15" s="161">
        <f t="shared" si="59"/>
        <v>1.4717071260960557E-2</v>
      </c>
      <c r="U15" s="162">
        <f t="shared" si="60"/>
        <v>1.4717071260960557E-2</v>
      </c>
      <c r="V15" s="162">
        <f t="shared" si="61"/>
        <v>1.4717071260960557E-2</v>
      </c>
      <c r="W15" s="163">
        <f t="shared" si="62"/>
        <v>1.0738824090002819E-2</v>
      </c>
      <c r="X15" s="162">
        <f t="shared" si="63"/>
        <v>1.0738824090002819E-2</v>
      </c>
      <c r="Y15" s="162">
        <f t="shared" si="64"/>
        <v>1.0738824090002819E-2</v>
      </c>
      <c r="Z15" s="163">
        <f t="shared" si="65"/>
        <v>3.2732516378310539E-2</v>
      </c>
      <c r="AA15" s="162">
        <f t="shared" si="66"/>
        <v>3.2732516378310539E-2</v>
      </c>
      <c r="AB15" s="162">
        <f t="shared" si="67"/>
        <v>3.2732516378310539E-2</v>
      </c>
      <c r="AC15" s="128">
        <f t="shared" si="68"/>
        <v>0.13750000000000001</v>
      </c>
      <c r="AD15" s="127">
        <f t="shared" si="69"/>
        <v>0.13750000000000001</v>
      </c>
      <c r="AE15" s="127">
        <f t="shared" si="70"/>
        <v>0.13750000000000001</v>
      </c>
      <c r="AF15" s="159">
        <f t="shared" si="71"/>
        <v>324.82</v>
      </c>
      <c r="AG15" s="160">
        <f t="shared" si="72"/>
        <v>324.82</v>
      </c>
      <c r="AH15" s="160">
        <f t="shared" si="73"/>
        <v>324.82</v>
      </c>
      <c r="AI15" s="159">
        <f t="shared" si="74"/>
        <v>2.3331</v>
      </c>
      <c r="AJ15" s="160">
        <f t="shared" si="75"/>
        <v>2.3331</v>
      </c>
      <c r="AK15" s="160">
        <f t="shared" si="76"/>
        <v>2.3331</v>
      </c>
      <c r="AL15" s="158"/>
      <c r="AO15" s="157"/>
      <c r="AR15" s="157"/>
      <c r="AU15" s="157"/>
      <c r="AX15" s="157"/>
      <c r="BA15" s="157"/>
      <c r="BD15" s="158"/>
      <c r="BG15" s="159"/>
      <c r="BM15" s="250"/>
    </row>
    <row r="16" spans="1:65">
      <c r="A16" s="6">
        <v>39783</v>
      </c>
      <c r="B16" s="7">
        <v>-1.2836565527147847E-3</v>
      </c>
      <c r="C16" s="7">
        <v>-1.2836565527147847E-3</v>
      </c>
      <c r="D16" s="7">
        <v>-1.2836565527147847E-3</v>
      </c>
      <c r="E16" s="64">
        <v>2.8009068282504046E-3</v>
      </c>
      <c r="F16" s="43">
        <v>2.8009068282504046E-3</v>
      </c>
      <c r="G16" s="7">
        <v>2.8009068282504046E-3</v>
      </c>
      <c r="H16" s="64">
        <v>1.0793911082132235E-2</v>
      </c>
      <c r="I16" s="7">
        <v>1.0793911082132235E-2</v>
      </c>
      <c r="J16" s="7">
        <v>1.0793911082132235E-2</v>
      </c>
      <c r="K16" s="64">
        <v>0.13750000000000001</v>
      </c>
      <c r="L16" s="7">
        <v>0.13750000000000001</v>
      </c>
      <c r="M16" s="7">
        <v>0.13750000000000001</v>
      </c>
      <c r="N16" s="76">
        <v>300.51</v>
      </c>
      <c r="O16" s="9">
        <v>300.51</v>
      </c>
      <c r="P16" s="9">
        <v>300.51</v>
      </c>
      <c r="Q16" s="72">
        <f t="shared" si="55"/>
        <v>2.3370000000000002</v>
      </c>
      <c r="R16" s="8">
        <v>2.3370000000000002</v>
      </c>
      <c r="S16" s="8">
        <f t="shared" si="56"/>
        <v>2.3370000000000002</v>
      </c>
      <c r="T16" s="161">
        <f t="shared" si="59"/>
        <v>1.2342672737156279E-2</v>
      </c>
      <c r="U16" s="162">
        <f t="shared" si="60"/>
        <v>1.2342672737156279E-2</v>
      </c>
      <c r="V16" s="162">
        <f t="shared" si="61"/>
        <v>1.2342672737156279E-2</v>
      </c>
      <c r="W16" s="163">
        <f t="shared" si="62"/>
        <v>1.0941622547220975E-2</v>
      </c>
      <c r="X16" s="162">
        <f t="shared" si="63"/>
        <v>1.0941622547220975E-2</v>
      </c>
      <c r="Y16" s="162">
        <f t="shared" si="64"/>
        <v>1.0941622547220975E-2</v>
      </c>
      <c r="Z16" s="163">
        <f t="shared" si="65"/>
        <v>3.2732516378310539E-2</v>
      </c>
      <c r="AA16" s="162">
        <f t="shared" si="66"/>
        <v>3.2732516378310539E-2</v>
      </c>
      <c r="AB16" s="162">
        <f t="shared" si="67"/>
        <v>3.2732516378310539E-2</v>
      </c>
      <c r="AC16" s="128">
        <f t="shared" si="68"/>
        <v>0.13750000000000001</v>
      </c>
      <c r="AD16" s="127">
        <f t="shared" si="69"/>
        <v>0.13750000000000001</v>
      </c>
      <c r="AE16" s="127">
        <f t="shared" si="70"/>
        <v>0.13750000000000001</v>
      </c>
      <c r="AF16" s="159">
        <f t="shared" si="71"/>
        <v>300.51</v>
      </c>
      <c r="AG16" s="160">
        <f t="shared" si="72"/>
        <v>300.51</v>
      </c>
      <c r="AH16" s="160">
        <f t="shared" si="73"/>
        <v>300.51</v>
      </c>
      <c r="AI16" s="159">
        <f t="shared" si="74"/>
        <v>2.3370000000000002</v>
      </c>
      <c r="AJ16" s="160">
        <f t="shared" si="75"/>
        <v>2.3370000000000002</v>
      </c>
      <c r="AK16" s="160">
        <f t="shared" si="76"/>
        <v>2.3370000000000002</v>
      </c>
      <c r="AL16" s="170">
        <f>FVSCHEDULE(1,B5:B16)-1</f>
        <v>9.8075050358176652E-2</v>
      </c>
      <c r="AM16" s="127">
        <f t="shared" ref="AM16:AT31" si="77">FVSCHEDULE(1,C5:C16)-1</f>
        <v>9.8075050358176652E-2</v>
      </c>
      <c r="AN16" s="127">
        <f t="shared" si="77"/>
        <v>9.8075050358176652E-2</v>
      </c>
      <c r="AO16" s="155">
        <f t="shared" si="77"/>
        <v>5.90272439065469E-2</v>
      </c>
      <c r="AP16" s="154">
        <f t="shared" si="77"/>
        <v>5.90272439065469E-2</v>
      </c>
      <c r="AQ16" s="154">
        <f t="shared" si="77"/>
        <v>5.90272439065469E-2</v>
      </c>
      <c r="AR16" s="128">
        <f t="shared" si="77"/>
        <v>0.12536999511987701</v>
      </c>
      <c r="AS16" s="127">
        <f t="shared" si="77"/>
        <v>0.12536999511987701</v>
      </c>
      <c r="AT16" s="127">
        <f t="shared" si="77"/>
        <v>0.12536999511987701</v>
      </c>
      <c r="AU16" s="128">
        <f t="shared" ref="AU16:BC16" si="78">K16</f>
        <v>0.13750000000000001</v>
      </c>
      <c r="AV16" s="127">
        <f t="shared" si="78"/>
        <v>0.13750000000000001</v>
      </c>
      <c r="AW16" s="127">
        <f t="shared" si="78"/>
        <v>0.13750000000000001</v>
      </c>
      <c r="AX16" s="159">
        <f t="shared" si="78"/>
        <v>300.51</v>
      </c>
      <c r="AY16" s="160">
        <f t="shared" si="78"/>
        <v>300.51</v>
      </c>
      <c r="AZ16" s="160">
        <f t="shared" si="78"/>
        <v>300.51</v>
      </c>
      <c r="BA16" s="159">
        <f t="shared" si="78"/>
        <v>2.3370000000000002</v>
      </c>
      <c r="BB16" s="160">
        <f t="shared" si="78"/>
        <v>2.3370000000000002</v>
      </c>
      <c r="BC16" s="160">
        <f t="shared" si="78"/>
        <v>2.3370000000000002</v>
      </c>
      <c r="BD16" s="171">
        <f>AVERAGE(N5:N16)</f>
        <v>180.46866666666665</v>
      </c>
      <c r="BE16" s="172">
        <f t="shared" ref="BE16:BF16" si="79">AVERAGE(O5:O16)</f>
        <v>180.46866666666665</v>
      </c>
      <c r="BF16" s="172">
        <f t="shared" si="79"/>
        <v>180.46866666666665</v>
      </c>
      <c r="BG16" s="159">
        <f t="shared" ref="BG16" si="80">AVERAGE(Q5:Q16)</f>
        <v>1.8334916666666663</v>
      </c>
      <c r="BH16" s="160">
        <f t="shared" ref="BH16" si="81">AVERAGE(R5:R16)</f>
        <v>1.8334916666666663</v>
      </c>
      <c r="BI16" s="160">
        <f t="shared" ref="BI16" si="82">AVERAGE(S5:S16)</f>
        <v>1.8334916666666663</v>
      </c>
      <c r="BM16" s="250"/>
    </row>
    <row r="17" spans="1:65">
      <c r="A17" s="53">
        <v>39814</v>
      </c>
      <c r="B17" s="7">
        <v>-4.3564356435643603E-3</v>
      </c>
      <c r="C17" s="7">
        <v>-4.3564356435643603E-3</v>
      </c>
      <c r="D17" s="7">
        <v>-4.3564356435643603E-3</v>
      </c>
      <c r="E17" s="64">
        <v>4.7980199525727851E-3</v>
      </c>
      <c r="F17" s="43">
        <v>4.7980199525727851E-3</v>
      </c>
      <c r="G17" s="7">
        <v>4.7980199525727851E-3</v>
      </c>
      <c r="H17" s="64">
        <v>1.0050402122422808E-2</v>
      </c>
      <c r="I17" s="7">
        <v>1.0050402122422808E-2</v>
      </c>
      <c r="J17" s="7">
        <v>1.0050402122422808E-2</v>
      </c>
      <c r="K17" s="64">
        <v>0.1275</v>
      </c>
      <c r="L17" s="7">
        <v>0.1275</v>
      </c>
      <c r="M17" s="7">
        <v>0.1275</v>
      </c>
      <c r="N17" s="76">
        <v>344.95</v>
      </c>
      <c r="O17" s="9">
        <v>344.95</v>
      </c>
      <c r="P17" s="9">
        <v>344.95</v>
      </c>
      <c r="Q17" s="72">
        <f t="shared" si="55"/>
        <v>2.3161999999999998</v>
      </c>
      <c r="R17" s="8">
        <v>2.3161999999999998</v>
      </c>
      <c r="S17" s="8">
        <f t="shared" si="56"/>
        <v>2.3161999999999998</v>
      </c>
      <c r="T17" s="161">
        <f t="shared" si="59"/>
        <v>-1.8074460932856473E-3</v>
      </c>
      <c r="U17" s="162">
        <f t="shared" si="60"/>
        <v>-1.8074460932856473E-3</v>
      </c>
      <c r="V17" s="162">
        <f t="shared" si="61"/>
        <v>-1.8074460932856473E-3</v>
      </c>
      <c r="W17" s="163">
        <f t="shared" si="62"/>
        <v>1.1240489418771649E-2</v>
      </c>
      <c r="X17" s="162">
        <f t="shared" si="63"/>
        <v>1.1240489418771649E-2</v>
      </c>
      <c r="Y17" s="162">
        <f t="shared" si="64"/>
        <v>1.1240489418771649E-2</v>
      </c>
      <c r="Z17" s="163">
        <f t="shared" si="65"/>
        <v>3.1972870054275404E-2</v>
      </c>
      <c r="AA17" s="162">
        <f t="shared" si="66"/>
        <v>3.1972870054275404E-2</v>
      </c>
      <c r="AB17" s="162">
        <f t="shared" si="67"/>
        <v>3.1972870054275404E-2</v>
      </c>
      <c r="AC17" s="128">
        <f t="shared" si="68"/>
        <v>0.1275</v>
      </c>
      <c r="AD17" s="127">
        <f t="shared" si="69"/>
        <v>0.1275</v>
      </c>
      <c r="AE17" s="127">
        <f t="shared" si="70"/>
        <v>0.1275</v>
      </c>
      <c r="AF17" s="159">
        <f t="shared" si="71"/>
        <v>344.95</v>
      </c>
      <c r="AG17" s="160">
        <f t="shared" si="72"/>
        <v>344.95</v>
      </c>
      <c r="AH17" s="160">
        <f t="shared" si="73"/>
        <v>344.95</v>
      </c>
      <c r="AI17" s="159">
        <f t="shared" si="74"/>
        <v>2.3161999999999998</v>
      </c>
      <c r="AJ17" s="160">
        <f t="shared" si="75"/>
        <v>2.3161999999999998</v>
      </c>
      <c r="AK17" s="160">
        <f t="shared" si="76"/>
        <v>2.3161999999999998</v>
      </c>
      <c r="AL17" s="170">
        <f t="shared" ref="AL17:AL80" si="83">FVSCHEDULE(1,B6:B17)-1</f>
        <v>8.1504354711005478E-2</v>
      </c>
      <c r="AM17" s="127">
        <f t="shared" si="77"/>
        <v>8.1504354711005478E-2</v>
      </c>
      <c r="AN17" s="127">
        <f t="shared" si="77"/>
        <v>8.1504354711005478E-2</v>
      </c>
      <c r="AO17" s="155">
        <f t="shared" si="77"/>
        <v>5.8393442981098831E-2</v>
      </c>
      <c r="AP17" s="154">
        <f t="shared" si="77"/>
        <v>5.8393442981098831E-2</v>
      </c>
      <c r="AQ17" s="154">
        <f t="shared" si="77"/>
        <v>5.8393442981098831E-2</v>
      </c>
      <c r="AR17" s="128">
        <f t="shared" si="77"/>
        <v>0.12662670836322509</v>
      </c>
      <c r="AS17" s="127">
        <f t="shared" si="77"/>
        <v>0.12662670836322509</v>
      </c>
      <c r="AT17" s="127">
        <f t="shared" si="77"/>
        <v>0.12662670836322509</v>
      </c>
      <c r="AU17" s="128">
        <f t="shared" ref="AU17:AU80" si="84">K17</f>
        <v>0.1275</v>
      </c>
      <c r="AV17" s="127">
        <f t="shared" ref="AV17:AV80" si="85">L17</f>
        <v>0.1275</v>
      </c>
      <c r="AW17" s="127">
        <f t="shared" ref="AW17:AW80" si="86">M17</f>
        <v>0.1275</v>
      </c>
      <c r="AX17" s="159">
        <f t="shared" ref="AX17:AX80" si="87">N17</f>
        <v>344.95</v>
      </c>
      <c r="AY17" s="160">
        <f t="shared" ref="AY17:AY80" si="88">O17</f>
        <v>344.95</v>
      </c>
      <c r="AZ17" s="160">
        <f t="shared" ref="AZ17:AZ80" si="89">P17</f>
        <v>344.95</v>
      </c>
      <c r="BA17" s="159">
        <f t="shared" ref="BA17:BA80" si="90">Q17</f>
        <v>2.3161999999999998</v>
      </c>
      <c r="BB17" s="160">
        <f t="shared" ref="BB17:BB80" si="91">R17</f>
        <v>2.3161999999999998</v>
      </c>
      <c r="BC17" s="160">
        <f t="shared" ref="BC17:BC80" si="92">S17</f>
        <v>2.3161999999999998</v>
      </c>
      <c r="BD17" s="171">
        <f t="shared" ref="BD17:BD80" si="93">AVERAGE(N6:N17)</f>
        <v>197.90724999999998</v>
      </c>
      <c r="BE17" s="172">
        <f t="shared" ref="BE17:BE80" si="94">AVERAGE(O6:O17)</f>
        <v>197.90724999999998</v>
      </c>
      <c r="BF17" s="172">
        <f t="shared" ref="BF17:BF80" si="95">AVERAGE(P6:P17)</f>
        <v>197.90724999999998</v>
      </c>
      <c r="BG17" s="159">
        <f t="shared" ref="BG17:BG80" si="96">AVERAGE(Q6:Q17)</f>
        <v>1.8798166666666665</v>
      </c>
      <c r="BH17" s="160">
        <f t="shared" ref="BH17:BH80" si="97">AVERAGE(R6:R17)</f>
        <v>1.8798166666666665</v>
      </c>
      <c r="BI17" s="160">
        <f t="shared" ref="BI17:BI80" si="98">AVERAGE(S6:S17)</f>
        <v>1.8798166666666665</v>
      </c>
      <c r="BM17" s="250"/>
    </row>
    <row r="18" spans="1:65">
      <c r="A18" s="6">
        <v>39845</v>
      </c>
      <c r="B18" s="7">
        <v>2.6038234963956519E-3</v>
      </c>
      <c r="C18" s="7">
        <v>2.6038234963956519E-3</v>
      </c>
      <c r="D18" s="7">
        <v>2.6038234963956519E-3</v>
      </c>
      <c r="E18" s="64">
        <v>5.5010080020918561E-3</v>
      </c>
      <c r="F18" s="43">
        <v>5.5010080020918561E-3</v>
      </c>
      <c r="G18" s="7">
        <v>5.5010080020918561E-3</v>
      </c>
      <c r="H18" s="64">
        <v>1.0050402122422808E-2</v>
      </c>
      <c r="I18" s="7">
        <v>1.0050402122422808E-2</v>
      </c>
      <c r="J18" s="7">
        <v>1.0050402122422808E-2</v>
      </c>
      <c r="K18" s="64">
        <v>0.1275</v>
      </c>
      <c r="L18" s="7">
        <v>0.1275</v>
      </c>
      <c r="M18" s="7">
        <v>0.1275</v>
      </c>
      <c r="N18" s="76">
        <v>400.577</v>
      </c>
      <c r="O18" s="9">
        <v>400.577</v>
      </c>
      <c r="P18" s="9">
        <v>400.577</v>
      </c>
      <c r="Q18" s="72">
        <f t="shared" si="55"/>
        <v>2.3784000000000001</v>
      </c>
      <c r="R18" s="8">
        <v>2.3784000000000001</v>
      </c>
      <c r="S18" s="8">
        <f t="shared" si="56"/>
        <v>2.3784000000000001</v>
      </c>
      <c r="T18" s="161">
        <f t="shared" si="59"/>
        <v>-3.0453477762893977E-3</v>
      </c>
      <c r="U18" s="162">
        <f t="shared" si="60"/>
        <v>-3.0453477762893977E-3</v>
      </c>
      <c r="V18" s="162">
        <f t="shared" si="61"/>
        <v>-3.0453477762893977E-3</v>
      </c>
      <c r="W18" s="163">
        <f t="shared" si="62"/>
        <v>1.3155249273774983E-2</v>
      </c>
      <c r="X18" s="162">
        <f t="shared" si="63"/>
        <v>1.3155249273774983E-2</v>
      </c>
      <c r="Y18" s="162">
        <f t="shared" si="64"/>
        <v>1.3155249273774983E-2</v>
      </c>
      <c r="Z18" s="163">
        <f t="shared" si="65"/>
        <v>3.1213782502747867E-2</v>
      </c>
      <c r="AA18" s="162">
        <f t="shared" si="66"/>
        <v>3.1213782502747867E-2</v>
      </c>
      <c r="AB18" s="162">
        <f t="shared" si="67"/>
        <v>3.1213782502747867E-2</v>
      </c>
      <c r="AC18" s="128">
        <f t="shared" si="68"/>
        <v>0.1275</v>
      </c>
      <c r="AD18" s="127">
        <f t="shared" si="69"/>
        <v>0.1275</v>
      </c>
      <c r="AE18" s="127">
        <f t="shared" si="70"/>
        <v>0.1275</v>
      </c>
      <c r="AF18" s="159">
        <f t="shared" si="71"/>
        <v>400.577</v>
      </c>
      <c r="AG18" s="160">
        <f t="shared" si="72"/>
        <v>400.577</v>
      </c>
      <c r="AH18" s="160">
        <f t="shared" si="73"/>
        <v>400.577</v>
      </c>
      <c r="AI18" s="159">
        <f t="shared" si="74"/>
        <v>2.3784000000000001</v>
      </c>
      <c r="AJ18" s="160">
        <f t="shared" si="75"/>
        <v>2.3784000000000001</v>
      </c>
      <c r="AK18" s="160">
        <f t="shared" si="76"/>
        <v>2.3784000000000001</v>
      </c>
      <c r="AL18" s="170">
        <f t="shared" si="83"/>
        <v>7.8609945760896194E-2</v>
      </c>
      <c r="AM18" s="127">
        <f t="shared" si="77"/>
        <v>7.8609945760896194E-2</v>
      </c>
      <c r="AN18" s="127">
        <f t="shared" si="77"/>
        <v>7.8609945760896194E-2</v>
      </c>
      <c r="AO18" s="155">
        <f t="shared" si="77"/>
        <v>5.902537475134384E-2</v>
      </c>
      <c r="AP18" s="154">
        <f t="shared" si="77"/>
        <v>5.902537475134384E-2</v>
      </c>
      <c r="AQ18" s="154">
        <f t="shared" si="77"/>
        <v>5.902537475134384E-2</v>
      </c>
      <c r="AR18" s="128">
        <f t="shared" si="77"/>
        <v>0.12788482499228926</v>
      </c>
      <c r="AS18" s="127">
        <f t="shared" si="77"/>
        <v>0.12788482499228926</v>
      </c>
      <c r="AT18" s="127">
        <f t="shared" si="77"/>
        <v>0.12788482499228926</v>
      </c>
      <c r="AU18" s="128">
        <f t="shared" si="84"/>
        <v>0.1275</v>
      </c>
      <c r="AV18" s="127">
        <f t="shared" si="85"/>
        <v>0.1275</v>
      </c>
      <c r="AW18" s="127">
        <f t="shared" si="86"/>
        <v>0.1275</v>
      </c>
      <c r="AX18" s="159">
        <f t="shared" si="87"/>
        <v>400.577</v>
      </c>
      <c r="AY18" s="160">
        <f t="shared" si="88"/>
        <v>400.577</v>
      </c>
      <c r="AZ18" s="160">
        <f t="shared" si="89"/>
        <v>400.577</v>
      </c>
      <c r="BA18" s="159">
        <f t="shared" si="90"/>
        <v>2.3784000000000001</v>
      </c>
      <c r="BB18" s="160">
        <f t="shared" si="91"/>
        <v>2.3784000000000001</v>
      </c>
      <c r="BC18" s="160">
        <f t="shared" si="92"/>
        <v>2.3784000000000001</v>
      </c>
      <c r="BD18" s="171">
        <f t="shared" si="93"/>
        <v>218.59074999999999</v>
      </c>
      <c r="BE18" s="172">
        <f t="shared" si="94"/>
        <v>218.59074999999999</v>
      </c>
      <c r="BF18" s="172">
        <f t="shared" si="95"/>
        <v>218.59074999999999</v>
      </c>
      <c r="BG18" s="159">
        <f t="shared" si="96"/>
        <v>1.9377416666666665</v>
      </c>
      <c r="BH18" s="160">
        <f t="shared" si="97"/>
        <v>1.9377416666666665</v>
      </c>
      <c r="BI18" s="160">
        <f t="shared" si="98"/>
        <v>1.9377416666666665</v>
      </c>
      <c r="BM18" s="250"/>
    </row>
    <row r="19" spans="1:65">
      <c r="A19" s="6">
        <v>39873</v>
      </c>
      <c r="B19" s="7">
        <v>-7.4017461403094176E-3</v>
      </c>
      <c r="C19" s="7">
        <v>-7.4017461403094176E-3</v>
      </c>
      <c r="D19" s="7">
        <v>-7.4017461403094176E-3</v>
      </c>
      <c r="E19" s="64">
        <v>1.9981318835473605E-3</v>
      </c>
      <c r="F19" s="43">
        <v>1.9981318835473605E-3</v>
      </c>
      <c r="G19" s="7">
        <v>1.9981318835473605E-3</v>
      </c>
      <c r="H19" s="64">
        <v>8.9237257287477778E-3</v>
      </c>
      <c r="I19" s="7">
        <v>8.9237257287477778E-3</v>
      </c>
      <c r="J19" s="7">
        <v>8.9237257287477778E-3</v>
      </c>
      <c r="K19" s="64">
        <v>0.1125</v>
      </c>
      <c r="L19" s="7">
        <v>0.1125</v>
      </c>
      <c r="M19" s="7">
        <v>0.1125</v>
      </c>
      <c r="N19" s="76">
        <v>325.25700000000001</v>
      </c>
      <c r="O19" s="9">
        <v>325.25700000000001</v>
      </c>
      <c r="P19" s="9">
        <v>325.25700000000001</v>
      </c>
      <c r="Q19" s="72">
        <f t="shared" si="55"/>
        <v>2.3151999999999999</v>
      </c>
      <c r="R19" s="8">
        <v>2.3151999999999999</v>
      </c>
      <c r="S19" s="8">
        <f t="shared" si="56"/>
        <v>2.3151999999999999</v>
      </c>
      <c r="T19" s="161">
        <f t="shared" si="59"/>
        <v>-9.1526453258822249E-3</v>
      </c>
      <c r="U19" s="162">
        <f t="shared" si="60"/>
        <v>-9.1526453258822249E-3</v>
      </c>
      <c r="V19" s="162">
        <f t="shared" si="61"/>
        <v>-9.1526453258822249E-3</v>
      </c>
      <c r="W19" s="163">
        <f t="shared" si="62"/>
        <v>1.2344185339076441E-2</v>
      </c>
      <c r="X19" s="162">
        <f t="shared" si="63"/>
        <v>1.2344185339076441E-2</v>
      </c>
      <c r="Y19" s="162">
        <f t="shared" si="64"/>
        <v>1.2344185339076441E-2</v>
      </c>
      <c r="Z19" s="163">
        <f t="shared" si="65"/>
        <v>2.9305816011160779E-2</v>
      </c>
      <c r="AA19" s="162">
        <f t="shared" si="66"/>
        <v>2.9305816011160779E-2</v>
      </c>
      <c r="AB19" s="162">
        <f t="shared" si="67"/>
        <v>2.9305816011160779E-2</v>
      </c>
      <c r="AC19" s="128">
        <f t="shared" si="68"/>
        <v>0.1125</v>
      </c>
      <c r="AD19" s="127">
        <f t="shared" si="69"/>
        <v>0.1125</v>
      </c>
      <c r="AE19" s="127">
        <f t="shared" si="70"/>
        <v>0.1125</v>
      </c>
      <c r="AF19" s="159">
        <f t="shared" si="71"/>
        <v>325.25700000000001</v>
      </c>
      <c r="AG19" s="160">
        <f t="shared" si="72"/>
        <v>325.25700000000001</v>
      </c>
      <c r="AH19" s="160">
        <f t="shared" si="73"/>
        <v>325.25700000000001</v>
      </c>
      <c r="AI19" s="159">
        <f t="shared" si="74"/>
        <v>2.3151999999999999</v>
      </c>
      <c r="AJ19" s="160">
        <f t="shared" si="75"/>
        <v>2.3151999999999999</v>
      </c>
      <c r="AK19" s="160">
        <f t="shared" si="76"/>
        <v>2.3151999999999999</v>
      </c>
      <c r="AL19" s="170">
        <f t="shared" si="83"/>
        <v>6.2744474644998993E-2</v>
      </c>
      <c r="AM19" s="127">
        <f t="shared" si="77"/>
        <v>6.2744474644998993E-2</v>
      </c>
      <c r="AN19" s="127">
        <f t="shared" si="77"/>
        <v>6.2744474644998993E-2</v>
      </c>
      <c r="AO19" s="155">
        <f t="shared" si="77"/>
        <v>5.6071227660219769E-2</v>
      </c>
      <c r="AP19" s="154">
        <f t="shared" si="77"/>
        <v>5.6071227660219769E-2</v>
      </c>
      <c r="AQ19" s="154">
        <f t="shared" si="77"/>
        <v>5.6071227660219769E-2</v>
      </c>
      <c r="AR19" s="128">
        <f t="shared" si="77"/>
        <v>0.12788482499228904</v>
      </c>
      <c r="AS19" s="127">
        <f t="shared" si="77"/>
        <v>0.12788482499228904</v>
      </c>
      <c r="AT19" s="127">
        <f t="shared" si="77"/>
        <v>0.12788482499228904</v>
      </c>
      <c r="AU19" s="128">
        <f t="shared" si="84"/>
        <v>0.1125</v>
      </c>
      <c r="AV19" s="127">
        <f t="shared" si="85"/>
        <v>0.1125</v>
      </c>
      <c r="AW19" s="127">
        <f t="shared" si="86"/>
        <v>0.1125</v>
      </c>
      <c r="AX19" s="159">
        <f t="shared" si="87"/>
        <v>325.25700000000001</v>
      </c>
      <c r="AY19" s="160">
        <f t="shared" si="88"/>
        <v>325.25700000000001</v>
      </c>
      <c r="AZ19" s="160">
        <f t="shared" si="89"/>
        <v>325.25700000000001</v>
      </c>
      <c r="BA19" s="159">
        <f t="shared" si="90"/>
        <v>2.3151999999999999</v>
      </c>
      <c r="BB19" s="160">
        <f t="shared" si="91"/>
        <v>2.3151999999999999</v>
      </c>
      <c r="BC19" s="160">
        <f t="shared" si="92"/>
        <v>2.3151999999999999</v>
      </c>
      <c r="BD19" s="171">
        <f t="shared" si="93"/>
        <v>230.89008333333334</v>
      </c>
      <c r="BE19" s="172">
        <f t="shared" si="94"/>
        <v>230.89008333333334</v>
      </c>
      <c r="BF19" s="172">
        <f t="shared" si="95"/>
        <v>230.89008333333334</v>
      </c>
      <c r="BG19" s="159">
        <f t="shared" si="96"/>
        <v>1.9849166666666667</v>
      </c>
      <c r="BH19" s="160">
        <f t="shared" si="97"/>
        <v>1.9849166666666667</v>
      </c>
      <c r="BI19" s="160">
        <f t="shared" si="98"/>
        <v>1.9849166666666667</v>
      </c>
      <c r="BM19" s="250"/>
    </row>
    <row r="20" spans="1:65">
      <c r="A20" s="6">
        <v>39904</v>
      </c>
      <c r="B20" s="7">
        <v>-1.5374882297551906E-3</v>
      </c>
      <c r="C20" s="7">
        <v>-1.5374882297551906E-3</v>
      </c>
      <c r="D20" s="7">
        <v>-1.5374882297551906E-3</v>
      </c>
      <c r="E20" s="64">
        <v>4.80097795169665E-3</v>
      </c>
      <c r="F20" s="43">
        <v>4.80097795169665E-3</v>
      </c>
      <c r="G20" s="7">
        <v>4.80097795169665E-3</v>
      </c>
      <c r="H20" s="64">
        <v>8.1648460519010424E-3</v>
      </c>
      <c r="I20" s="7">
        <v>8.1648460519010424E-3</v>
      </c>
      <c r="J20" s="7">
        <v>8.1648460519010424E-3</v>
      </c>
      <c r="K20" s="64">
        <v>0.10249999999999999</v>
      </c>
      <c r="L20" s="7">
        <v>0.10249999999999999</v>
      </c>
      <c r="M20" s="7">
        <v>0.10249999999999999</v>
      </c>
      <c r="N20" s="76">
        <v>274.06900000000002</v>
      </c>
      <c r="O20" s="9">
        <v>274.06900000000002</v>
      </c>
      <c r="P20" s="9">
        <v>274.06900000000002</v>
      </c>
      <c r="Q20" s="72">
        <f t="shared" si="55"/>
        <v>2.1783000000000001</v>
      </c>
      <c r="R20" s="8">
        <v>2.1783000000000001</v>
      </c>
      <c r="S20" s="8">
        <f t="shared" si="56"/>
        <v>2.1783000000000001</v>
      </c>
      <c r="T20" s="161">
        <f t="shared" si="59"/>
        <v>-6.347277332825696E-3</v>
      </c>
      <c r="U20" s="162">
        <f t="shared" si="60"/>
        <v>-6.347277332825696E-3</v>
      </c>
      <c r="V20" s="162">
        <f t="shared" si="61"/>
        <v>-6.347277332825696E-3</v>
      </c>
      <c r="W20" s="163">
        <f t="shared" si="62"/>
        <v>1.2347165553163064E-2</v>
      </c>
      <c r="X20" s="162">
        <f t="shared" si="63"/>
        <v>1.2347165553163064E-2</v>
      </c>
      <c r="Y20" s="162">
        <f t="shared" si="64"/>
        <v>1.2347165553163064E-2</v>
      </c>
      <c r="Z20" s="163">
        <f t="shared" si="65"/>
        <v>2.7384314048758851E-2</v>
      </c>
      <c r="AA20" s="162">
        <f t="shared" si="66"/>
        <v>2.7384314048758851E-2</v>
      </c>
      <c r="AB20" s="162">
        <f t="shared" si="67"/>
        <v>2.7384314048758851E-2</v>
      </c>
      <c r="AC20" s="128">
        <f t="shared" si="68"/>
        <v>0.10249999999999999</v>
      </c>
      <c r="AD20" s="127">
        <f t="shared" si="69"/>
        <v>0.10249999999999999</v>
      </c>
      <c r="AE20" s="127">
        <f t="shared" si="70"/>
        <v>0.10249999999999999</v>
      </c>
      <c r="AF20" s="159">
        <f t="shared" si="71"/>
        <v>274.06900000000002</v>
      </c>
      <c r="AG20" s="160">
        <f t="shared" si="72"/>
        <v>274.06900000000002</v>
      </c>
      <c r="AH20" s="160">
        <f t="shared" si="73"/>
        <v>274.06900000000002</v>
      </c>
      <c r="AI20" s="159">
        <f t="shared" si="74"/>
        <v>2.1783000000000001</v>
      </c>
      <c r="AJ20" s="160">
        <f t="shared" si="75"/>
        <v>2.1783000000000001</v>
      </c>
      <c r="AK20" s="160">
        <f t="shared" si="76"/>
        <v>2.1783000000000001</v>
      </c>
      <c r="AL20" s="170">
        <f t="shared" si="83"/>
        <v>5.3835602256846027E-2</v>
      </c>
      <c r="AM20" s="127">
        <f t="shared" si="77"/>
        <v>5.3835602256846027E-2</v>
      </c>
      <c r="AN20" s="127">
        <f t="shared" si="77"/>
        <v>5.3835602256846027E-2</v>
      </c>
      <c r="AO20" s="155">
        <f t="shared" si="77"/>
        <v>5.5337782830583881E-2</v>
      </c>
      <c r="AP20" s="154">
        <f t="shared" si="77"/>
        <v>5.5337782830583881E-2</v>
      </c>
      <c r="AQ20" s="154">
        <f t="shared" si="77"/>
        <v>5.5337782830583881E-2</v>
      </c>
      <c r="AR20" s="128">
        <f t="shared" si="77"/>
        <v>0.12661538001678951</v>
      </c>
      <c r="AS20" s="127">
        <f t="shared" si="77"/>
        <v>0.12661538001678951</v>
      </c>
      <c r="AT20" s="127">
        <f t="shared" si="77"/>
        <v>0.12661538001678951</v>
      </c>
      <c r="AU20" s="128">
        <f t="shared" si="84"/>
        <v>0.10249999999999999</v>
      </c>
      <c r="AV20" s="127">
        <f t="shared" si="85"/>
        <v>0.10249999999999999</v>
      </c>
      <c r="AW20" s="127">
        <f t="shared" si="86"/>
        <v>0.10249999999999999</v>
      </c>
      <c r="AX20" s="159">
        <f t="shared" si="87"/>
        <v>274.06900000000002</v>
      </c>
      <c r="AY20" s="160">
        <f t="shared" si="88"/>
        <v>274.06900000000002</v>
      </c>
      <c r="AZ20" s="160">
        <f t="shared" si="89"/>
        <v>274.06900000000002</v>
      </c>
      <c r="BA20" s="159">
        <f t="shared" si="90"/>
        <v>2.1783000000000001</v>
      </c>
      <c r="BB20" s="160">
        <f t="shared" si="91"/>
        <v>2.1783000000000001</v>
      </c>
      <c r="BC20" s="160">
        <f t="shared" si="92"/>
        <v>2.1783000000000001</v>
      </c>
      <c r="BD20" s="171">
        <f t="shared" si="93"/>
        <v>244.70416666666665</v>
      </c>
      <c r="BE20" s="172">
        <f t="shared" si="94"/>
        <v>244.70416666666665</v>
      </c>
      <c r="BF20" s="172">
        <f t="shared" si="95"/>
        <v>244.70416666666665</v>
      </c>
      <c r="BG20" s="159">
        <f t="shared" si="96"/>
        <v>2.0258416666666665</v>
      </c>
      <c r="BH20" s="160">
        <f t="shared" si="97"/>
        <v>2.0258416666666665</v>
      </c>
      <c r="BI20" s="160">
        <f t="shared" si="98"/>
        <v>2.0258416666666665</v>
      </c>
      <c r="BM20" s="250"/>
    </row>
    <row r="21" spans="1:65">
      <c r="A21" s="6">
        <v>39934</v>
      </c>
      <c r="B21" s="7">
        <v>-7.2694944017526186E-4</v>
      </c>
      <c r="C21" s="7">
        <v>-7.2694944017526186E-4</v>
      </c>
      <c r="D21" s="7">
        <v>-7.2694944017526186E-4</v>
      </c>
      <c r="E21" s="64">
        <v>4.6998773206281541E-3</v>
      </c>
      <c r="F21" s="43">
        <v>4.6998773206281541E-3</v>
      </c>
      <c r="G21" s="7">
        <v>4.6998773206281541E-3</v>
      </c>
      <c r="H21" s="64">
        <v>8.1648460519010424E-3</v>
      </c>
      <c r="I21" s="7">
        <v>8.1648460519010424E-3</v>
      </c>
      <c r="J21" s="7">
        <v>8.1648460519010424E-3</v>
      </c>
      <c r="K21" s="64">
        <v>0.10249999999999999</v>
      </c>
      <c r="L21" s="7">
        <v>0.10249999999999999</v>
      </c>
      <c r="M21" s="7">
        <v>0.10249999999999999</v>
      </c>
      <c r="N21" s="76">
        <v>191.023</v>
      </c>
      <c r="O21" s="9">
        <v>191.023</v>
      </c>
      <c r="P21" s="9">
        <v>191.023</v>
      </c>
      <c r="Q21" s="72">
        <f t="shared" si="55"/>
        <v>1.9729999999999999</v>
      </c>
      <c r="R21" s="8">
        <v>1.9729999999999999</v>
      </c>
      <c r="S21" s="8">
        <f t="shared" si="56"/>
        <v>1.9729999999999999</v>
      </c>
      <c r="T21" s="161">
        <f t="shared" si="59"/>
        <v>-9.6483136140040893E-3</v>
      </c>
      <c r="U21" s="162">
        <f t="shared" si="60"/>
        <v>-9.6483136140040893E-3</v>
      </c>
      <c r="V21" s="162">
        <f t="shared" si="61"/>
        <v>-9.6483136140040893E-3</v>
      </c>
      <c r="W21" s="163">
        <f t="shared" si="62"/>
        <v>1.1540580210967377E-2</v>
      </c>
      <c r="X21" s="162">
        <f t="shared" si="63"/>
        <v>1.1540580210967377E-2</v>
      </c>
      <c r="Y21" s="162">
        <f t="shared" si="64"/>
        <v>1.1540580210967377E-2</v>
      </c>
      <c r="Z21" s="163">
        <f t="shared" si="65"/>
        <v>2.5466399134767448E-2</v>
      </c>
      <c r="AA21" s="162">
        <f t="shared" si="66"/>
        <v>2.5466399134767448E-2</v>
      </c>
      <c r="AB21" s="162">
        <f t="shared" si="67"/>
        <v>2.5466399134767448E-2</v>
      </c>
      <c r="AC21" s="128">
        <f t="shared" si="68"/>
        <v>0.10249999999999999</v>
      </c>
      <c r="AD21" s="127">
        <f t="shared" si="69"/>
        <v>0.10249999999999999</v>
      </c>
      <c r="AE21" s="127">
        <f t="shared" si="70"/>
        <v>0.10249999999999999</v>
      </c>
      <c r="AF21" s="159">
        <f t="shared" si="71"/>
        <v>191.023</v>
      </c>
      <c r="AG21" s="160">
        <f t="shared" si="72"/>
        <v>191.023</v>
      </c>
      <c r="AH21" s="160">
        <f t="shared" si="73"/>
        <v>191.023</v>
      </c>
      <c r="AI21" s="159">
        <f t="shared" si="74"/>
        <v>1.9729999999999999</v>
      </c>
      <c r="AJ21" s="160">
        <f t="shared" si="75"/>
        <v>1.9729999999999999</v>
      </c>
      <c r="AK21" s="160">
        <f t="shared" si="76"/>
        <v>1.9729999999999999</v>
      </c>
      <c r="AL21" s="170">
        <f t="shared" si="83"/>
        <v>3.6406753066797526E-2</v>
      </c>
      <c r="AM21" s="127">
        <f t="shared" si="77"/>
        <v>3.6406753066797526E-2</v>
      </c>
      <c r="AN21" s="127">
        <f t="shared" si="77"/>
        <v>3.6406753066797526E-2</v>
      </c>
      <c r="AO21" s="155">
        <f t="shared" si="77"/>
        <v>5.1986222405671301E-2</v>
      </c>
      <c r="AP21" s="154">
        <f t="shared" si="77"/>
        <v>5.1986222405671301E-2</v>
      </c>
      <c r="AQ21" s="154">
        <f t="shared" si="77"/>
        <v>5.1986222405671301E-2</v>
      </c>
      <c r="AR21" s="128">
        <f t="shared" si="77"/>
        <v>0.12534736381354561</v>
      </c>
      <c r="AS21" s="127">
        <f t="shared" si="77"/>
        <v>0.12534736381354561</v>
      </c>
      <c r="AT21" s="127">
        <f t="shared" si="77"/>
        <v>0.12534736381354561</v>
      </c>
      <c r="AU21" s="128">
        <f t="shared" si="84"/>
        <v>0.10249999999999999</v>
      </c>
      <c r="AV21" s="127">
        <f t="shared" si="85"/>
        <v>0.10249999999999999</v>
      </c>
      <c r="AW21" s="127">
        <f t="shared" si="86"/>
        <v>0.10249999999999999</v>
      </c>
      <c r="AX21" s="159">
        <f t="shared" si="87"/>
        <v>191.023</v>
      </c>
      <c r="AY21" s="160">
        <f t="shared" si="88"/>
        <v>191.023</v>
      </c>
      <c r="AZ21" s="160">
        <f t="shared" si="89"/>
        <v>191.023</v>
      </c>
      <c r="BA21" s="159">
        <f t="shared" si="90"/>
        <v>1.9729999999999999</v>
      </c>
      <c r="BB21" s="160">
        <f t="shared" si="91"/>
        <v>1.9729999999999999</v>
      </c>
      <c r="BC21" s="160">
        <f t="shared" si="92"/>
        <v>1.9729999999999999</v>
      </c>
      <c r="BD21" s="171">
        <f t="shared" si="93"/>
        <v>253.52566666666667</v>
      </c>
      <c r="BE21" s="172">
        <f t="shared" si="94"/>
        <v>253.52566666666667</v>
      </c>
      <c r="BF21" s="172">
        <f t="shared" si="95"/>
        <v>253.52566666666667</v>
      </c>
      <c r="BG21" s="159">
        <f t="shared" si="96"/>
        <v>2.0544750000000001</v>
      </c>
      <c r="BH21" s="160">
        <f t="shared" si="97"/>
        <v>2.0544750000000001</v>
      </c>
      <c r="BI21" s="160">
        <f t="shared" si="98"/>
        <v>2.0544750000000001</v>
      </c>
      <c r="BM21" s="250"/>
    </row>
    <row r="22" spans="1:65">
      <c r="A22" s="6">
        <v>39965</v>
      </c>
      <c r="B22" s="7">
        <v>-9.8062106000462723E-4</v>
      </c>
      <c r="C22" s="7">
        <v>-9.8062106000462723E-4</v>
      </c>
      <c r="D22" s="7">
        <v>-9.8062106000462723E-4</v>
      </c>
      <c r="E22" s="64">
        <v>3.5988986828843217E-3</v>
      </c>
      <c r="F22" s="43">
        <v>3.5988986828843217E-3</v>
      </c>
      <c r="G22" s="7">
        <v>3.5988986828843217E-3</v>
      </c>
      <c r="H22" s="64">
        <v>7.3996302871768282E-3</v>
      </c>
      <c r="I22" s="7">
        <v>7.3996302871768282E-3</v>
      </c>
      <c r="J22" s="7">
        <v>7.3996302871768282E-3</v>
      </c>
      <c r="K22" s="64">
        <v>9.2499999999999999E-2</v>
      </c>
      <c r="L22" s="7">
        <v>9.2499999999999999E-2</v>
      </c>
      <c r="M22" s="7">
        <v>9.2499999999999999E-2</v>
      </c>
      <c r="N22" s="76">
        <v>176.48099999999999</v>
      </c>
      <c r="O22" s="9">
        <v>176.48099999999999</v>
      </c>
      <c r="P22" s="9">
        <v>176.48099999999999</v>
      </c>
      <c r="Q22" s="72">
        <f t="shared" si="55"/>
        <v>1.9516</v>
      </c>
      <c r="R22" s="8">
        <v>1.9516</v>
      </c>
      <c r="S22" s="8">
        <f t="shared" si="56"/>
        <v>1.9516</v>
      </c>
      <c r="T22" s="161">
        <f t="shared" si="59"/>
        <v>-3.2417215944757771E-3</v>
      </c>
      <c r="U22" s="162">
        <f t="shared" si="60"/>
        <v>-3.2417215944757771E-3</v>
      </c>
      <c r="V22" s="162">
        <f t="shared" si="61"/>
        <v>-3.2417215944757771E-3</v>
      </c>
      <c r="W22" s="163">
        <f t="shared" si="62"/>
        <v>1.3156591783703542E-2</v>
      </c>
      <c r="X22" s="162">
        <f t="shared" si="63"/>
        <v>1.3156591783703542E-2</v>
      </c>
      <c r="Y22" s="162">
        <f t="shared" si="64"/>
        <v>1.3156591783703542E-2</v>
      </c>
      <c r="Z22" s="163">
        <f t="shared" si="65"/>
        <v>2.3917314080516672E-2</v>
      </c>
      <c r="AA22" s="162">
        <f t="shared" si="66"/>
        <v>2.3917314080516672E-2</v>
      </c>
      <c r="AB22" s="162">
        <f t="shared" si="67"/>
        <v>2.3917314080516672E-2</v>
      </c>
      <c r="AC22" s="128">
        <f t="shared" si="68"/>
        <v>9.2499999999999999E-2</v>
      </c>
      <c r="AD22" s="127">
        <f t="shared" si="69"/>
        <v>9.2499999999999999E-2</v>
      </c>
      <c r="AE22" s="127">
        <f t="shared" si="70"/>
        <v>9.2499999999999999E-2</v>
      </c>
      <c r="AF22" s="159">
        <f t="shared" si="71"/>
        <v>176.48099999999999</v>
      </c>
      <c r="AG22" s="160">
        <f t="shared" si="72"/>
        <v>176.48099999999999</v>
      </c>
      <c r="AH22" s="160">
        <f t="shared" si="73"/>
        <v>176.48099999999999</v>
      </c>
      <c r="AI22" s="159">
        <f t="shared" si="74"/>
        <v>1.9516</v>
      </c>
      <c r="AJ22" s="160">
        <f t="shared" si="75"/>
        <v>1.9516</v>
      </c>
      <c r="AK22" s="160">
        <f t="shared" si="76"/>
        <v>1.9516</v>
      </c>
      <c r="AL22" s="170">
        <f t="shared" si="83"/>
        <v>1.5245440604223282E-2</v>
      </c>
      <c r="AM22" s="127">
        <f t="shared" si="77"/>
        <v>1.5245440604223282E-2</v>
      </c>
      <c r="AN22" s="127">
        <f t="shared" si="77"/>
        <v>1.5245440604223282E-2</v>
      </c>
      <c r="AO22" s="155">
        <f t="shared" si="77"/>
        <v>4.8015654360757276E-2</v>
      </c>
      <c r="AP22" s="154">
        <f t="shared" si="77"/>
        <v>4.8015654360757276E-2</v>
      </c>
      <c r="AQ22" s="154">
        <f t="shared" si="77"/>
        <v>4.8015654360757276E-2</v>
      </c>
      <c r="AR22" s="128">
        <f t="shared" si="77"/>
        <v>0.12280978629879624</v>
      </c>
      <c r="AS22" s="127">
        <f t="shared" si="77"/>
        <v>0.12280978629879624</v>
      </c>
      <c r="AT22" s="127">
        <f t="shared" si="77"/>
        <v>0.12280978629879624</v>
      </c>
      <c r="AU22" s="128">
        <f t="shared" si="84"/>
        <v>9.2499999999999999E-2</v>
      </c>
      <c r="AV22" s="127">
        <f t="shared" si="85"/>
        <v>9.2499999999999999E-2</v>
      </c>
      <c r="AW22" s="127">
        <f t="shared" si="86"/>
        <v>9.2499999999999999E-2</v>
      </c>
      <c r="AX22" s="159">
        <f t="shared" si="87"/>
        <v>176.48099999999999</v>
      </c>
      <c r="AY22" s="160">
        <f t="shared" si="88"/>
        <v>176.48099999999999</v>
      </c>
      <c r="AZ22" s="160">
        <f t="shared" si="89"/>
        <v>176.48099999999999</v>
      </c>
      <c r="BA22" s="159">
        <f t="shared" si="90"/>
        <v>1.9516</v>
      </c>
      <c r="BB22" s="160">
        <f t="shared" si="91"/>
        <v>1.9516</v>
      </c>
      <c r="BC22" s="160">
        <f t="shared" si="92"/>
        <v>1.9516</v>
      </c>
      <c r="BD22" s="171">
        <f t="shared" si="93"/>
        <v>258.1848333333333</v>
      </c>
      <c r="BE22" s="172">
        <f t="shared" si="94"/>
        <v>258.1848333333333</v>
      </c>
      <c r="BF22" s="172">
        <f t="shared" si="95"/>
        <v>258.1848333333333</v>
      </c>
      <c r="BG22" s="159">
        <f t="shared" si="96"/>
        <v>2.0844499999999999</v>
      </c>
      <c r="BH22" s="160">
        <f t="shared" si="97"/>
        <v>2.0844499999999999</v>
      </c>
      <c r="BI22" s="160">
        <f t="shared" si="98"/>
        <v>2.0844499999999999</v>
      </c>
      <c r="BM22" s="250"/>
    </row>
    <row r="23" spans="1:65">
      <c r="A23" s="6">
        <v>39995</v>
      </c>
      <c r="B23" s="7">
        <v>-4.3494732905929867E-3</v>
      </c>
      <c r="C23" s="7">
        <v>-4.3494732905929867E-3</v>
      </c>
      <c r="D23" s="7">
        <v>-4.3494732905929867E-3</v>
      </c>
      <c r="E23" s="64">
        <v>2.3996494894003018E-3</v>
      </c>
      <c r="F23" s="43">
        <v>2.3996494894003018E-3</v>
      </c>
      <c r="G23" s="7">
        <v>2.3996494894003018E-3</v>
      </c>
      <c r="H23" s="64">
        <v>7.0146116041400752E-3</v>
      </c>
      <c r="I23" s="7">
        <v>7.0146116041400752E-3</v>
      </c>
      <c r="J23" s="7">
        <v>7.0146116041400752E-3</v>
      </c>
      <c r="K23" s="64">
        <v>8.7499999999999994E-2</v>
      </c>
      <c r="L23" s="7">
        <v>8.7499999999999994E-2</v>
      </c>
      <c r="M23" s="7">
        <v>8.7499999999999994E-2</v>
      </c>
      <c r="N23" s="76">
        <v>133.75700000000001</v>
      </c>
      <c r="O23" s="9">
        <v>133.75700000000001</v>
      </c>
      <c r="P23" s="9">
        <v>133.75700000000001</v>
      </c>
      <c r="Q23" s="72">
        <f t="shared" si="55"/>
        <v>1.8726</v>
      </c>
      <c r="R23" s="8">
        <v>1.8726</v>
      </c>
      <c r="S23" s="8">
        <f t="shared" si="56"/>
        <v>1.8726</v>
      </c>
      <c r="T23" s="161">
        <f t="shared" si="59"/>
        <v>-6.048906997133896E-3</v>
      </c>
      <c r="U23" s="162">
        <f t="shared" si="60"/>
        <v>-6.048906997133896E-3</v>
      </c>
      <c r="V23" s="162">
        <f t="shared" si="61"/>
        <v>-6.048906997133896E-3</v>
      </c>
      <c r="W23" s="163">
        <f t="shared" si="62"/>
        <v>1.0735294617400193E-2</v>
      </c>
      <c r="X23" s="162">
        <f t="shared" si="63"/>
        <v>1.0735294617400193E-2</v>
      </c>
      <c r="Y23" s="162">
        <f t="shared" si="64"/>
        <v>1.0735294617400193E-2</v>
      </c>
      <c r="Z23" s="163">
        <f t="shared" si="65"/>
        <v>2.2749107342376229E-2</v>
      </c>
      <c r="AA23" s="162">
        <f t="shared" si="66"/>
        <v>2.2749107342376229E-2</v>
      </c>
      <c r="AB23" s="162">
        <f t="shared" si="67"/>
        <v>2.2749107342376229E-2</v>
      </c>
      <c r="AC23" s="128">
        <f t="shared" si="68"/>
        <v>8.7499999999999994E-2</v>
      </c>
      <c r="AD23" s="127">
        <f t="shared" si="69"/>
        <v>8.7499999999999994E-2</v>
      </c>
      <c r="AE23" s="127">
        <f t="shared" si="70"/>
        <v>8.7499999999999994E-2</v>
      </c>
      <c r="AF23" s="159">
        <f t="shared" si="71"/>
        <v>133.75700000000001</v>
      </c>
      <c r="AG23" s="160">
        <f t="shared" si="72"/>
        <v>133.75700000000001</v>
      </c>
      <c r="AH23" s="160">
        <f t="shared" si="73"/>
        <v>133.75700000000001</v>
      </c>
      <c r="AI23" s="159">
        <f t="shared" si="74"/>
        <v>1.8726</v>
      </c>
      <c r="AJ23" s="160">
        <f t="shared" si="75"/>
        <v>1.8726</v>
      </c>
      <c r="AK23" s="160">
        <f t="shared" si="76"/>
        <v>1.8726</v>
      </c>
      <c r="AL23" s="170">
        <f t="shared" si="83"/>
        <v>-6.6953657662607302E-3</v>
      </c>
      <c r="AM23" s="127">
        <f t="shared" si="77"/>
        <v>-6.6953657662607302E-3</v>
      </c>
      <c r="AN23" s="127">
        <f t="shared" si="77"/>
        <v>-6.6953657662607302E-3</v>
      </c>
      <c r="AO23" s="155">
        <f t="shared" si="77"/>
        <v>4.4993956769823873E-2</v>
      </c>
      <c r="AP23" s="154">
        <f t="shared" si="77"/>
        <v>4.4993956769823873E-2</v>
      </c>
      <c r="AQ23" s="154">
        <f t="shared" si="77"/>
        <v>4.4993956769823873E-2</v>
      </c>
      <c r="AR23" s="128">
        <f t="shared" si="77"/>
        <v>0.11922849297122684</v>
      </c>
      <c r="AS23" s="127">
        <f t="shared" si="77"/>
        <v>0.11922849297122684</v>
      </c>
      <c r="AT23" s="127">
        <f t="shared" si="77"/>
        <v>0.11922849297122684</v>
      </c>
      <c r="AU23" s="128">
        <f t="shared" si="84"/>
        <v>8.7499999999999994E-2</v>
      </c>
      <c r="AV23" s="127">
        <f t="shared" si="85"/>
        <v>8.7499999999999994E-2</v>
      </c>
      <c r="AW23" s="127">
        <f t="shared" si="86"/>
        <v>8.7499999999999994E-2</v>
      </c>
      <c r="AX23" s="159">
        <f t="shared" si="87"/>
        <v>133.75700000000001</v>
      </c>
      <c r="AY23" s="160">
        <f t="shared" si="88"/>
        <v>133.75700000000001</v>
      </c>
      <c r="AZ23" s="160">
        <f t="shared" si="89"/>
        <v>133.75700000000001</v>
      </c>
      <c r="BA23" s="159">
        <f t="shared" si="90"/>
        <v>1.8726</v>
      </c>
      <c r="BB23" s="160">
        <f t="shared" si="91"/>
        <v>1.8726</v>
      </c>
      <c r="BC23" s="160">
        <f t="shared" si="92"/>
        <v>1.8726</v>
      </c>
      <c r="BD23" s="171">
        <f t="shared" si="93"/>
        <v>259.5096666666667</v>
      </c>
      <c r="BE23" s="172">
        <f t="shared" si="94"/>
        <v>259.5096666666667</v>
      </c>
      <c r="BF23" s="172">
        <f t="shared" si="95"/>
        <v>259.5096666666667</v>
      </c>
      <c r="BG23" s="159">
        <f t="shared" si="96"/>
        <v>2.10995</v>
      </c>
      <c r="BH23" s="160">
        <f t="shared" si="97"/>
        <v>2.10995</v>
      </c>
      <c r="BI23" s="160">
        <f t="shared" si="98"/>
        <v>2.10995</v>
      </c>
      <c r="BM23" s="250"/>
    </row>
    <row r="24" spans="1:65">
      <c r="A24" s="6">
        <v>40026</v>
      </c>
      <c r="B24" s="7">
        <v>-3.6198044070192559E-3</v>
      </c>
      <c r="C24" s="7">
        <v>-3.6198044070192559E-3</v>
      </c>
      <c r="D24" s="7">
        <v>-3.6198044070192559E-3</v>
      </c>
      <c r="E24" s="64">
        <v>1.4995528239336586E-3</v>
      </c>
      <c r="F24" s="43">
        <v>1.4995528239336586E-3</v>
      </c>
      <c r="G24" s="7">
        <v>1.4995528239336586E-3</v>
      </c>
      <c r="H24" s="64">
        <v>7.0146116041400752E-3</v>
      </c>
      <c r="I24" s="7">
        <v>7.0146116041400752E-3</v>
      </c>
      <c r="J24" s="7">
        <v>7.0146116041400752E-3</v>
      </c>
      <c r="K24" s="64">
        <v>8.7499999999999994E-2</v>
      </c>
      <c r="L24" s="7">
        <v>8.7499999999999994E-2</v>
      </c>
      <c r="M24" s="7">
        <v>8.7499999999999994E-2</v>
      </c>
      <c r="N24" s="76">
        <v>137.755</v>
      </c>
      <c r="O24" s="9">
        <v>137.755</v>
      </c>
      <c r="P24" s="9">
        <v>137.755</v>
      </c>
      <c r="Q24" s="72">
        <f t="shared" si="55"/>
        <v>1.8864000000000001</v>
      </c>
      <c r="R24" s="8">
        <v>1.8864000000000001</v>
      </c>
      <c r="S24" s="8">
        <f t="shared" si="56"/>
        <v>1.8864000000000001</v>
      </c>
      <c r="T24" s="161">
        <f t="shared" si="59"/>
        <v>-8.9263551126239626E-3</v>
      </c>
      <c r="U24" s="162">
        <f t="shared" si="60"/>
        <v>-8.9263551126239626E-3</v>
      </c>
      <c r="V24" s="162">
        <f t="shared" si="61"/>
        <v>-8.9263551126239626E-3</v>
      </c>
      <c r="W24" s="163">
        <f t="shared" si="62"/>
        <v>7.5157451817375875E-3</v>
      </c>
      <c r="X24" s="162">
        <f t="shared" si="63"/>
        <v>7.5157451817375875E-3</v>
      </c>
      <c r="Y24" s="162">
        <f t="shared" si="64"/>
        <v>7.5157451817375875E-3</v>
      </c>
      <c r="Z24" s="163">
        <f t="shared" si="65"/>
        <v>2.1582233433521836E-2</v>
      </c>
      <c r="AA24" s="162">
        <f t="shared" si="66"/>
        <v>2.1582233433521836E-2</v>
      </c>
      <c r="AB24" s="162">
        <f t="shared" si="67"/>
        <v>2.1582233433521836E-2</v>
      </c>
      <c r="AC24" s="128">
        <f t="shared" si="68"/>
        <v>8.7499999999999994E-2</v>
      </c>
      <c r="AD24" s="127">
        <f t="shared" si="69"/>
        <v>8.7499999999999994E-2</v>
      </c>
      <c r="AE24" s="127">
        <f t="shared" si="70"/>
        <v>8.7499999999999994E-2</v>
      </c>
      <c r="AF24" s="159">
        <f t="shared" si="71"/>
        <v>137.755</v>
      </c>
      <c r="AG24" s="160">
        <f t="shared" si="72"/>
        <v>137.755</v>
      </c>
      <c r="AH24" s="160">
        <f t="shared" si="73"/>
        <v>137.755</v>
      </c>
      <c r="AI24" s="159">
        <f t="shared" si="74"/>
        <v>1.8864000000000001</v>
      </c>
      <c r="AJ24" s="160">
        <f t="shared" si="75"/>
        <v>1.8864000000000001</v>
      </c>
      <c r="AK24" s="160">
        <f t="shared" si="76"/>
        <v>1.8864000000000001</v>
      </c>
      <c r="AL24" s="170">
        <f t="shared" si="83"/>
        <v>-7.0766041164459503E-3</v>
      </c>
      <c r="AM24" s="127">
        <f t="shared" si="77"/>
        <v>-7.0766041164459503E-3</v>
      </c>
      <c r="AN24" s="127">
        <f t="shared" si="77"/>
        <v>-7.0766041164459503E-3</v>
      </c>
      <c r="AO24" s="155">
        <f t="shared" si="77"/>
        <v>4.3638516815982742E-2</v>
      </c>
      <c r="AP24" s="154">
        <f t="shared" si="77"/>
        <v>4.3638516815982742E-2</v>
      </c>
      <c r="AQ24" s="154">
        <f t="shared" si="77"/>
        <v>4.3638516815982742E-2</v>
      </c>
      <c r="AR24" s="128">
        <f t="shared" si="77"/>
        <v>0.11565862247061776</v>
      </c>
      <c r="AS24" s="127">
        <f t="shared" si="77"/>
        <v>0.11565862247061776</v>
      </c>
      <c r="AT24" s="127">
        <f t="shared" si="77"/>
        <v>0.11565862247061776</v>
      </c>
      <c r="AU24" s="128">
        <f t="shared" si="84"/>
        <v>8.7499999999999994E-2</v>
      </c>
      <c r="AV24" s="127">
        <f t="shared" si="85"/>
        <v>8.7499999999999994E-2</v>
      </c>
      <c r="AW24" s="127">
        <f t="shared" si="86"/>
        <v>8.7499999999999994E-2</v>
      </c>
      <c r="AX24" s="159">
        <f t="shared" si="87"/>
        <v>137.755</v>
      </c>
      <c r="AY24" s="160">
        <f t="shared" si="88"/>
        <v>137.755</v>
      </c>
      <c r="AZ24" s="160">
        <f t="shared" si="89"/>
        <v>137.755</v>
      </c>
      <c r="BA24" s="159">
        <f t="shared" si="90"/>
        <v>1.8864000000000001</v>
      </c>
      <c r="BB24" s="160">
        <f t="shared" si="91"/>
        <v>1.8864000000000001</v>
      </c>
      <c r="BC24" s="160">
        <f t="shared" si="92"/>
        <v>1.8864000000000001</v>
      </c>
      <c r="BD24" s="171">
        <f t="shared" si="93"/>
        <v>260.13074999999998</v>
      </c>
      <c r="BE24" s="172">
        <f t="shared" si="94"/>
        <v>260.13074999999998</v>
      </c>
      <c r="BF24" s="172">
        <f t="shared" si="95"/>
        <v>260.13074999999998</v>
      </c>
      <c r="BG24" s="159">
        <f t="shared" si="96"/>
        <v>2.1309499999999999</v>
      </c>
      <c r="BH24" s="160">
        <f t="shared" si="97"/>
        <v>2.1309499999999999</v>
      </c>
      <c r="BI24" s="160">
        <f t="shared" si="98"/>
        <v>2.1309499999999999</v>
      </c>
      <c r="BM24" s="250"/>
    </row>
    <row r="25" spans="1:65">
      <c r="A25" s="6">
        <v>40057</v>
      </c>
      <c r="B25" s="7">
        <v>4.1958770300531967E-3</v>
      </c>
      <c r="C25" s="7">
        <v>4.1958770300531967E-3</v>
      </c>
      <c r="D25" s="7">
        <v>4.1958770300531967E-3</v>
      </c>
      <c r="E25" s="64">
        <v>2.4003921199995393E-3</v>
      </c>
      <c r="F25" s="43">
        <v>2.4003921199995393E-3</v>
      </c>
      <c r="G25" s="7">
        <v>2.4003921199995393E-3</v>
      </c>
      <c r="H25" s="64">
        <v>7.0146116041400752E-3</v>
      </c>
      <c r="I25" s="7">
        <v>7.0146116041400752E-3</v>
      </c>
      <c r="J25" s="7">
        <v>7.0146116041400752E-3</v>
      </c>
      <c r="K25" s="64">
        <v>8.7499999999999994E-2</v>
      </c>
      <c r="L25" s="7">
        <v>8.7499999999999994E-2</v>
      </c>
      <c r="M25" s="7">
        <v>8.7499999999999994E-2</v>
      </c>
      <c r="N25" s="76">
        <v>126.631</v>
      </c>
      <c r="O25" s="9">
        <v>126.631</v>
      </c>
      <c r="P25" s="9">
        <v>126.631</v>
      </c>
      <c r="Q25" s="72">
        <f t="shared" si="55"/>
        <v>1.7781</v>
      </c>
      <c r="R25" s="8">
        <v>1.7781</v>
      </c>
      <c r="S25" s="8">
        <f t="shared" si="56"/>
        <v>1.7781</v>
      </c>
      <c r="T25" s="161">
        <f t="shared" si="59"/>
        <v>-3.7910284733052579E-3</v>
      </c>
      <c r="U25" s="162">
        <f t="shared" si="60"/>
        <v>-3.7910284733052579E-3</v>
      </c>
      <c r="V25" s="162">
        <f t="shared" si="61"/>
        <v>-3.7910284733052579E-3</v>
      </c>
      <c r="W25" s="163">
        <f t="shared" si="62"/>
        <v>6.3125610865828463E-3</v>
      </c>
      <c r="X25" s="162">
        <f t="shared" si="63"/>
        <v>6.3125610865828463E-3</v>
      </c>
      <c r="Y25" s="162">
        <f t="shared" si="64"/>
        <v>6.3125610865828463E-3</v>
      </c>
      <c r="Z25" s="163">
        <f t="shared" si="65"/>
        <v>2.1191794292683586E-2</v>
      </c>
      <c r="AA25" s="162">
        <f t="shared" si="66"/>
        <v>2.1191794292683586E-2</v>
      </c>
      <c r="AB25" s="162">
        <f t="shared" si="67"/>
        <v>2.1191794292683586E-2</v>
      </c>
      <c r="AC25" s="128">
        <f t="shared" si="68"/>
        <v>8.7499999999999994E-2</v>
      </c>
      <c r="AD25" s="127">
        <f t="shared" si="69"/>
        <v>8.7499999999999994E-2</v>
      </c>
      <c r="AE25" s="127">
        <f t="shared" si="70"/>
        <v>8.7499999999999994E-2</v>
      </c>
      <c r="AF25" s="159">
        <f t="shared" si="71"/>
        <v>126.631</v>
      </c>
      <c r="AG25" s="160">
        <f t="shared" si="72"/>
        <v>126.631</v>
      </c>
      <c r="AH25" s="160">
        <f t="shared" si="73"/>
        <v>126.631</v>
      </c>
      <c r="AI25" s="159">
        <f t="shared" si="74"/>
        <v>1.7781</v>
      </c>
      <c r="AJ25" s="160">
        <f t="shared" si="75"/>
        <v>1.7781</v>
      </c>
      <c r="AK25" s="160">
        <f t="shared" si="76"/>
        <v>1.7781</v>
      </c>
      <c r="AL25" s="170">
        <f t="shared" si="83"/>
        <v>-3.9650036772210795E-3</v>
      </c>
      <c r="AM25" s="127">
        <f t="shared" si="77"/>
        <v>-3.9650036772210795E-3</v>
      </c>
      <c r="AN25" s="127">
        <f t="shared" si="77"/>
        <v>-3.9650036772210795E-3</v>
      </c>
      <c r="AO25" s="155">
        <f t="shared" si="77"/>
        <v>4.343100767066832E-2</v>
      </c>
      <c r="AP25" s="154">
        <f t="shared" si="77"/>
        <v>4.343100767066832E-2</v>
      </c>
      <c r="AQ25" s="154">
        <f t="shared" si="77"/>
        <v>4.343100767066832E-2</v>
      </c>
      <c r="AR25" s="128">
        <f t="shared" si="77"/>
        <v>0.11148723995308107</v>
      </c>
      <c r="AS25" s="127">
        <f t="shared" si="77"/>
        <v>0.11148723995308107</v>
      </c>
      <c r="AT25" s="127">
        <f t="shared" si="77"/>
        <v>0.11148723995308107</v>
      </c>
      <c r="AU25" s="128">
        <f t="shared" si="84"/>
        <v>8.7499999999999994E-2</v>
      </c>
      <c r="AV25" s="127">
        <f t="shared" si="85"/>
        <v>8.7499999999999994E-2</v>
      </c>
      <c r="AW25" s="127">
        <f t="shared" si="86"/>
        <v>8.7499999999999994E-2</v>
      </c>
      <c r="AX25" s="159">
        <f t="shared" si="87"/>
        <v>126.631</v>
      </c>
      <c r="AY25" s="160">
        <f t="shared" si="88"/>
        <v>126.631</v>
      </c>
      <c r="AZ25" s="160">
        <f t="shared" si="89"/>
        <v>126.631</v>
      </c>
      <c r="BA25" s="159">
        <f t="shared" si="90"/>
        <v>1.7781</v>
      </c>
      <c r="BB25" s="160">
        <f t="shared" si="91"/>
        <v>1.7781</v>
      </c>
      <c r="BC25" s="160">
        <f t="shared" si="92"/>
        <v>1.7781</v>
      </c>
      <c r="BD25" s="171">
        <f t="shared" si="93"/>
        <v>255.7416666666667</v>
      </c>
      <c r="BE25" s="172">
        <f t="shared" si="94"/>
        <v>255.7416666666667</v>
      </c>
      <c r="BF25" s="172">
        <f t="shared" si="95"/>
        <v>255.7416666666667</v>
      </c>
      <c r="BG25" s="159">
        <f t="shared" si="96"/>
        <v>2.1195999999999997</v>
      </c>
      <c r="BH25" s="160">
        <f t="shared" si="97"/>
        <v>2.1195999999999997</v>
      </c>
      <c r="BI25" s="160">
        <f t="shared" si="98"/>
        <v>2.1195999999999997</v>
      </c>
      <c r="BM25" s="250"/>
    </row>
    <row r="26" spans="1:65">
      <c r="A26" s="6">
        <v>40087</v>
      </c>
      <c r="B26" s="7">
        <v>4.5438269394626474E-4</v>
      </c>
      <c r="C26" s="7">
        <v>4.5438269394626474E-4</v>
      </c>
      <c r="D26" s="7">
        <v>4.5438269394626474E-4</v>
      </c>
      <c r="E26" s="64">
        <v>2.7998914874591829E-3</v>
      </c>
      <c r="F26" s="43">
        <v>2.7998914874591829E-3</v>
      </c>
      <c r="G26" s="7">
        <v>2.7998914874591829E-3</v>
      </c>
      <c r="H26" s="64">
        <v>7.0146116041400752E-3</v>
      </c>
      <c r="I26" s="7">
        <v>7.0146116041400752E-3</v>
      </c>
      <c r="J26" s="7">
        <v>7.0146116041400752E-3</v>
      </c>
      <c r="K26" s="64">
        <v>8.7499999999999994E-2</v>
      </c>
      <c r="L26" s="7">
        <v>8.7499999999999994E-2</v>
      </c>
      <c r="M26" s="7">
        <v>8.7499999999999994E-2</v>
      </c>
      <c r="N26" s="76">
        <v>137.51300000000001</v>
      </c>
      <c r="O26" s="9">
        <v>137.51300000000001</v>
      </c>
      <c r="P26" s="9">
        <v>137.51300000000001</v>
      </c>
      <c r="Q26" s="72">
        <f t="shared" si="55"/>
        <v>1.744</v>
      </c>
      <c r="R26" s="8">
        <v>1.744</v>
      </c>
      <c r="S26" s="8">
        <f t="shared" si="56"/>
        <v>1.744</v>
      </c>
      <c r="T26" s="161">
        <f t="shared" si="59"/>
        <v>1.0155219189660336E-3</v>
      </c>
      <c r="U26" s="162">
        <f t="shared" si="60"/>
        <v>1.0155219189660336E-3</v>
      </c>
      <c r="V26" s="162">
        <f t="shared" si="61"/>
        <v>1.0155219189660336E-3</v>
      </c>
      <c r="W26" s="163">
        <f t="shared" si="62"/>
        <v>6.7143654470753766E-3</v>
      </c>
      <c r="X26" s="162">
        <f t="shared" si="63"/>
        <v>6.7143654470753766E-3</v>
      </c>
      <c r="Y26" s="162">
        <f t="shared" si="64"/>
        <v>6.7143654470753766E-3</v>
      </c>
      <c r="Z26" s="163">
        <f t="shared" si="65"/>
        <v>2.1191794292683586E-2</v>
      </c>
      <c r="AA26" s="162">
        <f t="shared" si="66"/>
        <v>2.1191794292683586E-2</v>
      </c>
      <c r="AB26" s="162">
        <f t="shared" si="67"/>
        <v>2.1191794292683586E-2</v>
      </c>
      <c r="AC26" s="128">
        <f t="shared" si="68"/>
        <v>8.7499999999999994E-2</v>
      </c>
      <c r="AD26" s="127">
        <f t="shared" si="69"/>
        <v>8.7499999999999994E-2</v>
      </c>
      <c r="AE26" s="127">
        <f t="shared" si="70"/>
        <v>8.7499999999999994E-2</v>
      </c>
      <c r="AF26" s="159">
        <f t="shared" si="71"/>
        <v>137.51300000000001</v>
      </c>
      <c r="AG26" s="160">
        <f t="shared" si="72"/>
        <v>137.51300000000001</v>
      </c>
      <c r="AH26" s="160">
        <f t="shared" si="73"/>
        <v>137.51300000000001</v>
      </c>
      <c r="AI26" s="159">
        <f t="shared" si="74"/>
        <v>1.744</v>
      </c>
      <c r="AJ26" s="160">
        <f t="shared" si="75"/>
        <v>1.744</v>
      </c>
      <c r="AK26" s="160">
        <f t="shared" si="76"/>
        <v>1.744</v>
      </c>
      <c r="AL26" s="170">
        <f t="shared" si="83"/>
        <v>-1.3141740799563095E-2</v>
      </c>
      <c r="AM26" s="127">
        <f t="shared" si="77"/>
        <v>-1.3141740799563095E-2</v>
      </c>
      <c r="AN26" s="127">
        <f t="shared" si="77"/>
        <v>-1.3141740799563095E-2</v>
      </c>
      <c r="AO26" s="155">
        <f t="shared" si="77"/>
        <v>4.166391249743473E-2</v>
      </c>
      <c r="AP26" s="154">
        <f t="shared" si="77"/>
        <v>4.166391249743473E-2</v>
      </c>
      <c r="AQ26" s="154">
        <f t="shared" si="77"/>
        <v>4.166391249743473E-2</v>
      </c>
      <c r="AR26" s="128">
        <f t="shared" si="77"/>
        <v>0.10733145399147692</v>
      </c>
      <c r="AS26" s="127">
        <f t="shared" si="77"/>
        <v>0.10733145399147692</v>
      </c>
      <c r="AT26" s="127">
        <f t="shared" si="77"/>
        <v>0.10733145399147692</v>
      </c>
      <c r="AU26" s="128">
        <f t="shared" si="84"/>
        <v>8.7499999999999994E-2</v>
      </c>
      <c r="AV26" s="127">
        <f t="shared" si="85"/>
        <v>8.7499999999999994E-2</v>
      </c>
      <c r="AW26" s="127">
        <f t="shared" si="86"/>
        <v>8.7499999999999994E-2</v>
      </c>
      <c r="AX26" s="159">
        <f t="shared" si="87"/>
        <v>137.51300000000001</v>
      </c>
      <c r="AY26" s="160">
        <f t="shared" si="88"/>
        <v>137.51300000000001</v>
      </c>
      <c r="AZ26" s="160">
        <f t="shared" si="89"/>
        <v>137.51300000000001</v>
      </c>
      <c r="BA26" s="159">
        <f t="shared" si="90"/>
        <v>1.744</v>
      </c>
      <c r="BB26" s="160">
        <f t="shared" si="91"/>
        <v>1.744</v>
      </c>
      <c r="BC26" s="160">
        <f t="shared" si="92"/>
        <v>1.744</v>
      </c>
      <c r="BD26" s="171">
        <f t="shared" si="93"/>
        <v>239.44524999999999</v>
      </c>
      <c r="BE26" s="172">
        <f t="shared" si="94"/>
        <v>239.44524999999999</v>
      </c>
      <c r="BF26" s="172">
        <f t="shared" si="95"/>
        <v>239.44524999999999</v>
      </c>
      <c r="BG26" s="159">
        <f t="shared" si="96"/>
        <v>2.0886583333333326</v>
      </c>
      <c r="BH26" s="160">
        <f t="shared" si="97"/>
        <v>2.0886583333333326</v>
      </c>
      <c r="BI26" s="160">
        <f t="shared" si="98"/>
        <v>2.0886583333333326</v>
      </c>
      <c r="BM26" s="250"/>
    </row>
    <row r="27" spans="1:65">
      <c r="A27" s="6">
        <v>40118</v>
      </c>
      <c r="B27" s="7">
        <v>1.0342384771269142E-3</v>
      </c>
      <c r="C27" s="7">
        <v>1.0342384771269142E-3</v>
      </c>
      <c r="D27" s="7">
        <v>1.0342384771269142E-3</v>
      </c>
      <c r="E27" s="64">
        <v>4.1012761381207241E-3</v>
      </c>
      <c r="F27" s="43">
        <v>4.1012761381207241E-3</v>
      </c>
      <c r="G27" s="7">
        <v>4.1012761381207241E-3</v>
      </c>
      <c r="H27" s="64">
        <v>7.0146116041400752E-3</v>
      </c>
      <c r="I27" s="7">
        <v>7.0146116041400752E-3</v>
      </c>
      <c r="J27" s="7">
        <v>7.0146116041400752E-3</v>
      </c>
      <c r="K27" s="64">
        <v>8.7499999999999994E-2</v>
      </c>
      <c r="L27" s="7">
        <v>8.7499999999999994E-2</v>
      </c>
      <c r="M27" s="7">
        <v>8.7499999999999994E-2</v>
      </c>
      <c r="N27" s="76">
        <v>129.149</v>
      </c>
      <c r="O27" s="9">
        <v>129.149</v>
      </c>
      <c r="P27" s="9">
        <v>129.149</v>
      </c>
      <c r="Q27" s="72">
        <f t="shared" si="55"/>
        <v>1.7504999999999999</v>
      </c>
      <c r="R27" s="8">
        <v>1.7504999999999999</v>
      </c>
      <c r="S27" s="8">
        <f t="shared" si="56"/>
        <v>1.7504999999999999</v>
      </c>
      <c r="T27" s="161">
        <f t="shared" si="59"/>
        <v>5.6912161843805098E-3</v>
      </c>
      <c r="U27" s="162">
        <f t="shared" si="60"/>
        <v>5.6912161843805098E-3</v>
      </c>
      <c r="V27" s="162">
        <f t="shared" si="61"/>
        <v>5.6912161843805098E-3</v>
      </c>
      <c r="W27" s="163">
        <f t="shared" si="62"/>
        <v>9.3296359461239042E-3</v>
      </c>
      <c r="X27" s="162">
        <f t="shared" si="63"/>
        <v>9.3296359461239042E-3</v>
      </c>
      <c r="Y27" s="162">
        <f t="shared" si="64"/>
        <v>9.3296359461239042E-3</v>
      </c>
      <c r="Z27" s="163">
        <f t="shared" si="65"/>
        <v>2.1191794292683586E-2</v>
      </c>
      <c r="AA27" s="162">
        <f t="shared" si="66"/>
        <v>2.1191794292683586E-2</v>
      </c>
      <c r="AB27" s="162">
        <f t="shared" si="67"/>
        <v>2.1191794292683586E-2</v>
      </c>
      <c r="AC27" s="128">
        <f t="shared" si="68"/>
        <v>8.7499999999999994E-2</v>
      </c>
      <c r="AD27" s="127">
        <f t="shared" si="69"/>
        <v>8.7499999999999994E-2</v>
      </c>
      <c r="AE27" s="127">
        <f t="shared" si="70"/>
        <v>8.7499999999999994E-2</v>
      </c>
      <c r="AF27" s="159">
        <f t="shared" si="71"/>
        <v>129.149</v>
      </c>
      <c r="AG27" s="160">
        <f t="shared" si="72"/>
        <v>129.149</v>
      </c>
      <c r="AH27" s="160">
        <f t="shared" si="73"/>
        <v>129.149</v>
      </c>
      <c r="AI27" s="159">
        <f t="shared" si="74"/>
        <v>1.7504999999999999</v>
      </c>
      <c r="AJ27" s="160">
        <f t="shared" si="75"/>
        <v>1.7504999999999999</v>
      </c>
      <c r="AK27" s="160">
        <f t="shared" si="76"/>
        <v>1.7504999999999999</v>
      </c>
      <c r="AL27" s="170">
        <f t="shared" si="83"/>
        <v>-1.5908605594703862E-2</v>
      </c>
      <c r="AM27" s="127">
        <f t="shared" si="77"/>
        <v>-1.5908605594703862E-2</v>
      </c>
      <c r="AN27" s="127">
        <f t="shared" si="77"/>
        <v>-1.5908605594703862E-2</v>
      </c>
      <c r="AO27" s="155">
        <f t="shared" si="77"/>
        <v>4.2183459397250767E-2</v>
      </c>
      <c r="AP27" s="154">
        <f t="shared" si="77"/>
        <v>4.2183459397250767E-2</v>
      </c>
      <c r="AQ27" s="154">
        <f t="shared" si="77"/>
        <v>4.2183459397250767E-2</v>
      </c>
      <c r="AR27" s="128">
        <f t="shared" si="77"/>
        <v>0.10319120627119394</v>
      </c>
      <c r="AS27" s="127">
        <f t="shared" si="77"/>
        <v>0.10319120627119394</v>
      </c>
      <c r="AT27" s="127">
        <f t="shared" si="77"/>
        <v>0.10319120627119394</v>
      </c>
      <c r="AU27" s="128">
        <f t="shared" si="84"/>
        <v>8.7499999999999994E-2</v>
      </c>
      <c r="AV27" s="127">
        <f t="shared" si="85"/>
        <v>8.7499999999999994E-2</v>
      </c>
      <c r="AW27" s="127">
        <f t="shared" si="86"/>
        <v>8.7499999999999994E-2</v>
      </c>
      <c r="AX27" s="159">
        <f t="shared" si="87"/>
        <v>129.149</v>
      </c>
      <c r="AY27" s="160">
        <f t="shared" si="88"/>
        <v>129.149</v>
      </c>
      <c r="AZ27" s="160">
        <f t="shared" si="89"/>
        <v>129.149</v>
      </c>
      <c r="BA27" s="159">
        <f t="shared" si="90"/>
        <v>1.7504999999999999</v>
      </c>
      <c r="BB27" s="160">
        <f t="shared" si="91"/>
        <v>1.7504999999999999</v>
      </c>
      <c r="BC27" s="160">
        <f t="shared" si="92"/>
        <v>1.7504999999999999</v>
      </c>
      <c r="BD27" s="171">
        <f t="shared" si="93"/>
        <v>223.1393333333333</v>
      </c>
      <c r="BE27" s="172">
        <f t="shared" si="94"/>
        <v>223.1393333333333</v>
      </c>
      <c r="BF27" s="172">
        <f t="shared" si="95"/>
        <v>223.1393333333333</v>
      </c>
      <c r="BG27" s="159">
        <f t="shared" si="96"/>
        <v>2.040108333333333</v>
      </c>
      <c r="BH27" s="160">
        <f t="shared" si="97"/>
        <v>2.040108333333333</v>
      </c>
      <c r="BI27" s="160">
        <f t="shared" si="98"/>
        <v>2.040108333333333</v>
      </c>
      <c r="BM27" s="250"/>
    </row>
    <row r="28" spans="1:65">
      <c r="A28" s="6">
        <v>40148</v>
      </c>
      <c r="B28" s="7">
        <v>-2.5866235316164277E-3</v>
      </c>
      <c r="C28" s="7">
        <v>-2.5866235316164277E-3</v>
      </c>
      <c r="D28" s="7">
        <v>-2.5866235316164277E-3</v>
      </c>
      <c r="E28" s="64">
        <v>3.6986898256095024E-3</v>
      </c>
      <c r="F28" s="43">
        <v>3.6986898256095024E-3</v>
      </c>
      <c r="G28" s="7">
        <v>3.6986898256095024E-3</v>
      </c>
      <c r="H28" s="64">
        <v>7.0146116041400752E-3</v>
      </c>
      <c r="I28" s="7">
        <v>7.0146116041400752E-3</v>
      </c>
      <c r="J28" s="7">
        <v>7.0146116041400752E-3</v>
      </c>
      <c r="K28" s="64">
        <v>8.7499999999999994E-2</v>
      </c>
      <c r="L28" s="7">
        <v>8.7499999999999994E-2</v>
      </c>
      <c r="M28" s="7">
        <v>8.7499999999999994E-2</v>
      </c>
      <c r="N28" s="76">
        <v>122.52</v>
      </c>
      <c r="O28" s="9">
        <v>122.52</v>
      </c>
      <c r="P28" s="9">
        <v>122.52</v>
      </c>
      <c r="Q28" s="72">
        <f t="shared" si="55"/>
        <v>1.7412000000000001</v>
      </c>
      <c r="R28" s="8">
        <v>1.7412000000000001</v>
      </c>
      <c r="S28" s="8">
        <f t="shared" si="56"/>
        <v>1.7412000000000001</v>
      </c>
      <c r="T28" s="161">
        <f t="shared" si="59"/>
        <v>-1.1013841385865142E-3</v>
      </c>
      <c r="U28" s="162">
        <f t="shared" si="60"/>
        <v>-1.1013841385865142E-3</v>
      </c>
      <c r="V28" s="162">
        <f t="shared" si="61"/>
        <v>-1.1013841385865142E-3</v>
      </c>
      <c r="W28" s="163">
        <f t="shared" si="62"/>
        <v>1.0636908330347028E-2</v>
      </c>
      <c r="X28" s="162">
        <f t="shared" si="63"/>
        <v>1.0636908330347028E-2</v>
      </c>
      <c r="Y28" s="162">
        <f t="shared" si="64"/>
        <v>1.0636908330347028E-2</v>
      </c>
      <c r="Z28" s="163">
        <f t="shared" si="65"/>
        <v>2.1191794292683586E-2</v>
      </c>
      <c r="AA28" s="162">
        <f t="shared" si="66"/>
        <v>2.1191794292683586E-2</v>
      </c>
      <c r="AB28" s="162">
        <f t="shared" si="67"/>
        <v>2.1191794292683586E-2</v>
      </c>
      <c r="AC28" s="128">
        <f t="shared" si="68"/>
        <v>8.7499999999999994E-2</v>
      </c>
      <c r="AD28" s="127">
        <f t="shared" si="69"/>
        <v>8.7499999999999994E-2</v>
      </c>
      <c r="AE28" s="127">
        <f t="shared" si="70"/>
        <v>8.7499999999999994E-2</v>
      </c>
      <c r="AF28" s="159">
        <f t="shared" si="71"/>
        <v>122.52</v>
      </c>
      <c r="AG28" s="160">
        <f t="shared" si="72"/>
        <v>122.52</v>
      </c>
      <c r="AH28" s="160">
        <f t="shared" si="73"/>
        <v>122.52</v>
      </c>
      <c r="AI28" s="159">
        <f t="shared" si="74"/>
        <v>1.7412000000000001</v>
      </c>
      <c r="AJ28" s="160">
        <f t="shared" si="75"/>
        <v>1.7412000000000001</v>
      </c>
      <c r="AK28" s="160">
        <f t="shared" si="76"/>
        <v>1.7412000000000001</v>
      </c>
      <c r="AL28" s="170">
        <f t="shared" si="83"/>
        <v>-1.7192492255360237E-2</v>
      </c>
      <c r="AM28" s="127">
        <f t="shared" si="77"/>
        <v>-1.7192492255360237E-2</v>
      </c>
      <c r="AN28" s="127">
        <f t="shared" si="77"/>
        <v>-1.7192492255360237E-2</v>
      </c>
      <c r="AO28" s="155">
        <f t="shared" si="77"/>
        <v>4.3116500625678622E-2</v>
      </c>
      <c r="AP28" s="154">
        <f t="shared" si="77"/>
        <v>4.3116500625678622E-2</v>
      </c>
      <c r="AQ28" s="154">
        <f t="shared" si="77"/>
        <v>4.3116500625678622E-2</v>
      </c>
      <c r="AR28" s="128">
        <f t="shared" si="77"/>
        <v>9.9066438695651904E-2</v>
      </c>
      <c r="AS28" s="127">
        <f t="shared" si="77"/>
        <v>9.9066438695651904E-2</v>
      </c>
      <c r="AT28" s="127">
        <f t="shared" si="77"/>
        <v>9.9066438695651904E-2</v>
      </c>
      <c r="AU28" s="128">
        <f t="shared" si="84"/>
        <v>8.7499999999999994E-2</v>
      </c>
      <c r="AV28" s="127">
        <f t="shared" si="85"/>
        <v>8.7499999999999994E-2</v>
      </c>
      <c r="AW28" s="127">
        <f t="shared" si="86"/>
        <v>8.7499999999999994E-2</v>
      </c>
      <c r="AX28" s="159">
        <f t="shared" si="87"/>
        <v>122.52</v>
      </c>
      <c r="AY28" s="160">
        <f t="shared" si="88"/>
        <v>122.52</v>
      </c>
      <c r="AZ28" s="160">
        <f t="shared" si="89"/>
        <v>122.52</v>
      </c>
      <c r="BA28" s="159">
        <f t="shared" si="90"/>
        <v>1.7412000000000001</v>
      </c>
      <c r="BB28" s="160">
        <f t="shared" si="91"/>
        <v>1.7412000000000001</v>
      </c>
      <c r="BC28" s="160">
        <f t="shared" si="92"/>
        <v>1.7412000000000001</v>
      </c>
      <c r="BD28" s="171">
        <f t="shared" si="93"/>
        <v>208.30683333333332</v>
      </c>
      <c r="BE28" s="172">
        <f t="shared" si="94"/>
        <v>208.30683333333332</v>
      </c>
      <c r="BF28" s="172">
        <f t="shared" si="95"/>
        <v>208.30683333333332</v>
      </c>
      <c r="BG28" s="159">
        <f t="shared" si="96"/>
        <v>1.9904583333333328</v>
      </c>
      <c r="BH28" s="160">
        <f t="shared" si="97"/>
        <v>1.9904583333333328</v>
      </c>
      <c r="BI28" s="160">
        <f t="shared" si="98"/>
        <v>1.9904583333333328</v>
      </c>
      <c r="BM28" s="250"/>
    </row>
    <row r="29" spans="1:65">
      <c r="A29" s="53">
        <v>40179</v>
      </c>
      <c r="B29" s="7">
        <v>6.3040946949188825E-3</v>
      </c>
      <c r="C29" s="7">
        <v>6.3040946949188825E-3</v>
      </c>
      <c r="D29" s="7">
        <v>6.3040946949188825E-3</v>
      </c>
      <c r="E29" s="64">
        <v>7.499362073707605E-3</v>
      </c>
      <c r="F29" s="43">
        <v>7.499362073707605E-3</v>
      </c>
      <c r="G29" s="7">
        <v>7.499362073707605E-3</v>
      </c>
      <c r="H29" s="64">
        <v>7.0146116041400752E-3</v>
      </c>
      <c r="I29" s="7">
        <v>7.0146116041400752E-3</v>
      </c>
      <c r="J29" s="7">
        <v>7.0146116041400752E-3</v>
      </c>
      <c r="K29" s="64">
        <v>8.7499999999999994E-2</v>
      </c>
      <c r="L29" s="7">
        <v>8.7499999999999994E-2</v>
      </c>
      <c r="M29" s="7">
        <v>8.7499999999999994E-2</v>
      </c>
      <c r="N29" s="76">
        <v>144.02000000000001</v>
      </c>
      <c r="O29" s="9">
        <v>144.02000000000001</v>
      </c>
      <c r="P29" s="9">
        <v>144.02000000000001</v>
      </c>
      <c r="Q29" s="72">
        <f t="shared" si="55"/>
        <v>1.8748</v>
      </c>
      <c r="R29" s="8">
        <v>1.8748</v>
      </c>
      <c r="S29" s="8">
        <f t="shared" si="56"/>
        <v>1.8748</v>
      </c>
      <c r="T29" s="161">
        <f t="shared" si="59"/>
        <v>4.7392312078373688E-3</v>
      </c>
      <c r="U29" s="162">
        <f t="shared" si="60"/>
        <v>4.7392312078373688E-3</v>
      </c>
      <c r="V29" s="162">
        <f t="shared" si="61"/>
        <v>4.7392312078373688E-3</v>
      </c>
      <c r="W29" s="163">
        <f t="shared" si="62"/>
        <v>1.5373105915122087E-2</v>
      </c>
      <c r="X29" s="162">
        <f t="shared" si="63"/>
        <v>1.5373105915122087E-2</v>
      </c>
      <c r="Y29" s="162">
        <f t="shared" si="64"/>
        <v>1.5373105915122087E-2</v>
      </c>
      <c r="Z29" s="163">
        <f t="shared" si="65"/>
        <v>2.1191794292683586E-2</v>
      </c>
      <c r="AA29" s="162">
        <f t="shared" si="66"/>
        <v>2.1191794292683586E-2</v>
      </c>
      <c r="AB29" s="162">
        <f t="shared" si="67"/>
        <v>2.1191794292683586E-2</v>
      </c>
      <c r="AC29" s="128">
        <f t="shared" si="68"/>
        <v>8.7499999999999994E-2</v>
      </c>
      <c r="AD29" s="127">
        <f t="shared" si="69"/>
        <v>8.7499999999999994E-2</v>
      </c>
      <c r="AE29" s="127">
        <f t="shared" si="70"/>
        <v>8.7499999999999994E-2</v>
      </c>
      <c r="AF29" s="159">
        <f t="shared" si="71"/>
        <v>144.02000000000001</v>
      </c>
      <c r="AG29" s="160">
        <f t="shared" si="72"/>
        <v>144.02000000000001</v>
      </c>
      <c r="AH29" s="160">
        <f t="shared" si="73"/>
        <v>144.02000000000001</v>
      </c>
      <c r="AI29" s="159">
        <f t="shared" si="74"/>
        <v>1.8748</v>
      </c>
      <c r="AJ29" s="160">
        <f t="shared" si="75"/>
        <v>1.8748</v>
      </c>
      <c r="AK29" s="160">
        <f t="shared" si="76"/>
        <v>1.8748</v>
      </c>
      <c r="AL29" s="170">
        <f t="shared" si="83"/>
        <v>-6.669399827224809E-3</v>
      </c>
      <c r="AM29" s="127">
        <f t="shared" si="77"/>
        <v>-6.669399827224809E-3</v>
      </c>
      <c r="AN29" s="127">
        <f t="shared" si="77"/>
        <v>-6.669399827224809E-3</v>
      </c>
      <c r="AO29" s="155">
        <f t="shared" si="77"/>
        <v>4.5920859794821967E-2</v>
      </c>
      <c r="AP29" s="154">
        <f t="shared" si="77"/>
        <v>4.5920859794821967E-2</v>
      </c>
      <c r="AQ29" s="154">
        <f t="shared" si="77"/>
        <v>4.5920859794821967E-2</v>
      </c>
      <c r="AR29" s="128">
        <f t="shared" si="77"/>
        <v>9.5763103073445599E-2</v>
      </c>
      <c r="AS29" s="127">
        <f t="shared" si="77"/>
        <v>9.5763103073445599E-2</v>
      </c>
      <c r="AT29" s="127">
        <f t="shared" si="77"/>
        <v>9.5763103073445599E-2</v>
      </c>
      <c r="AU29" s="128">
        <f t="shared" si="84"/>
        <v>8.7499999999999994E-2</v>
      </c>
      <c r="AV29" s="127">
        <f t="shared" si="85"/>
        <v>8.7499999999999994E-2</v>
      </c>
      <c r="AW29" s="127">
        <f t="shared" si="86"/>
        <v>8.7499999999999994E-2</v>
      </c>
      <c r="AX29" s="159">
        <f t="shared" si="87"/>
        <v>144.02000000000001</v>
      </c>
      <c r="AY29" s="160">
        <f t="shared" si="88"/>
        <v>144.02000000000001</v>
      </c>
      <c r="AZ29" s="160">
        <f t="shared" si="89"/>
        <v>144.02000000000001</v>
      </c>
      <c r="BA29" s="159">
        <f t="shared" si="90"/>
        <v>1.8748</v>
      </c>
      <c r="BB29" s="160">
        <f t="shared" si="91"/>
        <v>1.8748</v>
      </c>
      <c r="BC29" s="160">
        <f t="shared" si="92"/>
        <v>1.8748</v>
      </c>
      <c r="BD29" s="171">
        <f t="shared" si="93"/>
        <v>191.56266666666667</v>
      </c>
      <c r="BE29" s="172">
        <f t="shared" si="94"/>
        <v>191.56266666666667</v>
      </c>
      <c r="BF29" s="172">
        <f t="shared" si="95"/>
        <v>191.56266666666667</v>
      </c>
      <c r="BG29" s="159">
        <f t="shared" si="96"/>
        <v>1.9536749999999996</v>
      </c>
      <c r="BH29" s="160">
        <f t="shared" si="97"/>
        <v>1.9536749999999996</v>
      </c>
      <c r="BI29" s="160">
        <f t="shared" si="98"/>
        <v>1.9536749999999996</v>
      </c>
      <c r="BM29" s="250"/>
    </row>
    <row r="30" spans="1:65">
      <c r="A30" s="6">
        <v>40210</v>
      </c>
      <c r="B30" s="7">
        <v>1.1777451854690701E-2</v>
      </c>
      <c r="C30" s="7">
        <v>1.1777451854690701E-2</v>
      </c>
      <c r="D30" s="7">
        <v>1.1777451854690701E-2</v>
      </c>
      <c r="E30" s="64">
        <v>7.7987777200334563E-3</v>
      </c>
      <c r="F30" s="43">
        <v>7.7987777200334563E-3</v>
      </c>
      <c r="G30" s="7">
        <v>7.7987777200334563E-3</v>
      </c>
      <c r="H30" s="64">
        <v>7.0146116041400752E-3</v>
      </c>
      <c r="I30" s="7">
        <v>7.0146116041400752E-3</v>
      </c>
      <c r="J30" s="7">
        <v>7.0146116041400752E-3</v>
      </c>
      <c r="K30" s="64">
        <v>8.7499999999999994E-2</v>
      </c>
      <c r="L30" s="7">
        <v>8.7499999999999994E-2</v>
      </c>
      <c r="M30" s="7">
        <v>8.7499999999999994E-2</v>
      </c>
      <c r="N30" s="76">
        <v>130.15700000000001</v>
      </c>
      <c r="O30" s="9">
        <v>130.15700000000001</v>
      </c>
      <c r="P30" s="9">
        <v>130.15700000000001</v>
      </c>
      <c r="Q30" s="72">
        <f t="shared" si="55"/>
        <v>1.8109999999999999</v>
      </c>
      <c r="R30" s="8">
        <v>1.8109999999999999</v>
      </c>
      <c r="S30" s="8">
        <f t="shared" si="56"/>
        <v>1.8109999999999999</v>
      </c>
      <c r="T30" s="161">
        <f t="shared" si="59"/>
        <v>1.5522206989061704E-2</v>
      </c>
      <c r="U30" s="162">
        <f t="shared" si="60"/>
        <v>1.5522206989061704E-2</v>
      </c>
      <c r="V30" s="162">
        <f t="shared" si="61"/>
        <v>1.5522206989061704E-2</v>
      </c>
      <c r="W30" s="163">
        <f t="shared" si="62"/>
        <v>1.9112114872258834E-2</v>
      </c>
      <c r="X30" s="162">
        <f t="shared" si="63"/>
        <v>1.9112114872258834E-2</v>
      </c>
      <c r="Y30" s="162">
        <f t="shared" si="64"/>
        <v>1.9112114872258834E-2</v>
      </c>
      <c r="Z30" s="163">
        <f t="shared" si="65"/>
        <v>2.1191794292683586E-2</v>
      </c>
      <c r="AA30" s="162">
        <f t="shared" si="66"/>
        <v>2.1191794292683586E-2</v>
      </c>
      <c r="AB30" s="162">
        <f t="shared" si="67"/>
        <v>2.1191794292683586E-2</v>
      </c>
      <c r="AC30" s="128">
        <f t="shared" si="68"/>
        <v>8.7499999999999994E-2</v>
      </c>
      <c r="AD30" s="127">
        <f t="shared" si="69"/>
        <v>8.7499999999999994E-2</v>
      </c>
      <c r="AE30" s="127">
        <f t="shared" si="70"/>
        <v>8.7499999999999994E-2</v>
      </c>
      <c r="AF30" s="159">
        <f t="shared" si="71"/>
        <v>130.15700000000001</v>
      </c>
      <c r="AG30" s="160">
        <f t="shared" si="72"/>
        <v>130.15700000000001</v>
      </c>
      <c r="AH30" s="160">
        <f t="shared" si="73"/>
        <v>130.15700000000001</v>
      </c>
      <c r="AI30" s="159">
        <f t="shared" si="74"/>
        <v>1.8109999999999999</v>
      </c>
      <c r="AJ30" s="160">
        <f t="shared" si="75"/>
        <v>1.8109999999999999</v>
      </c>
      <c r="AK30" s="160">
        <f t="shared" si="76"/>
        <v>1.8109999999999999</v>
      </c>
      <c r="AL30" s="170">
        <f t="shared" si="83"/>
        <v>2.4193803562868599E-3</v>
      </c>
      <c r="AM30" s="127">
        <f t="shared" si="77"/>
        <v>2.4193803562868599E-3</v>
      </c>
      <c r="AN30" s="127">
        <f t="shared" si="77"/>
        <v>2.4193803562868599E-3</v>
      </c>
      <c r="AO30" s="155">
        <f t="shared" si="77"/>
        <v>4.8310996910422954E-2</v>
      </c>
      <c r="AP30" s="154">
        <f t="shared" si="77"/>
        <v>4.8310996910422954E-2</v>
      </c>
      <c r="AQ30" s="154">
        <f t="shared" si="77"/>
        <v>4.8310996910422954E-2</v>
      </c>
      <c r="AR30" s="128">
        <f t="shared" si="77"/>
        <v>9.246969590128451E-2</v>
      </c>
      <c r="AS30" s="127">
        <f t="shared" si="77"/>
        <v>9.246969590128451E-2</v>
      </c>
      <c r="AT30" s="127">
        <f t="shared" si="77"/>
        <v>9.246969590128451E-2</v>
      </c>
      <c r="AU30" s="128">
        <f t="shared" si="84"/>
        <v>8.7499999999999994E-2</v>
      </c>
      <c r="AV30" s="127">
        <f t="shared" si="85"/>
        <v>8.7499999999999994E-2</v>
      </c>
      <c r="AW30" s="127">
        <f t="shared" si="86"/>
        <v>8.7499999999999994E-2</v>
      </c>
      <c r="AX30" s="159">
        <f t="shared" si="87"/>
        <v>130.15700000000001</v>
      </c>
      <c r="AY30" s="160">
        <f t="shared" si="88"/>
        <v>130.15700000000001</v>
      </c>
      <c r="AZ30" s="160">
        <f t="shared" si="89"/>
        <v>130.15700000000001</v>
      </c>
      <c r="BA30" s="159">
        <f t="shared" si="90"/>
        <v>1.8109999999999999</v>
      </c>
      <c r="BB30" s="160">
        <f t="shared" si="91"/>
        <v>1.8109999999999999</v>
      </c>
      <c r="BC30" s="160">
        <f t="shared" si="92"/>
        <v>1.8109999999999999</v>
      </c>
      <c r="BD30" s="171">
        <f t="shared" si="93"/>
        <v>169.02766666666668</v>
      </c>
      <c r="BE30" s="172">
        <f t="shared" si="94"/>
        <v>169.02766666666668</v>
      </c>
      <c r="BF30" s="172">
        <f t="shared" si="95"/>
        <v>169.02766666666668</v>
      </c>
      <c r="BG30" s="159">
        <f t="shared" si="96"/>
        <v>1.9063916666666667</v>
      </c>
      <c r="BH30" s="160">
        <f t="shared" si="97"/>
        <v>1.9063916666666667</v>
      </c>
      <c r="BI30" s="160">
        <f t="shared" si="98"/>
        <v>1.9063916666666667</v>
      </c>
      <c r="BM30" s="250"/>
    </row>
    <row r="31" spans="1:65">
      <c r="A31" s="6">
        <v>40238</v>
      </c>
      <c r="B31" s="7">
        <v>9.4477750016388473E-3</v>
      </c>
      <c r="C31" s="7">
        <v>9.4477750016388473E-3</v>
      </c>
      <c r="D31" s="7">
        <v>9.4477750016388473E-3</v>
      </c>
      <c r="E31" s="64">
        <v>5.1992049426716758E-3</v>
      </c>
      <c r="F31" s="43">
        <v>5.1992049426716758E-3</v>
      </c>
      <c r="G31" s="7">
        <v>5.1992049426716758E-3</v>
      </c>
      <c r="H31" s="64">
        <v>7.0146116041400752E-3</v>
      </c>
      <c r="I31" s="7">
        <v>7.0146116041400752E-3</v>
      </c>
      <c r="J31" s="7">
        <v>7.0146116041400752E-3</v>
      </c>
      <c r="K31" s="64">
        <v>8.7499999999999994E-2</v>
      </c>
      <c r="L31" s="7">
        <v>8.7499999999999994E-2</v>
      </c>
      <c r="M31" s="7">
        <v>8.7499999999999994E-2</v>
      </c>
      <c r="N31" s="76">
        <v>130.536</v>
      </c>
      <c r="O31" s="9">
        <v>130.536</v>
      </c>
      <c r="P31" s="9">
        <v>130.536</v>
      </c>
      <c r="Q31" s="72">
        <f t="shared" si="55"/>
        <v>1.7810000000000001</v>
      </c>
      <c r="R31" s="8">
        <v>1.7810000000000001</v>
      </c>
      <c r="S31" s="8">
        <f t="shared" si="56"/>
        <v>1.7810000000000001</v>
      </c>
      <c r="T31" s="161">
        <f t="shared" si="59"/>
        <v>2.7775099567613148E-2</v>
      </c>
      <c r="U31" s="162">
        <f t="shared" si="60"/>
        <v>2.7775099567613148E-2</v>
      </c>
      <c r="V31" s="162">
        <f t="shared" si="61"/>
        <v>2.7775099567613148E-2</v>
      </c>
      <c r="W31" s="163">
        <f t="shared" si="62"/>
        <v>2.0635672838258179E-2</v>
      </c>
      <c r="X31" s="162">
        <f t="shared" si="63"/>
        <v>2.0635672838258179E-2</v>
      </c>
      <c r="Y31" s="162">
        <f t="shared" si="64"/>
        <v>2.0635672838258179E-2</v>
      </c>
      <c r="Z31" s="163">
        <f t="shared" si="65"/>
        <v>2.1191794292683586E-2</v>
      </c>
      <c r="AA31" s="162">
        <f t="shared" si="66"/>
        <v>2.1191794292683586E-2</v>
      </c>
      <c r="AB31" s="162">
        <f t="shared" si="67"/>
        <v>2.1191794292683586E-2</v>
      </c>
      <c r="AC31" s="128">
        <f t="shared" si="68"/>
        <v>8.7499999999999994E-2</v>
      </c>
      <c r="AD31" s="127">
        <f t="shared" si="69"/>
        <v>8.7499999999999994E-2</v>
      </c>
      <c r="AE31" s="127">
        <f t="shared" si="70"/>
        <v>8.7499999999999994E-2</v>
      </c>
      <c r="AF31" s="159">
        <f t="shared" si="71"/>
        <v>130.536</v>
      </c>
      <c r="AG31" s="160">
        <f t="shared" si="72"/>
        <v>130.536</v>
      </c>
      <c r="AH31" s="160">
        <f t="shared" si="73"/>
        <v>130.536</v>
      </c>
      <c r="AI31" s="159">
        <f t="shared" si="74"/>
        <v>1.7810000000000001</v>
      </c>
      <c r="AJ31" s="160">
        <f t="shared" si="75"/>
        <v>1.7810000000000001</v>
      </c>
      <c r="AK31" s="160">
        <f t="shared" si="76"/>
        <v>1.7810000000000001</v>
      </c>
      <c r="AL31" s="170">
        <f t="shared" si="83"/>
        <v>1.9435616760828722E-2</v>
      </c>
      <c r="AM31" s="127">
        <f t="shared" si="77"/>
        <v>1.9435616760828722E-2</v>
      </c>
      <c r="AN31" s="127">
        <f t="shared" si="77"/>
        <v>1.9435616760828722E-2</v>
      </c>
      <c r="AO31" s="155">
        <f t="shared" si="77"/>
        <v>5.1660025200012116E-2</v>
      </c>
      <c r="AP31" s="154">
        <f t="shared" si="77"/>
        <v>5.1660025200012116E-2</v>
      </c>
      <c r="AQ31" s="154">
        <f t="shared" si="77"/>
        <v>5.1660025200012116E-2</v>
      </c>
      <c r="AR31" s="128">
        <f t="shared" si="77"/>
        <v>9.0402493719430321E-2</v>
      </c>
      <c r="AS31" s="127">
        <f t="shared" si="77"/>
        <v>9.0402493719430321E-2</v>
      </c>
      <c r="AT31" s="127">
        <f t="shared" si="77"/>
        <v>9.0402493719430321E-2</v>
      </c>
      <c r="AU31" s="128">
        <f t="shared" si="84"/>
        <v>8.7499999999999994E-2</v>
      </c>
      <c r="AV31" s="127">
        <f t="shared" si="85"/>
        <v>8.7499999999999994E-2</v>
      </c>
      <c r="AW31" s="127">
        <f t="shared" si="86"/>
        <v>8.7499999999999994E-2</v>
      </c>
      <c r="AX31" s="159">
        <f t="shared" si="87"/>
        <v>130.536</v>
      </c>
      <c r="AY31" s="160">
        <f t="shared" si="88"/>
        <v>130.536</v>
      </c>
      <c r="AZ31" s="160">
        <f t="shared" si="89"/>
        <v>130.536</v>
      </c>
      <c r="BA31" s="159">
        <f t="shared" si="90"/>
        <v>1.7810000000000001</v>
      </c>
      <c r="BB31" s="160">
        <f t="shared" si="91"/>
        <v>1.7810000000000001</v>
      </c>
      <c r="BC31" s="160">
        <f t="shared" si="92"/>
        <v>1.7810000000000001</v>
      </c>
      <c r="BD31" s="171">
        <f t="shared" si="93"/>
        <v>152.80091666666664</v>
      </c>
      <c r="BE31" s="172">
        <f t="shared" si="94"/>
        <v>152.80091666666664</v>
      </c>
      <c r="BF31" s="172">
        <f t="shared" si="95"/>
        <v>152.80091666666664</v>
      </c>
      <c r="BG31" s="159">
        <f t="shared" si="96"/>
        <v>1.8618750000000002</v>
      </c>
      <c r="BH31" s="160">
        <f t="shared" si="97"/>
        <v>1.8618750000000002</v>
      </c>
      <c r="BI31" s="160">
        <f t="shared" si="98"/>
        <v>1.8618750000000002</v>
      </c>
      <c r="BM31" s="250"/>
    </row>
    <row r="32" spans="1:65">
      <c r="A32" s="6">
        <v>40269</v>
      </c>
      <c r="B32" s="7">
        <v>7.6563379468601589E-3</v>
      </c>
      <c r="C32" s="7">
        <v>7.6563379468601589E-3</v>
      </c>
      <c r="D32" s="7">
        <v>7.6563379468601589E-3</v>
      </c>
      <c r="E32" s="64">
        <v>5.701557863019735E-3</v>
      </c>
      <c r="F32" s="43">
        <v>5.701557863019735E-3</v>
      </c>
      <c r="G32" s="7">
        <v>5.701557863019735E-3</v>
      </c>
      <c r="H32" s="64">
        <v>7.5915342905825689E-3</v>
      </c>
      <c r="I32" s="7">
        <v>7.5915342905825689E-3</v>
      </c>
      <c r="J32" s="7">
        <v>7.5915342905825689E-3</v>
      </c>
      <c r="K32" s="64">
        <v>9.5000000000000001E-2</v>
      </c>
      <c r="L32" s="7">
        <v>9.5000000000000001E-2</v>
      </c>
      <c r="M32" s="7">
        <v>9.5000000000000001E-2</v>
      </c>
      <c r="N32" s="76">
        <v>123.68300000000001</v>
      </c>
      <c r="O32" s="9">
        <v>123.68300000000001</v>
      </c>
      <c r="P32" s="9">
        <v>123.68300000000001</v>
      </c>
      <c r="Q32" s="72">
        <f t="shared" si="55"/>
        <v>1.7305999999999999</v>
      </c>
      <c r="R32" s="8">
        <v>1.7305999999999999</v>
      </c>
      <c r="S32" s="8">
        <f t="shared" si="56"/>
        <v>1.7305999999999999</v>
      </c>
      <c r="T32" s="161">
        <f t="shared" si="59"/>
        <v>2.9156194954415682E-2</v>
      </c>
      <c r="U32" s="162">
        <f t="shared" si="60"/>
        <v>2.9156194954415682E-2</v>
      </c>
      <c r="V32" s="162">
        <f t="shared" si="61"/>
        <v>2.9156194954415682E-2</v>
      </c>
      <c r="W32" s="163">
        <f t="shared" si="62"/>
        <v>1.8814427903244058E-2</v>
      </c>
      <c r="X32" s="162">
        <f t="shared" si="63"/>
        <v>1.8814427903244058E-2</v>
      </c>
      <c r="Y32" s="162">
        <f t="shared" si="64"/>
        <v>1.8814427903244058E-2</v>
      </c>
      <c r="Z32" s="163">
        <f t="shared" si="65"/>
        <v>2.1776839143619497E-2</v>
      </c>
      <c r="AA32" s="162">
        <f t="shared" si="66"/>
        <v>2.1776839143619497E-2</v>
      </c>
      <c r="AB32" s="162">
        <f t="shared" si="67"/>
        <v>2.1776839143619497E-2</v>
      </c>
      <c r="AC32" s="128">
        <f t="shared" si="68"/>
        <v>9.5000000000000001E-2</v>
      </c>
      <c r="AD32" s="127">
        <f t="shared" si="69"/>
        <v>9.5000000000000001E-2</v>
      </c>
      <c r="AE32" s="127">
        <f t="shared" si="70"/>
        <v>9.5000000000000001E-2</v>
      </c>
      <c r="AF32" s="159">
        <f t="shared" si="71"/>
        <v>123.68300000000001</v>
      </c>
      <c r="AG32" s="160">
        <f t="shared" si="72"/>
        <v>123.68300000000001</v>
      </c>
      <c r="AH32" s="160">
        <f t="shared" si="73"/>
        <v>123.68300000000001</v>
      </c>
      <c r="AI32" s="159">
        <f t="shared" si="74"/>
        <v>1.7305999999999999</v>
      </c>
      <c r="AJ32" s="160">
        <f t="shared" si="75"/>
        <v>1.7305999999999999</v>
      </c>
      <c r="AK32" s="160">
        <f t="shared" si="76"/>
        <v>1.7305999999999999</v>
      </c>
      <c r="AL32" s="170">
        <f t="shared" si="83"/>
        <v>2.8822562938840557E-2</v>
      </c>
      <c r="AM32" s="127">
        <f t="shared" ref="AM32:AM95" si="99">FVSCHEDULE(1,C21:C32)-1</f>
        <v>2.8822562938840557E-2</v>
      </c>
      <c r="AN32" s="127">
        <f t="shared" ref="AN32:AN95" si="100">FVSCHEDULE(1,D21:D32)-1</f>
        <v>2.8822562938840557E-2</v>
      </c>
      <c r="AO32" s="155">
        <f t="shared" ref="AO32:AO95" si="101">FVSCHEDULE(1,E21:E32)-1</f>
        <v>5.2602603793205249E-2</v>
      </c>
      <c r="AP32" s="154">
        <f t="shared" ref="AP32:AP95" si="102">FVSCHEDULE(1,F21:F32)-1</f>
        <v>5.2602603793205249E-2</v>
      </c>
      <c r="AQ32" s="154">
        <f t="shared" ref="AQ32:AQ95" si="103">FVSCHEDULE(1,G21:G32)-1</f>
        <v>5.2602603793205249E-2</v>
      </c>
      <c r="AR32" s="128">
        <f t="shared" ref="AR32:AR95" si="104">FVSCHEDULE(1,H21:H32)-1</f>
        <v>8.9782415984456687E-2</v>
      </c>
      <c r="AS32" s="127">
        <f t="shared" ref="AS32:AS95" si="105">FVSCHEDULE(1,I21:I32)-1</f>
        <v>8.9782415984456687E-2</v>
      </c>
      <c r="AT32" s="127">
        <f t="shared" ref="AT32:AT95" si="106">FVSCHEDULE(1,J21:J32)-1</f>
        <v>8.9782415984456687E-2</v>
      </c>
      <c r="AU32" s="128">
        <f t="shared" si="84"/>
        <v>9.5000000000000001E-2</v>
      </c>
      <c r="AV32" s="127">
        <f t="shared" si="85"/>
        <v>9.5000000000000001E-2</v>
      </c>
      <c r="AW32" s="127">
        <f t="shared" si="86"/>
        <v>9.5000000000000001E-2</v>
      </c>
      <c r="AX32" s="159">
        <f t="shared" si="87"/>
        <v>123.68300000000001</v>
      </c>
      <c r="AY32" s="160">
        <f t="shared" si="88"/>
        <v>123.68300000000001</v>
      </c>
      <c r="AZ32" s="160">
        <f t="shared" si="89"/>
        <v>123.68300000000001</v>
      </c>
      <c r="BA32" s="159">
        <f t="shared" si="90"/>
        <v>1.7305999999999999</v>
      </c>
      <c r="BB32" s="160">
        <f t="shared" si="91"/>
        <v>1.7305999999999999</v>
      </c>
      <c r="BC32" s="160">
        <f t="shared" si="92"/>
        <v>1.7305999999999999</v>
      </c>
      <c r="BD32" s="171">
        <f t="shared" si="93"/>
        <v>140.26875000000001</v>
      </c>
      <c r="BE32" s="172">
        <f t="shared" si="94"/>
        <v>140.26875000000001</v>
      </c>
      <c r="BF32" s="172">
        <f t="shared" si="95"/>
        <v>140.26875000000001</v>
      </c>
      <c r="BG32" s="159">
        <f t="shared" si="96"/>
        <v>1.8245666666666667</v>
      </c>
      <c r="BH32" s="160">
        <f t="shared" si="97"/>
        <v>1.8245666666666667</v>
      </c>
      <c r="BI32" s="160">
        <f t="shared" si="98"/>
        <v>1.8245666666666667</v>
      </c>
      <c r="BM32" s="250"/>
    </row>
    <row r="33" spans="1:65">
      <c r="A33" s="6">
        <v>40299</v>
      </c>
      <c r="B33" s="7">
        <v>1.1859151096756726E-2</v>
      </c>
      <c r="C33" s="7">
        <v>1.1859151096756726E-2</v>
      </c>
      <c r="D33" s="7">
        <v>1.1859151096756726E-2</v>
      </c>
      <c r="E33" s="64">
        <v>4.3003531971768094E-3</v>
      </c>
      <c r="F33" s="43">
        <v>4.3003531971768094E-3</v>
      </c>
      <c r="G33" s="7">
        <v>4.3003531971768094E-3</v>
      </c>
      <c r="H33" s="64">
        <v>7.5915342905825689E-3</v>
      </c>
      <c r="I33" s="7">
        <v>7.5915342905825689E-3</v>
      </c>
      <c r="J33" s="7">
        <v>7.5915342905825689E-3</v>
      </c>
      <c r="K33" s="64">
        <v>9.5000000000000001E-2</v>
      </c>
      <c r="L33" s="7">
        <v>9.5000000000000001E-2</v>
      </c>
      <c r="M33" s="7">
        <v>9.5000000000000001E-2</v>
      </c>
      <c r="N33" s="76">
        <v>135.833</v>
      </c>
      <c r="O33" s="9">
        <v>135.833</v>
      </c>
      <c r="P33" s="9">
        <v>135.833</v>
      </c>
      <c r="Q33" s="72">
        <f t="shared" si="55"/>
        <v>1.8167</v>
      </c>
      <c r="R33" s="8">
        <v>1.8167</v>
      </c>
      <c r="S33" s="8">
        <f t="shared" si="56"/>
        <v>1.8167</v>
      </c>
      <c r="T33" s="161">
        <f t="shared" si="59"/>
        <v>2.9239297499289441E-2</v>
      </c>
      <c r="U33" s="162">
        <f t="shared" si="60"/>
        <v>2.9239297499289441E-2</v>
      </c>
      <c r="V33" s="162">
        <f t="shared" si="61"/>
        <v>2.9239297499289441E-2</v>
      </c>
      <c r="W33" s="163">
        <f t="shared" si="62"/>
        <v>1.5277764178685427E-2</v>
      </c>
      <c r="X33" s="162">
        <f t="shared" si="63"/>
        <v>1.5277764178685427E-2</v>
      </c>
      <c r="Y33" s="162">
        <f t="shared" si="64"/>
        <v>1.5277764178685427E-2</v>
      </c>
      <c r="Z33" s="163">
        <f t="shared" si="65"/>
        <v>2.2362219169083541E-2</v>
      </c>
      <c r="AA33" s="162">
        <f t="shared" si="66"/>
        <v>2.2362219169083541E-2</v>
      </c>
      <c r="AB33" s="162">
        <f t="shared" si="67"/>
        <v>2.2362219169083541E-2</v>
      </c>
      <c r="AC33" s="128">
        <f t="shared" si="68"/>
        <v>9.5000000000000001E-2</v>
      </c>
      <c r="AD33" s="127">
        <f t="shared" si="69"/>
        <v>9.5000000000000001E-2</v>
      </c>
      <c r="AE33" s="127">
        <f t="shared" si="70"/>
        <v>9.5000000000000001E-2</v>
      </c>
      <c r="AF33" s="159">
        <f t="shared" si="71"/>
        <v>135.833</v>
      </c>
      <c r="AG33" s="160">
        <f t="shared" si="72"/>
        <v>135.833</v>
      </c>
      <c r="AH33" s="160">
        <f t="shared" si="73"/>
        <v>135.833</v>
      </c>
      <c r="AI33" s="159">
        <f t="shared" si="74"/>
        <v>1.8167</v>
      </c>
      <c r="AJ33" s="160">
        <f t="shared" si="75"/>
        <v>1.8167</v>
      </c>
      <c r="AK33" s="160">
        <f t="shared" si="76"/>
        <v>1.8167</v>
      </c>
      <c r="AL33" s="170">
        <f t="shared" si="83"/>
        <v>4.1780847168118695E-2</v>
      </c>
      <c r="AM33" s="127">
        <f t="shared" si="99"/>
        <v>4.1780847168118695E-2</v>
      </c>
      <c r="AN33" s="127">
        <f t="shared" si="100"/>
        <v>4.1780847168118695E-2</v>
      </c>
      <c r="AO33" s="155">
        <f t="shared" si="101"/>
        <v>5.2184030901821332E-2</v>
      </c>
      <c r="AP33" s="154">
        <f t="shared" si="102"/>
        <v>5.2184030901821332E-2</v>
      </c>
      <c r="AQ33" s="154">
        <f t="shared" si="103"/>
        <v>5.2184030901821332E-2</v>
      </c>
      <c r="AR33" s="128">
        <f t="shared" si="104"/>
        <v>8.916269086826234E-2</v>
      </c>
      <c r="AS33" s="127">
        <f t="shared" si="105"/>
        <v>8.916269086826234E-2</v>
      </c>
      <c r="AT33" s="127">
        <f t="shared" si="106"/>
        <v>8.916269086826234E-2</v>
      </c>
      <c r="AU33" s="128">
        <f t="shared" si="84"/>
        <v>9.5000000000000001E-2</v>
      </c>
      <c r="AV33" s="127">
        <f t="shared" si="85"/>
        <v>9.5000000000000001E-2</v>
      </c>
      <c r="AW33" s="127">
        <f t="shared" si="86"/>
        <v>9.5000000000000001E-2</v>
      </c>
      <c r="AX33" s="159">
        <f t="shared" si="87"/>
        <v>135.833</v>
      </c>
      <c r="AY33" s="160">
        <f t="shared" si="88"/>
        <v>135.833</v>
      </c>
      <c r="AZ33" s="160">
        <f t="shared" si="89"/>
        <v>135.833</v>
      </c>
      <c r="BA33" s="159">
        <f t="shared" si="90"/>
        <v>1.8167</v>
      </c>
      <c r="BB33" s="160">
        <f t="shared" si="91"/>
        <v>1.8167</v>
      </c>
      <c r="BC33" s="160">
        <f t="shared" si="92"/>
        <v>1.8167</v>
      </c>
      <c r="BD33" s="171">
        <f t="shared" si="93"/>
        <v>135.66958333333335</v>
      </c>
      <c r="BE33" s="172">
        <f t="shared" si="94"/>
        <v>135.66958333333335</v>
      </c>
      <c r="BF33" s="172">
        <f t="shared" si="95"/>
        <v>135.66958333333335</v>
      </c>
      <c r="BG33" s="159">
        <f t="shared" si="96"/>
        <v>1.8115416666666668</v>
      </c>
      <c r="BH33" s="160">
        <f t="shared" si="97"/>
        <v>1.8115416666666668</v>
      </c>
      <c r="BI33" s="160">
        <f t="shared" si="98"/>
        <v>1.8115416666666668</v>
      </c>
      <c r="BM33" s="250"/>
    </row>
    <row r="34" spans="1:65">
      <c r="A34" s="6">
        <v>40330</v>
      </c>
      <c r="B34" s="7">
        <v>8.5023060499900271E-3</v>
      </c>
      <c r="C34" s="7">
        <v>8.5023060499900271E-3</v>
      </c>
      <c r="D34" s="7">
        <v>8.5023060499900271E-3</v>
      </c>
      <c r="E34" s="64">
        <v>0</v>
      </c>
      <c r="F34" s="43">
        <v>0</v>
      </c>
      <c r="G34" s="7">
        <v>0</v>
      </c>
      <c r="H34" s="64">
        <v>8.1648460519010424E-3</v>
      </c>
      <c r="I34" s="7">
        <v>8.1648460519010424E-3</v>
      </c>
      <c r="J34" s="7">
        <v>8.1648460519010424E-3</v>
      </c>
      <c r="K34" s="64">
        <v>0.10249999999999999</v>
      </c>
      <c r="L34" s="7">
        <v>0.10249999999999999</v>
      </c>
      <c r="M34" s="7">
        <v>0.10249999999999999</v>
      </c>
      <c r="N34" s="76">
        <v>139.94800000000001</v>
      </c>
      <c r="O34" s="9">
        <v>139.94800000000001</v>
      </c>
      <c r="P34" s="9">
        <v>139.94800000000001</v>
      </c>
      <c r="Q34" s="72">
        <f t="shared" si="55"/>
        <v>1.8014999999999999</v>
      </c>
      <c r="R34" s="8">
        <v>1.8014999999999999</v>
      </c>
      <c r="S34" s="8">
        <f t="shared" si="56"/>
        <v>1.8014999999999999</v>
      </c>
      <c r="T34" s="161">
        <f t="shared" si="59"/>
        <v>2.8275291412297232E-2</v>
      </c>
      <c r="U34" s="162">
        <f t="shared" si="60"/>
        <v>2.8275291412297232E-2</v>
      </c>
      <c r="V34" s="162">
        <f t="shared" si="61"/>
        <v>2.8275291412297232E-2</v>
      </c>
      <c r="W34" s="163">
        <f t="shared" si="62"/>
        <v>1.0026429772781675E-2</v>
      </c>
      <c r="X34" s="162">
        <f t="shared" si="63"/>
        <v>1.0026429772781675E-2</v>
      </c>
      <c r="Y34" s="162">
        <f t="shared" si="64"/>
        <v>1.0026429772781675E-2</v>
      </c>
      <c r="Z34" s="163">
        <f t="shared" si="65"/>
        <v>2.3529983994962533E-2</v>
      </c>
      <c r="AA34" s="162">
        <f t="shared" si="66"/>
        <v>2.3529983994962533E-2</v>
      </c>
      <c r="AB34" s="162">
        <f t="shared" si="67"/>
        <v>2.3529983994962533E-2</v>
      </c>
      <c r="AC34" s="128">
        <f t="shared" si="68"/>
        <v>0.10249999999999999</v>
      </c>
      <c r="AD34" s="127">
        <f t="shared" si="69"/>
        <v>0.10249999999999999</v>
      </c>
      <c r="AE34" s="127">
        <f t="shared" si="70"/>
        <v>0.10249999999999999</v>
      </c>
      <c r="AF34" s="159">
        <f t="shared" si="71"/>
        <v>139.94800000000001</v>
      </c>
      <c r="AG34" s="160">
        <f t="shared" si="72"/>
        <v>139.94800000000001</v>
      </c>
      <c r="AH34" s="160">
        <f t="shared" si="73"/>
        <v>139.94800000000001</v>
      </c>
      <c r="AI34" s="159">
        <f t="shared" si="74"/>
        <v>1.8014999999999999</v>
      </c>
      <c r="AJ34" s="160">
        <f t="shared" si="75"/>
        <v>1.8014999999999999</v>
      </c>
      <c r="AK34" s="160">
        <f t="shared" si="76"/>
        <v>1.8014999999999999</v>
      </c>
      <c r="AL34" s="170">
        <f t="shared" si="83"/>
        <v>5.1669676200410519E-2</v>
      </c>
      <c r="AM34" s="127">
        <f t="shared" si="99"/>
        <v>5.1669676200410519E-2</v>
      </c>
      <c r="AN34" s="127">
        <f t="shared" si="100"/>
        <v>5.1669676200410519E-2</v>
      </c>
      <c r="AO34" s="155">
        <f t="shared" si="101"/>
        <v>4.8410906272116971E-2</v>
      </c>
      <c r="AP34" s="154">
        <f t="shared" si="102"/>
        <v>4.8410906272116971E-2</v>
      </c>
      <c r="AQ34" s="154">
        <f t="shared" si="103"/>
        <v>4.8410906272116971E-2</v>
      </c>
      <c r="AR34" s="128">
        <f t="shared" si="104"/>
        <v>8.9990013448442374E-2</v>
      </c>
      <c r="AS34" s="127">
        <f t="shared" si="105"/>
        <v>8.9990013448442374E-2</v>
      </c>
      <c r="AT34" s="127">
        <f t="shared" si="106"/>
        <v>8.9990013448442374E-2</v>
      </c>
      <c r="AU34" s="128">
        <f t="shared" si="84"/>
        <v>0.10249999999999999</v>
      </c>
      <c r="AV34" s="127">
        <f t="shared" si="85"/>
        <v>0.10249999999999999</v>
      </c>
      <c r="AW34" s="127">
        <f t="shared" si="86"/>
        <v>0.10249999999999999</v>
      </c>
      <c r="AX34" s="159">
        <f t="shared" si="87"/>
        <v>139.94800000000001</v>
      </c>
      <c r="AY34" s="160">
        <f t="shared" si="88"/>
        <v>139.94800000000001</v>
      </c>
      <c r="AZ34" s="160">
        <f t="shared" si="89"/>
        <v>139.94800000000001</v>
      </c>
      <c r="BA34" s="159">
        <f t="shared" si="90"/>
        <v>1.8014999999999999</v>
      </c>
      <c r="BB34" s="160">
        <f t="shared" si="91"/>
        <v>1.8014999999999999</v>
      </c>
      <c r="BC34" s="160">
        <f t="shared" si="92"/>
        <v>1.8014999999999999</v>
      </c>
      <c r="BD34" s="171">
        <f t="shared" si="93"/>
        <v>132.62516666666667</v>
      </c>
      <c r="BE34" s="172">
        <f t="shared" si="94"/>
        <v>132.62516666666667</v>
      </c>
      <c r="BF34" s="172">
        <f t="shared" si="95"/>
        <v>132.62516666666667</v>
      </c>
      <c r="BG34" s="159">
        <f t="shared" si="96"/>
        <v>1.7990333333333333</v>
      </c>
      <c r="BH34" s="160">
        <f t="shared" si="97"/>
        <v>1.7990333333333333</v>
      </c>
      <c r="BI34" s="160">
        <f t="shared" si="98"/>
        <v>1.7990333333333333</v>
      </c>
      <c r="BM34" s="250"/>
    </row>
    <row r="35" spans="1:65">
      <c r="A35" s="6">
        <v>40360</v>
      </c>
      <c r="B35" s="7">
        <v>1.5462386166662512E-3</v>
      </c>
      <c r="C35" s="7">
        <v>1.5462386166662512E-3</v>
      </c>
      <c r="D35" s="7">
        <v>1.5462386166662512E-3</v>
      </c>
      <c r="E35" s="64">
        <v>9.9654744530441874E-5</v>
      </c>
      <c r="F35" s="43">
        <v>9.9654744530441874E-5</v>
      </c>
      <c r="G35" s="7">
        <v>9.9654744530441874E-5</v>
      </c>
      <c r="H35" s="64">
        <v>8.5450710394860963E-3</v>
      </c>
      <c r="I35" s="7">
        <v>8.5450710394860963E-3</v>
      </c>
      <c r="J35" s="7">
        <v>8.5450710394860963E-3</v>
      </c>
      <c r="K35" s="64">
        <v>0.1075</v>
      </c>
      <c r="L35" s="7">
        <v>0.1075</v>
      </c>
      <c r="M35" s="7">
        <v>0.1075</v>
      </c>
      <c r="N35" s="76">
        <v>116.90900000000001</v>
      </c>
      <c r="O35" s="9">
        <v>116.90900000000001</v>
      </c>
      <c r="P35" s="9">
        <v>116.90900000000001</v>
      </c>
      <c r="Q35" s="72">
        <f t="shared" si="55"/>
        <v>1.7572000000000001</v>
      </c>
      <c r="R35" s="8">
        <v>1.7572000000000001</v>
      </c>
      <c r="S35" s="8">
        <f t="shared" si="56"/>
        <v>1.7572000000000001</v>
      </c>
      <c r="T35" s="161">
        <f t="shared" si="59"/>
        <v>2.2040165474306539E-2</v>
      </c>
      <c r="U35" s="162">
        <f t="shared" si="60"/>
        <v>2.2040165474306539E-2</v>
      </c>
      <c r="V35" s="162">
        <f t="shared" si="61"/>
        <v>2.2040165474306539E-2</v>
      </c>
      <c r="W35" s="163">
        <f t="shared" si="62"/>
        <v>4.4004364923064809E-3</v>
      </c>
      <c r="X35" s="162">
        <f t="shared" si="63"/>
        <v>4.4004364923064809E-3</v>
      </c>
      <c r="Y35" s="162">
        <f t="shared" si="64"/>
        <v>4.4004364923064809E-3</v>
      </c>
      <c r="Z35" s="163">
        <f t="shared" si="65"/>
        <v>2.4498604135296587E-2</v>
      </c>
      <c r="AA35" s="162">
        <f t="shared" si="66"/>
        <v>2.4498604135296587E-2</v>
      </c>
      <c r="AB35" s="162">
        <f t="shared" si="67"/>
        <v>2.4498604135296587E-2</v>
      </c>
      <c r="AC35" s="128">
        <f t="shared" si="68"/>
        <v>0.1075</v>
      </c>
      <c r="AD35" s="127">
        <f t="shared" si="69"/>
        <v>0.1075</v>
      </c>
      <c r="AE35" s="127">
        <f t="shared" si="70"/>
        <v>0.1075</v>
      </c>
      <c r="AF35" s="159">
        <f t="shared" si="71"/>
        <v>116.90900000000001</v>
      </c>
      <c r="AG35" s="160">
        <f t="shared" si="72"/>
        <v>116.90900000000001</v>
      </c>
      <c r="AH35" s="160">
        <f t="shared" si="73"/>
        <v>116.90900000000001</v>
      </c>
      <c r="AI35" s="159">
        <f t="shared" si="74"/>
        <v>1.7572000000000001</v>
      </c>
      <c r="AJ35" s="160">
        <f t="shared" si="75"/>
        <v>1.7572000000000001</v>
      </c>
      <c r="AK35" s="160">
        <f t="shared" si="76"/>
        <v>1.7572000000000001</v>
      </c>
      <c r="AL35" s="170">
        <f t="shared" si="83"/>
        <v>5.7897103662303051E-2</v>
      </c>
      <c r="AM35" s="127">
        <f t="shared" si="99"/>
        <v>5.7897103662303051E-2</v>
      </c>
      <c r="AN35" s="127">
        <f t="shared" si="100"/>
        <v>5.7897103662303051E-2</v>
      </c>
      <c r="AO35" s="155">
        <f t="shared" si="101"/>
        <v>4.6005339214987506E-2</v>
      </c>
      <c r="AP35" s="154">
        <f t="shared" si="102"/>
        <v>4.6005339214987506E-2</v>
      </c>
      <c r="AQ35" s="154">
        <f t="shared" si="103"/>
        <v>4.6005339214987506E-2</v>
      </c>
      <c r="AR35" s="128">
        <f t="shared" si="104"/>
        <v>9.164657878651461E-2</v>
      </c>
      <c r="AS35" s="127">
        <f t="shared" si="105"/>
        <v>9.164657878651461E-2</v>
      </c>
      <c r="AT35" s="127">
        <f t="shared" si="106"/>
        <v>9.164657878651461E-2</v>
      </c>
      <c r="AU35" s="128">
        <f t="shared" si="84"/>
        <v>0.1075</v>
      </c>
      <c r="AV35" s="127">
        <f t="shared" si="85"/>
        <v>0.1075</v>
      </c>
      <c r="AW35" s="127">
        <f t="shared" si="86"/>
        <v>0.1075</v>
      </c>
      <c r="AX35" s="159">
        <f t="shared" si="87"/>
        <v>116.90900000000001</v>
      </c>
      <c r="AY35" s="160">
        <f t="shared" si="88"/>
        <v>116.90900000000001</v>
      </c>
      <c r="AZ35" s="160">
        <f t="shared" si="89"/>
        <v>116.90900000000001</v>
      </c>
      <c r="BA35" s="159">
        <f t="shared" si="90"/>
        <v>1.7572000000000001</v>
      </c>
      <c r="BB35" s="160">
        <f t="shared" si="91"/>
        <v>1.7572000000000001</v>
      </c>
      <c r="BC35" s="160">
        <f t="shared" si="92"/>
        <v>1.7572000000000001</v>
      </c>
      <c r="BD35" s="171">
        <f t="shared" si="93"/>
        <v>131.22116666666668</v>
      </c>
      <c r="BE35" s="172">
        <f t="shared" si="94"/>
        <v>131.22116666666668</v>
      </c>
      <c r="BF35" s="172">
        <f t="shared" si="95"/>
        <v>131.22116666666668</v>
      </c>
      <c r="BG35" s="159">
        <f t="shared" si="96"/>
        <v>1.7894166666666669</v>
      </c>
      <c r="BH35" s="160">
        <f t="shared" si="97"/>
        <v>1.7894166666666669</v>
      </c>
      <c r="BI35" s="160">
        <f t="shared" si="98"/>
        <v>1.7894166666666669</v>
      </c>
      <c r="BM35" s="250"/>
    </row>
    <row r="36" spans="1:65">
      <c r="A36" s="6">
        <v>40391</v>
      </c>
      <c r="B36" s="7">
        <v>7.6959009692865177E-3</v>
      </c>
      <c r="C36" s="7">
        <v>7.6959009692865177E-3</v>
      </c>
      <c r="D36" s="7">
        <v>7.6959009692865177E-3</v>
      </c>
      <c r="E36" s="64">
        <v>3.9857925780673042E-4</v>
      </c>
      <c r="F36" s="43">
        <v>3.9857925780673042E-4</v>
      </c>
      <c r="G36" s="7">
        <v>3.9857925780673042E-4</v>
      </c>
      <c r="H36" s="64">
        <v>8.5450710394860963E-3</v>
      </c>
      <c r="I36" s="7">
        <v>8.5450710394860963E-3</v>
      </c>
      <c r="J36" s="7">
        <v>8.5450710394860963E-3</v>
      </c>
      <c r="K36" s="64">
        <v>0.1075</v>
      </c>
      <c r="L36" s="7">
        <v>0.1075</v>
      </c>
      <c r="M36" s="7">
        <v>0.1075</v>
      </c>
      <c r="N36" s="76">
        <v>131.46199999999999</v>
      </c>
      <c r="O36" s="9">
        <v>131.46199999999999</v>
      </c>
      <c r="P36" s="9">
        <v>131.46199999999999</v>
      </c>
      <c r="Q36" s="72">
        <f t="shared" si="55"/>
        <v>1.756</v>
      </c>
      <c r="R36" s="8">
        <v>1.756</v>
      </c>
      <c r="S36" s="8">
        <f t="shared" si="56"/>
        <v>1.756</v>
      </c>
      <c r="T36" s="161">
        <f t="shared" si="59"/>
        <v>1.7835026009413113E-2</v>
      </c>
      <c r="U36" s="162">
        <f t="shared" si="60"/>
        <v>1.7835026009413113E-2</v>
      </c>
      <c r="V36" s="162">
        <f t="shared" si="61"/>
        <v>1.7835026009413113E-2</v>
      </c>
      <c r="W36" s="163">
        <f t="shared" si="62"/>
        <v>4.9827372265132119E-4</v>
      </c>
      <c r="X36" s="162">
        <f t="shared" si="63"/>
        <v>4.9827372265132119E-4</v>
      </c>
      <c r="Y36" s="162">
        <f t="shared" si="64"/>
        <v>4.9827372265132119E-4</v>
      </c>
      <c r="Z36" s="163">
        <f t="shared" si="65"/>
        <v>2.5468140931703909E-2</v>
      </c>
      <c r="AA36" s="162">
        <f t="shared" si="66"/>
        <v>2.5468140931703909E-2</v>
      </c>
      <c r="AB36" s="162">
        <f t="shared" si="67"/>
        <v>2.5468140931703909E-2</v>
      </c>
      <c r="AC36" s="128">
        <f t="shared" si="68"/>
        <v>0.1075</v>
      </c>
      <c r="AD36" s="127">
        <f t="shared" si="69"/>
        <v>0.1075</v>
      </c>
      <c r="AE36" s="127">
        <f t="shared" si="70"/>
        <v>0.1075</v>
      </c>
      <c r="AF36" s="159">
        <f t="shared" si="71"/>
        <v>131.46199999999999</v>
      </c>
      <c r="AG36" s="160">
        <f t="shared" si="72"/>
        <v>131.46199999999999</v>
      </c>
      <c r="AH36" s="160">
        <f t="shared" si="73"/>
        <v>131.46199999999999</v>
      </c>
      <c r="AI36" s="159">
        <f t="shared" si="74"/>
        <v>1.756</v>
      </c>
      <c r="AJ36" s="160">
        <f t="shared" si="75"/>
        <v>1.756</v>
      </c>
      <c r="AK36" s="160">
        <f t="shared" si="76"/>
        <v>1.756</v>
      </c>
      <c r="AL36" s="170">
        <f t="shared" si="83"/>
        <v>6.9911445172137432E-2</v>
      </c>
      <c r="AM36" s="127">
        <f t="shared" si="99"/>
        <v>6.9911445172137432E-2</v>
      </c>
      <c r="AN36" s="127">
        <f t="shared" si="100"/>
        <v>6.9911445172137432E-2</v>
      </c>
      <c r="AO36" s="155">
        <f t="shared" si="101"/>
        <v>4.4855439322115664E-2</v>
      </c>
      <c r="AP36" s="154">
        <f t="shared" si="102"/>
        <v>4.4855439322115664E-2</v>
      </c>
      <c r="AQ36" s="154">
        <f t="shared" si="103"/>
        <v>4.4855439322115664E-2</v>
      </c>
      <c r="AR36" s="128">
        <f t="shared" si="104"/>
        <v>9.3305661770331172E-2</v>
      </c>
      <c r="AS36" s="127">
        <f t="shared" si="105"/>
        <v>9.3305661770331172E-2</v>
      </c>
      <c r="AT36" s="127">
        <f t="shared" si="106"/>
        <v>9.3305661770331172E-2</v>
      </c>
      <c r="AU36" s="128">
        <f t="shared" si="84"/>
        <v>0.1075</v>
      </c>
      <c r="AV36" s="127">
        <f t="shared" si="85"/>
        <v>0.1075</v>
      </c>
      <c r="AW36" s="127">
        <f t="shared" si="86"/>
        <v>0.1075</v>
      </c>
      <c r="AX36" s="159">
        <f t="shared" si="87"/>
        <v>131.46199999999999</v>
      </c>
      <c r="AY36" s="160">
        <f t="shared" si="88"/>
        <v>131.46199999999999</v>
      </c>
      <c r="AZ36" s="160">
        <f t="shared" si="89"/>
        <v>131.46199999999999</v>
      </c>
      <c r="BA36" s="159">
        <f t="shared" si="90"/>
        <v>1.756</v>
      </c>
      <c r="BB36" s="160">
        <f t="shared" si="91"/>
        <v>1.756</v>
      </c>
      <c r="BC36" s="160">
        <f t="shared" si="92"/>
        <v>1.756</v>
      </c>
      <c r="BD36" s="171">
        <f t="shared" si="93"/>
        <v>130.69675000000004</v>
      </c>
      <c r="BE36" s="172">
        <f t="shared" si="94"/>
        <v>130.69675000000004</v>
      </c>
      <c r="BF36" s="172">
        <f t="shared" si="95"/>
        <v>130.69675000000004</v>
      </c>
      <c r="BG36" s="159">
        <f t="shared" si="96"/>
        <v>1.7785500000000003</v>
      </c>
      <c r="BH36" s="160">
        <f t="shared" si="97"/>
        <v>1.7785500000000003</v>
      </c>
      <c r="BI36" s="160">
        <f t="shared" si="98"/>
        <v>1.7785500000000003</v>
      </c>
      <c r="BM36" s="250"/>
    </row>
    <row r="37" spans="1:65">
      <c r="A37" s="6">
        <v>40422</v>
      </c>
      <c r="B37" s="7">
        <v>1.1537971236194711E-2</v>
      </c>
      <c r="C37" s="7">
        <v>1.1537971236194711E-2</v>
      </c>
      <c r="D37" s="7">
        <v>1.1537971236194711E-2</v>
      </c>
      <c r="E37" s="64">
        <v>4.49829546732472E-3</v>
      </c>
      <c r="F37" s="43">
        <v>4.49829546732472E-3</v>
      </c>
      <c r="G37" s="7">
        <v>4.49829546732472E-3</v>
      </c>
      <c r="H37" s="64">
        <v>8.5450710394860963E-3</v>
      </c>
      <c r="I37" s="7">
        <v>8.5450710394860963E-3</v>
      </c>
      <c r="J37" s="7">
        <v>8.5450710394860963E-3</v>
      </c>
      <c r="K37" s="64">
        <v>0.1075</v>
      </c>
      <c r="L37" s="7">
        <v>0.1075</v>
      </c>
      <c r="M37" s="7">
        <v>0.1075</v>
      </c>
      <c r="N37" s="76">
        <v>115.902</v>
      </c>
      <c r="O37" s="9">
        <v>115.902</v>
      </c>
      <c r="P37" s="9">
        <v>115.902</v>
      </c>
      <c r="Q37" s="72">
        <f t="shared" si="55"/>
        <v>1.6941999999999999</v>
      </c>
      <c r="R37" s="8">
        <v>1.6941999999999999</v>
      </c>
      <c r="S37" s="8">
        <f t="shared" si="56"/>
        <v>1.6941999999999999</v>
      </c>
      <c r="T37" s="161">
        <f t="shared" si="59"/>
        <v>2.0898783360507878E-2</v>
      </c>
      <c r="U37" s="162">
        <f t="shared" si="60"/>
        <v>2.0898783360507878E-2</v>
      </c>
      <c r="V37" s="162">
        <f t="shared" si="61"/>
        <v>2.0898783360507878E-2</v>
      </c>
      <c r="W37" s="163">
        <f t="shared" si="62"/>
        <v>4.9988105724041443E-3</v>
      </c>
      <c r="X37" s="162">
        <f t="shared" si="63"/>
        <v>4.9988105724041443E-3</v>
      </c>
      <c r="Y37" s="162">
        <f t="shared" si="64"/>
        <v>4.9988105724041443E-3</v>
      </c>
      <c r="Z37" s="163">
        <f t="shared" si="65"/>
        <v>2.5854891781707856E-2</v>
      </c>
      <c r="AA37" s="162">
        <f t="shared" si="66"/>
        <v>2.5854891781707856E-2</v>
      </c>
      <c r="AB37" s="162">
        <f t="shared" si="67"/>
        <v>2.5854891781707856E-2</v>
      </c>
      <c r="AC37" s="128">
        <f t="shared" si="68"/>
        <v>0.1075</v>
      </c>
      <c r="AD37" s="127">
        <f t="shared" si="69"/>
        <v>0.1075</v>
      </c>
      <c r="AE37" s="127">
        <f t="shared" si="70"/>
        <v>0.1075</v>
      </c>
      <c r="AF37" s="159">
        <f t="shared" si="71"/>
        <v>115.902</v>
      </c>
      <c r="AG37" s="160">
        <f t="shared" si="72"/>
        <v>115.902</v>
      </c>
      <c r="AH37" s="160">
        <f t="shared" si="73"/>
        <v>115.902</v>
      </c>
      <c r="AI37" s="159">
        <f t="shared" si="74"/>
        <v>1.6941999999999999</v>
      </c>
      <c r="AJ37" s="160">
        <f t="shared" si="75"/>
        <v>1.6941999999999999</v>
      </c>
      <c r="AK37" s="160">
        <f t="shared" si="76"/>
        <v>1.6941999999999999</v>
      </c>
      <c r="AL37" s="170">
        <f t="shared" si="83"/>
        <v>7.7734013261060442E-2</v>
      </c>
      <c r="AM37" s="127">
        <f t="shared" si="99"/>
        <v>7.7734013261060442E-2</v>
      </c>
      <c r="AN37" s="127">
        <f t="shared" si="100"/>
        <v>7.7734013261060442E-2</v>
      </c>
      <c r="AO37" s="155">
        <f t="shared" si="101"/>
        <v>4.7042195972309075E-2</v>
      </c>
      <c r="AP37" s="154">
        <f t="shared" si="102"/>
        <v>4.7042195972309075E-2</v>
      </c>
      <c r="AQ37" s="154">
        <f t="shared" si="103"/>
        <v>4.7042195972309075E-2</v>
      </c>
      <c r="AR37" s="128">
        <f t="shared" si="104"/>
        <v>9.4967266226206881E-2</v>
      </c>
      <c r="AS37" s="127">
        <f t="shared" si="105"/>
        <v>9.4967266226206881E-2</v>
      </c>
      <c r="AT37" s="127">
        <f t="shared" si="106"/>
        <v>9.4967266226206881E-2</v>
      </c>
      <c r="AU37" s="128">
        <f t="shared" si="84"/>
        <v>0.1075</v>
      </c>
      <c r="AV37" s="127">
        <f t="shared" si="85"/>
        <v>0.1075</v>
      </c>
      <c r="AW37" s="127">
        <f t="shared" si="86"/>
        <v>0.1075</v>
      </c>
      <c r="AX37" s="159">
        <f t="shared" si="87"/>
        <v>115.902</v>
      </c>
      <c r="AY37" s="160">
        <f t="shared" si="88"/>
        <v>115.902</v>
      </c>
      <c r="AZ37" s="160">
        <f t="shared" si="89"/>
        <v>115.902</v>
      </c>
      <c r="BA37" s="159">
        <f t="shared" si="90"/>
        <v>1.6941999999999999</v>
      </c>
      <c r="BB37" s="160">
        <f t="shared" si="91"/>
        <v>1.6941999999999999</v>
      </c>
      <c r="BC37" s="160">
        <f t="shared" si="92"/>
        <v>1.6941999999999999</v>
      </c>
      <c r="BD37" s="171">
        <f t="shared" si="93"/>
        <v>129.80266666666668</v>
      </c>
      <c r="BE37" s="172">
        <f t="shared" si="94"/>
        <v>129.80266666666668</v>
      </c>
      <c r="BF37" s="172">
        <f t="shared" si="95"/>
        <v>129.80266666666668</v>
      </c>
      <c r="BG37" s="159">
        <f t="shared" si="96"/>
        <v>1.7715583333333333</v>
      </c>
      <c r="BH37" s="160">
        <f t="shared" si="97"/>
        <v>1.7715583333333333</v>
      </c>
      <c r="BI37" s="160">
        <f t="shared" si="98"/>
        <v>1.7715583333333333</v>
      </c>
      <c r="BM37" s="250"/>
    </row>
    <row r="38" spans="1:65">
      <c r="A38" s="6">
        <v>40452</v>
      </c>
      <c r="B38" s="7">
        <v>1.0095709896132954E-2</v>
      </c>
      <c r="C38" s="7">
        <v>1.0095709896132954E-2</v>
      </c>
      <c r="D38" s="7">
        <v>1.0095709896132954E-2</v>
      </c>
      <c r="E38" s="64">
        <v>7.5009036269826357E-3</v>
      </c>
      <c r="F38" s="43">
        <v>7.5009036269826357E-3</v>
      </c>
      <c r="G38" s="7">
        <v>7.5009036269826357E-3</v>
      </c>
      <c r="H38" s="64">
        <v>8.5450710394860963E-3</v>
      </c>
      <c r="I38" s="7">
        <v>8.5450710394860963E-3</v>
      </c>
      <c r="J38" s="7">
        <v>8.5450710394860963E-3</v>
      </c>
      <c r="K38" s="64">
        <v>0.1075</v>
      </c>
      <c r="L38" s="7">
        <v>0.1075</v>
      </c>
      <c r="M38" s="7">
        <v>0.1075</v>
      </c>
      <c r="N38" s="76">
        <v>99.832999999999998</v>
      </c>
      <c r="O38" s="9">
        <v>99.832999999999998</v>
      </c>
      <c r="P38" s="9">
        <v>99.832999999999998</v>
      </c>
      <c r="Q38" s="72">
        <f t="shared" si="55"/>
        <v>1.7014</v>
      </c>
      <c r="R38" s="8">
        <v>1.7014</v>
      </c>
      <c r="S38" s="8">
        <f t="shared" si="56"/>
        <v>1.7014</v>
      </c>
      <c r="T38" s="161">
        <f t="shared" si="59"/>
        <v>2.9613453229008657E-2</v>
      </c>
      <c r="U38" s="162">
        <f t="shared" si="60"/>
        <v>2.9613453229008657E-2</v>
      </c>
      <c r="V38" s="162">
        <f t="shared" si="61"/>
        <v>2.9613453229008657E-2</v>
      </c>
      <c r="W38" s="163">
        <f t="shared" si="62"/>
        <v>1.2436315713344026E-2</v>
      </c>
      <c r="X38" s="162">
        <f t="shared" si="63"/>
        <v>1.2436315713344026E-2</v>
      </c>
      <c r="Y38" s="162">
        <f t="shared" si="64"/>
        <v>1.2436315713344026E-2</v>
      </c>
      <c r="Z38" s="163">
        <f t="shared" si="65"/>
        <v>2.5854891781707856E-2</v>
      </c>
      <c r="AA38" s="162">
        <f t="shared" si="66"/>
        <v>2.5854891781707856E-2</v>
      </c>
      <c r="AB38" s="162">
        <f t="shared" si="67"/>
        <v>2.5854891781707856E-2</v>
      </c>
      <c r="AC38" s="128">
        <f t="shared" si="68"/>
        <v>0.1075</v>
      </c>
      <c r="AD38" s="127">
        <f t="shared" si="69"/>
        <v>0.1075</v>
      </c>
      <c r="AE38" s="127">
        <f t="shared" si="70"/>
        <v>0.1075</v>
      </c>
      <c r="AF38" s="159">
        <f t="shared" si="71"/>
        <v>99.832999999999998</v>
      </c>
      <c r="AG38" s="160">
        <f t="shared" si="72"/>
        <v>99.832999999999998</v>
      </c>
      <c r="AH38" s="160">
        <f t="shared" si="73"/>
        <v>99.832999999999998</v>
      </c>
      <c r="AI38" s="159">
        <f t="shared" si="74"/>
        <v>1.7014</v>
      </c>
      <c r="AJ38" s="160">
        <f t="shared" si="75"/>
        <v>1.7014</v>
      </c>
      <c r="AK38" s="160">
        <f t="shared" si="76"/>
        <v>1.7014</v>
      </c>
      <c r="AL38" s="170">
        <f t="shared" si="83"/>
        <v>8.8120080270728485E-2</v>
      </c>
      <c r="AM38" s="127">
        <f t="shared" si="99"/>
        <v>8.8120080270728485E-2</v>
      </c>
      <c r="AN38" s="127">
        <f t="shared" si="100"/>
        <v>8.8120080270728485E-2</v>
      </c>
      <c r="AO38" s="155">
        <f t="shared" si="101"/>
        <v>5.1950611016668535E-2</v>
      </c>
      <c r="AP38" s="154">
        <f t="shared" si="102"/>
        <v>5.1950611016668535E-2</v>
      </c>
      <c r="AQ38" s="154">
        <f t="shared" si="103"/>
        <v>5.1950611016668535E-2</v>
      </c>
      <c r="AR38" s="128">
        <f t="shared" si="104"/>
        <v>9.663139598627235E-2</v>
      </c>
      <c r="AS38" s="127">
        <f t="shared" si="105"/>
        <v>9.663139598627235E-2</v>
      </c>
      <c r="AT38" s="127">
        <f t="shared" si="106"/>
        <v>9.663139598627235E-2</v>
      </c>
      <c r="AU38" s="128">
        <f t="shared" si="84"/>
        <v>0.1075</v>
      </c>
      <c r="AV38" s="127">
        <f t="shared" si="85"/>
        <v>0.1075</v>
      </c>
      <c r="AW38" s="127">
        <f t="shared" si="86"/>
        <v>0.1075</v>
      </c>
      <c r="AX38" s="159">
        <f t="shared" si="87"/>
        <v>99.832999999999998</v>
      </c>
      <c r="AY38" s="160">
        <f t="shared" si="88"/>
        <v>99.832999999999998</v>
      </c>
      <c r="AZ38" s="160">
        <f t="shared" si="89"/>
        <v>99.832999999999998</v>
      </c>
      <c r="BA38" s="159">
        <f t="shared" si="90"/>
        <v>1.7014</v>
      </c>
      <c r="BB38" s="160">
        <f t="shared" si="91"/>
        <v>1.7014</v>
      </c>
      <c r="BC38" s="160">
        <f t="shared" si="92"/>
        <v>1.7014</v>
      </c>
      <c r="BD38" s="171">
        <f t="shared" si="93"/>
        <v>126.66266666666668</v>
      </c>
      <c r="BE38" s="172">
        <f t="shared" si="94"/>
        <v>126.66266666666668</v>
      </c>
      <c r="BF38" s="172">
        <f t="shared" si="95"/>
        <v>126.66266666666668</v>
      </c>
      <c r="BG38" s="159">
        <f t="shared" si="96"/>
        <v>1.7680083333333334</v>
      </c>
      <c r="BH38" s="160">
        <f t="shared" si="97"/>
        <v>1.7680083333333334</v>
      </c>
      <c r="BI38" s="160">
        <f t="shared" si="98"/>
        <v>1.7680083333333334</v>
      </c>
      <c r="BM38" s="250"/>
    </row>
    <row r="39" spans="1:65">
      <c r="A39" s="6">
        <v>40483</v>
      </c>
      <c r="B39" s="7">
        <v>1.4465926697200038E-2</v>
      </c>
      <c r="C39" s="7">
        <v>1.4465926697200038E-2</v>
      </c>
      <c r="D39" s="7">
        <v>1.4465926697200038E-2</v>
      </c>
      <c r="E39" s="64">
        <v>8.2990977033026159E-3</v>
      </c>
      <c r="F39" s="43">
        <v>8.2990977033026159E-3</v>
      </c>
      <c r="G39" s="7">
        <v>8.2990977033026159E-3</v>
      </c>
      <c r="H39" s="64">
        <v>8.5450710394860963E-3</v>
      </c>
      <c r="I39" s="7">
        <v>8.5450710394860963E-3</v>
      </c>
      <c r="J39" s="7">
        <v>8.5450710394860963E-3</v>
      </c>
      <c r="K39" s="64">
        <v>0.1075</v>
      </c>
      <c r="L39" s="7">
        <v>0.1075</v>
      </c>
      <c r="M39" s="7">
        <v>0.1075</v>
      </c>
      <c r="N39" s="76">
        <v>123.375</v>
      </c>
      <c r="O39" s="9">
        <v>123.375</v>
      </c>
      <c r="P39" s="9">
        <v>123.375</v>
      </c>
      <c r="Q39" s="72">
        <f t="shared" si="55"/>
        <v>1.7161</v>
      </c>
      <c r="R39" s="8">
        <v>1.7161</v>
      </c>
      <c r="S39" s="8">
        <f t="shared" si="56"/>
        <v>1.7161</v>
      </c>
      <c r="T39" s="161">
        <f t="shared" si="59"/>
        <v>3.6530728134524626E-2</v>
      </c>
      <c r="U39" s="162">
        <f t="shared" si="60"/>
        <v>3.6530728134524626E-2</v>
      </c>
      <c r="V39" s="162">
        <f t="shared" si="61"/>
        <v>3.6530728134524626E-2</v>
      </c>
      <c r="W39" s="163">
        <f t="shared" si="62"/>
        <v>2.0431900626227018E-2</v>
      </c>
      <c r="X39" s="162">
        <f t="shared" si="63"/>
        <v>2.0431900626227018E-2</v>
      </c>
      <c r="Y39" s="162">
        <f t="shared" si="64"/>
        <v>2.0431900626227018E-2</v>
      </c>
      <c r="Z39" s="163">
        <f t="shared" si="65"/>
        <v>2.5854891781707856E-2</v>
      </c>
      <c r="AA39" s="162">
        <f t="shared" si="66"/>
        <v>2.5854891781707856E-2</v>
      </c>
      <c r="AB39" s="162">
        <f t="shared" si="67"/>
        <v>2.5854891781707856E-2</v>
      </c>
      <c r="AC39" s="128">
        <f t="shared" si="68"/>
        <v>0.1075</v>
      </c>
      <c r="AD39" s="127">
        <f t="shared" si="69"/>
        <v>0.1075</v>
      </c>
      <c r="AE39" s="127">
        <f t="shared" si="70"/>
        <v>0.1075</v>
      </c>
      <c r="AF39" s="159">
        <f t="shared" si="71"/>
        <v>123.375</v>
      </c>
      <c r="AG39" s="160">
        <f t="shared" si="72"/>
        <v>123.375</v>
      </c>
      <c r="AH39" s="160">
        <f t="shared" si="73"/>
        <v>123.375</v>
      </c>
      <c r="AI39" s="159">
        <f t="shared" si="74"/>
        <v>1.7161</v>
      </c>
      <c r="AJ39" s="160">
        <f t="shared" si="75"/>
        <v>1.7161</v>
      </c>
      <c r="AK39" s="160">
        <f t="shared" si="76"/>
        <v>1.7161</v>
      </c>
      <c r="AL39" s="170">
        <f t="shared" si="83"/>
        <v>0.1027202698570826</v>
      </c>
      <c r="AM39" s="127">
        <f t="shared" si="99"/>
        <v>0.1027202698570826</v>
      </c>
      <c r="AN39" s="127">
        <f t="shared" si="100"/>
        <v>0.1027202698570826</v>
      </c>
      <c r="AO39" s="155">
        <f t="shared" si="101"/>
        <v>5.6348475121986707E-2</v>
      </c>
      <c r="AP39" s="154">
        <f t="shared" si="102"/>
        <v>5.6348475121986707E-2</v>
      </c>
      <c r="AQ39" s="154">
        <f t="shared" si="103"/>
        <v>5.6348475121986707E-2</v>
      </c>
      <c r="AR39" s="128">
        <f t="shared" si="104"/>
        <v>9.8298054888480424E-2</v>
      </c>
      <c r="AS39" s="127">
        <f t="shared" si="105"/>
        <v>9.8298054888480424E-2</v>
      </c>
      <c r="AT39" s="127">
        <f t="shared" si="106"/>
        <v>9.8298054888480424E-2</v>
      </c>
      <c r="AU39" s="128">
        <f t="shared" si="84"/>
        <v>0.1075</v>
      </c>
      <c r="AV39" s="127">
        <f t="shared" si="85"/>
        <v>0.1075</v>
      </c>
      <c r="AW39" s="127">
        <f t="shared" si="86"/>
        <v>0.1075</v>
      </c>
      <c r="AX39" s="159">
        <f t="shared" si="87"/>
        <v>123.375</v>
      </c>
      <c r="AY39" s="160">
        <f t="shared" si="88"/>
        <v>123.375</v>
      </c>
      <c r="AZ39" s="160">
        <f t="shared" si="89"/>
        <v>123.375</v>
      </c>
      <c r="BA39" s="159">
        <f t="shared" si="90"/>
        <v>1.7161</v>
      </c>
      <c r="BB39" s="160">
        <f t="shared" si="91"/>
        <v>1.7161</v>
      </c>
      <c r="BC39" s="160">
        <f t="shared" si="92"/>
        <v>1.7161</v>
      </c>
      <c r="BD39" s="171">
        <f t="shared" si="93"/>
        <v>126.18150000000001</v>
      </c>
      <c r="BE39" s="172">
        <f t="shared" si="94"/>
        <v>126.18150000000001</v>
      </c>
      <c r="BF39" s="172">
        <f t="shared" si="95"/>
        <v>126.18150000000001</v>
      </c>
      <c r="BG39" s="159">
        <f t="shared" si="96"/>
        <v>1.7651416666666668</v>
      </c>
      <c r="BH39" s="160">
        <f t="shared" si="97"/>
        <v>1.7651416666666668</v>
      </c>
      <c r="BI39" s="160">
        <f t="shared" si="98"/>
        <v>1.7651416666666668</v>
      </c>
      <c r="BM39" s="250"/>
    </row>
    <row r="40" spans="1:65">
      <c r="A40" s="6">
        <v>40513</v>
      </c>
      <c r="B40" s="7">
        <v>6.9207479327200172E-3</v>
      </c>
      <c r="C40" s="7">
        <v>6.9207479327200172E-3</v>
      </c>
      <c r="D40" s="7">
        <v>6.9207479327200172E-3</v>
      </c>
      <c r="E40" s="64">
        <v>6.3006158922880307E-3</v>
      </c>
      <c r="F40" s="43">
        <v>6.3006158922880307E-3</v>
      </c>
      <c r="G40" s="7">
        <v>6.3006158922880307E-3</v>
      </c>
      <c r="H40" s="64">
        <v>8.5450710394860963E-3</v>
      </c>
      <c r="I40" s="7">
        <v>8.5450710394860963E-3</v>
      </c>
      <c r="J40" s="7">
        <v>8.5450710394860963E-3</v>
      </c>
      <c r="K40" s="64">
        <v>0.1075</v>
      </c>
      <c r="L40" s="7">
        <v>0.1075</v>
      </c>
      <c r="M40" s="7">
        <v>0.1075</v>
      </c>
      <c r="N40" s="76">
        <v>111.277</v>
      </c>
      <c r="O40" s="9">
        <v>111.277</v>
      </c>
      <c r="P40" s="9">
        <v>111.277</v>
      </c>
      <c r="Q40" s="72">
        <f t="shared" si="55"/>
        <v>1.6661999999999999</v>
      </c>
      <c r="R40" s="8">
        <v>1.6661999999999999</v>
      </c>
      <c r="S40" s="8">
        <f t="shared" si="56"/>
        <v>1.6661999999999999</v>
      </c>
      <c r="T40" s="161">
        <f t="shared" si="59"/>
        <v>3.1799423953366546E-2</v>
      </c>
      <c r="U40" s="162">
        <f t="shared" si="60"/>
        <v>3.1799423953366546E-2</v>
      </c>
      <c r="V40" s="162">
        <f t="shared" si="61"/>
        <v>3.1799423953366546E-2</v>
      </c>
      <c r="W40" s="163">
        <f t="shared" si="62"/>
        <v>2.2262809912068082E-2</v>
      </c>
      <c r="X40" s="162">
        <f t="shared" si="63"/>
        <v>2.2262809912068082E-2</v>
      </c>
      <c r="Y40" s="162">
        <f t="shared" si="64"/>
        <v>2.2262809912068082E-2</v>
      </c>
      <c r="Z40" s="163">
        <f t="shared" si="65"/>
        <v>2.5854891781707856E-2</v>
      </c>
      <c r="AA40" s="162">
        <f t="shared" si="66"/>
        <v>2.5854891781707856E-2</v>
      </c>
      <c r="AB40" s="162">
        <f t="shared" si="67"/>
        <v>2.5854891781707856E-2</v>
      </c>
      <c r="AC40" s="128">
        <f t="shared" si="68"/>
        <v>0.1075</v>
      </c>
      <c r="AD40" s="127">
        <f t="shared" si="69"/>
        <v>0.1075</v>
      </c>
      <c r="AE40" s="127">
        <f t="shared" si="70"/>
        <v>0.1075</v>
      </c>
      <c r="AF40" s="159">
        <f t="shared" si="71"/>
        <v>111.277</v>
      </c>
      <c r="AG40" s="160">
        <f t="shared" si="72"/>
        <v>111.277</v>
      </c>
      <c r="AH40" s="160">
        <f t="shared" si="73"/>
        <v>111.277</v>
      </c>
      <c r="AI40" s="159">
        <f t="shared" si="74"/>
        <v>1.6661999999999999</v>
      </c>
      <c r="AJ40" s="160">
        <f t="shared" si="75"/>
        <v>1.6661999999999999</v>
      </c>
      <c r="AK40" s="160">
        <f t="shared" si="76"/>
        <v>1.6661999999999999</v>
      </c>
      <c r="AL40" s="170">
        <f t="shared" si="83"/>
        <v>0.11323142949673559</v>
      </c>
      <c r="AM40" s="127">
        <f t="shared" si="99"/>
        <v>0.11323142949673559</v>
      </c>
      <c r="AN40" s="127">
        <f t="shared" si="100"/>
        <v>0.11323142949673559</v>
      </c>
      <c r="AO40" s="155">
        <f t="shared" si="101"/>
        <v>5.9086887217945083E-2</v>
      </c>
      <c r="AP40" s="154">
        <f t="shared" si="102"/>
        <v>5.9086887217945083E-2</v>
      </c>
      <c r="AQ40" s="154">
        <f t="shared" si="103"/>
        <v>5.9086887217945083E-2</v>
      </c>
      <c r="AR40" s="128">
        <f t="shared" si="104"/>
        <v>9.996724677661839E-2</v>
      </c>
      <c r="AS40" s="127">
        <f t="shared" si="105"/>
        <v>9.996724677661839E-2</v>
      </c>
      <c r="AT40" s="127">
        <f t="shared" si="106"/>
        <v>9.996724677661839E-2</v>
      </c>
      <c r="AU40" s="128">
        <f t="shared" si="84"/>
        <v>0.1075</v>
      </c>
      <c r="AV40" s="127">
        <f t="shared" si="85"/>
        <v>0.1075</v>
      </c>
      <c r="AW40" s="127">
        <f t="shared" si="86"/>
        <v>0.1075</v>
      </c>
      <c r="AX40" s="159">
        <f t="shared" si="87"/>
        <v>111.277</v>
      </c>
      <c r="AY40" s="160">
        <f t="shared" si="88"/>
        <v>111.277</v>
      </c>
      <c r="AZ40" s="160">
        <f t="shared" si="89"/>
        <v>111.277</v>
      </c>
      <c r="BA40" s="159">
        <f t="shared" si="90"/>
        <v>1.6661999999999999</v>
      </c>
      <c r="BB40" s="160">
        <f t="shared" si="91"/>
        <v>1.6661999999999999</v>
      </c>
      <c r="BC40" s="160">
        <f t="shared" si="92"/>
        <v>1.6661999999999999</v>
      </c>
      <c r="BD40" s="171">
        <f t="shared" si="93"/>
        <v>125.24458333333335</v>
      </c>
      <c r="BE40" s="172">
        <f t="shared" si="94"/>
        <v>125.24458333333335</v>
      </c>
      <c r="BF40" s="172">
        <f t="shared" si="95"/>
        <v>125.24458333333335</v>
      </c>
      <c r="BG40" s="159">
        <f t="shared" si="96"/>
        <v>1.7588916666666667</v>
      </c>
      <c r="BH40" s="160">
        <f t="shared" si="97"/>
        <v>1.7588916666666667</v>
      </c>
      <c r="BI40" s="160">
        <f t="shared" si="98"/>
        <v>1.7588916666666667</v>
      </c>
      <c r="BM40" s="250"/>
    </row>
    <row r="41" spans="1:65">
      <c r="A41" s="53">
        <v>40544</v>
      </c>
      <c r="B41" s="7">
        <v>7.9369133090976263E-3</v>
      </c>
      <c r="C41" s="7">
        <v>7.9369133090976263E-3</v>
      </c>
      <c r="D41" s="7">
        <v>7.9369133090976263E-3</v>
      </c>
      <c r="E41" s="64">
        <v>8.3012869654464083E-3</v>
      </c>
      <c r="F41" s="43">
        <v>8.3012869654464083E-3</v>
      </c>
      <c r="G41" s="7">
        <v>8.3012869654464083E-3</v>
      </c>
      <c r="H41" s="64">
        <v>8.9237257287477778E-3</v>
      </c>
      <c r="I41" s="7">
        <v>8.9237257287477778E-3</v>
      </c>
      <c r="J41" s="7">
        <v>8.9237257287477778E-3</v>
      </c>
      <c r="K41" s="64">
        <v>0.1125</v>
      </c>
      <c r="L41" s="7">
        <v>0.1125</v>
      </c>
      <c r="M41" s="7">
        <v>0.1125</v>
      </c>
      <c r="N41" s="76">
        <v>118.919</v>
      </c>
      <c r="O41" s="9">
        <v>118.919</v>
      </c>
      <c r="P41" s="9">
        <v>118.919</v>
      </c>
      <c r="Q41" s="72">
        <f t="shared" si="55"/>
        <v>1.6734</v>
      </c>
      <c r="R41" s="8">
        <v>1.6734</v>
      </c>
      <c r="S41" s="8">
        <f t="shared" si="56"/>
        <v>1.6734</v>
      </c>
      <c r="T41" s="161">
        <f t="shared" si="59"/>
        <v>2.959424175814207E-2</v>
      </c>
      <c r="U41" s="162">
        <f t="shared" si="60"/>
        <v>2.959424175814207E-2</v>
      </c>
      <c r="V41" s="162">
        <f t="shared" si="61"/>
        <v>2.959424175814207E-2</v>
      </c>
      <c r="W41" s="163">
        <f t="shared" si="62"/>
        <v>2.3074920469626337E-2</v>
      </c>
      <c r="X41" s="162">
        <f t="shared" si="63"/>
        <v>2.3074920469626337E-2</v>
      </c>
      <c r="Y41" s="162">
        <f t="shared" si="64"/>
        <v>2.3074920469626337E-2</v>
      </c>
      <c r="Z41" s="163">
        <f t="shared" si="65"/>
        <v>2.6240045382106558E-2</v>
      </c>
      <c r="AA41" s="162">
        <f t="shared" si="66"/>
        <v>2.6240045382106558E-2</v>
      </c>
      <c r="AB41" s="162">
        <f t="shared" si="67"/>
        <v>2.6240045382106558E-2</v>
      </c>
      <c r="AC41" s="128">
        <f t="shared" si="68"/>
        <v>0.1125</v>
      </c>
      <c r="AD41" s="127">
        <f t="shared" si="69"/>
        <v>0.1125</v>
      </c>
      <c r="AE41" s="127">
        <f t="shared" si="70"/>
        <v>0.1125</v>
      </c>
      <c r="AF41" s="159">
        <f t="shared" si="71"/>
        <v>118.919</v>
      </c>
      <c r="AG41" s="160">
        <f t="shared" si="72"/>
        <v>118.919</v>
      </c>
      <c r="AH41" s="160">
        <f t="shared" si="73"/>
        <v>118.919</v>
      </c>
      <c r="AI41" s="159">
        <f t="shared" si="74"/>
        <v>1.6734</v>
      </c>
      <c r="AJ41" s="160">
        <f t="shared" si="75"/>
        <v>1.6734</v>
      </c>
      <c r="AK41" s="160">
        <f t="shared" si="76"/>
        <v>1.6734</v>
      </c>
      <c r="AL41" s="170">
        <f t="shared" si="83"/>
        <v>0.11503774729823713</v>
      </c>
      <c r="AM41" s="127">
        <f t="shared" si="99"/>
        <v>0.11503774729823713</v>
      </c>
      <c r="AN41" s="127">
        <f t="shared" si="100"/>
        <v>0.11503774729823713</v>
      </c>
      <c r="AO41" s="155">
        <f t="shared" si="101"/>
        <v>5.992987349599721E-2</v>
      </c>
      <c r="AP41" s="154">
        <f t="shared" si="102"/>
        <v>5.992987349599721E-2</v>
      </c>
      <c r="AQ41" s="154">
        <f t="shared" si="103"/>
        <v>5.992987349599721E-2</v>
      </c>
      <c r="AR41" s="128">
        <f t="shared" si="104"/>
        <v>0.10205258196761635</v>
      </c>
      <c r="AS41" s="127">
        <f t="shared" si="105"/>
        <v>0.10205258196761635</v>
      </c>
      <c r="AT41" s="127">
        <f t="shared" si="106"/>
        <v>0.10205258196761635</v>
      </c>
      <c r="AU41" s="128">
        <f t="shared" si="84"/>
        <v>0.1125</v>
      </c>
      <c r="AV41" s="127">
        <f t="shared" si="85"/>
        <v>0.1125</v>
      </c>
      <c r="AW41" s="127">
        <f t="shared" si="86"/>
        <v>0.1125</v>
      </c>
      <c r="AX41" s="159">
        <f t="shared" si="87"/>
        <v>118.919</v>
      </c>
      <c r="AY41" s="160">
        <f t="shared" si="88"/>
        <v>118.919</v>
      </c>
      <c r="AZ41" s="160">
        <f t="shared" si="89"/>
        <v>118.919</v>
      </c>
      <c r="BA41" s="159">
        <f t="shared" si="90"/>
        <v>1.6734</v>
      </c>
      <c r="BB41" s="160">
        <f t="shared" si="91"/>
        <v>1.6734</v>
      </c>
      <c r="BC41" s="160">
        <f t="shared" si="92"/>
        <v>1.6734</v>
      </c>
      <c r="BD41" s="171">
        <f t="shared" si="93"/>
        <v>123.15283333333333</v>
      </c>
      <c r="BE41" s="172">
        <f t="shared" si="94"/>
        <v>123.15283333333333</v>
      </c>
      <c r="BF41" s="172">
        <f t="shared" si="95"/>
        <v>123.15283333333333</v>
      </c>
      <c r="BG41" s="159">
        <f t="shared" si="96"/>
        <v>1.7421083333333334</v>
      </c>
      <c r="BH41" s="160">
        <f t="shared" si="97"/>
        <v>1.7421083333333334</v>
      </c>
      <c r="BI41" s="160">
        <f t="shared" si="98"/>
        <v>1.7421083333333334</v>
      </c>
      <c r="BM41" s="250"/>
    </row>
    <row r="42" spans="1:65">
      <c r="A42" s="6">
        <v>40575</v>
      </c>
      <c r="B42" s="7">
        <v>9.9630955659597564E-3</v>
      </c>
      <c r="C42" s="7">
        <v>9.9630955659597564E-3</v>
      </c>
      <c r="D42" s="7">
        <v>9.9630955659597564E-3</v>
      </c>
      <c r="E42" s="64">
        <v>8.0001986084992094E-3</v>
      </c>
      <c r="F42" s="43">
        <v>8.0001986084992094E-3</v>
      </c>
      <c r="G42" s="7">
        <v>8.0001986084992094E-3</v>
      </c>
      <c r="H42" s="64">
        <v>8.9237257287477778E-3</v>
      </c>
      <c r="I42" s="7">
        <v>8.9237257287477778E-3</v>
      </c>
      <c r="J42" s="7">
        <v>8.9237257287477778E-3</v>
      </c>
      <c r="K42" s="64">
        <v>0.1125</v>
      </c>
      <c r="L42" s="7">
        <v>0.1125</v>
      </c>
      <c r="M42" s="7">
        <v>0.1125</v>
      </c>
      <c r="N42" s="76">
        <v>118</v>
      </c>
      <c r="O42" s="9">
        <v>118</v>
      </c>
      <c r="P42" s="9">
        <v>118</v>
      </c>
      <c r="Q42" s="72">
        <f t="shared" si="55"/>
        <v>1.6612</v>
      </c>
      <c r="R42" s="8">
        <v>1.6612</v>
      </c>
      <c r="S42" s="8">
        <f t="shared" si="56"/>
        <v>1.6612</v>
      </c>
      <c r="T42" s="161">
        <f t="shared" si="59"/>
        <v>2.5024261749618582E-2</v>
      </c>
      <c r="U42" s="162">
        <f t="shared" si="60"/>
        <v>2.5024261749618582E-2</v>
      </c>
      <c r="V42" s="162">
        <f t="shared" si="61"/>
        <v>2.5024261749618582E-2</v>
      </c>
      <c r="W42" s="163">
        <f t="shared" si="62"/>
        <v>2.277164124589115E-2</v>
      </c>
      <c r="X42" s="162">
        <f t="shared" si="63"/>
        <v>2.277164124589115E-2</v>
      </c>
      <c r="Y42" s="162">
        <f t="shared" si="64"/>
        <v>2.277164124589115E-2</v>
      </c>
      <c r="Z42" s="163">
        <f t="shared" si="65"/>
        <v>2.6625343587065808E-2</v>
      </c>
      <c r="AA42" s="162">
        <f t="shared" si="66"/>
        <v>2.6625343587065808E-2</v>
      </c>
      <c r="AB42" s="162">
        <f t="shared" si="67"/>
        <v>2.6625343587065808E-2</v>
      </c>
      <c r="AC42" s="128">
        <f t="shared" si="68"/>
        <v>0.1125</v>
      </c>
      <c r="AD42" s="127">
        <f t="shared" si="69"/>
        <v>0.1125</v>
      </c>
      <c r="AE42" s="127">
        <f t="shared" si="70"/>
        <v>0.1125</v>
      </c>
      <c r="AF42" s="159">
        <f t="shared" si="71"/>
        <v>118</v>
      </c>
      <c r="AG42" s="160">
        <f t="shared" si="72"/>
        <v>118</v>
      </c>
      <c r="AH42" s="160">
        <f t="shared" si="73"/>
        <v>118</v>
      </c>
      <c r="AI42" s="159">
        <f t="shared" si="74"/>
        <v>1.6612</v>
      </c>
      <c r="AJ42" s="160">
        <f t="shared" si="75"/>
        <v>1.6612</v>
      </c>
      <c r="AK42" s="160">
        <f t="shared" si="76"/>
        <v>1.6612</v>
      </c>
      <c r="AL42" s="170">
        <f t="shared" si="83"/>
        <v>0.11303822087543058</v>
      </c>
      <c r="AM42" s="127">
        <f t="shared" si="99"/>
        <v>0.11303822087543058</v>
      </c>
      <c r="AN42" s="127">
        <f t="shared" si="100"/>
        <v>0.11303822087543058</v>
      </c>
      <c r="AO42" s="155">
        <f t="shared" si="101"/>
        <v>6.014171342034591E-2</v>
      </c>
      <c r="AP42" s="154">
        <f t="shared" si="102"/>
        <v>6.014171342034591E-2</v>
      </c>
      <c r="AQ42" s="154">
        <f t="shared" si="103"/>
        <v>6.014171342034591E-2</v>
      </c>
      <c r="AR42" s="128">
        <f t="shared" si="104"/>
        <v>0.10414187056983759</v>
      </c>
      <c r="AS42" s="127">
        <f t="shared" si="105"/>
        <v>0.10414187056983759</v>
      </c>
      <c r="AT42" s="127">
        <f t="shared" si="106"/>
        <v>0.10414187056983759</v>
      </c>
      <c r="AU42" s="128">
        <f t="shared" si="84"/>
        <v>0.1125</v>
      </c>
      <c r="AV42" s="127">
        <f t="shared" si="85"/>
        <v>0.1125</v>
      </c>
      <c r="AW42" s="127">
        <f t="shared" si="86"/>
        <v>0.1125</v>
      </c>
      <c r="AX42" s="159">
        <f t="shared" si="87"/>
        <v>118</v>
      </c>
      <c r="AY42" s="160">
        <f t="shared" si="88"/>
        <v>118</v>
      </c>
      <c r="AZ42" s="160">
        <f t="shared" si="89"/>
        <v>118</v>
      </c>
      <c r="BA42" s="159">
        <f t="shared" si="90"/>
        <v>1.6612</v>
      </c>
      <c r="BB42" s="160">
        <f t="shared" si="91"/>
        <v>1.6612</v>
      </c>
      <c r="BC42" s="160">
        <f t="shared" si="92"/>
        <v>1.6612</v>
      </c>
      <c r="BD42" s="171">
        <f t="shared" si="93"/>
        <v>122.13975000000001</v>
      </c>
      <c r="BE42" s="172">
        <f t="shared" si="94"/>
        <v>122.13975000000001</v>
      </c>
      <c r="BF42" s="172">
        <f t="shared" si="95"/>
        <v>122.13975000000001</v>
      </c>
      <c r="BG42" s="159">
        <f t="shared" si="96"/>
        <v>1.7296250000000002</v>
      </c>
      <c r="BH42" s="160">
        <f t="shared" si="97"/>
        <v>1.7296250000000002</v>
      </c>
      <c r="BI42" s="160">
        <f t="shared" si="98"/>
        <v>1.7296250000000002</v>
      </c>
      <c r="BM42" s="250"/>
    </row>
    <row r="43" spans="1:65">
      <c r="A43" s="6">
        <v>40603</v>
      </c>
      <c r="B43" s="7">
        <v>6.2216812064652682E-3</v>
      </c>
      <c r="C43" s="7">
        <v>6.2216812064652682E-3</v>
      </c>
      <c r="D43" s="7">
        <v>6.2216812064652682E-3</v>
      </c>
      <c r="E43" s="64">
        <v>7.8997598670034197E-3</v>
      </c>
      <c r="F43" s="43">
        <v>7.8997598670034197E-3</v>
      </c>
      <c r="G43" s="7">
        <v>7.8997598670034197E-3</v>
      </c>
      <c r="H43" s="64">
        <v>9.300823618865417E-3</v>
      </c>
      <c r="I43" s="7">
        <v>9.300823618865417E-3</v>
      </c>
      <c r="J43" s="7">
        <v>9.300823618865417E-3</v>
      </c>
      <c r="K43" s="64">
        <v>0.11749999999999999</v>
      </c>
      <c r="L43" s="7">
        <v>0.11749999999999999</v>
      </c>
      <c r="M43" s="7">
        <v>0.11749999999999999</v>
      </c>
      <c r="N43" s="76">
        <v>111.238</v>
      </c>
      <c r="O43" s="9">
        <v>111.238</v>
      </c>
      <c r="P43" s="9">
        <v>111.238</v>
      </c>
      <c r="Q43" s="72">
        <f t="shared" si="55"/>
        <v>1.6287</v>
      </c>
      <c r="R43" s="8">
        <v>1.6287</v>
      </c>
      <c r="S43" s="8">
        <f t="shared" si="56"/>
        <v>1.6287</v>
      </c>
      <c r="T43" s="161">
        <f t="shared" si="59"/>
        <v>2.4312626443201202E-2</v>
      </c>
      <c r="U43" s="162">
        <f t="shared" si="60"/>
        <v>2.4312626443201202E-2</v>
      </c>
      <c r="V43" s="162">
        <f t="shared" si="61"/>
        <v>2.4312626443201202E-2</v>
      </c>
      <c r="W43" s="163">
        <f t="shared" si="62"/>
        <v>2.4396959845301769E-2</v>
      </c>
      <c r="X43" s="162">
        <f t="shared" si="63"/>
        <v>2.4396959845301769E-2</v>
      </c>
      <c r="Y43" s="162">
        <f t="shared" si="64"/>
        <v>2.4396959845301769E-2</v>
      </c>
      <c r="Z43" s="163">
        <f t="shared" si="65"/>
        <v>2.7394644606674623E-2</v>
      </c>
      <c r="AA43" s="162">
        <f t="shared" si="66"/>
        <v>2.7394644606674623E-2</v>
      </c>
      <c r="AB43" s="162">
        <f t="shared" si="67"/>
        <v>2.7394644606674623E-2</v>
      </c>
      <c r="AC43" s="128">
        <f t="shared" si="68"/>
        <v>0.11749999999999999</v>
      </c>
      <c r="AD43" s="127">
        <f t="shared" si="69"/>
        <v>0.11749999999999999</v>
      </c>
      <c r="AE43" s="127">
        <f t="shared" si="70"/>
        <v>0.11749999999999999</v>
      </c>
      <c r="AF43" s="159">
        <f t="shared" si="71"/>
        <v>111.238</v>
      </c>
      <c r="AG43" s="160">
        <f t="shared" si="72"/>
        <v>111.238</v>
      </c>
      <c r="AH43" s="160">
        <f t="shared" si="73"/>
        <v>111.238</v>
      </c>
      <c r="AI43" s="159">
        <f t="shared" si="74"/>
        <v>1.6287</v>
      </c>
      <c r="AJ43" s="160">
        <f t="shared" si="75"/>
        <v>1.6287</v>
      </c>
      <c r="AK43" s="160">
        <f t="shared" si="76"/>
        <v>1.6287</v>
      </c>
      <c r="AL43" s="170">
        <f t="shared" si="83"/>
        <v>0.10948106241009925</v>
      </c>
      <c r="AM43" s="127">
        <f t="shared" si="99"/>
        <v>0.10948106241009925</v>
      </c>
      <c r="AN43" s="127">
        <f t="shared" si="100"/>
        <v>0.10948106241009925</v>
      </c>
      <c r="AO43" s="155">
        <f t="shared" si="101"/>
        <v>6.2989876163202396E-2</v>
      </c>
      <c r="AP43" s="154">
        <f t="shared" si="102"/>
        <v>6.2989876163202396E-2</v>
      </c>
      <c r="AQ43" s="154">
        <f t="shared" si="103"/>
        <v>6.2989876163202396E-2</v>
      </c>
      <c r="AR43" s="128">
        <f t="shared" si="104"/>
        <v>0.10664858932184917</v>
      </c>
      <c r="AS43" s="127">
        <f t="shared" si="105"/>
        <v>0.10664858932184917</v>
      </c>
      <c r="AT43" s="127">
        <f t="shared" si="106"/>
        <v>0.10664858932184917</v>
      </c>
      <c r="AU43" s="128">
        <f t="shared" si="84"/>
        <v>0.11749999999999999</v>
      </c>
      <c r="AV43" s="127">
        <f t="shared" si="85"/>
        <v>0.11749999999999999</v>
      </c>
      <c r="AW43" s="127">
        <f t="shared" si="86"/>
        <v>0.11749999999999999</v>
      </c>
      <c r="AX43" s="159">
        <f t="shared" si="87"/>
        <v>111.238</v>
      </c>
      <c r="AY43" s="160">
        <f t="shared" si="88"/>
        <v>111.238</v>
      </c>
      <c r="AZ43" s="160">
        <f t="shared" si="89"/>
        <v>111.238</v>
      </c>
      <c r="BA43" s="159">
        <f t="shared" si="90"/>
        <v>1.6287</v>
      </c>
      <c r="BB43" s="160">
        <f t="shared" si="91"/>
        <v>1.6287</v>
      </c>
      <c r="BC43" s="160">
        <f t="shared" si="92"/>
        <v>1.6287</v>
      </c>
      <c r="BD43" s="171">
        <f t="shared" si="93"/>
        <v>120.53158333333334</v>
      </c>
      <c r="BE43" s="172">
        <f t="shared" si="94"/>
        <v>120.53158333333334</v>
      </c>
      <c r="BF43" s="172">
        <f t="shared" si="95"/>
        <v>120.53158333333334</v>
      </c>
      <c r="BG43" s="159">
        <f t="shared" si="96"/>
        <v>1.7169333333333334</v>
      </c>
      <c r="BH43" s="160">
        <f t="shared" si="97"/>
        <v>1.7169333333333334</v>
      </c>
      <c r="BI43" s="160">
        <f t="shared" si="98"/>
        <v>1.7169333333333334</v>
      </c>
      <c r="BM43" s="250"/>
    </row>
    <row r="44" spans="1:65">
      <c r="A44" s="6">
        <v>40634</v>
      </c>
      <c r="B44" s="7">
        <v>4.470470396683579E-3</v>
      </c>
      <c r="C44" s="7">
        <v>4.470470396683579E-3</v>
      </c>
      <c r="D44" s="7">
        <v>4.470470396683579E-3</v>
      </c>
      <c r="E44" s="64">
        <v>7.7003903648904526E-3</v>
      </c>
      <c r="F44" s="43">
        <v>7.7003903648904526E-3</v>
      </c>
      <c r="G44" s="7">
        <v>7.7003903648904526E-3</v>
      </c>
      <c r="H44" s="64">
        <v>9.4887929345830457E-3</v>
      </c>
      <c r="I44" s="7">
        <v>9.4887929345830457E-3</v>
      </c>
      <c r="J44" s="7">
        <v>9.4887929345830457E-3</v>
      </c>
      <c r="K44" s="64">
        <v>0.12</v>
      </c>
      <c r="L44" s="7">
        <v>0.12</v>
      </c>
      <c r="M44" s="7">
        <v>0.12</v>
      </c>
      <c r="N44" s="76">
        <v>105.431</v>
      </c>
      <c r="O44" s="9">
        <v>105.431</v>
      </c>
      <c r="P44" s="9">
        <v>105.431</v>
      </c>
      <c r="Q44" s="72">
        <f t="shared" si="55"/>
        <v>1.5733000000000001</v>
      </c>
      <c r="R44" s="8">
        <v>1.5733000000000001</v>
      </c>
      <c r="S44" s="8">
        <f t="shared" si="56"/>
        <v>1.5733000000000001</v>
      </c>
      <c r="T44" s="161">
        <f t="shared" si="59"/>
        <v>2.0789865050949929E-2</v>
      </c>
      <c r="U44" s="162">
        <f t="shared" si="60"/>
        <v>2.0789865050949929E-2</v>
      </c>
      <c r="V44" s="162">
        <f t="shared" si="61"/>
        <v>2.0789865050949929E-2</v>
      </c>
      <c r="W44" s="163">
        <f t="shared" si="62"/>
        <v>2.3786471037295254E-2</v>
      </c>
      <c r="X44" s="162">
        <f t="shared" si="63"/>
        <v>2.3786471037295254E-2</v>
      </c>
      <c r="Y44" s="162">
        <f t="shared" si="64"/>
        <v>2.3786471037295254E-2</v>
      </c>
      <c r="Z44" s="163">
        <f t="shared" si="65"/>
        <v>2.7970056807134824E-2</v>
      </c>
      <c r="AA44" s="162">
        <f t="shared" si="66"/>
        <v>2.7970056807134824E-2</v>
      </c>
      <c r="AB44" s="162">
        <f t="shared" si="67"/>
        <v>2.7970056807134824E-2</v>
      </c>
      <c r="AC44" s="128">
        <f t="shared" si="68"/>
        <v>0.12</v>
      </c>
      <c r="AD44" s="127">
        <f t="shared" si="69"/>
        <v>0.12</v>
      </c>
      <c r="AE44" s="127">
        <f t="shared" si="70"/>
        <v>0.12</v>
      </c>
      <c r="AF44" s="159">
        <f t="shared" si="71"/>
        <v>105.431</v>
      </c>
      <c r="AG44" s="160">
        <f t="shared" si="72"/>
        <v>105.431</v>
      </c>
      <c r="AH44" s="160">
        <f t="shared" si="73"/>
        <v>105.431</v>
      </c>
      <c r="AI44" s="159">
        <f t="shared" si="74"/>
        <v>1.5733000000000001</v>
      </c>
      <c r="AJ44" s="160">
        <f t="shared" si="75"/>
        <v>1.5733000000000001</v>
      </c>
      <c r="AK44" s="160">
        <f t="shared" si="76"/>
        <v>1.5733000000000001</v>
      </c>
      <c r="AL44" s="170">
        <f t="shared" si="83"/>
        <v>0.10597325961944737</v>
      </c>
      <c r="AM44" s="127">
        <f t="shared" si="99"/>
        <v>0.10597325961944737</v>
      </c>
      <c r="AN44" s="127">
        <f t="shared" si="100"/>
        <v>0.10597325961944737</v>
      </c>
      <c r="AO44" s="155">
        <f t="shared" si="101"/>
        <v>6.5102569235041097E-2</v>
      </c>
      <c r="AP44" s="154">
        <f t="shared" si="102"/>
        <v>6.5102569235041097E-2</v>
      </c>
      <c r="AQ44" s="154">
        <f t="shared" si="103"/>
        <v>6.5102569235041097E-2</v>
      </c>
      <c r="AR44" s="128">
        <f t="shared" si="104"/>
        <v>0.10873236884014448</v>
      </c>
      <c r="AS44" s="127">
        <f t="shared" si="105"/>
        <v>0.10873236884014448</v>
      </c>
      <c r="AT44" s="127">
        <f t="shared" si="106"/>
        <v>0.10873236884014448</v>
      </c>
      <c r="AU44" s="128">
        <f t="shared" si="84"/>
        <v>0.12</v>
      </c>
      <c r="AV44" s="127">
        <f t="shared" si="85"/>
        <v>0.12</v>
      </c>
      <c r="AW44" s="127">
        <f t="shared" si="86"/>
        <v>0.12</v>
      </c>
      <c r="AX44" s="159">
        <f t="shared" si="87"/>
        <v>105.431</v>
      </c>
      <c r="AY44" s="160">
        <f t="shared" si="88"/>
        <v>105.431</v>
      </c>
      <c r="AZ44" s="160">
        <f t="shared" si="89"/>
        <v>105.431</v>
      </c>
      <c r="BA44" s="159">
        <f t="shared" si="90"/>
        <v>1.5733000000000001</v>
      </c>
      <c r="BB44" s="160">
        <f t="shared" si="91"/>
        <v>1.5733000000000001</v>
      </c>
      <c r="BC44" s="160">
        <f t="shared" si="92"/>
        <v>1.5733000000000001</v>
      </c>
      <c r="BD44" s="171">
        <f t="shared" si="93"/>
        <v>119.01058333333334</v>
      </c>
      <c r="BE44" s="172">
        <f t="shared" si="94"/>
        <v>119.01058333333334</v>
      </c>
      <c r="BF44" s="172">
        <f t="shared" si="95"/>
        <v>119.01058333333334</v>
      </c>
      <c r="BG44" s="159">
        <f t="shared" si="96"/>
        <v>1.7038249999999999</v>
      </c>
      <c r="BH44" s="160">
        <f t="shared" si="97"/>
        <v>1.7038249999999999</v>
      </c>
      <c r="BI44" s="160">
        <f t="shared" si="98"/>
        <v>1.7038249999999999</v>
      </c>
      <c r="BM44" s="250"/>
    </row>
    <row r="45" spans="1:65">
      <c r="A45" s="6">
        <v>40664</v>
      </c>
      <c r="B45" s="7">
        <v>4.3167548363842734E-3</v>
      </c>
      <c r="C45" s="7">
        <v>4.3167548363842734E-3</v>
      </c>
      <c r="D45" s="7">
        <v>4.3167548363842734E-3</v>
      </c>
      <c r="E45" s="64">
        <v>4.701324918840788E-3</v>
      </c>
      <c r="F45" s="43">
        <v>4.701324918840788E-3</v>
      </c>
      <c r="G45" s="7">
        <v>4.701324918840788E-3</v>
      </c>
      <c r="H45" s="64">
        <v>9.4887929345830457E-3</v>
      </c>
      <c r="I45" s="7">
        <v>9.4887929345830457E-3</v>
      </c>
      <c r="J45" s="7">
        <v>9.4887929345830457E-3</v>
      </c>
      <c r="K45" s="64">
        <v>0.12</v>
      </c>
      <c r="L45" s="7">
        <v>0.12</v>
      </c>
      <c r="M45" s="7">
        <v>0.12</v>
      </c>
      <c r="N45" s="76">
        <v>104.068</v>
      </c>
      <c r="O45" s="9">
        <v>104.068</v>
      </c>
      <c r="P45" s="9">
        <v>104.068</v>
      </c>
      <c r="Q45" s="72">
        <f t="shared" si="55"/>
        <v>1.5798999999999999</v>
      </c>
      <c r="R45" s="8">
        <v>1.5798999999999999</v>
      </c>
      <c r="S45" s="8">
        <f t="shared" si="56"/>
        <v>1.5798999999999999</v>
      </c>
      <c r="T45" s="161">
        <f t="shared" si="59"/>
        <v>1.5082995743864069E-2</v>
      </c>
      <c r="U45" s="162">
        <f t="shared" si="60"/>
        <v>1.5082995743864069E-2</v>
      </c>
      <c r="V45" s="162">
        <f t="shared" si="61"/>
        <v>1.5082995743864069E-2</v>
      </c>
      <c r="W45" s="163">
        <f t="shared" si="62"/>
        <v>2.0435933747922075E-2</v>
      </c>
      <c r="X45" s="162">
        <f t="shared" si="63"/>
        <v>2.0435933747922075E-2</v>
      </c>
      <c r="Y45" s="162">
        <f t="shared" si="64"/>
        <v>2.0435933747922075E-2</v>
      </c>
      <c r="Z45" s="163">
        <f t="shared" si="65"/>
        <v>2.8545791278303811E-2</v>
      </c>
      <c r="AA45" s="162">
        <f t="shared" si="66"/>
        <v>2.8545791278303811E-2</v>
      </c>
      <c r="AB45" s="162">
        <f t="shared" si="67"/>
        <v>2.8545791278303811E-2</v>
      </c>
      <c r="AC45" s="128">
        <f t="shared" si="68"/>
        <v>0.12</v>
      </c>
      <c r="AD45" s="127">
        <f t="shared" si="69"/>
        <v>0.12</v>
      </c>
      <c r="AE45" s="127">
        <f t="shared" si="70"/>
        <v>0.12</v>
      </c>
      <c r="AF45" s="159">
        <f t="shared" si="71"/>
        <v>104.068</v>
      </c>
      <c r="AG45" s="160">
        <f t="shared" si="72"/>
        <v>104.068</v>
      </c>
      <c r="AH45" s="160">
        <f t="shared" si="73"/>
        <v>104.068</v>
      </c>
      <c r="AI45" s="159">
        <f t="shared" si="74"/>
        <v>1.5798999999999999</v>
      </c>
      <c r="AJ45" s="160">
        <f t="shared" si="75"/>
        <v>1.5798999999999999</v>
      </c>
      <c r="AK45" s="160">
        <f t="shared" si="76"/>
        <v>1.5798999999999999</v>
      </c>
      <c r="AL45" s="170">
        <f t="shared" si="83"/>
        <v>9.7729336966394298E-2</v>
      </c>
      <c r="AM45" s="127">
        <f t="shared" si="99"/>
        <v>9.7729336966394298E-2</v>
      </c>
      <c r="AN45" s="127">
        <f t="shared" si="100"/>
        <v>9.7729336966394298E-2</v>
      </c>
      <c r="AO45" s="155">
        <f t="shared" si="101"/>
        <v>6.552781653240114E-2</v>
      </c>
      <c r="AP45" s="154">
        <f t="shared" si="102"/>
        <v>6.552781653240114E-2</v>
      </c>
      <c r="AQ45" s="154">
        <f t="shared" si="103"/>
        <v>6.552781653240114E-2</v>
      </c>
      <c r="AR45" s="128">
        <f t="shared" si="104"/>
        <v>0.11082007204037625</v>
      </c>
      <c r="AS45" s="127">
        <f t="shared" si="105"/>
        <v>0.11082007204037625</v>
      </c>
      <c r="AT45" s="127">
        <f t="shared" si="106"/>
        <v>0.11082007204037625</v>
      </c>
      <c r="AU45" s="128">
        <f t="shared" si="84"/>
        <v>0.12</v>
      </c>
      <c r="AV45" s="127">
        <f t="shared" si="85"/>
        <v>0.12</v>
      </c>
      <c r="AW45" s="127">
        <f t="shared" si="86"/>
        <v>0.12</v>
      </c>
      <c r="AX45" s="159">
        <f t="shared" si="87"/>
        <v>104.068</v>
      </c>
      <c r="AY45" s="160">
        <f t="shared" si="88"/>
        <v>104.068</v>
      </c>
      <c r="AZ45" s="160">
        <f t="shared" si="89"/>
        <v>104.068</v>
      </c>
      <c r="BA45" s="159">
        <f t="shared" si="90"/>
        <v>1.5798999999999999</v>
      </c>
      <c r="BB45" s="160">
        <f t="shared" si="91"/>
        <v>1.5798999999999999</v>
      </c>
      <c r="BC45" s="160">
        <f t="shared" si="92"/>
        <v>1.5798999999999999</v>
      </c>
      <c r="BD45" s="171">
        <f t="shared" si="93"/>
        <v>116.3635</v>
      </c>
      <c r="BE45" s="172">
        <f t="shared" si="94"/>
        <v>116.3635</v>
      </c>
      <c r="BF45" s="172">
        <f t="shared" si="95"/>
        <v>116.3635</v>
      </c>
      <c r="BG45" s="159">
        <f t="shared" si="96"/>
        <v>1.6840916666666665</v>
      </c>
      <c r="BH45" s="160">
        <f t="shared" si="97"/>
        <v>1.6840916666666665</v>
      </c>
      <c r="BI45" s="160">
        <f t="shared" si="98"/>
        <v>1.6840916666666665</v>
      </c>
      <c r="BM45" s="250"/>
    </row>
    <row r="46" spans="1:65">
      <c r="A46" s="6">
        <v>40695</v>
      </c>
      <c r="B46" s="7">
        <v>-1.8224370367344589E-3</v>
      </c>
      <c r="C46" s="7">
        <v>-1.8224370367344589E-3</v>
      </c>
      <c r="D46" s="7">
        <v>-1.8224370367344589E-3</v>
      </c>
      <c r="E46" s="64">
        <v>1.4994358259570184E-3</v>
      </c>
      <c r="F46" s="43">
        <v>1.4994358259570184E-3</v>
      </c>
      <c r="G46" s="7">
        <v>1.4994358259570184E-3</v>
      </c>
      <c r="H46" s="64">
        <v>9.6763780332134175E-3</v>
      </c>
      <c r="I46" s="7">
        <v>9.6763780332134175E-3</v>
      </c>
      <c r="J46" s="7">
        <v>9.6763780332134175E-3</v>
      </c>
      <c r="K46" s="64">
        <v>0.1225</v>
      </c>
      <c r="L46" s="7">
        <v>0.1225</v>
      </c>
      <c r="M46" s="7">
        <v>0.1225</v>
      </c>
      <c r="N46" s="76">
        <v>110.005</v>
      </c>
      <c r="O46" s="9">
        <v>110.005</v>
      </c>
      <c r="P46" s="9">
        <v>110.005</v>
      </c>
      <c r="Q46" s="72">
        <f t="shared" si="55"/>
        <v>1.5611000000000002</v>
      </c>
      <c r="R46" s="8">
        <v>1.5611000000000002</v>
      </c>
      <c r="S46" s="8">
        <f t="shared" si="56"/>
        <v>1.5611000000000002</v>
      </c>
      <c r="T46" s="161">
        <f t="shared" si="59"/>
        <v>6.9680367870716964E-3</v>
      </c>
      <c r="U46" s="162">
        <f t="shared" si="60"/>
        <v>6.9680367870716964E-3</v>
      </c>
      <c r="V46" s="162">
        <f t="shared" si="61"/>
        <v>6.9680367870716964E-3</v>
      </c>
      <c r="W46" s="163">
        <f t="shared" si="62"/>
        <v>1.3956003005626716E-2</v>
      </c>
      <c r="X46" s="162">
        <f t="shared" si="63"/>
        <v>1.3956003005626716E-2</v>
      </c>
      <c r="Y46" s="162">
        <f t="shared" si="64"/>
        <v>1.3956003005626716E-2</v>
      </c>
      <c r="Z46" s="163">
        <f t="shared" si="65"/>
        <v>2.8928506622663441E-2</v>
      </c>
      <c r="AA46" s="162">
        <f t="shared" si="66"/>
        <v>2.8928506622663441E-2</v>
      </c>
      <c r="AB46" s="162">
        <f t="shared" si="67"/>
        <v>2.8928506622663441E-2</v>
      </c>
      <c r="AC46" s="128">
        <f t="shared" si="68"/>
        <v>0.1225</v>
      </c>
      <c r="AD46" s="127">
        <f t="shared" si="69"/>
        <v>0.1225</v>
      </c>
      <c r="AE46" s="127">
        <f t="shared" si="70"/>
        <v>0.1225</v>
      </c>
      <c r="AF46" s="159">
        <f t="shared" si="71"/>
        <v>110.005</v>
      </c>
      <c r="AG46" s="160">
        <f t="shared" si="72"/>
        <v>110.005</v>
      </c>
      <c r="AH46" s="160">
        <f t="shared" si="73"/>
        <v>110.005</v>
      </c>
      <c r="AI46" s="159">
        <f t="shared" si="74"/>
        <v>1.5611000000000002</v>
      </c>
      <c r="AJ46" s="160">
        <f t="shared" si="75"/>
        <v>1.5611000000000002</v>
      </c>
      <c r="AK46" s="160">
        <f t="shared" si="76"/>
        <v>1.5611000000000002</v>
      </c>
      <c r="AL46" s="170">
        <f t="shared" si="83"/>
        <v>8.6491114391247903E-2</v>
      </c>
      <c r="AM46" s="127">
        <f t="shared" si="99"/>
        <v>8.6491114391247903E-2</v>
      </c>
      <c r="AN46" s="127">
        <f t="shared" si="100"/>
        <v>8.6491114391247903E-2</v>
      </c>
      <c r="AO46" s="155">
        <f t="shared" si="101"/>
        <v>6.712550711406351E-2</v>
      </c>
      <c r="AP46" s="154">
        <f t="shared" si="102"/>
        <v>6.712550711406351E-2</v>
      </c>
      <c r="AQ46" s="154">
        <f t="shared" si="103"/>
        <v>6.712550711406351E-2</v>
      </c>
      <c r="AR46" s="128">
        <f t="shared" si="104"/>
        <v>0.1124855140273171</v>
      </c>
      <c r="AS46" s="127">
        <f t="shared" si="105"/>
        <v>0.1124855140273171</v>
      </c>
      <c r="AT46" s="127">
        <f t="shared" si="106"/>
        <v>0.1124855140273171</v>
      </c>
      <c r="AU46" s="128">
        <f t="shared" si="84"/>
        <v>0.1225</v>
      </c>
      <c r="AV46" s="127">
        <f t="shared" si="85"/>
        <v>0.1225</v>
      </c>
      <c r="AW46" s="127">
        <f t="shared" si="86"/>
        <v>0.1225</v>
      </c>
      <c r="AX46" s="159">
        <f t="shared" si="87"/>
        <v>110.005</v>
      </c>
      <c r="AY46" s="160">
        <f t="shared" si="88"/>
        <v>110.005</v>
      </c>
      <c r="AZ46" s="160">
        <f t="shared" si="89"/>
        <v>110.005</v>
      </c>
      <c r="BA46" s="159">
        <f t="shared" si="90"/>
        <v>1.5611000000000002</v>
      </c>
      <c r="BB46" s="160">
        <f t="shared" si="91"/>
        <v>1.5611000000000002</v>
      </c>
      <c r="BC46" s="160">
        <f t="shared" si="92"/>
        <v>1.5611000000000002</v>
      </c>
      <c r="BD46" s="171">
        <f t="shared" si="93"/>
        <v>113.86824999999999</v>
      </c>
      <c r="BE46" s="172">
        <f t="shared" si="94"/>
        <v>113.86824999999999</v>
      </c>
      <c r="BF46" s="172">
        <f t="shared" si="95"/>
        <v>113.86824999999999</v>
      </c>
      <c r="BG46" s="159">
        <f t="shared" si="96"/>
        <v>1.6640583333333334</v>
      </c>
      <c r="BH46" s="160">
        <f t="shared" si="97"/>
        <v>1.6640583333333334</v>
      </c>
      <c r="BI46" s="160">
        <f t="shared" si="98"/>
        <v>1.6640583333333334</v>
      </c>
      <c r="BM46" s="250"/>
    </row>
    <row r="47" spans="1:65">
      <c r="A47" s="6">
        <v>40725</v>
      </c>
      <c r="B47" s="7">
        <v>-1.1540208800270291E-3</v>
      </c>
      <c r="C47" s="7">
        <v>-1.1540208800270291E-3</v>
      </c>
      <c r="D47" s="7">
        <v>-1.1540208800270291E-3</v>
      </c>
      <c r="E47" s="64">
        <v>1.5996144055669959E-3</v>
      </c>
      <c r="F47" s="43">
        <v>1.5996144055669959E-3</v>
      </c>
      <c r="G47" s="7">
        <v>1.5996144055669959E-3</v>
      </c>
      <c r="H47" s="64">
        <v>9.8635805532114595E-3</v>
      </c>
      <c r="I47" s="7">
        <v>9.8635805532114595E-3</v>
      </c>
      <c r="J47" s="7">
        <v>9.8635805532114595E-3</v>
      </c>
      <c r="K47" s="64">
        <v>0.125</v>
      </c>
      <c r="L47" s="7">
        <v>0.125</v>
      </c>
      <c r="M47" s="7">
        <v>0.125</v>
      </c>
      <c r="N47" s="76">
        <v>113.553</v>
      </c>
      <c r="O47" s="9">
        <v>113.553</v>
      </c>
      <c r="P47" s="9">
        <v>113.553</v>
      </c>
      <c r="Q47" s="72">
        <f t="shared" si="55"/>
        <v>1.5563</v>
      </c>
      <c r="R47" s="8">
        <v>1.5563</v>
      </c>
      <c r="S47" s="8">
        <f t="shared" si="56"/>
        <v>1.5563</v>
      </c>
      <c r="T47" s="161">
        <f t="shared" si="59"/>
        <v>1.3295604896064184E-3</v>
      </c>
      <c r="U47" s="162">
        <f t="shared" si="60"/>
        <v>1.3295604896064184E-3</v>
      </c>
      <c r="V47" s="162">
        <f t="shared" si="61"/>
        <v>1.3295604896064184E-3</v>
      </c>
      <c r="W47" s="163">
        <f t="shared" si="62"/>
        <v>7.8173545878084116E-3</v>
      </c>
      <c r="X47" s="162">
        <f t="shared" si="63"/>
        <v>7.8173545878084116E-3</v>
      </c>
      <c r="Y47" s="162">
        <f t="shared" si="64"/>
        <v>7.8173545878084116E-3</v>
      </c>
      <c r="Z47" s="163">
        <f t="shared" si="65"/>
        <v>2.9310511522009364E-2</v>
      </c>
      <c r="AA47" s="162">
        <f t="shared" si="66"/>
        <v>2.9310511522009364E-2</v>
      </c>
      <c r="AB47" s="162">
        <f t="shared" si="67"/>
        <v>2.9310511522009364E-2</v>
      </c>
      <c r="AC47" s="128">
        <f t="shared" si="68"/>
        <v>0.125</v>
      </c>
      <c r="AD47" s="127">
        <f t="shared" si="69"/>
        <v>0.125</v>
      </c>
      <c r="AE47" s="127">
        <f t="shared" si="70"/>
        <v>0.125</v>
      </c>
      <c r="AF47" s="159">
        <f t="shared" si="71"/>
        <v>113.553</v>
      </c>
      <c r="AG47" s="160">
        <f t="shared" si="72"/>
        <v>113.553</v>
      </c>
      <c r="AH47" s="160">
        <f t="shared" si="73"/>
        <v>113.553</v>
      </c>
      <c r="AI47" s="159">
        <f t="shared" si="74"/>
        <v>1.5563</v>
      </c>
      <c r="AJ47" s="160">
        <f t="shared" si="75"/>
        <v>1.5563</v>
      </c>
      <c r="AK47" s="160">
        <f t="shared" si="76"/>
        <v>1.5563</v>
      </c>
      <c r="AL47" s="170">
        <f t="shared" si="83"/>
        <v>8.3561835805208373E-2</v>
      </c>
      <c r="AM47" s="127">
        <f t="shared" si="99"/>
        <v>8.3561835805208373E-2</v>
      </c>
      <c r="AN47" s="127">
        <f t="shared" si="100"/>
        <v>8.3561835805208373E-2</v>
      </c>
      <c r="AO47" s="155">
        <f t="shared" si="101"/>
        <v>6.8725992832002758E-2</v>
      </c>
      <c r="AP47" s="154">
        <f t="shared" si="102"/>
        <v>6.8725992832002758E-2</v>
      </c>
      <c r="AQ47" s="154">
        <f t="shared" si="103"/>
        <v>6.8725992832002758E-2</v>
      </c>
      <c r="AR47" s="128">
        <f t="shared" si="104"/>
        <v>0.11393990885432759</v>
      </c>
      <c r="AS47" s="127">
        <f t="shared" si="105"/>
        <v>0.11393990885432759</v>
      </c>
      <c r="AT47" s="127">
        <f t="shared" si="106"/>
        <v>0.11393990885432759</v>
      </c>
      <c r="AU47" s="128">
        <f t="shared" si="84"/>
        <v>0.125</v>
      </c>
      <c r="AV47" s="127">
        <f t="shared" si="85"/>
        <v>0.125</v>
      </c>
      <c r="AW47" s="127">
        <f t="shared" si="86"/>
        <v>0.125</v>
      </c>
      <c r="AX47" s="159">
        <f t="shared" si="87"/>
        <v>113.553</v>
      </c>
      <c r="AY47" s="160">
        <f t="shared" si="88"/>
        <v>113.553</v>
      </c>
      <c r="AZ47" s="160">
        <f t="shared" si="89"/>
        <v>113.553</v>
      </c>
      <c r="BA47" s="159">
        <f t="shared" si="90"/>
        <v>1.5563</v>
      </c>
      <c r="BB47" s="160">
        <f t="shared" si="91"/>
        <v>1.5563</v>
      </c>
      <c r="BC47" s="160">
        <f t="shared" si="92"/>
        <v>1.5563</v>
      </c>
      <c r="BD47" s="171">
        <f t="shared" si="93"/>
        <v>113.58858333333335</v>
      </c>
      <c r="BE47" s="172">
        <f t="shared" si="94"/>
        <v>113.58858333333335</v>
      </c>
      <c r="BF47" s="172">
        <f t="shared" si="95"/>
        <v>113.58858333333335</v>
      </c>
      <c r="BG47" s="159">
        <f t="shared" si="96"/>
        <v>1.6473166666666668</v>
      </c>
      <c r="BH47" s="160">
        <f t="shared" si="97"/>
        <v>1.6473166666666668</v>
      </c>
      <c r="BI47" s="160">
        <f t="shared" si="98"/>
        <v>1.6473166666666668</v>
      </c>
      <c r="BM47" s="250"/>
    </row>
    <row r="48" spans="1:65">
      <c r="A48" s="6">
        <v>40756</v>
      </c>
      <c r="B48" s="7">
        <v>4.3993990433839336E-3</v>
      </c>
      <c r="C48" s="7">
        <v>4.3993990433839336E-3</v>
      </c>
      <c r="D48" s="7">
        <v>4.3993990433839336E-3</v>
      </c>
      <c r="E48" s="64">
        <v>3.6994038846747124E-3</v>
      </c>
      <c r="F48" s="43">
        <v>3.6994038846747124E-3</v>
      </c>
      <c r="G48" s="7">
        <v>3.6994038846747124E-3</v>
      </c>
      <c r="H48" s="64">
        <v>9.8635805532114595E-3</v>
      </c>
      <c r="I48" s="7">
        <v>9.8635805532114595E-3</v>
      </c>
      <c r="J48" s="7">
        <v>9.8635805532114595E-3</v>
      </c>
      <c r="K48" s="64">
        <v>0.125</v>
      </c>
      <c r="L48" s="7">
        <v>0.125</v>
      </c>
      <c r="M48" s="7">
        <v>0.125</v>
      </c>
      <c r="N48" s="76">
        <v>143.17599999999999</v>
      </c>
      <c r="O48" s="9">
        <v>143.17599999999999</v>
      </c>
      <c r="P48" s="9">
        <v>143.17599999999999</v>
      </c>
      <c r="Q48" s="72">
        <f t="shared" si="55"/>
        <v>1.5872000000000002</v>
      </c>
      <c r="R48" s="8">
        <v>1.5872000000000002</v>
      </c>
      <c r="S48" s="8">
        <f t="shared" si="56"/>
        <v>1.5872000000000002</v>
      </c>
      <c r="T48" s="161">
        <f t="shared" si="59"/>
        <v>1.411958883413611E-3</v>
      </c>
      <c r="U48" s="162">
        <f t="shared" si="60"/>
        <v>1.411958883413611E-3</v>
      </c>
      <c r="V48" s="162">
        <f t="shared" si="61"/>
        <v>1.411958883413611E-3</v>
      </c>
      <c r="W48" s="163">
        <f t="shared" si="62"/>
        <v>6.8123261469026364E-3</v>
      </c>
      <c r="X48" s="162">
        <f t="shared" si="63"/>
        <v>6.8123261469026364E-3</v>
      </c>
      <c r="Y48" s="162">
        <f t="shared" si="64"/>
        <v>6.8123261469026364E-3</v>
      </c>
      <c r="Z48" s="163">
        <f t="shared" si="65"/>
        <v>2.9692658246314396E-2</v>
      </c>
      <c r="AA48" s="162">
        <f t="shared" si="66"/>
        <v>2.9692658246314396E-2</v>
      </c>
      <c r="AB48" s="162">
        <f t="shared" si="67"/>
        <v>2.9692658246314396E-2</v>
      </c>
      <c r="AC48" s="128">
        <f t="shared" si="68"/>
        <v>0.125</v>
      </c>
      <c r="AD48" s="127">
        <f t="shared" si="69"/>
        <v>0.125</v>
      </c>
      <c r="AE48" s="127">
        <f t="shared" si="70"/>
        <v>0.125</v>
      </c>
      <c r="AF48" s="159">
        <f t="shared" si="71"/>
        <v>143.17599999999999</v>
      </c>
      <c r="AG48" s="160">
        <f t="shared" si="72"/>
        <v>143.17599999999999</v>
      </c>
      <c r="AH48" s="160">
        <f t="shared" si="73"/>
        <v>143.17599999999999</v>
      </c>
      <c r="AI48" s="159">
        <f t="shared" si="74"/>
        <v>1.5872000000000002</v>
      </c>
      <c r="AJ48" s="160">
        <f t="shared" si="75"/>
        <v>1.5872000000000002</v>
      </c>
      <c r="AK48" s="160">
        <f t="shared" si="76"/>
        <v>1.5872000000000002</v>
      </c>
      <c r="AL48" s="170">
        <f t="shared" si="83"/>
        <v>8.0017151664754316E-2</v>
      </c>
      <c r="AM48" s="127">
        <f t="shared" si="99"/>
        <v>8.0017151664754316E-2</v>
      </c>
      <c r="AN48" s="127">
        <f t="shared" si="100"/>
        <v>8.0017151664754316E-2</v>
      </c>
      <c r="AO48" s="155">
        <f t="shared" si="101"/>
        <v>7.2252264409808253E-2</v>
      </c>
      <c r="AP48" s="154">
        <f t="shared" si="102"/>
        <v>7.2252264409808253E-2</v>
      </c>
      <c r="AQ48" s="154">
        <f t="shared" si="103"/>
        <v>7.2252264409808253E-2</v>
      </c>
      <c r="AR48" s="128">
        <f t="shared" si="104"/>
        <v>0.11539620506727633</v>
      </c>
      <c r="AS48" s="127">
        <f t="shared" si="105"/>
        <v>0.11539620506727633</v>
      </c>
      <c r="AT48" s="127">
        <f t="shared" si="106"/>
        <v>0.11539620506727633</v>
      </c>
      <c r="AU48" s="128">
        <f t="shared" si="84"/>
        <v>0.125</v>
      </c>
      <c r="AV48" s="127">
        <f t="shared" si="85"/>
        <v>0.125</v>
      </c>
      <c r="AW48" s="127">
        <f t="shared" si="86"/>
        <v>0.125</v>
      </c>
      <c r="AX48" s="159">
        <f t="shared" si="87"/>
        <v>143.17599999999999</v>
      </c>
      <c r="AY48" s="160">
        <f t="shared" si="88"/>
        <v>143.17599999999999</v>
      </c>
      <c r="AZ48" s="160">
        <f t="shared" si="89"/>
        <v>143.17599999999999</v>
      </c>
      <c r="BA48" s="159">
        <f t="shared" si="90"/>
        <v>1.5872000000000002</v>
      </c>
      <c r="BB48" s="160">
        <f t="shared" si="91"/>
        <v>1.5872000000000002</v>
      </c>
      <c r="BC48" s="160">
        <f t="shared" si="92"/>
        <v>1.5872000000000002</v>
      </c>
      <c r="BD48" s="171">
        <f t="shared" si="93"/>
        <v>114.56475</v>
      </c>
      <c r="BE48" s="172">
        <f t="shared" si="94"/>
        <v>114.56475</v>
      </c>
      <c r="BF48" s="172">
        <f t="shared" si="95"/>
        <v>114.56475</v>
      </c>
      <c r="BG48" s="159">
        <f t="shared" si="96"/>
        <v>1.6332500000000001</v>
      </c>
      <c r="BH48" s="160">
        <f t="shared" si="97"/>
        <v>1.6332500000000001</v>
      </c>
      <c r="BI48" s="160">
        <f t="shared" si="98"/>
        <v>1.6332500000000001</v>
      </c>
      <c r="BM48" s="250"/>
    </row>
    <row r="49" spans="1:65">
      <c r="A49" s="6">
        <v>40787</v>
      </c>
      <c r="B49" s="7">
        <v>6.4532328400233041E-3</v>
      </c>
      <c r="C49" s="7">
        <v>6.4532328400233041E-3</v>
      </c>
      <c r="D49" s="7">
        <v>6.4532328400233041E-3</v>
      </c>
      <c r="E49" s="64">
        <v>5.3009145500964028E-3</v>
      </c>
      <c r="F49" s="43">
        <v>5.3009145500964028E-3</v>
      </c>
      <c r="G49" s="7">
        <v>5.3009145500964028E-3</v>
      </c>
      <c r="H49" s="64">
        <v>9.4887929345830457E-3</v>
      </c>
      <c r="I49" s="7">
        <v>9.4887929345830457E-3</v>
      </c>
      <c r="J49" s="7">
        <v>9.4887929345830457E-3</v>
      </c>
      <c r="K49" s="64">
        <v>0.12</v>
      </c>
      <c r="L49" s="7">
        <v>0.12</v>
      </c>
      <c r="M49" s="7">
        <v>0.12</v>
      </c>
      <c r="N49" s="76">
        <v>201.755</v>
      </c>
      <c r="O49" s="9">
        <v>201.755</v>
      </c>
      <c r="P49" s="9">
        <v>201.755</v>
      </c>
      <c r="Q49" s="72">
        <f t="shared" si="55"/>
        <v>1.8544</v>
      </c>
      <c r="R49" s="8">
        <v>1.8544</v>
      </c>
      <c r="S49" s="8">
        <f t="shared" si="56"/>
        <v>1.8544</v>
      </c>
      <c r="T49" s="161">
        <f t="shared" si="59"/>
        <v>9.7144444229142479E-3</v>
      </c>
      <c r="U49" s="162">
        <f t="shared" si="60"/>
        <v>9.7144444229142479E-3</v>
      </c>
      <c r="V49" s="162">
        <f t="shared" si="61"/>
        <v>9.7144444229142479E-3</v>
      </c>
      <c r="W49" s="163">
        <f t="shared" si="62"/>
        <v>1.0633971472036707E-2</v>
      </c>
      <c r="X49" s="162">
        <f t="shared" si="63"/>
        <v>1.0633971472036707E-2</v>
      </c>
      <c r="Y49" s="162">
        <f t="shared" si="64"/>
        <v>1.0633971472036707E-2</v>
      </c>
      <c r="Z49" s="163">
        <f t="shared" si="65"/>
        <v>2.9501354376026301E-2</v>
      </c>
      <c r="AA49" s="162">
        <f t="shared" si="66"/>
        <v>2.9501354376026301E-2</v>
      </c>
      <c r="AB49" s="162">
        <f t="shared" si="67"/>
        <v>2.9501354376026301E-2</v>
      </c>
      <c r="AC49" s="128">
        <f t="shared" si="68"/>
        <v>0.12</v>
      </c>
      <c r="AD49" s="127">
        <f t="shared" si="69"/>
        <v>0.12</v>
      </c>
      <c r="AE49" s="127">
        <f t="shared" si="70"/>
        <v>0.12</v>
      </c>
      <c r="AF49" s="159">
        <f t="shared" si="71"/>
        <v>201.755</v>
      </c>
      <c r="AG49" s="160">
        <f t="shared" si="72"/>
        <v>201.755</v>
      </c>
      <c r="AH49" s="160">
        <f t="shared" si="73"/>
        <v>201.755</v>
      </c>
      <c r="AI49" s="159">
        <f t="shared" si="74"/>
        <v>1.8544</v>
      </c>
      <c r="AJ49" s="160">
        <f t="shared" si="75"/>
        <v>1.8544</v>
      </c>
      <c r="AK49" s="160">
        <f t="shared" si="76"/>
        <v>1.8544</v>
      </c>
      <c r="AL49" s="170">
        <f t="shared" si="83"/>
        <v>7.4588186232165121E-2</v>
      </c>
      <c r="AM49" s="127">
        <f t="shared" si="99"/>
        <v>7.4588186232165121E-2</v>
      </c>
      <c r="AN49" s="127">
        <f t="shared" si="100"/>
        <v>7.4588186232165121E-2</v>
      </c>
      <c r="AO49" s="155">
        <f t="shared" si="101"/>
        <v>7.3109020596298091E-2</v>
      </c>
      <c r="AP49" s="154">
        <f t="shared" si="102"/>
        <v>7.3109020596298091E-2</v>
      </c>
      <c r="AQ49" s="154">
        <f t="shared" si="103"/>
        <v>7.3109020596298091E-2</v>
      </c>
      <c r="AR49" s="128">
        <f t="shared" si="104"/>
        <v>0.11643991035190471</v>
      </c>
      <c r="AS49" s="127">
        <f t="shared" si="105"/>
        <v>0.11643991035190471</v>
      </c>
      <c r="AT49" s="127">
        <f t="shared" si="106"/>
        <v>0.11643991035190471</v>
      </c>
      <c r="AU49" s="128">
        <f t="shared" si="84"/>
        <v>0.12</v>
      </c>
      <c r="AV49" s="127">
        <f t="shared" si="85"/>
        <v>0.12</v>
      </c>
      <c r="AW49" s="127">
        <f t="shared" si="86"/>
        <v>0.12</v>
      </c>
      <c r="AX49" s="159">
        <f t="shared" si="87"/>
        <v>201.755</v>
      </c>
      <c r="AY49" s="160">
        <f t="shared" si="88"/>
        <v>201.755</v>
      </c>
      <c r="AZ49" s="160">
        <f t="shared" si="89"/>
        <v>201.755</v>
      </c>
      <c r="BA49" s="159">
        <f t="shared" si="90"/>
        <v>1.8544</v>
      </c>
      <c r="BB49" s="160">
        <f t="shared" si="91"/>
        <v>1.8544</v>
      </c>
      <c r="BC49" s="160">
        <f t="shared" si="92"/>
        <v>1.8544</v>
      </c>
      <c r="BD49" s="171">
        <f t="shared" si="93"/>
        <v>121.71916666666668</v>
      </c>
      <c r="BE49" s="172">
        <f t="shared" si="94"/>
        <v>121.71916666666668</v>
      </c>
      <c r="BF49" s="172">
        <f t="shared" si="95"/>
        <v>121.71916666666668</v>
      </c>
      <c r="BG49" s="159">
        <f t="shared" si="96"/>
        <v>1.6466000000000001</v>
      </c>
      <c r="BH49" s="160">
        <f t="shared" si="97"/>
        <v>1.6466000000000001</v>
      </c>
      <c r="BI49" s="160">
        <f t="shared" si="98"/>
        <v>1.6466000000000001</v>
      </c>
      <c r="BM49" s="250"/>
    </row>
    <row r="50" spans="1:65">
      <c r="A50" s="6">
        <v>40817</v>
      </c>
      <c r="B50" s="7">
        <v>5.3115837731221305E-3</v>
      </c>
      <c r="C50" s="7">
        <v>5.3115837731221305E-3</v>
      </c>
      <c r="D50" s="7">
        <v>5.3115837731221305E-3</v>
      </c>
      <c r="E50" s="64">
        <v>4.3012355246883072E-3</v>
      </c>
      <c r="F50" s="43">
        <v>4.3012355246883072E-3</v>
      </c>
      <c r="G50" s="7">
        <v>4.3012355246883072E-3</v>
      </c>
      <c r="H50" s="64">
        <v>9.1124684369046083E-3</v>
      </c>
      <c r="I50" s="7">
        <v>9.1124684369046083E-3</v>
      </c>
      <c r="J50" s="7">
        <v>9.1124684369046083E-3</v>
      </c>
      <c r="K50" s="64">
        <v>0.115</v>
      </c>
      <c r="L50" s="7">
        <v>0.115</v>
      </c>
      <c r="M50" s="7">
        <v>0.115</v>
      </c>
      <c r="N50" s="76">
        <v>140.91499999999999</v>
      </c>
      <c r="O50" s="9">
        <v>140.91499999999999</v>
      </c>
      <c r="P50" s="9">
        <v>140.91499999999999</v>
      </c>
      <c r="Q50" s="72">
        <f t="shared" si="55"/>
        <v>1.6884999999999999</v>
      </c>
      <c r="R50" s="8">
        <v>1.6884999999999999</v>
      </c>
      <c r="S50" s="8">
        <f t="shared" si="56"/>
        <v>1.6884999999999999</v>
      </c>
      <c r="T50" s="161">
        <f t="shared" si="59"/>
        <v>1.6250401464023234E-2</v>
      </c>
      <c r="U50" s="162">
        <f t="shared" si="60"/>
        <v>1.6250401464023234E-2</v>
      </c>
      <c r="V50" s="162">
        <f t="shared" si="61"/>
        <v>1.6250401464023234E-2</v>
      </c>
      <c r="W50" s="163">
        <f t="shared" si="62"/>
        <v>1.335996102091519E-2</v>
      </c>
      <c r="X50" s="162">
        <f t="shared" si="63"/>
        <v>1.335996102091519E-2</v>
      </c>
      <c r="Y50" s="162">
        <f t="shared" si="64"/>
        <v>1.335996102091519E-2</v>
      </c>
      <c r="Z50" s="163">
        <f t="shared" si="65"/>
        <v>2.8735636158321531E-2</v>
      </c>
      <c r="AA50" s="162">
        <f t="shared" si="66"/>
        <v>2.8735636158321531E-2</v>
      </c>
      <c r="AB50" s="162">
        <f t="shared" si="67"/>
        <v>2.8735636158321531E-2</v>
      </c>
      <c r="AC50" s="128">
        <f t="shared" si="68"/>
        <v>0.115</v>
      </c>
      <c r="AD50" s="127">
        <f t="shared" si="69"/>
        <v>0.115</v>
      </c>
      <c r="AE50" s="127">
        <f t="shared" si="70"/>
        <v>0.115</v>
      </c>
      <c r="AF50" s="159">
        <f t="shared" si="71"/>
        <v>140.91499999999999</v>
      </c>
      <c r="AG50" s="160">
        <f t="shared" si="72"/>
        <v>140.91499999999999</v>
      </c>
      <c r="AH50" s="160">
        <f t="shared" si="73"/>
        <v>140.91499999999999</v>
      </c>
      <c r="AI50" s="159">
        <f t="shared" si="74"/>
        <v>1.6884999999999999</v>
      </c>
      <c r="AJ50" s="160">
        <f t="shared" si="75"/>
        <v>1.6884999999999999</v>
      </c>
      <c r="AK50" s="160">
        <f t="shared" si="76"/>
        <v>1.6884999999999999</v>
      </c>
      <c r="AL50" s="170">
        <f t="shared" si="83"/>
        <v>6.9498603766993572E-2</v>
      </c>
      <c r="AM50" s="127">
        <f t="shared" si="99"/>
        <v>6.9498603766993572E-2</v>
      </c>
      <c r="AN50" s="127">
        <f t="shared" si="100"/>
        <v>6.9498603766993572E-2</v>
      </c>
      <c r="AO50" s="155">
        <f t="shared" si="101"/>
        <v>6.9700991192924944E-2</v>
      </c>
      <c r="AP50" s="154">
        <f t="shared" si="102"/>
        <v>6.9700991192924944E-2</v>
      </c>
      <c r="AQ50" s="154">
        <f t="shared" si="103"/>
        <v>6.9700991192924944E-2</v>
      </c>
      <c r="AR50" s="128">
        <f t="shared" si="104"/>
        <v>0.11706800830974307</v>
      </c>
      <c r="AS50" s="127">
        <f t="shared" si="105"/>
        <v>0.11706800830974307</v>
      </c>
      <c r="AT50" s="127">
        <f t="shared" si="106"/>
        <v>0.11706800830974307</v>
      </c>
      <c r="AU50" s="128">
        <f t="shared" si="84"/>
        <v>0.115</v>
      </c>
      <c r="AV50" s="127">
        <f t="shared" si="85"/>
        <v>0.115</v>
      </c>
      <c r="AW50" s="127">
        <f t="shared" si="86"/>
        <v>0.115</v>
      </c>
      <c r="AX50" s="159">
        <f t="shared" si="87"/>
        <v>140.91499999999999</v>
      </c>
      <c r="AY50" s="160">
        <f t="shared" si="88"/>
        <v>140.91499999999999</v>
      </c>
      <c r="AZ50" s="160">
        <f t="shared" si="89"/>
        <v>140.91499999999999</v>
      </c>
      <c r="BA50" s="159">
        <f t="shared" si="90"/>
        <v>1.6884999999999999</v>
      </c>
      <c r="BB50" s="160">
        <f t="shared" si="91"/>
        <v>1.6884999999999999</v>
      </c>
      <c r="BC50" s="160">
        <f t="shared" si="92"/>
        <v>1.6884999999999999</v>
      </c>
      <c r="BD50" s="171">
        <f t="shared" si="93"/>
        <v>125.14266666666667</v>
      </c>
      <c r="BE50" s="172">
        <f t="shared" si="94"/>
        <v>125.14266666666667</v>
      </c>
      <c r="BF50" s="172">
        <f t="shared" si="95"/>
        <v>125.14266666666667</v>
      </c>
      <c r="BG50" s="159">
        <f t="shared" si="96"/>
        <v>1.6455250000000001</v>
      </c>
      <c r="BH50" s="160">
        <f t="shared" si="97"/>
        <v>1.6455250000000001</v>
      </c>
      <c r="BI50" s="160">
        <f t="shared" si="98"/>
        <v>1.6455250000000001</v>
      </c>
      <c r="BM50" s="250"/>
    </row>
    <row r="51" spans="1:65">
      <c r="A51" s="6">
        <v>40848</v>
      </c>
      <c r="B51" s="7">
        <v>4.9674843997233875E-3</v>
      </c>
      <c r="C51" s="7">
        <v>4.9674843997233875E-3</v>
      </c>
      <c r="D51" s="7">
        <v>4.9674843997233875E-3</v>
      </c>
      <c r="E51" s="64">
        <v>5.1999240193749685E-3</v>
      </c>
      <c r="F51" s="43">
        <v>5.1999240193749685E-3</v>
      </c>
      <c r="G51" s="7">
        <v>5.1999240193749685E-3</v>
      </c>
      <c r="H51" s="64">
        <v>9.1124684369046083E-3</v>
      </c>
      <c r="I51" s="7">
        <v>9.1124684369046083E-3</v>
      </c>
      <c r="J51" s="7">
        <v>9.1124684369046083E-3</v>
      </c>
      <c r="K51" s="64">
        <v>0.115</v>
      </c>
      <c r="L51" s="7">
        <v>0.115</v>
      </c>
      <c r="M51" s="7">
        <v>0.115</v>
      </c>
      <c r="N51" s="76">
        <v>163.49700000000001</v>
      </c>
      <c r="O51" s="9">
        <v>163.49700000000001</v>
      </c>
      <c r="P51" s="9">
        <v>163.49700000000001</v>
      </c>
      <c r="Q51" s="72">
        <f t="shared" si="55"/>
        <v>1.8109</v>
      </c>
      <c r="R51" s="8">
        <v>1.8109</v>
      </c>
      <c r="S51" s="8">
        <f t="shared" si="56"/>
        <v>1.8109</v>
      </c>
      <c r="T51" s="161">
        <f t="shared" si="59"/>
        <v>1.6825189712598165E-2</v>
      </c>
      <c r="U51" s="162">
        <f t="shared" si="60"/>
        <v>1.6825189712598165E-2</v>
      </c>
      <c r="V51" s="162">
        <f t="shared" si="61"/>
        <v>1.6825189712598165E-2</v>
      </c>
      <c r="W51" s="163">
        <f t="shared" si="62"/>
        <v>1.4874923587721245E-2</v>
      </c>
      <c r="X51" s="162">
        <f t="shared" si="63"/>
        <v>1.4874923587721245E-2</v>
      </c>
      <c r="Y51" s="162">
        <f t="shared" si="64"/>
        <v>1.4874923587721245E-2</v>
      </c>
      <c r="Z51" s="163">
        <f t="shared" si="65"/>
        <v>2.7970487463314875E-2</v>
      </c>
      <c r="AA51" s="162">
        <f t="shared" si="66"/>
        <v>2.7970487463314875E-2</v>
      </c>
      <c r="AB51" s="162">
        <f t="shared" si="67"/>
        <v>2.7970487463314875E-2</v>
      </c>
      <c r="AC51" s="128">
        <f t="shared" si="68"/>
        <v>0.115</v>
      </c>
      <c r="AD51" s="127">
        <f t="shared" si="69"/>
        <v>0.115</v>
      </c>
      <c r="AE51" s="127">
        <f t="shared" si="70"/>
        <v>0.115</v>
      </c>
      <c r="AF51" s="159">
        <f t="shared" si="71"/>
        <v>163.49700000000001</v>
      </c>
      <c r="AG51" s="160">
        <f t="shared" si="72"/>
        <v>163.49700000000001</v>
      </c>
      <c r="AH51" s="160">
        <f t="shared" si="73"/>
        <v>163.49700000000001</v>
      </c>
      <c r="AI51" s="159">
        <f t="shared" si="74"/>
        <v>1.8109</v>
      </c>
      <c r="AJ51" s="160">
        <f t="shared" si="75"/>
        <v>1.8109</v>
      </c>
      <c r="AK51" s="160">
        <f t="shared" si="76"/>
        <v>1.8109</v>
      </c>
      <c r="AL51" s="170">
        <f t="shared" si="83"/>
        <v>5.9484890632057086E-2</v>
      </c>
      <c r="AM51" s="127">
        <f t="shared" si="99"/>
        <v>5.9484890632057086E-2</v>
      </c>
      <c r="AN51" s="127">
        <f t="shared" si="100"/>
        <v>5.9484890632057086E-2</v>
      </c>
      <c r="AO51" s="155">
        <f t="shared" si="101"/>
        <v>6.6413088655743246E-2</v>
      </c>
      <c r="AP51" s="154">
        <f t="shared" si="102"/>
        <v>6.6413088655743246E-2</v>
      </c>
      <c r="AQ51" s="154">
        <f t="shared" si="103"/>
        <v>6.6413088655743246E-2</v>
      </c>
      <c r="AR51" s="128">
        <f t="shared" si="104"/>
        <v>0.11769645962922803</v>
      </c>
      <c r="AS51" s="127">
        <f t="shared" si="105"/>
        <v>0.11769645962922803</v>
      </c>
      <c r="AT51" s="127">
        <f t="shared" si="106"/>
        <v>0.11769645962922803</v>
      </c>
      <c r="AU51" s="128">
        <f t="shared" si="84"/>
        <v>0.115</v>
      </c>
      <c r="AV51" s="127">
        <f t="shared" si="85"/>
        <v>0.115</v>
      </c>
      <c r="AW51" s="127">
        <f t="shared" si="86"/>
        <v>0.115</v>
      </c>
      <c r="AX51" s="159">
        <f t="shared" si="87"/>
        <v>163.49700000000001</v>
      </c>
      <c r="AY51" s="160">
        <f t="shared" si="88"/>
        <v>163.49700000000001</v>
      </c>
      <c r="AZ51" s="160">
        <f t="shared" si="89"/>
        <v>163.49700000000001</v>
      </c>
      <c r="BA51" s="159">
        <f t="shared" si="90"/>
        <v>1.8109</v>
      </c>
      <c r="BB51" s="160">
        <f t="shared" si="91"/>
        <v>1.8109</v>
      </c>
      <c r="BC51" s="160">
        <f t="shared" si="92"/>
        <v>1.8109</v>
      </c>
      <c r="BD51" s="171">
        <f t="shared" si="93"/>
        <v>128.48616666666666</v>
      </c>
      <c r="BE51" s="172">
        <f t="shared" si="94"/>
        <v>128.48616666666666</v>
      </c>
      <c r="BF51" s="172">
        <f t="shared" si="95"/>
        <v>128.48616666666666</v>
      </c>
      <c r="BG51" s="159">
        <f t="shared" si="96"/>
        <v>1.6534250000000004</v>
      </c>
      <c r="BH51" s="160">
        <f t="shared" si="97"/>
        <v>1.6534250000000004</v>
      </c>
      <c r="BI51" s="160">
        <f t="shared" si="98"/>
        <v>1.6534250000000004</v>
      </c>
      <c r="BM51" s="250"/>
    </row>
    <row r="52" spans="1:65">
      <c r="A52" s="6">
        <v>40878</v>
      </c>
      <c r="B52" s="7">
        <v>-1.1734711106607953E-3</v>
      </c>
      <c r="C52" s="7">
        <v>-1.1734711106607953E-3</v>
      </c>
      <c r="D52" s="7">
        <v>-1.1734711106607953E-3</v>
      </c>
      <c r="E52" s="64">
        <v>4.9988189441361186E-3</v>
      </c>
      <c r="F52" s="43">
        <v>4.9988189441361186E-3</v>
      </c>
      <c r="G52" s="7">
        <v>4.9988189441361186E-3</v>
      </c>
      <c r="H52" s="64">
        <v>8.7345938235519061E-3</v>
      </c>
      <c r="I52" s="7">
        <v>8.7345938235519061E-3</v>
      </c>
      <c r="J52" s="7">
        <v>8.7345938235519061E-3</v>
      </c>
      <c r="K52" s="64">
        <v>0.11</v>
      </c>
      <c r="L52" s="7">
        <v>0.11</v>
      </c>
      <c r="M52" s="7">
        <v>0.11</v>
      </c>
      <c r="N52" s="76">
        <v>161.58799999999999</v>
      </c>
      <c r="O52" s="9">
        <v>161.58799999999999</v>
      </c>
      <c r="P52" s="9">
        <v>161.58799999999999</v>
      </c>
      <c r="Q52" s="72">
        <f t="shared" si="55"/>
        <v>1.8757999999999999</v>
      </c>
      <c r="R52" s="8">
        <v>1.8757999999999999</v>
      </c>
      <c r="S52" s="8">
        <f t="shared" si="56"/>
        <v>1.8757999999999999</v>
      </c>
      <c r="T52" s="161">
        <f t="shared" si="59"/>
        <v>9.1198891198891463E-3</v>
      </c>
      <c r="U52" s="162">
        <f t="shared" si="60"/>
        <v>9.1198891198891463E-3</v>
      </c>
      <c r="V52" s="162">
        <f t="shared" si="61"/>
        <v>9.1198891198891463E-3</v>
      </c>
      <c r="W52" s="163">
        <f t="shared" si="62"/>
        <v>1.4569950966511147E-2</v>
      </c>
      <c r="X52" s="162">
        <f t="shared" si="63"/>
        <v>1.4569950966511147E-2</v>
      </c>
      <c r="Y52" s="162">
        <f t="shared" si="64"/>
        <v>1.4569950966511147E-2</v>
      </c>
      <c r="Z52" s="163">
        <f t="shared" si="65"/>
        <v>2.7202480494602277E-2</v>
      </c>
      <c r="AA52" s="162">
        <f t="shared" si="66"/>
        <v>2.7202480494602277E-2</v>
      </c>
      <c r="AB52" s="162">
        <f t="shared" si="67"/>
        <v>2.7202480494602277E-2</v>
      </c>
      <c r="AC52" s="128">
        <f t="shared" si="68"/>
        <v>0.11</v>
      </c>
      <c r="AD52" s="127">
        <f t="shared" si="69"/>
        <v>0.11</v>
      </c>
      <c r="AE52" s="127">
        <f t="shared" si="70"/>
        <v>0.11</v>
      </c>
      <c r="AF52" s="159">
        <f t="shared" si="71"/>
        <v>161.58799999999999</v>
      </c>
      <c r="AG52" s="160">
        <f t="shared" si="72"/>
        <v>161.58799999999999</v>
      </c>
      <c r="AH52" s="160">
        <f t="shared" si="73"/>
        <v>161.58799999999999</v>
      </c>
      <c r="AI52" s="159">
        <f t="shared" si="74"/>
        <v>1.8757999999999999</v>
      </c>
      <c r="AJ52" s="160">
        <f t="shared" si="75"/>
        <v>1.8757999999999999</v>
      </c>
      <c r="AK52" s="160">
        <f t="shared" si="76"/>
        <v>1.8757999999999999</v>
      </c>
      <c r="AL52" s="170">
        <f t="shared" si="83"/>
        <v>5.0968130206239692E-2</v>
      </c>
      <c r="AM52" s="127">
        <f t="shared" si="99"/>
        <v>5.0968130206239692E-2</v>
      </c>
      <c r="AN52" s="127">
        <f t="shared" si="100"/>
        <v>5.0968130206239692E-2</v>
      </c>
      <c r="AO52" s="155">
        <f t="shared" si="101"/>
        <v>6.5033527436802352E-2</v>
      </c>
      <c r="AP52" s="154">
        <f t="shared" si="102"/>
        <v>6.5033527436802352E-2</v>
      </c>
      <c r="AQ52" s="154">
        <f t="shared" si="103"/>
        <v>6.5033527436802352E-2</v>
      </c>
      <c r="AR52" s="128">
        <f t="shared" si="104"/>
        <v>0.11790649381694185</v>
      </c>
      <c r="AS52" s="127">
        <f t="shared" si="105"/>
        <v>0.11790649381694185</v>
      </c>
      <c r="AT52" s="127">
        <f t="shared" si="106"/>
        <v>0.11790649381694185</v>
      </c>
      <c r="AU52" s="128">
        <f t="shared" si="84"/>
        <v>0.11</v>
      </c>
      <c r="AV52" s="127">
        <f t="shared" si="85"/>
        <v>0.11</v>
      </c>
      <c r="AW52" s="127">
        <f t="shared" si="86"/>
        <v>0.11</v>
      </c>
      <c r="AX52" s="159">
        <f t="shared" si="87"/>
        <v>161.58799999999999</v>
      </c>
      <c r="AY52" s="160">
        <f t="shared" si="88"/>
        <v>161.58799999999999</v>
      </c>
      <c r="AZ52" s="160">
        <f t="shared" si="89"/>
        <v>161.58799999999999</v>
      </c>
      <c r="BA52" s="159">
        <f t="shared" si="90"/>
        <v>1.8757999999999999</v>
      </c>
      <c r="BB52" s="160">
        <f t="shared" si="91"/>
        <v>1.8757999999999999</v>
      </c>
      <c r="BC52" s="160">
        <f t="shared" si="92"/>
        <v>1.8757999999999999</v>
      </c>
      <c r="BD52" s="171">
        <f t="shared" si="93"/>
        <v>132.67875000000001</v>
      </c>
      <c r="BE52" s="172">
        <f t="shared" si="94"/>
        <v>132.67875000000001</v>
      </c>
      <c r="BF52" s="172">
        <f t="shared" si="95"/>
        <v>132.67875000000001</v>
      </c>
      <c r="BG52" s="159">
        <f t="shared" si="96"/>
        <v>1.6708916666666667</v>
      </c>
      <c r="BH52" s="160">
        <f t="shared" si="97"/>
        <v>1.6708916666666667</v>
      </c>
      <c r="BI52" s="160">
        <f t="shared" si="98"/>
        <v>1.6708916666666667</v>
      </c>
      <c r="BM52" s="250"/>
    </row>
    <row r="53" spans="1:65">
      <c r="A53" s="53">
        <v>40909</v>
      </c>
      <c r="B53" s="7">
        <v>2.4870470700597558E-3</v>
      </c>
      <c r="C53" s="7">
        <v>2.4870470700597558E-3</v>
      </c>
      <c r="D53" s="7">
        <v>2.4870470700597558E-3</v>
      </c>
      <c r="E53" s="64">
        <v>5.5997391097413196E-3</v>
      </c>
      <c r="F53" s="43">
        <v>5.5997391097413196E-3</v>
      </c>
      <c r="G53" s="7">
        <v>5.5997391097413196E-3</v>
      </c>
      <c r="H53" s="64">
        <v>8.355155683635207E-3</v>
      </c>
      <c r="I53" s="7">
        <v>8.355155683635207E-3</v>
      </c>
      <c r="J53" s="7">
        <v>8.355155683635207E-3</v>
      </c>
      <c r="K53" s="64">
        <v>0.105</v>
      </c>
      <c r="L53" s="7">
        <v>0.105</v>
      </c>
      <c r="M53" s="7">
        <v>0.105</v>
      </c>
      <c r="N53" s="76">
        <v>144.982</v>
      </c>
      <c r="O53" s="9">
        <v>144.982</v>
      </c>
      <c r="P53" s="9">
        <v>144.982</v>
      </c>
      <c r="Q53" s="72">
        <f t="shared" si="55"/>
        <v>1.7391000000000001</v>
      </c>
      <c r="R53" s="8">
        <v>1.7391000000000001</v>
      </c>
      <c r="S53" s="8">
        <f t="shared" si="56"/>
        <v>1.7391000000000001</v>
      </c>
      <c r="T53" s="161">
        <f t="shared" si="59"/>
        <v>6.2846525518274188E-3</v>
      </c>
      <c r="U53" s="162">
        <f t="shared" si="60"/>
        <v>6.2846525518274188E-3</v>
      </c>
      <c r="V53" s="162">
        <f t="shared" si="61"/>
        <v>6.2846525518274188E-3</v>
      </c>
      <c r="W53" s="163">
        <f t="shared" si="62"/>
        <v>1.5881731408490696E-2</v>
      </c>
      <c r="X53" s="162">
        <f t="shared" si="63"/>
        <v>1.5881731408490696E-2</v>
      </c>
      <c r="Y53" s="162">
        <f t="shared" si="64"/>
        <v>1.5881731408490696E-2</v>
      </c>
      <c r="Z53" s="163">
        <f t="shared" si="65"/>
        <v>2.6431591656142395E-2</v>
      </c>
      <c r="AA53" s="162">
        <f t="shared" si="66"/>
        <v>2.6431591656142395E-2</v>
      </c>
      <c r="AB53" s="162">
        <f t="shared" si="67"/>
        <v>2.6431591656142395E-2</v>
      </c>
      <c r="AC53" s="128">
        <f t="shared" si="68"/>
        <v>0.105</v>
      </c>
      <c r="AD53" s="127">
        <f t="shared" si="69"/>
        <v>0.105</v>
      </c>
      <c r="AE53" s="127">
        <f t="shared" si="70"/>
        <v>0.105</v>
      </c>
      <c r="AF53" s="159">
        <f t="shared" si="71"/>
        <v>144.982</v>
      </c>
      <c r="AG53" s="160">
        <f t="shared" si="72"/>
        <v>144.982</v>
      </c>
      <c r="AH53" s="160">
        <f t="shared" si="73"/>
        <v>144.982</v>
      </c>
      <c r="AI53" s="159">
        <f t="shared" si="74"/>
        <v>1.7391000000000001</v>
      </c>
      <c r="AJ53" s="160">
        <f t="shared" si="75"/>
        <v>1.7391000000000001</v>
      </c>
      <c r="AK53" s="160">
        <f t="shared" si="76"/>
        <v>1.7391000000000001</v>
      </c>
      <c r="AL53" s="170">
        <f t="shared" si="83"/>
        <v>4.5285596254474703E-2</v>
      </c>
      <c r="AM53" s="127">
        <f t="shared" si="99"/>
        <v>4.5285596254474703E-2</v>
      </c>
      <c r="AN53" s="127">
        <f t="shared" si="100"/>
        <v>4.5285596254474703E-2</v>
      </c>
      <c r="AO53" s="155">
        <f t="shared" si="101"/>
        <v>6.2179976539370907E-2</v>
      </c>
      <c r="AP53" s="154">
        <f t="shared" si="102"/>
        <v>6.2179976539370907E-2</v>
      </c>
      <c r="AQ53" s="154">
        <f t="shared" si="103"/>
        <v>6.2179976539370907E-2</v>
      </c>
      <c r="AR53" s="128">
        <f t="shared" si="104"/>
        <v>0.11727650749645813</v>
      </c>
      <c r="AS53" s="127">
        <f t="shared" si="105"/>
        <v>0.11727650749645813</v>
      </c>
      <c r="AT53" s="127">
        <f t="shared" si="106"/>
        <v>0.11727650749645813</v>
      </c>
      <c r="AU53" s="128">
        <f t="shared" si="84"/>
        <v>0.105</v>
      </c>
      <c r="AV53" s="127">
        <f t="shared" si="85"/>
        <v>0.105</v>
      </c>
      <c r="AW53" s="127">
        <f t="shared" si="86"/>
        <v>0.105</v>
      </c>
      <c r="AX53" s="159">
        <f t="shared" si="87"/>
        <v>144.982</v>
      </c>
      <c r="AY53" s="160">
        <f t="shared" si="88"/>
        <v>144.982</v>
      </c>
      <c r="AZ53" s="160">
        <f t="shared" si="89"/>
        <v>144.982</v>
      </c>
      <c r="BA53" s="159">
        <f t="shared" si="90"/>
        <v>1.7391000000000001</v>
      </c>
      <c r="BB53" s="160">
        <f t="shared" si="91"/>
        <v>1.7391000000000001</v>
      </c>
      <c r="BC53" s="160">
        <f t="shared" si="92"/>
        <v>1.7391000000000001</v>
      </c>
      <c r="BD53" s="171">
        <f t="shared" si="93"/>
        <v>134.85066666666668</v>
      </c>
      <c r="BE53" s="172">
        <f t="shared" si="94"/>
        <v>134.85066666666668</v>
      </c>
      <c r="BF53" s="172">
        <f t="shared" si="95"/>
        <v>134.85066666666668</v>
      </c>
      <c r="BG53" s="159">
        <f t="shared" si="96"/>
        <v>1.6763666666666666</v>
      </c>
      <c r="BH53" s="160">
        <f t="shared" si="97"/>
        <v>1.6763666666666666</v>
      </c>
      <c r="BI53" s="160">
        <f t="shared" si="98"/>
        <v>1.6763666666666666</v>
      </c>
      <c r="BM53" s="250"/>
    </row>
    <row r="54" spans="1:65">
      <c r="A54" s="6">
        <v>40940</v>
      </c>
      <c r="B54" s="7">
        <v>-6.1336891294583307E-4</v>
      </c>
      <c r="C54" s="7">
        <v>-6.1336891294583307E-4</v>
      </c>
      <c r="D54" s="7">
        <v>-6.1336891294583307E-4</v>
      </c>
      <c r="E54" s="64">
        <v>4.4992535329366756E-3</v>
      </c>
      <c r="F54" s="43">
        <v>4.4992535329366756E-3</v>
      </c>
      <c r="G54" s="7">
        <v>4.4992535329366756E-3</v>
      </c>
      <c r="H54" s="64">
        <v>8.355155683635207E-3</v>
      </c>
      <c r="I54" s="7">
        <v>8.355155683635207E-3</v>
      </c>
      <c r="J54" s="7">
        <v>8.355155683635207E-3</v>
      </c>
      <c r="K54" s="64">
        <v>0.105</v>
      </c>
      <c r="L54" s="7">
        <v>0.105</v>
      </c>
      <c r="M54" s="7">
        <v>0.105</v>
      </c>
      <c r="N54" s="76">
        <v>141.005</v>
      </c>
      <c r="O54" s="9">
        <v>141.005</v>
      </c>
      <c r="P54" s="9">
        <v>141.005</v>
      </c>
      <c r="Q54" s="72">
        <f t="shared" si="55"/>
        <v>1.7092000000000001</v>
      </c>
      <c r="R54" s="8">
        <v>1.7092000000000001</v>
      </c>
      <c r="S54" s="8">
        <f t="shared" si="56"/>
        <v>1.7092000000000001</v>
      </c>
      <c r="T54" s="161">
        <f t="shared" si="59"/>
        <v>6.9648465201077592E-4</v>
      </c>
      <c r="U54" s="162">
        <f t="shared" si="60"/>
        <v>6.9648465201077592E-4</v>
      </c>
      <c r="V54" s="162">
        <f t="shared" si="61"/>
        <v>6.9648465201077592E-4</v>
      </c>
      <c r="W54" s="163">
        <f t="shared" si="62"/>
        <v>1.5173615211999669E-2</v>
      </c>
      <c r="X54" s="162">
        <f t="shared" si="63"/>
        <v>1.5173615211999669E-2</v>
      </c>
      <c r="Y54" s="162">
        <f t="shared" si="64"/>
        <v>1.5173615211999669E-2</v>
      </c>
      <c r="Z54" s="163">
        <f t="shared" si="65"/>
        <v>2.5661281349776077E-2</v>
      </c>
      <c r="AA54" s="162">
        <f t="shared" si="66"/>
        <v>2.5661281349776077E-2</v>
      </c>
      <c r="AB54" s="162">
        <f t="shared" si="67"/>
        <v>2.5661281349776077E-2</v>
      </c>
      <c r="AC54" s="128">
        <f t="shared" si="68"/>
        <v>0.105</v>
      </c>
      <c r="AD54" s="127">
        <f t="shared" si="69"/>
        <v>0.105</v>
      </c>
      <c r="AE54" s="127">
        <f t="shared" si="70"/>
        <v>0.105</v>
      </c>
      <c r="AF54" s="159">
        <f t="shared" si="71"/>
        <v>141.005</v>
      </c>
      <c r="AG54" s="160">
        <f t="shared" si="72"/>
        <v>141.005</v>
      </c>
      <c r="AH54" s="160">
        <f t="shared" si="73"/>
        <v>141.005</v>
      </c>
      <c r="AI54" s="159">
        <f t="shared" si="74"/>
        <v>1.7092000000000001</v>
      </c>
      <c r="AJ54" s="160">
        <f t="shared" si="75"/>
        <v>1.7092000000000001</v>
      </c>
      <c r="AK54" s="160">
        <f t="shared" si="76"/>
        <v>1.7092000000000001</v>
      </c>
      <c r="AL54" s="170">
        <f t="shared" si="83"/>
        <v>3.4339229968782359E-2</v>
      </c>
      <c r="AM54" s="127">
        <f t="shared" si="99"/>
        <v>3.4339229968782359E-2</v>
      </c>
      <c r="AN54" s="127">
        <f t="shared" si="100"/>
        <v>3.4339229968782359E-2</v>
      </c>
      <c r="AO54" s="155">
        <f t="shared" si="101"/>
        <v>5.8490856474354924E-2</v>
      </c>
      <c r="AP54" s="154">
        <f t="shared" si="102"/>
        <v>5.8490856474354924E-2</v>
      </c>
      <c r="AQ54" s="154">
        <f t="shared" si="103"/>
        <v>5.8490856474354924E-2</v>
      </c>
      <c r="AR54" s="128">
        <f t="shared" si="104"/>
        <v>0.11664687619919456</v>
      </c>
      <c r="AS54" s="127">
        <f t="shared" si="105"/>
        <v>0.11664687619919456</v>
      </c>
      <c r="AT54" s="127">
        <f t="shared" si="106"/>
        <v>0.11664687619919456</v>
      </c>
      <c r="AU54" s="128">
        <f t="shared" si="84"/>
        <v>0.105</v>
      </c>
      <c r="AV54" s="127">
        <f t="shared" si="85"/>
        <v>0.105</v>
      </c>
      <c r="AW54" s="127">
        <f t="shared" si="86"/>
        <v>0.105</v>
      </c>
      <c r="AX54" s="159">
        <f t="shared" si="87"/>
        <v>141.005</v>
      </c>
      <c r="AY54" s="160">
        <f t="shared" si="88"/>
        <v>141.005</v>
      </c>
      <c r="AZ54" s="160">
        <f t="shared" si="89"/>
        <v>141.005</v>
      </c>
      <c r="BA54" s="159">
        <f t="shared" si="90"/>
        <v>1.7092000000000001</v>
      </c>
      <c r="BB54" s="160">
        <f t="shared" si="91"/>
        <v>1.7092000000000001</v>
      </c>
      <c r="BC54" s="160">
        <f t="shared" si="92"/>
        <v>1.7092000000000001</v>
      </c>
      <c r="BD54" s="171">
        <f t="shared" si="93"/>
        <v>136.76775000000001</v>
      </c>
      <c r="BE54" s="172">
        <f t="shared" si="94"/>
        <v>136.76775000000001</v>
      </c>
      <c r="BF54" s="172">
        <f t="shared" si="95"/>
        <v>136.76775000000001</v>
      </c>
      <c r="BG54" s="159">
        <f t="shared" si="96"/>
        <v>1.6803666666666663</v>
      </c>
      <c r="BH54" s="160">
        <f t="shared" si="97"/>
        <v>1.6803666666666663</v>
      </c>
      <c r="BI54" s="160">
        <f t="shared" si="98"/>
        <v>1.6803666666666663</v>
      </c>
      <c r="BM54" s="250"/>
    </row>
    <row r="55" spans="1:65">
      <c r="A55" s="6">
        <v>40969</v>
      </c>
      <c r="B55" s="7">
        <v>4.2772357414930795E-3</v>
      </c>
      <c r="C55" s="7">
        <v>4.2772357414930795E-3</v>
      </c>
      <c r="D55" s="7">
        <v>4.2772357414930795E-3</v>
      </c>
      <c r="E55" s="64">
        <v>2.0999421207088531E-3</v>
      </c>
      <c r="F55" s="43">
        <v>2.0999421207088531E-3</v>
      </c>
      <c r="G55" s="7">
        <v>2.0999421207088531E-3</v>
      </c>
      <c r="H55" s="64">
        <v>7.7830370878799737E-3</v>
      </c>
      <c r="I55" s="7">
        <v>7.7830370878799737E-3</v>
      </c>
      <c r="J55" s="7">
        <v>7.7830370878799737E-3</v>
      </c>
      <c r="K55" s="64">
        <v>9.7500000000000003E-2</v>
      </c>
      <c r="L55" s="7">
        <v>9.7500000000000003E-2</v>
      </c>
      <c r="M55" s="7">
        <v>9.7500000000000003E-2</v>
      </c>
      <c r="N55" s="76">
        <v>122.005</v>
      </c>
      <c r="O55" s="9">
        <v>122.005</v>
      </c>
      <c r="P55" s="9">
        <v>122.005</v>
      </c>
      <c r="Q55" s="72">
        <f t="shared" si="55"/>
        <v>1.8221000000000001</v>
      </c>
      <c r="R55" s="8">
        <v>1.8221000000000001</v>
      </c>
      <c r="S55" s="8">
        <f t="shared" si="56"/>
        <v>1.8221000000000001</v>
      </c>
      <c r="T55" s="161">
        <f t="shared" si="59"/>
        <v>6.1573960596044142E-3</v>
      </c>
      <c r="U55" s="162">
        <f t="shared" si="60"/>
        <v>6.1573960596044142E-3</v>
      </c>
      <c r="V55" s="162">
        <f t="shared" si="61"/>
        <v>6.1573960596044142E-3</v>
      </c>
      <c r="W55" s="163">
        <f t="shared" si="62"/>
        <v>1.2245389616685198E-2</v>
      </c>
      <c r="X55" s="162">
        <f t="shared" si="63"/>
        <v>1.2245389616685198E-2</v>
      </c>
      <c r="Y55" s="162">
        <f t="shared" si="64"/>
        <v>1.2245389616685198E-2</v>
      </c>
      <c r="Z55" s="163">
        <f t="shared" si="65"/>
        <v>2.4693757377898917E-2</v>
      </c>
      <c r="AA55" s="162">
        <f t="shared" si="66"/>
        <v>2.4693757377898917E-2</v>
      </c>
      <c r="AB55" s="162">
        <f t="shared" si="67"/>
        <v>2.4693757377898917E-2</v>
      </c>
      <c r="AC55" s="128">
        <f t="shared" si="68"/>
        <v>9.7500000000000003E-2</v>
      </c>
      <c r="AD55" s="127">
        <f t="shared" si="69"/>
        <v>9.7500000000000003E-2</v>
      </c>
      <c r="AE55" s="127">
        <f t="shared" si="70"/>
        <v>9.7500000000000003E-2</v>
      </c>
      <c r="AF55" s="159">
        <f t="shared" si="71"/>
        <v>122.005</v>
      </c>
      <c r="AG55" s="160">
        <f t="shared" si="72"/>
        <v>122.005</v>
      </c>
      <c r="AH55" s="160">
        <f t="shared" si="73"/>
        <v>122.005</v>
      </c>
      <c r="AI55" s="159">
        <f t="shared" si="74"/>
        <v>1.8221000000000001</v>
      </c>
      <c r="AJ55" s="160">
        <f t="shared" si="75"/>
        <v>1.8221000000000001</v>
      </c>
      <c r="AK55" s="160">
        <f t="shared" si="76"/>
        <v>1.8221000000000001</v>
      </c>
      <c r="AL55" s="170">
        <f t="shared" si="83"/>
        <v>3.2340449518589498E-2</v>
      </c>
      <c r="AM55" s="127">
        <f t="shared" si="99"/>
        <v>3.2340449518589498E-2</v>
      </c>
      <c r="AN55" s="127">
        <f t="shared" si="100"/>
        <v>3.2340449518589498E-2</v>
      </c>
      <c r="AO55" s="155">
        <f t="shared" si="101"/>
        <v>5.2399919361243441E-2</v>
      </c>
      <c r="AP55" s="154">
        <f t="shared" si="102"/>
        <v>5.2399919361243441E-2</v>
      </c>
      <c r="AQ55" s="154">
        <f t="shared" si="103"/>
        <v>5.2399919361243441E-2</v>
      </c>
      <c r="AR55" s="128">
        <f t="shared" si="104"/>
        <v>0.11496766267939851</v>
      </c>
      <c r="AS55" s="127">
        <f t="shared" si="105"/>
        <v>0.11496766267939851</v>
      </c>
      <c r="AT55" s="127">
        <f t="shared" si="106"/>
        <v>0.11496766267939851</v>
      </c>
      <c r="AU55" s="128">
        <f t="shared" si="84"/>
        <v>9.7500000000000003E-2</v>
      </c>
      <c r="AV55" s="127">
        <f t="shared" si="85"/>
        <v>9.7500000000000003E-2</v>
      </c>
      <c r="AW55" s="127">
        <f t="shared" si="86"/>
        <v>9.7500000000000003E-2</v>
      </c>
      <c r="AX55" s="159">
        <f t="shared" si="87"/>
        <v>122.005</v>
      </c>
      <c r="AY55" s="160">
        <f t="shared" si="88"/>
        <v>122.005</v>
      </c>
      <c r="AZ55" s="160">
        <f t="shared" si="89"/>
        <v>122.005</v>
      </c>
      <c r="BA55" s="159">
        <f t="shared" si="90"/>
        <v>1.8221000000000001</v>
      </c>
      <c r="BB55" s="160">
        <f t="shared" si="91"/>
        <v>1.8221000000000001</v>
      </c>
      <c r="BC55" s="160">
        <f t="shared" si="92"/>
        <v>1.8221000000000001</v>
      </c>
      <c r="BD55" s="171">
        <f t="shared" si="93"/>
        <v>137.66499999999999</v>
      </c>
      <c r="BE55" s="172">
        <f t="shared" si="94"/>
        <v>137.66499999999999</v>
      </c>
      <c r="BF55" s="172">
        <f t="shared" si="95"/>
        <v>137.66499999999999</v>
      </c>
      <c r="BG55" s="159">
        <f t="shared" si="96"/>
        <v>1.6964833333333331</v>
      </c>
      <c r="BH55" s="160">
        <f t="shared" si="97"/>
        <v>1.6964833333333331</v>
      </c>
      <c r="BI55" s="160">
        <f t="shared" si="98"/>
        <v>1.6964833333333331</v>
      </c>
      <c r="BM55" s="250"/>
    </row>
    <row r="56" spans="1:65">
      <c r="A56" s="6">
        <v>41000</v>
      </c>
      <c r="B56" s="7">
        <v>8.5327385827631552E-3</v>
      </c>
      <c r="C56" s="7">
        <v>8.5327385827631552E-3</v>
      </c>
      <c r="D56" s="7">
        <v>8.5327385827631552E-3</v>
      </c>
      <c r="E56" s="64">
        <v>6.3998188894791586E-3</v>
      </c>
      <c r="F56" s="43">
        <v>6.3998188894791586E-3</v>
      </c>
      <c r="G56" s="7">
        <v>6.3998188894791586E-3</v>
      </c>
      <c r="H56" s="64">
        <v>7.2073233161367156E-3</v>
      </c>
      <c r="I56" s="7">
        <v>7.2073233161367156E-3</v>
      </c>
      <c r="J56" s="7">
        <v>7.2073233161367156E-3</v>
      </c>
      <c r="K56" s="64">
        <v>0.09</v>
      </c>
      <c r="L56" s="7">
        <v>0.09</v>
      </c>
      <c r="M56" s="7">
        <v>0.09</v>
      </c>
      <c r="N56" s="76">
        <v>123.041</v>
      </c>
      <c r="O56" s="9">
        <v>123.041</v>
      </c>
      <c r="P56" s="9">
        <v>123.041</v>
      </c>
      <c r="Q56" s="72">
        <f t="shared" si="55"/>
        <v>1.8917999999999999</v>
      </c>
      <c r="R56" s="8">
        <v>1.8917999999999999</v>
      </c>
      <c r="S56" s="8">
        <f t="shared" si="56"/>
        <v>1.8917999999999999</v>
      </c>
      <c r="T56" s="161">
        <f t="shared" si="59"/>
        <v>1.2225222319883544E-2</v>
      </c>
      <c r="U56" s="162">
        <f t="shared" si="60"/>
        <v>1.2225222319883544E-2</v>
      </c>
      <c r="V56" s="162">
        <f t="shared" si="61"/>
        <v>1.2225222319883544E-2</v>
      </c>
      <c r="W56" s="163">
        <f t="shared" si="62"/>
        <v>1.3050756838719479E-2</v>
      </c>
      <c r="X56" s="162">
        <f t="shared" si="63"/>
        <v>1.3050756838719479E-2</v>
      </c>
      <c r="Y56" s="162">
        <f t="shared" si="64"/>
        <v>1.3050756838719479E-2</v>
      </c>
      <c r="Z56" s="163">
        <f t="shared" si="65"/>
        <v>2.3527326428582462E-2</v>
      </c>
      <c r="AA56" s="162">
        <f t="shared" si="66"/>
        <v>2.3527326428582462E-2</v>
      </c>
      <c r="AB56" s="162">
        <f t="shared" si="67"/>
        <v>2.3527326428582462E-2</v>
      </c>
      <c r="AC56" s="128">
        <f t="shared" si="68"/>
        <v>0.09</v>
      </c>
      <c r="AD56" s="127">
        <f t="shared" si="69"/>
        <v>0.09</v>
      </c>
      <c r="AE56" s="127">
        <f t="shared" si="70"/>
        <v>0.09</v>
      </c>
      <c r="AF56" s="159">
        <f t="shared" si="71"/>
        <v>123.041</v>
      </c>
      <c r="AG56" s="160">
        <f t="shared" si="72"/>
        <v>123.041</v>
      </c>
      <c r="AH56" s="160">
        <f t="shared" si="73"/>
        <v>123.041</v>
      </c>
      <c r="AI56" s="159">
        <f t="shared" si="74"/>
        <v>1.8917999999999999</v>
      </c>
      <c r="AJ56" s="160">
        <f t="shared" si="75"/>
        <v>1.8917999999999999</v>
      </c>
      <c r="AK56" s="160">
        <f t="shared" si="76"/>
        <v>1.8917999999999999</v>
      </c>
      <c r="AL56" s="170">
        <f t="shared" si="83"/>
        <v>3.65154291609735E-2</v>
      </c>
      <c r="AM56" s="127">
        <f t="shared" si="99"/>
        <v>3.65154291609735E-2</v>
      </c>
      <c r="AN56" s="127">
        <f t="shared" si="100"/>
        <v>3.65154291609735E-2</v>
      </c>
      <c r="AO56" s="155">
        <f t="shared" si="101"/>
        <v>5.1041657194300649E-2</v>
      </c>
      <c r="AP56" s="154">
        <f t="shared" si="102"/>
        <v>5.1041657194300649E-2</v>
      </c>
      <c r="AQ56" s="154">
        <f t="shared" si="103"/>
        <v>5.1041657194300649E-2</v>
      </c>
      <c r="AR56" s="128">
        <f t="shared" si="104"/>
        <v>0.11244780820874256</v>
      </c>
      <c r="AS56" s="127">
        <f t="shared" si="105"/>
        <v>0.11244780820874256</v>
      </c>
      <c r="AT56" s="127">
        <f t="shared" si="106"/>
        <v>0.11244780820874256</v>
      </c>
      <c r="AU56" s="128">
        <f t="shared" si="84"/>
        <v>0.09</v>
      </c>
      <c r="AV56" s="127">
        <f t="shared" si="85"/>
        <v>0.09</v>
      </c>
      <c r="AW56" s="127">
        <f t="shared" si="86"/>
        <v>0.09</v>
      </c>
      <c r="AX56" s="159">
        <f t="shared" si="87"/>
        <v>123.041</v>
      </c>
      <c r="AY56" s="160">
        <f t="shared" si="88"/>
        <v>123.041</v>
      </c>
      <c r="AZ56" s="160">
        <f t="shared" si="89"/>
        <v>123.041</v>
      </c>
      <c r="BA56" s="159">
        <f t="shared" si="90"/>
        <v>1.8917999999999999</v>
      </c>
      <c r="BB56" s="160">
        <f t="shared" si="91"/>
        <v>1.8917999999999999</v>
      </c>
      <c r="BC56" s="160">
        <f t="shared" si="92"/>
        <v>1.8917999999999999</v>
      </c>
      <c r="BD56" s="171">
        <f t="shared" si="93"/>
        <v>139.13249999999999</v>
      </c>
      <c r="BE56" s="172">
        <f t="shared" si="94"/>
        <v>139.13249999999999</v>
      </c>
      <c r="BF56" s="172">
        <f t="shared" si="95"/>
        <v>139.13249999999999</v>
      </c>
      <c r="BG56" s="159">
        <f t="shared" si="96"/>
        <v>1.7230249999999998</v>
      </c>
      <c r="BH56" s="160">
        <f t="shared" si="97"/>
        <v>1.7230249999999998</v>
      </c>
      <c r="BI56" s="160">
        <f t="shared" si="98"/>
        <v>1.7230249999999998</v>
      </c>
      <c r="BM56" s="250"/>
    </row>
    <row r="57" spans="1:65">
      <c r="A57" s="6">
        <v>41030</v>
      </c>
      <c r="B57" s="7">
        <v>1.0226371168754911E-2</v>
      </c>
      <c r="C57" s="7">
        <v>1.0226371168754911E-2</v>
      </c>
      <c r="D57" s="7">
        <v>1.0226371168754911E-2</v>
      </c>
      <c r="E57" s="64">
        <v>3.5991763423370848E-3</v>
      </c>
      <c r="F57" s="43">
        <v>3.5991763423370848E-3</v>
      </c>
      <c r="G57" s="7">
        <v>3.5991763423370848E-3</v>
      </c>
      <c r="H57" s="64">
        <v>6.8214933659622723E-3</v>
      </c>
      <c r="I57" s="7">
        <v>6.8214933659622723E-3</v>
      </c>
      <c r="J57" s="7">
        <v>6.8214933659622723E-3</v>
      </c>
      <c r="K57" s="64">
        <v>8.5000000000000006E-2</v>
      </c>
      <c r="L57" s="7">
        <v>8.5000000000000006E-2</v>
      </c>
      <c r="M57" s="7">
        <v>8.5000000000000006E-2</v>
      </c>
      <c r="N57" s="76">
        <v>171.285</v>
      </c>
      <c r="O57" s="9">
        <v>171.285</v>
      </c>
      <c r="P57" s="9">
        <v>171.285</v>
      </c>
      <c r="Q57" s="72">
        <f t="shared" si="55"/>
        <v>2.0223</v>
      </c>
      <c r="R57" s="8">
        <v>2.0223</v>
      </c>
      <c r="S57" s="8">
        <f t="shared" si="56"/>
        <v>2.0223</v>
      </c>
      <c r="T57" s="161">
        <f t="shared" si="59"/>
        <v>2.3204214806659795E-2</v>
      </c>
      <c r="U57" s="162">
        <f t="shared" si="60"/>
        <v>2.3204214806659795E-2</v>
      </c>
      <c r="V57" s="162">
        <f t="shared" si="61"/>
        <v>2.3204214806659795E-2</v>
      </c>
      <c r="W57" s="163">
        <f t="shared" si="62"/>
        <v>1.21430171107475E-2</v>
      </c>
      <c r="X57" s="162">
        <f t="shared" si="63"/>
        <v>1.21430171107475E-2</v>
      </c>
      <c r="Y57" s="162">
        <f t="shared" si="64"/>
        <v>1.21430171107475E-2</v>
      </c>
      <c r="Z57" s="163">
        <f t="shared" si="65"/>
        <v>2.1970587929449392E-2</v>
      </c>
      <c r="AA57" s="162">
        <f t="shared" si="66"/>
        <v>2.1970587929449392E-2</v>
      </c>
      <c r="AB57" s="162">
        <f t="shared" si="67"/>
        <v>2.1970587929449392E-2</v>
      </c>
      <c r="AC57" s="128">
        <f t="shared" si="68"/>
        <v>8.5000000000000006E-2</v>
      </c>
      <c r="AD57" s="127">
        <f t="shared" si="69"/>
        <v>8.5000000000000006E-2</v>
      </c>
      <c r="AE57" s="127">
        <f t="shared" si="70"/>
        <v>8.5000000000000006E-2</v>
      </c>
      <c r="AF57" s="159">
        <f t="shared" si="71"/>
        <v>171.285</v>
      </c>
      <c r="AG57" s="160">
        <f t="shared" si="72"/>
        <v>171.285</v>
      </c>
      <c r="AH57" s="160">
        <f t="shared" si="73"/>
        <v>171.285</v>
      </c>
      <c r="AI57" s="159">
        <f t="shared" si="74"/>
        <v>2.0223</v>
      </c>
      <c r="AJ57" s="160">
        <f t="shared" si="75"/>
        <v>2.0223</v>
      </c>
      <c r="AK57" s="160">
        <f t="shared" si="76"/>
        <v>2.0223</v>
      </c>
      <c r="AL57" s="170">
        <f t="shared" si="83"/>
        <v>4.2614509435624948E-2</v>
      </c>
      <c r="AM57" s="127">
        <f t="shared" si="99"/>
        <v>4.2614509435624948E-2</v>
      </c>
      <c r="AN57" s="127">
        <f t="shared" si="100"/>
        <v>4.2614509435624948E-2</v>
      </c>
      <c r="AO57" s="155">
        <f t="shared" si="101"/>
        <v>4.9888673678113449E-2</v>
      </c>
      <c r="AP57" s="154">
        <f t="shared" si="102"/>
        <v>4.9888673678113449E-2</v>
      </c>
      <c r="AQ57" s="154">
        <f t="shared" si="103"/>
        <v>4.9888673678113449E-2</v>
      </c>
      <c r="AR57" s="128">
        <f t="shared" si="104"/>
        <v>0.10950846744565967</v>
      </c>
      <c r="AS57" s="127">
        <f t="shared" si="105"/>
        <v>0.10950846744565967</v>
      </c>
      <c r="AT57" s="127">
        <f t="shared" si="106"/>
        <v>0.10950846744565967</v>
      </c>
      <c r="AU57" s="128">
        <f t="shared" si="84"/>
        <v>8.5000000000000006E-2</v>
      </c>
      <c r="AV57" s="127">
        <f t="shared" si="85"/>
        <v>8.5000000000000006E-2</v>
      </c>
      <c r="AW57" s="127">
        <f t="shared" si="86"/>
        <v>8.5000000000000006E-2</v>
      </c>
      <c r="AX57" s="159">
        <f t="shared" si="87"/>
        <v>171.285</v>
      </c>
      <c r="AY57" s="160">
        <f t="shared" si="88"/>
        <v>171.285</v>
      </c>
      <c r="AZ57" s="160">
        <f t="shared" si="89"/>
        <v>171.285</v>
      </c>
      <c r="BA57" s="159">
        <f t="shared" si="90"/>
        <v>2.0223</v>
      </c>
      <c r="BB57" s="160">
        <f t="shared" si="91"/>
        <v>2.0223</v>
      </c>
      <c r="BC57" s="160">
        <f t="shared" si="92"/>
        <v>2.0223</v>
      </c>
      <c r="BD57" s="171">
        <f t="shared" si="93"/>
        <v>144.73391666666669</v>
      </c>
      <c r="BE57" s="172">
        <f t="shared" si="94"/>
        <v>144.73391666666669</v>
      </c>
      <c r="BF57" s="172">
        <f t="shared" si="95"/>
        <v>144.73391666666669</v>
      </c>
      <c r="BG57" s="159">
        <f t="shared" si="96"/>
        <v>1.7598916666666666</v>
      </c>
      <c r="BH57" s="160">
        <f t="shared" si="97"/>
        <v>1.7598916666666666</v>
      </c>
      <c r="BI57" s="160">
        <f t="shared" si="98"/>
        <v>1.7598916666666666</v>
      </c>
      <c r="BM57" s="250"/>
    </row>
    <row r="58" spans="1:65">
      <c r="A58" s="6">
        <v>41061</v>
      </c>
      <c r="B58" s="7">
        <v>6.6001566558107072E-3</v>
      </c>
      <c r="C58" s="7">
        <v>6.6001566558107072E-3</v>
      </c>
      <c r="D58" s="7">
        <v>6.6001566558107072E-3</v>
      </c>
      <c r="E58" s="64">
        <v>7.9886434823572827E-4</v>
      </c>
      <c r="F58" s="43">
        <v>7.9886434823572827E-4</v>
      </c>
      <c r="G58" s="7">
        <v>7.9886434823572827E-4</v>
      </c>
      <c r="H58" s="64">
        <v>6.8214933659622723E-3</v>
      </c>
      <c r="I58" s="7">
        <v>6.8214933659622723E-3</v>
      </c>
      <c r="J58" s="7">
        <v>6.8214933659622723E-3</v>
      </c>
      <c r="K58" s="64">
        <v>8.5000000000000006E-2</v>
      </c>
      <c r="L58" s="7">
        <v>8.5000000000000006E-2</v>
      </c>
      <c r="M58" s="7">
        <v>8.5000000000000006E-2</v>
      </c>
      <c r="N58" s="76">
        <v>157.32300000000001</v>
      </c>
      <c r="O58" s="9">
        <v>157.32300000000001</v>
      </c>
      <c r="P58" s="9">
        <v>157.32300000000001</v>
      </c>
      <c r="Q58" s="72">
        <f t="shared" si="55"/>
        <v>2.0213000000000001</v>
      </c>
      <c r="R58" s="8">
        <v>2.0213000000000001</v>
      </c>
      <c r="S58" s="8">
        <f t="shared" si="56"/>
        <v>2.0213000000000001</v>
      </c>
      <c r="T58" s="161">
        <f t="shared" si="59"/>
        <v>2.5570914344997364E-2</v>
      </c>
      <c r="U58" s="162">
        <f t="shared" si="60"/>
        <v>2.5570914344997364E-2</v>
      </c>
      <c r="V58" s="162">
        <f t="shared" si="61"/>
        <v>2.5570914344997364E-2</v>
      </c>
      <c r="W58" s="163">
        <f t="shared" si="62"/>
        <v>1.0828899898705835E-2</v>
      </c>
      <c r="X58" s="162">
        <f t="shared" si="63"/>
        <v>1.0828899898705835E-2</v>
      </c>
      <c r="Y58" s="162">
        <f t="shared" si="64"/>
        <v>1.0828899898705835E-2</v>
      </c>
      <c r="Z58" s="163">
        <f t="shared" si="65"/>
        <v>2.0995507612908471E-2</v>
      </c>
      <c r="AA58" s="162">
        <f t="shared" si="66"/>
        <v>2.0995507612908471E-2</v>
      </c>
      <c r="AB58" s="162">
        <f t="shared" si="67"/>
        <v>2.0995507612908471E-2</v>
      </c>
      <c r="AC58" s="128">
        <f t="shared" si="68"/>
        <v>8.5000000000000006E-2</v>
      </c>
      <c r="AD58" s="127">
        <f t="shared" si="69"/>
        <v>8.5000000000000006E-2</v>
      </c>
      <c r="AE58" s="127">
        <f t="shared" si="70"/>
        <v>8.5000000000000006E-2</v>
      </c>
      <c r="AF58" s="159">
        <f t="shared" si="71"/>
        <v>157.32300000000001</v>
      </c>
      <c r="AG58" s="160">
        <f t="shared" si="72"/>
        <v>157.32300000000001</v>
      </c>
      <c r="AH58" s="160">
        <f t="shared" si="73"/>
        <v>157.32300000000001</v>
      </c>
      <c r="AI58" s="159">
        <f t="shared" si="74"/>
        <v>2.0213000000000001</v>
      </c>
      <c r="AJ58" s="160">
        <f t="shared" si="75"/>
        <v>2.0213000000000001</v>
      </c>
      <c r="AK58" s="160">
        <f t="shared" si="76"/>
        <v>2.0213000000000001</v>
      </c>
      <c r="AL58" s="170">
        <f t="shared" si="83"/>
        <v>5.1412060810010374E-2</v>
      </c>
      <c r="AM58" s="127">
        <f t="shared" si="99"/>
        <v>5.1412060810010374E-2</v>
      </c>
      <c r="AN58" s="127">
        <f t="shared" si="100"/>
        <v>5.1412060810010374E-2</v>
      </c>
      <c r="AO58" s="155">
        <f t="shared" si="101"/>
        <v>4.9154252835474699E-2</v>
      </c>
      <c r="AP58" s="154">
        <f t="shared" si="102"/>
        <v>4.9154252835474699E-2</v>
      </c>
      <c r="AQ58" s="154">
        <f t="shared" si="103"/>
        <v>4.9154252835474699E-2</v>
      </c>
      <c r="AR58" s="128">
        <f t="shared" si="104"/>
        <v>0.10637130510254678</v>
      </c>
      <c r="AS58" s="127">
        <f t="shared" si="105"/>
        <v>0.10637130510254678</v>
      </c>
      <c r="AT58" s="127">
        <f t="shared" si="106"/>
        <v>0.10637130510254678</v>
      </c>
      <c r="AU58" s="128">
        <f t="shared" si="84"/>
        <v>8.5000000000000006E-2</v>
      </c>
      <c r="AV58" s="127">
        <f t="shared" si="85"/>
        <v>8.5000000000000006E-2</v>
      </c>
      <c r="AW58" s="127">
        <f t="shared" si="86"/>
        <v>8.5000000000000006E-2</v>
      </c>
      <c r="AX58" s="159">
        <f t="shared" si="87"/>
        <v>157.32300000000001</v>
      </c>
      <c r="AY58" s="160">
        <f t="shared" si="88"/>
        <v>157.32300000000001</v>
      </c>
      <c r="AZ58" s="160">
        <f t="shared" si="89"/>
        <v>157.32300000000001</v>
      </c>
      <c r="BA58" s="159">
        <f t="shared" si="90"/>
        <v>2.0213000000000001</v>
      </c>
      <c r="BB58" s="160">
        <f t="shared" si="91"/>
        <v>2.0213000000000001</v>
      </c>
      <c r="BC58" s="160">
        <f t="shared" si="92"/>
        <v>2.0213000000000001</v>
      </c>
      <c r="BD58" s="171">
        <f t="shared" si="93"/>
        <v>148.67708333333334</v>
      </c>
      <c r="BE58" s="172">
        <f t="shared" si="94"/>
        <v>148.67708333333334</v>
      </c>
      <c r="BF58" s="172">
        <f t="shared" si="95"/>
        <v>148.67708333333334</v>
      </c>
      <c r="BG58" s="159">
        <f t="shared" si="96"/>
        <v>1.7982416666666667</v>
      </c>
      <c r="BH58" s="160">
        <f t="shared" si="97"/>
        <v>1.7982416666666667</v>
      </c>
      <c r="BI58" s="160">
        <f t="shared" si="98"/>
        <v>1.7982416666666667</v>
      </c>
      <c r="BM58" s="250"/>
    </row>
    <row r="59" spans="1:65">
      <c r="A59" s="6">
        <v>41091</v>
      </c>
      <c r="B59" s="7">
        <v>1.3410683496402287E-2</v>
      </c>
      <c r="C59" s="7">
        <v>1.3410683496402287E-2</v>
      </c>
      <c r="D59" s="7">
        <v>1.3410683496402287E-2</v>
      </c>
      <c r="E59" s="64">
        <v>4.3012358156842012E-3</v>
      </c>
      <c r="F59" s="43">
        <v>4.3012358156842012E-3</v>
      </c>
      <c r="G59" s="7">
        <v>4.3012358156842012E-3</v>
      </c>
      <c r="H59" s="64">
        <v>6.4340301100034303E-3</v>
      </c>
      <c r="I59" s="7">
        <v>6.4340301100034303E-3</v>
      </c>
      <c r="J59" s="7">
        <v>6.4340301100034303E-3</v>
      </c>
      <c r="K59" s="64">
        <v>0.08</v>
      </c>
      <c r="L59" s="7">
        <v>0.08</v>
      </c>
      <c r="M59" s="7">
        <v>0.08</v>
      </c>
      <c r="N59" s="76">
        <v>134.113</v>
      </c>
      <c r="O59" s="9">
        <v>134.113</v>
      </c>
      <c r="P59" s="9">
        <v>134.113</v>
      </c>
      <c r="Q59" s="72">
        <f t="shared" si="55"/>
        <v>2.0499000000000001</v>
      </c>
      <c r="R59" s="8">
        <v>2.0499000000000001</v>
      </c>
      <c r="S59" s="8">
        <f t="shared" si="56"/>
        <v>2.0499000000000001</v>
      </c>
      <c r="T59" s="161">
        <f t="shared" si="59"/>
        <v>3.0531267374523496E-2</v>
      </c>
      <c r="U59" s="162">
        <f t="shared" si="60"/>
        <v>3.0531267374523496E-2</v>
      </c>
      <c r="V59" s="162">
        <f t="shared" si="61"/>
        <v>3.0531267374523496E-2</v>
      </c>
      <c r="W59" s="163">
        <f t="shared" si="62"/>
        <v>8.7210811372011587E-3</v>
      </c>
      <c r="X59" s="162">
        <f t="shared" si="63"/>
        <v>8.7210811372011587E-3</v>
      </c>
      <c r="Y59" s="162">
        <f t="shared" si="64"/>
        <v>8.7210811372011587E-3</v>
      </c>
      <c r="Z59" s="163">
        <f t="shared" si="65"/>
        <v>2.0211628394347869E-2</v>
      </c>
      <c r="AA59" s="162">
        <f t="shared" si="66"/>
        <v>2.0211628394347869E-2</v>
      </c>
      <c r="AB59" s="162">
        <f t="shared" si="67"/>
        <v>2.0211628394347869E-2</v>
      </c>
      <c r="AC59" s="128">
        <f t="shared" si="68"/>
        <v>0.08</v>
      </c>
      <c r="AD59" s="127">
        <f t="shared" si="69"/>
        <v>0.08</v>
      </c>
      <c r="AE59" s="127">
        <f t="shared" si="70"/>
        <v>0.08</v>
      </c>
      <c r="AF59" s="159">
        <f t="shared" si="71"/>
        <v>134.113</v>
      </c>
      <c r="AG59" s="160">
        <f t="shared" si="72"/>
        <v>134.113</v>
      </c>
      <c r="AH59" s="160">
        <f t="shared" si="73"/>
        <v>134.113</v>
      </c>
      <c r="AI59" s="159">
        <f t="shared" si="74"/>
        <v>2.0499000000000001</v>
      </c>
      <c r="AJ59" s="160">
        <f t="shared" si="75"/>
        <v>2.0499000000000001</v>
      </c>
      <c r="AK59" s="160">
        <f t="shared" si="76"/>
        <v>2.0499000000000001</v>
      </c>
      <c r="AL59" s="170">
        <f t="shared" si="83"/>
        <v>6.674325917655155E-2</v>
      </c>
      <c r="AM59" s="127">
        <f t="shared" si="99"/>
        <v>6.674325917655155E-2</v>
      </c>
      <c r="AN59" s="127">
        <f t="shared" si="100"/>
        <v>6.674325917655155E-2</v>
      </c>
      <c r="AO59" s="155">
        <f t="shared" si="101"/>
        <v>5.1984143693268203E-2</v>
      </c>
      <c r="AP59" s="154">
        <f t="shared" si="102"/>
        <v>5.1984143693268203E-2</v>
      </c>
      <c r="AQ59" s="154">
        <f t="shared" si="103"/>
        <v>5.1984143693268203E-2</v>
      </c>
      <c r="AR59" s="128">
        <f t="shared" si="104"/>
        <v>0.10261400929266307</v>
      </c>
      <c r="AS59" s="127">
        <f t="shared" si="105"/>
        <v>0.10261400929266307</v>
      </c>
      <c r="AT59" s="127">
        <f t="shared" si="106"/>
        <v>0.10261400929266307</v>
      </c>
      <c r="AU59" s="128">
        <f t="shared" si="84"/>
        <v>0.08</v>
      </c>
      <c r="AV59" s="127">
        <f t="shared" si="85"/>
        <v>0.08</v>
      </c>
      <c r="AW59" s="127">
        <f t="shared" si="86"/>
        <v>0.08</v>
      </c>
      <c r="AX59" s="159">
        <f t="shared" si="87"/>
        <v>134.113</v>
      </c>
      <c r="AY59" s="160">
        <f t="shared" si="88"/>
        <v>134.113</v>
      </c>
      <c r="AZ59" s="160">
        <f t="shared" si="89"/>
        <v>134.113</v>
      </c>
      <c r="BA59" s="159">
        <f t="shared" si="90"/>
        <v>2.0499000000000001</v>
      </c>
      <c r="BB59" s="160">
        <f t="shared" si="91"/>
        <v>2.0499000000000001</v>
      </c>
      <c r="BC59" s="160">
        <f t="shared" si="92"/>
        <v>2.0499000000000001</v>
      </c>
      <c r="BD59" s="171">
        <f t="shared" si="93"/>
        <v>150.39041666666671</v>
      </c>
      <c r="BE59" s="172">
        <f t="shared" si="94"/>
        <v>150.39041666666671</v>
      </c>
      <c r="BF59" s="172">
        <f t="shared" si="95"/>
        <v>150.39041666666671</v>
      </c>
      <c r="BG59" s="159">
        <f t="shared" si="96"/>
        <v>1.8393750000000002</v>
      </c>
      <c r="BH59" s="160">
        <f t="shared" si="97"/>
        <v>1.8393750000000002</v>
      </c>
      <c r="BI59" s="160">
        <f t="shared" si="98"/>
        <v>1.8393750000000002</v>
      </c>
      <c r="BM59" s="250"/>
    </row>
    <row r="60" spans="1:65">
      <c r="A60" s="6">
        <v>41122</v>
      </c>
      <c r="B60" s="7">
        <v>1.4277891495299011E-2</v>
      </c>
      <c r="C60" s="7">
        <v>1.4277891495299011E-2</v>
      </c>
      <c r="D60" s="7">
        <v>1.4277891495299011E-2</v>
      </c>
      <c r="E60" s="64">
        <v>4.0999999999999925E-3</v>
      </c>
      <c r="F60" s="43">
        <v>4.0999999999999925E-3</v>
      </c>
      <c r="G60" s="7">
        <v>4.0999999999999925E-3</v>
      </c>
      <c r="H60" s="64">
        <v>6.0449190242917172E-3</v>
      </c>
      <c r="I60" s="7">
        <v>6.0449190242917172E-3</v>
      </c>
      <c r="J60" s="7">
        <v>6.0449190242917172E-3</v>
      </c>
      <c r="K60" s="64">
        <v>7.4999999999999997E-2</v>
      </c>
      <c r="L60" s="7">
        <v>7.4999999999999997E-2</v>
      </c>
      <c r="M60" s="7">
        <v>7.4999999999999997E-2</v>
      </c>
      <c r="N60" s="76">
        <v>131.01900000000001</v>
      </c>
      <c r="O60" s="9">
        <v>131.01900000000001</v>
      </c>
      <c r="P60" s="9">
        <v>131.01900000000001</v>
      </c>
      <c r="Q60" s="72">
        <f t="shared" si="55"/>
        <v>2.0371999999999999</v>
      </c>
      <c r="R60" s="8">
        <v>2.0371999999999999</v>
      </c>
      <c r="S60" s="8">
        <f t="shared" si="56"/>
        <v>2.0371999999999999</v>
      </c>
      <c r="T60" s="161">
        <f t="shared" si="59"/>
        <v>3.466422063734198E-2</v>
      </c>
      <c r="U60" s="162">
        <f t="shared" si="60"/>
        <v>3.466422063734198E-2</v>
      </c>
      <c r="V60" s="162">
        <f t="shared" si="61"/>
        <v>3.466422063734198E-2</v>
      </c>
      <c r="W60" s="163">
        <f t="shared" si="62"/>
        <v>9.2244607665645795E-3</v>
      </c>
      <c r="X60" s="162">
        <f t="shared" si="63"/>
        <v>9.2244607665645795E-3</v>
      </c>
      <c r="Y60" s="162">
        <f t="shared" si="64"/>
        <v>9.2244607665645795E-3</v>
      </c>
      <c r="Z60" s="163">
        <f t="shared" si="65"/>
        <v>1.9424726069650511E-2</v>
      </c>
      <c r="AA60" s="162">
        <f t="shared" si="66"/>
        <v>1.9424726069650511E-2</v>
      </c>
      <c r="AB60" s="162">
        <f t="shared" si="67"/>
        <v>1.9424726069650511E-2</v>
      </c>
      <c r="AC60" s="128">
        <f t="shared" si="68"/>
        <v>7.4999999999999997E-2</v>
      </c>
      <c r="AD60" s="127">
        <f t="shared" si="69"/>
        <v>7.4999999999999997E-2</v>
      </c>
      <c r="AE60" s="127">
        <f t="shared" si="70"/>
        <v>7.4999999999999997E-2</v>
      </c>
      <c r="AF60" s="159">
        <f t="shared" si="71"/>
        <v>131.01900000000001</v>
      </c>
      <c r="AG60" s="160">
        <f t="shared" si="72"/>
        <v>131.01900000000001</v>
      </c>
      <c r="AH60" s="160">
        <f t="shared" si="73"/>
        <v>131.01900000000001</v>
      </c>
      <c r="AI60" s="159">
        <f t="shared" si="74"/>
        <v>2.0371999999999999</v>
      </c>
      <c r="AJ60" s="160">
        <f t="shared" si="75"/>
        <v>2.0371999999999999</v>
      </c>
      <c r="AK60" s="160">
        <f t="shared" si="76"/>
        <v>2.0371999999999999</v>
      </c>
      <c r="AL60" s="170">
        <f t="shared" si="83"/>
        <v>7.7234917419221949E-2</v>
      </c>
      <c r="AM60" s="127">
        <f t="shared" si="99"/>
        <v>7.7234917419221949E-2</v>
      </c>
      <c r="AN60" s="127">
        <f t="shared" si="100"/>
        <v>7.7234917419221949E-2</v>
      </c>
      <c r="AO60" s="155">
        <f t="shared" si="101"/>
        <v>5.2404011195147815E-2</v>
      </c>
      <c r="AP60" s="154">
        <f t="shared" si="102"/>
        <v>5.2404011195147815E-2</v>
      </c>
      <c r="AQ60" s="154">
        <f t="shared" si="103"/>
        <v>5.2404011195147815E-2</v>
      </c>
      <c r="AR60" s="128">
        <f t="shared" si="104"/>
        <v>9.8444624655356527E-2</v>
      </c>
      <c r="AS60" s="127">
        <f t="shared" si="105"/>
        <v>9.8444624655356527E-2</v>
      </c>
      <c r="AT60" s="127">
        <f t="shared" si="106"/>
        <v>9.8444624655356527E-2</v>
      </c>
      <c r="AU60" s="128">
        <f t="shared" si="84"/>
        <v>7.4999999999999997E-2</v>
      </c>
      <c r="AV60" s="127">
        <f t="shared" si="85"/>
        <v>7.4999999999999997E-2</v>
      </c>
      <c r="AW60" s="127">
        <f t="shared" si="86"/>
        <v>7.4999999999999997E-2</v>
      </c>
      <c r="AX60" s="159">
        <f t="shared" si="87"/>
        <v>131.01900000000001</v>
      </c>
      <c r="AY60" s="160">
        <f t="shared" si="88"/>
        <v>131.01900000000001</v>
      </c>
      <c r="AZ60" s="160">
        <f t="shared" si="89"/>
        <v>131.01900000000001</v>
      </c>
      <c r="BA60" s="159">
        <f t="shared" si="90"/>
        <v>2.0371999999999999</v>
      </c>
      <c r="BB60" s="160">
        <f t="shared" si="91"/>
        <v>2.0371999999999999</v>
      </c>
      <c r="BC60" s="160">
        <f t="shared" si="92"/>
        <v>2.0371999999999999</v>
      </c>
      <c r="BD60" s="171">
        <f t="shared" si="93"/>
        <v>149.37733333333333</v>
      </c>
      <c r="BE60" s="172">
        <f t="shared" si="94"/>
        <v>149.37733333333333</v>
      </c>
      <c r="BF60" s="172">
        <f t="shared" si="95"/>
        <v>149.37733333333333</v>
      </c>
      <c r="BG60" s="159">
        <f t="shared" si="96"/>
        <v>1.8768750000000001</v>
      </c>
      <c r="BH60" s="160">
        <f t="shared" si="97"/>
        <v>1.8768750000000001</v>
      </c>
      <c r="BI60" s="160">
        <f t="shared" si="98"/>
        <v>1.8768750000000001</v>
      </c>
      <c r="BM60" s="250"/>
    </row>
    <row r="61" spans="1:65">
      <c r="A61" s="6">
        <v>41153</v>
      </c>
      <c r="B61" s="7">
        <v>9.6562056112374783E-3</v>
      </c>
      <c r="C61" s="7">
        <v>9.6562056112374783E-3</v>
      </c>
      <c r="D61" s="7">
        <v>9.6562056112374783E-3</v>
      </c>
      <c r="E61" s="64">
        <v>5.7000000000000384E-3</v>
      </c>
      <c r="F61" s="43">
        <v>5.7000000000000384E-3</v>
      </c>
      <c r="G61" s="7">
        <v>5.7000000000000384E-3</v>
      </c>
      <c r="H61" s="64">
        <v>6.0449190242917172E-3</v>
      </c>
      <c r="I61" s="7">
        <v>6.0449190242917172E-3</v>
      </c>
      <c r="J61" s="7">
        <v>6.0449190242917172E-3</v>
      </c>
      <c r="K61" s="64">
        <v>7.4999999999999997E-2</v>
      </c>
      <c r="L61" s="7">
        <v>7.4999999999999997E-2</v>
      </c>
      <c r="M61" s="7">
        <v>7.4999999999999997E-2</v>
      </c>
      <c r="N61" s="76">
        <v>111.83499999999999</v>
      </c>
      <c r="O61" s="9">
        <v>112.825</v>
      </c>
      <c r="P61" s="9">
        <v>111.83499999999999</v>
      </c>
      <c r="Q61" s="72">
        <f t="shared" si="55"/>
        <v>2.0306000000000002</v>
      </c>
      <c r="R61" s="8">
        <v>2.0306000000000002</v>
      </c>
      <c r="S61" s="8">
        <f t="shared" si="56"/>
        <v>2.0306000000000002</v>
      </c>
      <c r="T61" s="161">
        <f t="shared" si="59"/>
        <v>3.780547239434684E-2</v>
      </c>
      <c r="U61" s="162">
        <f t="shared" si="60"/>
        <v>3.780547239434684E-2</v>
      </c>
      <c r="V61" s="162">
        <f t="shared" si="61"/>
        <v>3.780547239434684E-2</v>
      </c>
      <c r="W61" s="163">
        <f t="shared" si="62"/>
        <v>1.4166858446559072E-2</v>
      </c>
      <c r="X61" s="162">
        <f t="shared" si="63"/>
        <v>1.4166858446559072E-2</v>
      </c>
      <c r="Y61" s="162">
        <f t="shared" si="64"/>
        <v>1.4166858446559072E-2</v>
      </c>
      <c r="Z61" s="163">
        <f t="shared" si="65"/>
        <v>1.8638430692817121E-2</v>
      </c>
      <c r="AA61" s="162">
        <f t="shared" si="66"/>
        <v>1.8638430692817121E-2</v>
      </c>
      <c r="AB61" s="162">
        <f t="shared" si="67"/>
        <v>1.8638430692817121E-2</v>
      </c>
      <c r="AC61" s="128">
        <f t="shared" si="68"/>
        <v>7.4999999999999997E-2</v>
      </c>
      <c r="AD61" s="127">
        <f t="shared" si="69"/>
        <v>7.4999999999999997E-2</v>
      </c>
      <c r="AE61" s="127">
        <f t="shared" si="70"/>
        <v>7.4999999999999997E-2</v>
      </c>
      <c r="AF61" s="159">
        <f t="shared" si="71"/>
        <v>111.83499999999999</v>
      </c>
      <c r="AG61" s="160">
        <f t="shared" si="72"/>
        <v>112.825</v>
      </c>
      <c r="AH61" s="160">
        <f t="shared" si="73"/>
        <v>111.83499999999999</v>
      </c>
      <c r="AI61" s="159">
        <f t="shared" si="74"/>
        <v>2.0306000000000002</v>
      </c>
      <c r="AJ61" s="160">
        <f t="shared" si="75"/>
        <v>2.0306000000000002</v>
      </c>
      <c r="AK61" s="160">
        <f t="shared" si="76"/>
        <v>2.0306000000000002</v>
      </c>
      <c r="AL61" s="170">
        <f t="shared" si="83"/>
        <v>8.0663148355456293E-2</v>
      </c>
      <c r="AM61" s="127">
        <f t="shared" si="99"/>
        <v>8.0663148355456293E-2</v>
      </c>
      <c r="AN61" s="127">
        <f t="shared" si="100"/>
        <v>8.0663148355456293E-2</v>
      </c>
      <c r="AO61" s="155">
        <f t="shared" si="101"/>
        <v>5.28217956835626E-2</v>
      </c>
      <c r="AP61" s="154">
        <f t="shared" si="102"/>
        <v>5.28217956835626E-2</v>
      </c>
      <c r="AQ61" s="154">
        <f t="shared" si="103"/>
        <v>5.28217956835626E-2</v>
      </c>
      <c r="AR61" s="128">
        <f t="shared" si="104"/>
        <v>9.4697277670202418E-2</v>
      </c>
      <c r="AS61" s="127">
        <f t="shared" si="105"/>
        <v>9.4697277670202418E-2</v>
      </c>
      <c r="AT61" s="127">
        <f t="shared" si="106"/>
        <v>9.4697277670202418E-2</v>
      </c>
      <c r="AU61" s="128">
        <f t="shared" si="84"/>
        <v>7.4999999999999997E-2</v>
      </c>
      <c r="AV61" s="127">
        <f t="shared" si="85"/>
        <v>7.4999999999999997E-2</v>
      </c>
      <c r="AW61" s="127">
        <f t="shared" si="86"/>
        <v>7.4999999999999997E-2</v>
      </c>
      <c r="AX61" s="159">
        <f t="shared" si="87"/>
        <v>111.83499999999999</v>
      </c>
      <c r="AY61" s="160">
        <f t="shared" si="88"/>
        <v>112.825</v>
      </c>
      <c r="AZ61" s="160">
        <f t="shared" si="89"/>
        <v>111.83499999999999</v>
      </c>
      <c r="BA61" s="159">
        <f t="shared" si="90"/>
        <v>2.0306000000000002</v>
      </c>
      <c r="BB61" s="160">
        <f t="shared" si="91"/>
        <v>2.0306000000000002</v>
      </c>
      <c r="BC61" s="160">
        <f t="shared" si="92"/>
        <v>2.0306000000000002</v>
      </c>
      <c r="BD61" s="171">
        <f t="shared" si="93"/>
        <v>141.88400000000001</v>
      </c>
      <c r="BE61" s="172">
        <f t="shared" si="94"/>
        <v>141.96650000000002</v>
      </c>
      <c r="BF61" s="172">
        <f t="shared" si="95"/>
        <v>141.88400000000001</v>
      </c>
      <c r="BG61" s="159">
        <f t="shared" si="96"/>
        <v>1.8915583333333332</v>
      </c>
      <c r="BH61" s="160">
        <f t="shared" si="97"/>
        <v>1.8915583333333332</v>
      </c>
      <c r="BI61" s="160">
        <f t="shared" si="98"/>
        <v>1.8915583333333332</v>
      </c>
      <c r="BM61" s="250"/>
    </row>
    <row r="62" spans="1:65">
      <c r="A62" s="6">
        <v>41183</v>
      </c>
      <c r="B62" s="7">
        <v>2.4072422474974431E-4</v>
      </c>
      <c r="C62" s="7">
        <v>2.4072422474974431E-4</v>
      </c>
      <c r="D62" s="7">
        <v>2.4072422474974431E-4</v>
      </c>
      <c r="E62" s="64">
        <v>5.9004669977305024E-3</v>
      </c>
      <c r="F62" s="43">
        <v>5.9004669977305024E-3</v>
      </c>
      <c r="G62" s="7">
        <v>5.9004669977305024E-3</v>
      </c>
      <c r="H62" s="64">
        <v>5.8497409526456767E-3</v>
      </c>
      <c r="I62" s="7">
        <v>5.8497409526456767E-3</v>
      </c>
      <c r="J62" s="7">
        <v>5.8497409526456767E-3</v>
      </c>
      <c r="K62" s="64">
        <v>7.2499999999999995E-2</v>
      </c>
      <c r="L62" s="7">
        <v>7.2499999999999995E-2</v>
      </c>
      <c r="M62" s="7">
        <v>7.2499999999999995E-2</v>
      </c>
      <c r="N62" s="76">
        <v>112.32299999999999</v>
      </c>
      <c r="O62" s="9">
        <v>112.32299999999999</v>
      </c>
      <c r="P62" s="9">
        <v>112.32299999999999</v>
      </c>
      <c r="Q62" s="72">
        <f t="shared" si="55"/>
        <v>2.0312999999999999</v>
      </c>
      <c r="R62" s="8">
        <v>2.0312999999999999</v>
      </c>
      <c r="S62" s="8">
        <f t="shared" si="56"/>
        <v>2.0312999999999999</v>
      </c>
      <c r="T62" s="161">
        <f t="shared" si="59"/>
        <v>2.431848629294131E-2</v>
      </c>
      <c r="U62" s="162">
        <f t="shared" si="60"/>
        <v>2.431848629294131E-2</v>
      </c>
      <c r="V62" s="162">
        <f t="shared" si="61"/>
        <v>2.431848629294131E-2</v>
      </c>
      <c r="W62" s="163">
        <f t="shared" si="62"/>
        <v>1.5781799468222113E-2</v>
      </c>
      <c r="X62" s="162">
        <f t="shared" si="63"/>
        <v>1.5781799468222113E-2</v>
      </c>
      <c r="Y62" s="162">
        <f t="shared" si="64"/>
        <v>1.5781799468222113E-2</v>
      </c>
      <c r="Z62" s="163">
        <f t="shared" si="65"/>
        <v>1.8047056223636115E-2</v>
      </c>
      <c r="AA62" s="162">
        <f t="shared" si="66"/>
        <v>1.8047056223636115E-2</v>
      </c>
      <c r="AB62" s="162">
        <f t="shared" si="67"/>
        <v>1.8047056223636115E-2</v>
      </c>
      <c r="AC62" s="128">
        <f t="shared" si="68"/>
        <v>7.2499999999999995E-2</v>
      </c>
      <c r="AD62" s="127">
        <f t="shared" si="69"/>
        <v>7.2499999999999995E-2</v>
      </c>
      <c r="AE62" s="127">
        <f t="shared" si="70"/>
        <v>7.2499999999999995E-2</v>
      </c>
      <c r="AF62" s="159">
        <f t="shared" si="71"/>
        <v>112.32299999999999</v>
      </c>
      <c r="AG62" s="160">
        <f t="shared" si="72"/>
        <v>112.32299999999999</v>
      </c>
      <c r="AH62" s="160">
        <f t="shared" si="73"/>
        <v>112.32299999999999</v>
      </c>
      <c r="AI62" s="159">
        <f t="shared" si="74"/>
        <v>2.0312999999999999</v>
      </c>
      <c r="AJ62" s="160">
        <f t="shared" si="75"/>
        <v>2.0312999999999999</v>
      </c>
      <c r="AK62" s="160">
        <f t="shared" si="76"/>
        <v>2.0312999999999999</v>
      </c>
      <c r="AL62" s="170">
        <f t="shared" si="83"/>
        <v>7.5212210424505432E-2</v>
      </c>
      <c r="AM62" s="127">
        <f t="shared" si="99"/>
        <v>7.5212210424505432E-2</v>
      </c>
      <c r="AN62" s="127">
        <f t="shared" si="100"/>
        <v>7.5212210424505432E-2</v>
      </c>
      <c r="AO62" s="155">
        <f t="shared" si="101"/>
        <v>5.4498290435938568E-2</v>
      </c>
      <c r="AP62" s="154">
        <f t="shared" si="102"/>
        <v>5.4498290435938568E-2</v>
      </c>
      <c r="AQ62" s="154">
        <f t="shared" si="103"/>
        <v>5.4498290435938568E-2</v>
      </c>
      <c r="AR62" s="128">
        <f t="shared" si="104"/>
        <v>9.1157831863600602E-2</v>
      </c>
      <c r="AS62" s="127">
        <f t="shared" si="105"/>
        <v>9.1157831863600602E-2</v>
      </c>
      <c r="AT62" s="127">
        <f t="shared" si="106"/>
        <v>9.1157831863600602E-2</v>
      </c>
      <c r="AU62" s="128">
        <f t="shared" si="84"/>
        <v>7.2499999999999995E-2</v>
      </c>
      <c r="AV62" s="127">
        <f t="shared" si="85"/>
        <v>7.2499999999999995E-2</v>
      </c>
      <c r="AW62" s="127">
        <f t="shared" si="86"/>
        <v>7.2499999999999995E-2</v>
      </c>
      <c r="AX62" s="159">
        <f t="shared" si="87"/>
        <v>112.32299999999999</v>
      </c>
      <c r="AY62" s="160">
        <f t="shared" si="88"/>
        <v>112.32299999999999</v>
      </c>
      <c r="AZ62" s="160">
        <f t="shared" si="89"/>
        <v>112.32299999999999</v>
      </c>
      <c r="BA62" s="159">
        <f t="shared" si="90"/>
        <v>2.0312999999999999</v>
      </c>
      <c r="BB62" s="160">
        <f t="shared" si="91"/>
        <v>2.0312999999999999</v>
      </c>
      <c r="BC62" s="160">
        <f t="shared" si="92"/>
        <v>2.0312999999999999</v>
      </c>
      <c r="BD62" s="171">
        <f t="shared" si="93"/>
        <v>139.50133333333335</v>
      </c>
      <c r="BE62" s="172">
        <f t="shared" si="94"/>
        <v>139.58383333333336</v>
      </c>
      <c r="BF62" s="172">
        <f t="shared" si="95"/>
        <v>139.50133333333335</v>
      </c>
      <c r="BG62" s="159">
        <f t="shared" si="96"/>
        <v>1.9201249999999999</v>
      </c>
      <c r="BH62" s="160">
        <f t="shared" si="97"/>
        <v>1.9201249999999999</v>
      </c>
      <c r="BI62" s="160">
        <f t="shared" si="98"/>
        <v>1.9201249999999999</v>
      </c>
      <c r="BM62" s="250"/>
    </row>
    <row r="63" spans="1:65">
      <c r="A63" s="6">
        <v>41214</v>
      </c>
      <c r="B63" s="7">
        <v>-2.5842036115719669E-4</v>
      </c>
      <c r="C63" s="7">
        <v>-2.5842036115719669E-4</v>
      </c>
      <c r="D63" s="7">
        <v>-2.5842036115719669E-4</v>
      </c>
      <c r="E63" s="64">
        <v>6.0007317965604656E-3</v>
      </c>
      <c r="F63" s="43">
        <v>6.0007317965604656E-3</v>
      </c>
      <c r="G63" s="7">
        <v>6.0007317965604656E-3</v>
      </c>
      <c r="H63" s="64">
        <v>5.8497409526456767E-3</v>
      </c>
      <c r="I63" s="7">
        <v>5.8497409526456767E-3</v>
      </c>
      <c r="J63" s="7">
        <v>5.8497409526456767E-3</v>
      </c>
      <c r="K63" s="64">
        <v>7.2499999999999995E-2</v>
      </c>
      <c r="L63" s="7">
        <v>7.2499999999999995E-2</v>
      </c>
      <c r="M63" s="7">
        <v>7.2499999999999995E-2</v>
      </c>
      <c r="N63" s="76">
        <v>109.825</v>
      </c>
      <c r="O63" s="9">
        <v>110.815</v>
      </c>
      <c r="P63" s="9">
        <v>109.825</v>
      </c>
      <c r="Q63" s="72">
        <f t="shared" si="55"/>
        <v>2.1074000000000002</v>
      </c>
      <c r="R63" s="8">
        <v>2.1074000000000002</v>
      </c>
      <c r="S63" s="8">
        <f t="shared" si="56"/>
        <v>2.1074000000000002</v>
      </c>
      <c r="T63" s="161">
        <f t="shared" si="59"/>
        <v>9.6382757885635773E-3</v>
      </c>
      <c r="U63" s="162">
        <f t="shared" si="60"/>
        <v>9.6382757885635773E-3</v>
      </c>
      <c r="V63" s="162">
        <f t="shared" si="61"/>
        <v>9.6382757885635773E-3</v>
      </c>
      <c r="W63" s="163">
        <f t="shared" si="62"/>
        <v>1.7704644567929861E-2</v>
      </c>
      <c r="X63" s="162">
        <f t="shared" si="63"/>
        <v>1.7704644567929861E-2</v>
      </c>
      <c r="Y63" s="162">
        <f t="shared" si="64"/>
        <v>1.7704644567929861E-2</v>
      </c>
      <c r="Z63" s="163">
        <f t="shared" si="65"/>
        <v>1.7849549673460308E-2</v>
      </c>
      <c r="AA63" s="162">
        <f t="shared" si="66"/>
        <v>1.7849549673460308E-2</v>
      </c>
      <c r="AB63" s="162">
        <f t="shared" si="67"/>
        <v>1.7849549673460308E-2</v>
      </c>
      <c r="AC63" s="128">
        <f t="shared" si="68"/>
        <v>7.2499999999999995E-2</v>
      </c>
      <c r="AD63" s="127">
        <f t="shared" si="69"/>
        <v>7.2499999999999995E-2</v>
      </c>
      <c r="AE63" s="127">
        <f t="shared" si="70"/>
        <v>7.2499999999999995E-2</v>
      </c>
      <c r="AF63" s="159">
        <f t="shared" si="71"/>
        <v>109.825</v>
      </c>
      <c r="AG63" s="160">
        <f t="shared" si="72"/>
        <v>110.815</v>
      </c>
      <c r="AH63" s="160">
        <f t="shared" si="73"/>
        <v>109.825</v>
      </c>
      <c r="AI63" s="159">
        <f t="shared" si="74"/>
        <v>2.1074000000000002</v>
      </c>
      <c r="AJ63" s="160">
        <f t="shared" si="75"/>
        <v>2.1074000000000002</v>
      </c>
      <c r="AK63" s="160">
        <f t="shared" si="76"/>
        <v>2.1074000000000002</v>
      </c>
      <c r="AL63" s="170">
        <f t="shared" si="83"/>
        <v>6.9621027926924262E-2</v>
      </c>
      <c r="AM63" s="127">
        <f t="shared" si="99"/>
        <v>6.9621027926924262E-2</v>
      </c>
      <c r="AN63" s="127">
        <f t="shared" si="100"/>
        <v>6.9621027926924262E-2</v>
      </c>
      <c r="AO63" s="155">
        <f t="shared" si="101"/>
        <v>5.5338372505019384E-2</v>
      </c>
      <c r="AP63" s="154">
        <f t="shared" si="102"/>
        <v>5.5338372505019384E-2</v>
      </c>
      <c r="AQ63" s="154">
        <f t="shared" si="103"/>
        <v>5.5338372505019384E-2</v>
      </c>
      <c r="AR63" s="128">
        <f t="shared" si="104"/>
        <v>8.7629830021348276E-2</v>
      </c>
      <c r="AS63" s="127">
        <f t="shared" si="105"/>
        <v>8.7629830021348276E-2</v>
      </c>
      <c r="AT63" s="127">
        <f t="shared" si="106"/>
        <v>8.7629830021348276E-2</v>
      </c>
      <c r="AU63" s="128">
        <f t="shared" si="84"/>
        <v>7.2499999999999995E-2</v>
      </c>
      <c r="AV63" s="127">
        <f t="shared" si="85"/>
        <v>7.2499999999999995E-2</v>
      </c>
      <c r="AW63" s="127">
        <f t="shared" si="86"/>
        <v>7.2499999999999995E-2</v>
      </c>
      <c r="AX63" s="159">
        <f t="shared" si="87"/>
        <v>109.825</v>
      </c>
      <c r="AY63" s="160">
        <f t="shared" si="88"/>
        <v>110.815</v>
      </c>
      <c r="AZ63" s="160">
        <f t="shared" si="89"/>
        <v>109.825</v>
      </c>
      <c r="BA63" s="159">
        <f t="shared" si="90"/>
        <v>2.1074000000000002</v>
      </c>
      <c r="BB63" s="160">
        <f t="shared" si="91"/>
        <v>2.1074000000000002</v>
      </c>
      <c r="BC63" s="160">
        <f t="shared" si="92"/>
        <v>2.1074000000000002</v>
      </c>
      <c r="BD63" s="171">
        <f t="shared" si="93"/>
        <v>135.02866666666668</v>
      </c>
      <c r="BE63" s="172">
        <f t="shared" si="94"/>
        <v>135.19366666666667</v>
      </c>
      <c r="BF63" s="172">
        <f t="shared" si="95"/>
        <v>135.02866666666668</v>
      </c>
      <c r="BG63" s="159">
        <f t="shared" si="96"/>
        <v>1.9448333333333327</v>
      </c>
      <c r="BH63" s="160">
        <f t="shared" si="97"/>
        <v>1.9448333333333327</v>
      </c>
      <c r="BI63" s="160">
        <f t="shared" si="98"/>
        <v>1.9448333333333327</v>
      </c>
      <c r="BM63" s="250"/>
    </row>
    <row r="64" spans="1:65">
      <c r="A64" s="6">
        <v>41244</v>
      </c>
      <c r="B64" s="7">
        <v>6.8212985526692194E-3</v>
      </c>
      <c r="C64" s="7">
        <v>6.8212985526692194E-3</v>
      </c>
      <c r="D64" s="7">
        <v>6.8212985526692194E-3</v>
      </c>
      <c r="E64" s="64">
        <v>7.9010245592046058E-3</v>
      </c>
      <c r="F64" s="43">
        <v>7.9010245592046058E-3</v>
      </c>
      <c r="G64" s="7">
        <v>7.9010245592046058E-3</v>
      </c>
      <c r="H64" s="64">
        <v>5.8497409526456767E-3</v>
      </c>
      <c r="I64" s="7">
        <v>5.8497409526456767E-3</v>
      </c>
      <c r="J64" s="7">
        <v>5.8497409526456767E-3</v>
      </c>
      <c r="K64" s="64">
        <v>7.2499999999999995E-2</v>
      </c>
      <c r="L64" s="7">
        <v>7.2499999999999995E-2</v>
      </c>
      <c r="M64" s="7">
        <v>7.2499999999999995E-2</v>
      </c>
      <c r="N64" s="76">
        <v>108.449</v>
      </c>
      <c r="O64" s="9">
        <v>108.449</v>
      </c>
      <c r="P64" s="9">
        <v>108.449</v>
      </c>
      <c r="Q64" s="72">
        <f t="shared" si="55"/>
        <v>2.0434999999999999</v>
      </c>
      <c r="R64" s="8">
        <v>2.0434999999999999</v>
      </c>
      <c r="S64" s="8">
        <f t="shared" si="56"/>
        <v>2.0434999999999999</v>
      </c>
      <c r="T64" s="161">
        <f t="shared" si="59"/>
        <v>6.8034190732513267E-3</v>
      </c>
      <c r="U64" s="162">
        <f t="shared" si="60"/>
        <v>6.8034190732513267E-3</v>
      </c>
      <c r="V64" s="162">
        <f t="shared" si="61"/>
        <v>6.8034190732513267E-3</v>
      </c>
      <c r="W64" s="163">
        <f t="shared" si="62"/>
        <v>1.9931941889905103E-2</v>
      </c>
      <c r="X64" s="162">
        <f t="shared" si="63"/>
        <v>1.9931941889905103E-2</v>
      </c>
      <c r="Y64" s="162">
        <f t="shared" si="64"/>
        <v>1.9931941889905103E-2</v>
      </c>
      <c r="Z64" s="163">
        <f t="shared" si="65"/>
        <v>1.7652081440606704E-2</v>
      </c>
      <c r="AA64" s="162">
        <f t="shared" si="66"/>
        <v>1.7652081440606704E-2</v>
      </c>
      <c r="AB64" s="162">
        <f t="shared" si="67"/>
        <v>1.7652081440606704E-2</v>
      </c>
      <c r="AC64" s="128">
        <f t="shared" si="68"/>
        <v>7.2499999999999995E-2</v>
      </c>
      <c r="AD64" s="127">
        <f t="shared" si="69"/>
        <v>7.2499999999999995E-2</v>
      </c>
      <c r="AE64" s="127">
        <f t="shared" si="70"/>
        <v>7.2499999999999995E-2</v>
      </c>
      <c r="AF64" s="159">
        <f t="shared" si="71"/>
        <v>108.449</v>
      </c>
      <c r="AG64" s="160">
        <f t="shared" si="72"/>
        <v>108.449</v>
      </c>
      <c r="AH64" s="160">
        <f t="shared" si="73"/>
        <v>108.449</v>
      </c>
      <c r="AI64" s="159">
        <f t="shared" si="74"/>
        <v>2.0434999999999999</v>
      </c>
      <c r="AJ64" s="160">
        <f t="shared" si="75"/>
        <v>2.0434999999999999</v>
      </c>
      <c r="AK64" s="160">
        <f t="shared" si="76"/>
        <v>2.0434999999999999</v>
      </c>
      <c r="AL64" s="170">
        <f t="shared" si="83"/>
        <v>7.8182448251671754E-2</v>
      </c>
      <c r="AM64" s="127">
        <f t="shared" si="99"/>
        <v>7.8182448251671754E-2</v>
      </c>
      <c r="AN64" s="127">
        <f t="shared" si="100"/>
        <v>7.8182448251671754E-2</v>
      </c>
      <c r="AO64" s="155">
        <f t="shared" si="101"/>
        <v>5.8385947181474274E-2</v>
      </c>
      <c r="AP64" s="154">
        <f t="shared" si="102"/>
        <v>5.8385947181474274E-2</v>
      </c>
      <c r="AQ64" s="154">
        <f t="shared" si="103"/>
        <v>5.8385947181474274E-2</v>
      </c>
      <c r="AR64" s="128">
        <f t="shared" si="104"/>
        <v>8.4519346791337435E-2</v>
      </c>
      <c r="AS64" s="127">
        <f t="shared" si="105"/>
        <v>8.4519346791337435E-2</v>
      </c>
      <c r="AT64" s="127">
        <f t="shared" si="106"/>
        <v>8.4519346791337435E-2</v>
      </c>
      <c r="AU64" s="128">
        <f t="shared" si="84"/>
        <v>7.2499999999999995E-2</v>
      </c>
      <c r="AV64" s="127">
        <f t="shared" si="85"/>
        <v>7.2499999999999995E-2</v>
      </c>
      <c r="AW64" s="127">
        <f t="shared" si="86"/>
        <v>7.2499999999999995E-2</v>
      </c>
      <c r="AX64" s="159">
        <f t="shared" si="87"/>
        <v>108.449</v>
      </c>
      <c r="AY64" s="160">
        <f t="shared" si="88"/>
        <v>108.449</v>
      </c>
      <c r="AZ64" s="160">
        <f t="shared" si="89"/>
        <v>108.449</v>
      </c>
      <c r="BA64" s="159">
        <f t="shared" si="90"/>
        <v>2.0434999999999999</v>
      </c>
      <c r="BB64" s="160">
        <f t="shared" si="91"/>
        <v>2.0434999999999999</v>
      </c>
      <c r="BC64" s="160">
        <f t="shared" si="92"/>
        <v>2.0434999999999999</v>
      </c>
      <c r="BD64" s="171">
        <f t="shared" si="93"/>
        <v>130.60041666666669</v>
      </c>
      <c r="BE64" s="172">
        <f t="shared" si="94"/>
        <v>130.76541666666668</v>
      </c>
      <c r="BF64" s="172">
        <f t="shared" si="95"/>
        <v>130.60041666666669</v>
      </c>
      <c r="BG64" s="159">
        <f t="shared" si="96"/>
        <v>1.9588083333333337</v>
      </c>
      <c r="BH64" s="160">
        <f t="shared" si="97"/>
        <v>1.9588083333333337</v>
      </c>
      <c r="BI64" s="160">
        <f t="shared" si="98"/>
        <v>1.9588083333333337</v>
      </c>
      <c r="BM64" s="250"/>
    </row>
    <row r="65" spans="1:65">
      <c r="A65" s="53">
        <v>41275</v>
      </c>
      <c r="B65" s="7">
        <v>3.3806824863007456E-3</v>
      </c>
      <c r="C65" s="7">
        <v>3.3806824863007456E-3</v>
      </c>
      <c r="D65" s="7">
        <v>3.3806824863007456E-3</v>
      </c>
      <c r="E65" s="64">
        <v>8.5996791081650592E-3</v>
      </c>
      <c r="F65" s="43">
        <v>8.5996791081650592E-3</v>
      </c>
      <c r="G65" s="7">
        <v>8.5996791081650592E-3</v>
      </c>
      <c r="H65" s="64">
        <v>5.8497409526456767E-3</v>
      </c>
      <c r="I65" s="7">
        <v>5.8497409526456767E-3</v>
      </c>
      <c r="J65" s="7">
        <v>5.8497409526456767E-3</v>
      </c>
      <c r="K65" s="64">
        <v>7.2499999999999995E-2</v>
      </c>
      <c r="L65" s="7">
        <v>7.2499999999999995E-2</v>
      </c>
      <c r="M65" s="7">
        <v>7.2499999999999995E-2</v>
      </c>
      <c r="N65" s="76">
        <v>117.5</v>
      </c>
      <c r="O65" s="9">
        <v>116.33799999999999</v>
      </c>
      <c r="P65" s="9">
        <v>117.5</v>
      </c>
      <c r="Q65" s="72">
        <f t="shared" si="55"/>
        <v>1.9883</v>
      </c>
      <c r="R65" s="8">
        <v>1.9883</v>
      </c>
      <c r="S65" s="8">
        <f t="shared" si="56"/>
        <v>1.9883</v>
      </c>
      <c r="T65" s="161">
        <f t="shared" si="59"/>
        <v>9.9639789633989562E-3</v>
      </c>
      <c r="U65" s="162">
        <f t="shared" si="60"/>
        <v>9.9639789633989562E-3</v>
      </c>
      <c r="V65" s="162">
        <f t="shared" si="61"/>
        <v>9.9639789633989562E-3</v>
      </c>
      <c r="W65" s="163">
        <f t="shared" si="62"/>
        <v>2.2668805764305411E-2</v>
      </c>
      <c r="X65" s="162">
        <f t="shared" si="63"/>
        <v>2.2668805764305411E-2</v>
      </c>
      <c r="Y65" s="162">
        <f t="shared" si="64"/>
        <v>2.2668805764305411E-2</v>
      </c>
      <c r="Z65" s="163">
        <f t="shared" si="65"/>
        <v>1.7652081440606704E-2</v>
      </c>
      <c r="AA65" s="162">
        <f t="shared" si="66"/>
        <v>1.7652081440606704E-2</v>
      </c>
      <c r="AB65" s="162">
        <f t="shared" si="67"/>
        <v>1.7652081440606704E-2</v>
      </c>
      <c r="AC65" s="128">
        <f t="shared" si="68"/>
        <v>7.2499999999999995E-2</v>
      </c>
      <c r="AD65" s="127">
        <f t="shared" si="69"/>
        <v>7.2499999999999995E-2</v>
      </c>
      <c r="AE65" s="127">
        <f t="shared" si="70"/>
        <v>7.2499999999999995E-2</v>
      </c>
      <c r="AF65" s="159">
        <f t="shared" si="71"/>
        <v>117.5</v>
      </c>
      <c r="AG65" s="160">
        <f t="shared" si="72"/>
        <v>116.33799999999999</v>
      </c>
      <c r="AH65" s="160">
        <f t="shared" si="73"/>
        <v>117.5</v>
      </c>
      <c r="AI65" s="159">
        <f t="shared" si="74"/>
        <v>1.9883</v>
      </c>
      <c r="AJ65" s="160">
        <f t="shared" si="75"/>
        <v>1.9883</v>
      </c>
      <c r="AK65" s="160">
        <f t="shared" si="76"/>
        <v>1.9883</v>
      </c>
      <c r="AL65" s="170">
        <f t="shared" si="83"/>
        <v>7.9143559942583819E-2</v>
      </c>
      <c r="AM65" s="127">
        <f t="shared" si="99"/>
        <v>7.9143559942583819E-2</v>
      </c>
      <c r="AN65" s="127">
        <f t="shared" si="100"/>
        <v>7.9143559942583819E-2</v>
      </c>
      <c r="AO65" s="155">
        <f t="shared" si="101"/>
        <v>6.1543360825525806E-2</v>
      </c>
      <c r="AP65" s="154">
        <f t="shared" si="102"/>
        <v>6.1543360825525806E-2</v>
      </c>
      <c r="AQ65" s="154">
        <f t="shared" si="103"/>
        <v>6.1543360825525806E-2</v>
      </c>
      <c r="AR65" s="128">
        <f t="shared" si="104"/>
        <v>8.1824690318190063E-2</v>
      </c>
      <c r="AS65" s="127">
        <f t="shared" si="105"/>
        <v>8.1824690318190063E-2</v>
      </c>
      <c r="AT65" s="127">
        <f t="shared" si="106"/>
        <v>8.1824690318190063E-2</v>
      </c>
      <c r="AU65" s="128">
        <f t="shared" si="84"/>
        <v>7.2499999999999995E-2</v>
      </c>
      <c r="AV65" s="127">
        <f t="shared" si="85"/>
        <v>7.2499999999999995E-2</v>
      </c>
      <c r="AW65" s="127">
        <f t="shared" si="86"/>
        <v>7.2499999999999995E-2</v>
      </c>
      <c r="AX65" s="159">
        <f t="shared" si="87"/>
        <v>117.5</v>
      </c>
      <c r="AY65" s="160">
        <f t="shared" si="88"/>
        <v>116.33799999999999</v>
      </c>
      <c r="AZ65" s="160">
        <f t="shared" si="89"/>
        <v>117.5</v>
      </c>
      <c r="BA65" s="159">
        <f t="shared" si="90"/>
        <v>1.9883</v>
      </c>
      <c r="BB65" s="160">
        <f t="shared" si="91"/>
        <v>1.9883</v>
      </c>
      <c r="BC65" s="160">
        <f t="shared" si="92"/>
        <v>1.9883</v>
      </c>
      <c r="BD65" s="171">
        <f t="shared" si="93"/>
        <v>128.31025000000002</v>
      </c>
      <c r="BE65" s="172">
        <f t="shared" si="94"/>
        <v>128.37841666666668</v>
      </c>
      <c r="BF65" s="172">
        <f t="shared" si="95"/>
        <v>128.31025000000002</v>
      </c>
      <c r="BG65" s="159">
        <f t="shared" si="96"/>
        <v>1.9795750000000003</v>
      </c>
      <c r="BH65" s="160">
        <f t="shared" si="97"/>
        <v>1.9795750000000003</v>
      </c>
      <c r="BI65" s="160">
        <f t="shared" si="98"/>
        <v>1.9795750000000003</v>
      </c>
      <c r="BM65" s="250"/>
    </row>
    <row r="66" spans="1:65">
      <c r="A66" s="6">
        <v>41306</v>
      </c>
      <c r="B66" s="7">
        <v>2.9102869855481828E-3</v>
      </c>
      <c r="C66" s="7">
        <v>2.9102869855481828E-3</v>
      </c>
      <c r="D66" s="7">
        <v>2.9102869855481828E-3</v>
      </c>
      <c r="E66" s="64">
        <v>5.9998238583820473E-3</v>
      </c>
      <c r="F66" s="43">
        <v>5.9998238583820473E-3</v>
      </c>
      <c r="G66" s="7">
        <v>5.9998238583820473E-3</v>
      </c>
      <c r="H66" s="64">
        <v>5.8497409526456767E-3</v>
      </c>
      <c r="I66" s="7">
        <v>5.8497409526456767E-3</v>
      </c>
      <c r="J66" s="7">
        <v>5.8497409526456767E-3</v>
      </c>
      <c r="K66" s="64">
        <v>7.2499999999999995E-2</v>
      </c>
      <c r="L66" s="7">
        <v>7.2499999999999995E-2</v>
      </c>
      <c r="M66" s="7">
        <v>7.2499999999999995E-2</v>
      </c>
      <c r="N66" s="76">
        <v>132.767</v>
      </c>
      <c r="O66" s="9">
        <v>131.16300000000001</v>
      </c>
      <c r="P66" s="9">
        <v>132.767</v>
      </c>
      <c r="Q66" s="72">
        <f t="shared" si="55"/>
        <v>1.9754</v>
      </c>
      <c r="R66" s="8">
        <v>1.9754</v>
      </c>
      <c r="S66" s="8">
        <f t="shared" si="56"/>
        <v>1.9754</v>
      </c>
      <c r="T66" s="161">
        <f t="shared" si="59"/>
        <v>1.3165086474807186E-2</v>
      </c>
      <c r="U66" s="162">
        <f t="shared" si="60"/>
        <v>1.3165086474807186E-2</v>
      </c>
      <c r="V66" s="162">
        <f t="shared" si="61"/>
        <v>1.3165086474807186E-2</v>
      </c>
      <c r="W66" s="163">
        <f t="shared" si="62"/>
        <v>2.2667882782817061E-2</v>
      </c>
      <c r="X66" s="162">
        <f t="shared" si="63"/>
        <v>2.2667882782817061E-2</v>
      </c>
      <c r="Y66" s="162">
        <f t="shared" si="64"/>
        <v>2.2667882782817061E-2</v>
      </c>
      <c r="Z66" s="163">
        <f t="shared" si="65"/>
        <v>1.7652081440606704E-2</v>
      </c>
      <c r="AA66" s="162">
        <f t="shared" si="66"/>
        <v>1.7652081440606704E-2</v>
      </c>
      <c r="AB66" s="162">
        <f t="shared" si="67"/>
        <v>1.7652081440606704E-2</v>
      </c>
      <c r="AC66" s="128">
        <f t="shared" si="68"/>
        <v>7.2499999999999995E-2</v>
      </c>
      <c r="AD66" s="127">
        <f t="shared" si="69"/>
        <v>7.2499999999999995E-2</v>
      </c>
      <c r="AE66" s="127">
        <f t="shared" si="70"/>
        <v>7.2499999999999995E-2</v>
      </c>
      <c r="AF66" s="159">
        <f t="shared" si="71"/>
        <v>132.767</v>
      </c>
      <c r="AG66" s="160">
        <f t="shared" si="72"/>
        <v>131.16300000000001</v>
      </c>
      <c r="AH66" s="160">
        <f t="shared" si="73"/>
        <v>132.767</v>
      </c>
      <c r="AI66" s="159">
        <f t="shared" si="74"/>
        <v>1.9754</v>
      </c>
      <c r="AJ66" s="160">
        <f t="shared" si="75"/>
        <v>1.9754</v>
      </c>
      <c r="AK66" s="160">
        <f t="shared" si="76"/>
        <v>1.9754</v>
      </c>
      <c r="AL66" s="170">
        <f t="shared" si="83"/>
        <v>8.2948424298411094E-2</v>
      </c>
      <c r="AM66" s="127">
        <f t="shared" si="99"/>
        <v>8.2948424298411094E-2</v>
      </c>
      <c r="AN66" s="127">
        <f t="shared" si="100"/>
        <v>8.2948424298411094E-2</v>
      </c>
      <c r="AO66" s="155">
        <f t="shared" si="101"/>
        <v>6.3129146440423778E-2</v>
      </c>
      <c r="AP66" s="154">
        <f t="shared" si="102"/>
        <v>6.3129146440423778E-2</v>
      </c>
      <c r="AQ66" s="154">
        <f t="shared" si="103"/>
        <v>6.3129146440423778E-2</v>
      </c>
      <c r="AR66" s="128">
        <f t="shared" si="104"/>
        <v>7.9136729136859874E-2</v>
      </c>
      <c r="AS66" s="127">
        <f t="shared" si="105"/>
        <v>7.9136729136859874E-2</v>
      </c>
      <c r="AT66" s="127">
        <f t="shared" si="106"/>
        <v>7.9136729136859874E-2</v>
      </c>
      <c r="AU66" s="128">
        <f t="shared" si="84"/>
        <v>7.2499999999999995E-2</v>
      </c>
      <c r="AV66" s="127">
        <f t="shared" si="85"/>
        <v>7.2499999999999995E-2</v>
      </c>
      <c r="AW66" s="127">
        <f t="shared" si="86"/>
        <v>7.2499999999999995E-2</v>
      </c>
      <c r="AX66" s="159">
        <f t="shared" si="87"/>
        <v>132.767</v>
      </c>
      <c r="AY66" s="160">
        <f t="shared" si="88"/>
        <v>131.16300000000001</v>
      </c>
      <c r="AZ66" s="160">
        <f t="shared" si="89"/>
        <v>132.767</v>
      </c>
      <c r="BA66" s="159">
        <f t="shared" si="90"/>
        <v>1.9754</v>
      </c>
      <c r="BB66" s="160">
        <f t="shared" si="91"/>
        <v>1.9754</v>
      </c>
      <c r="BC66" s="160">
        <f t="shared" si="92"/>
        <v>1.9754</v>
      </c>
      <c r="BD66" s="171">
        <f t="shared" si="93"/>
        <v>127.62375000000003</v>
      </c>
      <c r="BE66" s="172">
        <f t="shared" si="94"/>
        <v>127.55825000000003</v>
      </c>
      <c r="BF66" s="172">
        <f t="shared" si="95"/>
        <v>127.62375000000003</v>
      </c>
      <c r="BG66" s="159">
        <f t="shared" si="96"/>
        <v>2.0017583333333335</v>
      </c>
      <c r="BH66" s="160">
        <f t="shared" si="97"/>
        <v>2.0017583333333335</v>
      </c>
      <c r="BI66" s="160">
        <f t="shared" si="98"/>
        <v>2.0017583333333335</v>
      </c>
      <c r="BM66" s="250"/>
    </row>
    <row r="67" spans="1:65">
      <c r="A67" s="6">
        <v>41334</v>
      </c>
      <c r="B67" s="7">
        <v>2.0624499724422041E-3</v>
      </c>
      <c r="C67" s="7">
        <v>2.0624499724422041E-3</v>
      </c>
      <c r="D67" s="7">
        <v>2.0624499724422041E-3</v>
      </c>
      <c r="E67" s="64">
        <v>4.7001017717032134E-3</v>
      </c>
      <c r="F67" s="43">
        <v>4.7001017717032134E-3</v>
      </c>
      <c r="G67" s="7">
        <v>4.7001017717032134E-3</v>
      </c>
      <c r="H67" s="64">
        <v>5.8497409526456767E-3</v>
      </c>
      <c r="I67" s="7">
        <v>5.8497409526456767E-3</v>
      </c>
      <c r="J67" s="7">
        <v>5.8497409526456767E-3</v>
      </c>
      <c r="K67" s="64">
        <v>7.2499999999999995E-2</v>
      </c>
      <c r="L67" s="7">
        <v>7.2499999999999995E-2</v>
      </c>
      <c r="M67" s="7">
        <v>7.2499999999999995E-2</v>
      </c>
      <c r="N67" s="76">
        <v>137.22</v>
      </c>
      <c r="O67" s="9">
        <v>137.22</v>
      </c>
      <c r="P67" s="9">
        <v>137.22</v>
      </c>
      <c r="Q67" s="72">
        <f t="shared" si="55"/>
        <v>2.0137999999999998</v>
      </c>
      <c r="R67" s="8">
        <v>2.0137999999999998</v>
      </c>
      <c r="S67" s="8">
        <f t="shared" si="56"/>
        <v>2.0137999999999998</v>
      </c>
      <c r="T67" s="161">
        <f t="shared" si="59"/>
        <v>8.376253302289749E-3</v>
      </c>
      <c r="U67" s="162">
        <f t="shared" si="60"/>
        <v>8.376253302289749E-3</v>
      </c>
      <c r="V67" s="162">
        <f t="shared" si="61"/>
        <v>8.376253302289749E-3</v>
      </c>
      <c r="W67" s="163">
        <f t="shared" si="62"/>
        <v>1.94200629569794E-2</v>
      </c>
      <c r="X67" s="162">
        <f t="shared" si="63"/>
        <v>1.94200629569794E-2</v>
      </c>
      <c r="Y67" s="162">
        <f t="shared" si="64"/>
        <v>1.94200629569794E-2</v>
      </c>
      <c r="Z67" s="163">
        <f t="shared" si="65"/>
        <v>1.7652081440606704E-2</v>
      </c>
      <c r="AA67" s="162">
        <f t="shared" si="66"/>
        <v>1.7652081440606704E-2</v>
      </c>
      <c r="AB67" s="162">
        <f t="shared" si="67"/>
        <v>1.7652081440606704E-2</v>
      </c>
      <c r="AC67" s="128">
        <f t="shared" si="68"/>
        <v>7.2499999999999995E-2</v>
      </c>
      <c r="AD67" s="127">
        <f t="shared" si="69"/>
        <v>7.2499999999999995E-2</v>
      </c>
      <c r="AE67" s="127">
        <f t="shared" si="70"/>
        <v>7.2499999999999995E-2</v>
      </c>
      <c r="AF67" s="159">
        <f t="shared" si="71"/>
        <v>137.22</v>
      </c>
      <c r="AG67" s="160">
        <f t="shared" si="72"/>
        <v>137.22</v>
      </c>
      <c r="AH67" s="160">
        <f t="shared" si="73"/>
        <v>137.22</v>
      </c>
      <c r="AI67" s="159">
        <f t="shared" si="74"/>
        <v>2.0137999999999998</v>
      </c>
      <c r="AJ67" s="160">
        <f t="shared" si="75"/>
        <v>2.0137999999999998</v>
      </c>
      <c r="AK67" s="160">
        <f t="shared" si="76"/>
        <v>2.0137999999999998</v>
      </c>
      <c r="AL67" s="170">
        <f t="shared" si="83"/>
        <v>8.0560140791236856E-2</v>
      </c>
      <c r="AM67" s="127">
        <f t="shared" si="99"/>
        <v>8.0560140791236856E-2</v>
      </c>
      <c r="AN67" s="127">
        <f t="shared" si="100"/>
        <v>8.0560140791236856E-2</v>
      </c>
      <c r="AO67" s="155">
        <f t="shared" si="101"/>
        <v>6.588765923358908E-2</v>
      </c>
      <c r="AP67" s="154">
        <f t="shared" si="102"/>
        <v>6.588765923358908E-2</v>
      </c>
      <c r="AQ67" s="154">
        <f t="shared" si="103"/>
        <v>6.588765923358908E-2</v>
      </c>
      <c r="AR67" s="128">
        <f t="shared" si="104"/>
        <v>7.7066550545783263E-2</v>
      </c>
      <c r="AS67" s="127">
        <f t="shared" si="105"/>
        <v>7.7066550545783263E-2</v>
      </c>
      <c r="AT67" s="127">
        <f t="shared" si="106"/>
        <v>7.7066550545783263E-2</v>
      </c>
      <c r="AU67" s="128">
        <f t="shared" si="84"/>
        <v>7.2499999999999995E-2</v>
      </c>
      <c r="AV67" s="127">
        <f t="shared" si="85"/>
        <v>7.2499999999999995E-2</v>
      </c>
      <c r="AW67" s="127">
        <f t="shared" si="86"/>
        <v>7.2499999999999995E-2</v>
      </c>
      <c r="AX67" s="159">
        <f t="shared" si="87"/>
        <v>137.22</v>
      </c>
      <c r="AY67" s="160">
        <f t="shared" si="88"/>
        <v>137.22</v>
      </c>
      <c r="AZ67" s="160">
        <f t="shared" si="89"/>
        <v>137.22</v>
      </c>
      <c r="BA67" s="159">
        <f t="shared" si="90"/>
        <v>2.0137999999999998</v>
      </c>
      <c r="BB67" s="160">
        <f t="shared" si="91"/>
        <v>2.0137999999999998</v>
      </c>
      <c r="BC67" s="160">
        <f t="shared" si="92"/>
        <v>2.0137999999999998</v>
      </c>
      <c r="BD67" s="171">
        <f t="shared" si="93"/>
        <v>128.89166666666668</v>
      </c>
      <c r="BE67" s="172">
        <f t="shared" si="94"/>
        <v>128.82616666666667</v>
      </c>
      <c r="BF67" s="172">
        <f t="shared" si="95"/>
        <v>128.89166666666668</v>
      </c>
      <c r="BG67" s="159">
        <f t="shared" si="96"/>
        <v>2.0177333333333336</v>
      </c>
      <c r="BH67" s="160">
        <f t="shared" si="97"/>
        <v>2.0177333333333336</v>
      </c>
      <c r="BI67" s="160">
        <f t="shared" si="98"/>
        <v>2.0177333333333336</v>
      </c>
      <c r="BM67" s="250"/>
    </row>
    <row r="68" spans="1:65">
      <c r="A68" s="6">
        <v>41365</v>
      </c>
      <c r="B68" s="7">
        <v>1.4576522857931984E-3</v>
      </c>
      <c r="C68" s="7">
        <v>1.4576522857931984E-3</v>
      </c>
      <c r="D68" s="7">
        <v>1.4576522857931984E-3</v>
      </c>
      <c r="E68" s="64">
        <v>5.5004601870156655E-3</v>
      </c>
      <c r="F68" s="43">
        <v>5.5004601870156655E-3</v>
      </c>
      <c r="G68" s="7">
        <v>5.5004601870156655E-3</v>
      </c>
      <c r="H68" s="64">
        <v>6.0449190242917172E-3</v>
      </c>
      <c r="I68" s="7">
        <v>6.0449190242917172E-3</v>
      </c>
      <c r="J68" s="7">
        <v>6.0449190242917172E-3</v>
      </c>
      <c r="K68" s="64">
        <v>7.4999999999999997E-2</v>
      </c>
      <c r="L68" s="7">
        <v>7.4999999999999997E-2</v>
      </c>
      <c r="M68" s="7">
        <v>7.4999999999999997E-2</v>
      </c>
      <c r="N68" s="76">
        <v>109.702</v>
      </c>
      <c r="O68" s="9">
        <v>109.01</v>
      </c>
      <c r="P68" s="9">
        <v>109.702</v>
      </c>
      <c r="Q68" s="72">
        <f t="shared" si="55"/>
        <v>2.0017</v>
      </c>
      <c r="R68" s="8">
        <v>2.0017</v>
      </c>
      <c r="S68" s="8">
        <f t="shared" si="56"/>
        <v>2.0017</v>
      </c>
      <c r="T68" s="161">
        <f t="shared" si="59"/>
        <v>6.4436488357875188E-3</v>
      </c>
      <c r="U68" s="162">
        <f t="shared" si="60"/>
        <v>6.4436488357875188E-3</v>
      </c>
      <c r="V68" s="162">
        <f t="shared" si="61"/>
        <v>6.4436488357875188E-3</v>
      </c>
      <c r="W68" s="163">
        <f t="shared" si="62"/>
        <v>1.6287595226562201E-2</v>
      </c>
      <c r="X68" s="162">
        <f t="shared" si="63"/>
        <v>1.6287595226562201E-2</v>
      </c>
      <c r="Y68" s="162">
        <f t="shared" si="64"/>
        <v>1.6287595226562201E-2</v>
      </c>
      <c r="Z68" s="163">
        <f t="shared" si="65"/>
        <v>1.7849549673460308E-2</v>
      </c>
      <c r="AA68" s="162">
        <f t="shared" si="66"/>
        <v>1.7849549673460308E-2</v>
      </c>
      <c r="AB68" s="162">
        <f t="shared" si="67"/>
        <v>1.7849549673460308E-2</v>
      </c>
      <c r="AC68" s="128">
        <f t="shared" si="68"/>
        <v>7.4999999999999997E-2</v>
      </c>
      <c r="AD68" s="127">
        <f t="shared" si="69"/>
        <v>7.4999999999999997E-2</v>
      </c>
      <c r="AE68" s="127">
        <f t="shared" si="70"/>
        <v>7.4999999999999997E-2</v>
      </c>
      <c r="AF68" s="159">
        <f t="shared" si="71"/>
        <v>109.702</v>
      </c>
      <c r="AG68" s="160">
        <f t="shared" si="72"/>
        <v>109.01</v>
      </c>
      <c r="AH68" s="160">
        <f t="shared" si="73"/>
        <v>109.702</v>
      </c>
      <c r="AI68" s="159">
        <f t="shared" si="74"/>
        <v>2.0017</v>
      </c>
      <c r="AJ68" s="160">
        <f t="shared" si="75"/>
        <v>2.0017</v>
      </c>
      <c r="AK68" s="160">
        <f t="shared" si="76"/>
        <v>2.0017</v>
      </c>
      <c r="AL68" s="170">
        <f t="shared" si="83"/>
        <v>7.2979765903350202E-2</v>
      </c>
      <c r="AM68" s="127">
        <f t="shared" si="99"/>
        <v>7.2979765903350202E-2</v>
      </c>
      <c r="AN68" s="127">
        <f t="shared" si="100"/>
        <v>7.2979765903350202E-2</v>
      </c>
      <c r="AO68" s="155">
        <f t="shared" si="101"/>
        <v>6.4935139842997369E-2</v>
      </c>
      <c r="AP68" s="154">
        <f t="shared" si="102"/>
        <v>6.4935139842997369E-2</v>
      </c>
      <c r="AQ68" s="154">
        <f t="shared" si="103"/>
        <v>6.4935139842997369E-2</v>
      </c>
      <c r="AR68" s="128">
        <f t="shared" si="104"/>
        <v>7.5823522668627907E-2</v>
      </c>
      <c r="AS68" s="127">
        <f t="shared" si="105"/>
        <v>7.5823522668627907E-2</v>
      </c>
      <c r="AT68" s="127">
        <f t="shared" si="106"/>
        <v>7.5823522668627907E-2</v>
      </c>
      <c r="AU68" s="128">
        <f t="shared" si="84"/>
        <v>7.4999999999999997E-2</v>
      </c>
      <c r="AV68" s="127">
        <f t="shared" si="85"/>
        <v>7.4999999999999997E-2</v>
      </c>
      <c r="AW68" s="127">
        <f t="shared" si="86"/>
        <v>7.4999999999999997E-2</v>
      </c>
      <c r="AX68" s="159">
        <f t="shared" si="87"/>
        <v>109.702</v>
      </c>
      <c r="AY68" s="160">
        <f t="shared" si="88"/>
        <v>109.01</v>
      </c>
      <c r="AZ68" s="160">
        <f t="shared" si="89"/>
        <v>109.702</v>
      </c>
      <c r="BA68" s="159">
        <f t="shared" si="90"/>
        <v>2.0017</v>
      </c>
      <c r="BB68" s="160">
        <f t="shared" si="91"/>
        <v>2.0017</v>
      </c>
      <c r="BC68" s="160">
        <f t="shared" si="92"/>
        <v>2.0017</v>
      </c>
      <c r="BD68" s="171">
        <f t="shared" si="93"/>
        <v>127.78008333333334</v>
      </c>
      <c r="BE68" s="172">
        <f t="shared" si="94"/>
        <v>127.65691666666667</v>
      </c>
      <c r="BF68" s="172">
        <f t="shared" si="95"/>
        <v>127.78008333333334</v>
      </c>
      <c r="BG68" s="159">
        <f t="shared" si="96"/>
        <v>2.0268916666666663</v>
      </c>
      <c r="BH68" s="160">
        <f t="shared" si="97"/>
        <v>2.0268916666666663</v>
      </c>
      <c r="BI68" s="160">
        <f t="shared" si="98"/>
        <v>2.0268916666666663</v>
      </c>
      <c r="BM68" s="250"/>
    </row>
    <row r="69" spans="1:65">
      <c r="A69" s="6">
        <v>41395</v>
      </c>
      <c r="B69" s="7">
        <v>4.4636272599651861E-5</v>
      </c>
      <c r="C69" s="7">
        <v>4.4636272599651861E-5</v>
      </c>
      <c r="D69" s="7">
        <v>4.4636272599651861E-5</v>
      </c>
      <c r="E69" s="64">
        <v>3.699540637000398E-3</v>
      </c>
      <c r="F69" s="43">
        <v>3.699540637000398E-3</v>
      </c>
      <c r="G69" s="7">
        <v>3.699540637000398E-3</v>
      </c>
      <c r="H69" s="64">
        <v>6.4340301100034303E-3</v>
      </c>
      <c r="I69" s="7">
        <v>6.4340301100034303E-3</v>
      </c>
      <c r="J69" s="7">
        <v>6.4340301100034303E-3</v>
      </c>
      <c r="K69" s="64">
        <v>0.08</v>
      </c>
      <c r="L69" s="7">
        <v>0.08</v>
      </c>
      <c r="M69" s="7">
        <v>0.08</v>
      </c>
      <c r="N69" s="76">
        <v>146.32499999999999</v>
      </c>
      <c r="O69" s="9">
        <v>146.98500000000001</v>
      </c>
      <c r="P69" s="9">
        <v>146.32499999999999</v>
      </c>
      <c r="Q69" s="72">
        <f t="shared" ref="Q69:Q132" si="107">R69</f>
        <v>2.1318999999999999</v>
      </c>
      <c r="R69" s="8">
        <v>2.1318999999999999</v>
      </c>
      <c r="S69" s="8">
        <f t="shared" ref="S69:S132" si="108">R69</f>
        <v>2.1318999999999999</v>
      </c>
      <c r="T69" s="161">
        <f t="shared" si="59"/>
        <v>3.5679021241872277E-3</v>
      </c>
      <c r="U69" s="162">
        <f t="shared" si="60"/>
        <v>3.5679021241872277E-3</v>
      </c>
      <c r="V69" s="162">
        <f t="shared" si="61"/>
        <v>3.5679021241872277E-3</v>
      </c>
      <c r="W69" s="163">
        <f t="shared" si="62"/>
        <v>1.3963788355074058E-2</v>
      </c>
      <c r="X69" s="162">
        <f t="shared" si="63"/>
        <v>1.3963788355074058E-2</v>
      </c>
      <c r="Y69" s="162">
        <f t="shared" si="64"/>
        <v>1.3963788355074058E-2</v>
      </c>
      <c r="Z69" s="163">
        <f t="shared" si="65"/>
        <v>1.8440809412844761E-2</v>
      </c>
      <c r="AA69" s="162">
        <f t="shared" si="66"/>
        <v>1.8440809412844761E-2</v>
      </c>
      <c r="AB69" s="162">
        <f t="shared" si="67"/>
        <v>1.8440809412844761E-2</v>
      </c>
      <c r="AC69" s="128">
        <f t="shared" si="68"/>
        <v>0.08</v>
      </c>
      <c r="AD69" s="127">
        <f t="shared" si="69"/>
        <v>0.08</v>
      </c>
      <c r="AE69" s="127">
        <f t="shared" si="70"/>
        <v>0.08</v>
      </c>
      <c r="AF69" s="159">
        <f t="shared" si="71"/>
        <v>146.32499999999999</v>
      </c>
      <c r="AG69" s="160">
        <f t="shared" si="72"/>
        <v>146.98500000000001</v>
      </c>
      <c r="AH69" s="160">
        <f t="shared" si="73"/>
        <v>146.32499999999999</v>
      </c>
      <c r="AI69" s="159">
        <f t="shared" si="74"/>
        <v>2.1318999999999999</v>
      </c>
      <c r="AJ69" s="160">
        <f t="shared" si="75"/>
        <v>2.1318999999999999</v>
      </c>
      <c r="AK69" s="160">
        <f t="shared" si="76"/>
        <v>2.1318999999999999</v>
      </c>
      <c r="AL69" s="170">
        <f t="shared" si="83"/>
        <v>6.2165560456775681E-2</v>
      </c>
      <c r="AM69" s="127">
        <f t="shared" si="99"/>
        <v>6.2165560456775681E-2</v>
      </c>
      <c r="AN69" s="127">
        <f t="shared" si="100"/>
        <v>6.2165560456775681E-2</v>
      </c>
      <c r="AO69" s="155">
        <f t="shared" si="101"/>
        <v>6.5041638001517299E-2</v>
      </c>
      <c r="AP69" s="154">
        <f t="shared" si="102"/>
        <v>6.5041638001517299E-2</v>
      </c>
      <c r="AQ69" s="154">
        <f t="shared" si="103"/>
        <v>6.5041638001517299E-2</v>
      </c>
      <c r="AR69" s="128">
        <f t="shared" si="104"/>
        <v>7.5409504803815475E-2</v>
      </c>
      <c r="AS69" s="127">
        <f t="shared" si="105"/>
        <v>7.5409504803815475E-2</v>
      </c>
      <c r="AT69" s="127">
        <f t="shared" si="106"/>
        <v>7.5409504803815475E-2</v>
      </c>
      <c r="AU69" s="128">
        <f t="shared" si="84"/>
        <v>0.08</v>
      </c>
      <c r="AV69" s="127">
        <f t="shared" si="85"/>
        <v>0.08</v>
      </c>
      <c r="AW69" s="127">
        <f t="shared" si="86"/>
        <v>0.08</v>
      </c>
      <c r="AX69" s="159">
        <f t="shared" si="87"/>
        <v>146.32499999999999</v>
      </c>
      <c r="AY69" s="160">
        <f t="shared" si="88"/>
        <v>146.98500000000001</v>
      </c>
      <c r="AZ69" s="160">
        <f t="shared" si="89"/>
        <v>146.32499999999999</v>
      </c>
      <c r="BA69" s="159">
        <f t="shared" si="90"/>
        <v>2.1318999999999999</v>
      </c>
      <c r="BB69" s="160">
        <f t="shared" si="91"/>
        <v>2.1318999999999999</v>
      </c>
      <c r="BC69" s="160">
        <f t="shared" si="92"/>
        <v>2.1318999999999999</v>
      </c>
      <c r="BD69" s="171">
        <f t="shared" si="93"/>
        <v>125.70008333333334</v>
      </c>
      <c r="BE69" s="172">
        <f t="shared" si="94"/>
        <v>125.63191666666667</v>
      </c>
      <c r="BF69" s="172">
        <f t="shared" si="95"/>
        <v>125.70008333333334</v>
      </c>
      <c r="BG69" s="159">
        <f t="shared" si="96"/>
        <v>2.036025</v>
      </c>
      <c r="BH69" s="160">
        <f t="shared" si="97"/>
        <v>2.036025</v>
      </c>
      <c r="BI69" s="160">
        <f t="shared" si="98"/>
        <v>2.036025</v>
      </c>
      <c r="BM69" s="250"/>
    </row>
    <row r="70" spans="1:65">
      <c r="A70" s="6">
        <v>41426</v>
      </c>
      <c r="B70" s="7">
        <v>7.4791528801725349E-3</v>
      </c>
      <c r="C70" s="7">
        <v>7.4791528801725349E-3</v>
      </c>
      <c r="D70" s="7">
        <v>7.4791528801725349E-3</v>
      </c>
      <c r="E70" s="64">
        <v>2.6007208462766052E-3</v>
      </c>
      <c r="F70" s="43">
        <v>2.6007208462766052E-3</v>
      </c>
      <c r="G70" s="7">
        <v>2.6007208462766052E-3</v>
      </c>
      <c r="H70" s="64">
        <v>6.4340301100034303E-3</v>
      </c>
      <c r="I70" s="7">
        <v>6.4340301100034303E-3</v>
      </c>
      <c r="J70" s="7">
        <v>6.4340301100034303E-3</v>
      </c>
      <c r="K70" s="64">
        <v>0.08</v>
      </c>
      <c r="L70" s="7">
        <v>0.08</v>
      </c>
      <c r="M70" s="7">
        <v>0.08</v>
      </c>
      <c r="N70" s="76">
        <v>185.239</v>
      </c>
      <c r="O70" s="9">
        <v>184.995</v>
      </c>
      <c r="P70" s="9">
        <v>185.239</v>
      </c>
      <c r="Q70" s="72">
        <f t="shared" si="107"/>
        <v>2.2156000000000002</v>
      </c>
      <c r="R70" s="8">
        <v>2.2156000000000002</v>
      </c>
      <c r="S70" s="8">
        <f t="shared" si="108"/>
        <v>2.2156000000000002</v>
      </c>
      <c r="T70" s="161">
        <f t="shared" si="59"/>
        <v>8.9927428351532779E-3</v>
      </c>
      <c r="U70" s="162">
        <f t="shared" si="60"/>
        <v>8.9927428351532779E-3</v>
      </c>
      <c r="V70" s="162">
        <f t="shared" si="61"/>
        <v>8.9927428351532779E-3</v>
      </c>
      <c r="W70" s="163">
        <f t="shared" si="62"/>
        <v>1.1845050402731649E-2</v>
      </c>
      <c r="X70" s="162">
        <f t="shared" si="63"/>
        <v>1.1845050402731649E-2</v>
      </c>
      <c r="Y70" s="162">
        <f t="shared" si="64"/>
        <v>1.1845050402731649E-2</v>
      </c>
      <c r="Z70" s="163">
        <f t="shared" si="65"/>
        <v>1.9032412609746752E-2</v>
      </c>
      <c r="AA70" s="162">
        <f t="shared" si="66"/>
        <v>1.9032412609746752E-2</v>
      </c>
      <c r="AB70" s="162">
        <f t="shared" si="67"/>
        <v>1.9032412609746752E-2</v>
      </c>
      <c r="AC70" s="128">
        <f t="shared" si="68"/>
        <v>0.08</v>
      </c>
      <c r="AD70" s="127">
        <f t="shared" si="69"/>
        <v>0.08</v>
      </c>
      <c r="AE70" s="127">
        <f t="shared" si="70"/>
        <v>0.08</v>
      </c>
      <c r="AF70" s="159">
        <f t="shared" si="71"/>
        <v>185.239</v>
      </c>
      <c r="AG70" s="160">
        <f t="shared" si="72"/>
        <v>184.995</v>
      </c>
      <c r="AH70" s="160">
        <f t="shared" si="73"/>
        <v>185.239</v>
      </c>
      <c r="AI70" s="159">
        <f t="shared" si="74"/>
        <v>2.2156000000000002</v>
      </c>
      <c r="AJ70" s="160">
        <f t="shared" si="75"/>
        <v>2.2156000000000002</v>
      </c>
      <c r="AK70" s="160">
        <f t="shared" si="76"/>
        <v>2.2156000000000002</v>
      </c>
      <c r="AL70" s="170">
        <f t="shared" si="83"/>
        <v>6.3093078211581721E-2</v>
      </c>
      <c r="AM70" s="127">
        <f t="shared" si="99"/>
        <v>6.3093078211581721E-2</v>
      </c>
      <c r="AN70" s="127">
        <f t="shared" si="100"/>
        <v>6.3093078211581721E-2</v>
      </c>
      <c r="AO70" s="155">
        <f t="shared" si="101"/>
        <v>6.6959158358984139E-2</v>
      </c>
      <c r="AP70" s="154">
        <f t="shared" si="102"/>
        <v>6.6959158358984139E-2</v>
      </c>
      <c r="AQ70" s="154">
        <f t="shared" si="103"/>
        <v>6.6959158358984139E-2</v>
      </c>
      <c r="AR70" s="128">
        <f t="shared" si="104"/>
        <v>7.4995646268846139E-2</v>
      </c>
      <c r="AS70" s="127">
        <f t="shared" si="105"/>
        <v>7.4995646268846139E-2</v>
      </c>
      <c r="AT70" s="127">
        <f t="shared" si="106"/>
        <v>7.4995646268846139E-2</v>
      </c>
      <c r="AU70" s="128">
        <f t="shared" si="84"/>
        <v>0.08</v>
      </c>
      <c r="AV70" s="127">
        <f t="shared" si="85"/>
        <v>0.08</v>
      </c>
      <c r="AW70" s="127">
        <f t="shared" si="86"/>
        <v>0.08</v>
      </c>
      <c r="AX70" s="159">
        <f t="shared" si="87"/>
        <v>185.239</v>
      </c>
      <c r="AY70" s="160">
        <f t="shared" si="88"/>
        <v>184.995</v>
      </c>
      <c r="AZ70" s="160">
        <f t="shared" si="89"/>
        <v>185.239</v>
      </c>
      <c r="BA70" s="159">
        <f t="shared" si="90"/>
        <v>2.2156000000000002</v>
      </c>
      <c r="BB70" s="160">
        <f t="shared" si="91"/>
        <v>2.2156000000000002</v>
      </c>
      <c r="BC70" s="160">
        <f t="shared" si="92"/>
        <v>2.2156000000000002</v>
      </c>
      <c r="BD70" s="171">
        <f t="shared" si="93"/>
        <v>128.02641666666668</v>
      </c>
      <c r="BE70" s="172">
        <f t="shared" si="94"/>
        <v>127.93791666666664</v>
      </c>
      <c r="BF70" s="172">
        <f t="shared" si="95"/>
        <v>128.02641666666668</v>
      </c>
      <c r="BG70" s="159">
        <f t="shared" si="96"/>
        <v>2.0522166666666668</v>
      </c>
      <c r="BH70" s="160">
        <f t="shared" si="97"/>
        <v>2.0522166666666668</v>
      </c>
      <c r="BI70" s="160">
        <f t="shared" si="98"/>
        <v>2.0522166666666668</v>
      </c>
      <c r="BM70" s="250"/>
    </row>
    <row r="71" spans="1:65">
      <c r="A71" s="6">
        <v>41456</v>
      </c>
      <c r="B71" s="7">
        <v>2.6100205527079812E-3</v>
      </c>
      <c r="C71" s="7">
        <v>2.6100205527079812E-3</v>
      </c>
      <c r="D71" s="7">
        <v>2.6100205527079812E-3</v>
      </c>
      <c r="E71" s="64">
        <v>2.9871471936959715E-4</v>
      </c>
      <c r="F71" s="43">
        <v>2.9871471936959715E-4</v>
      </c>
      <c r="G71" s="7">
        <v>2.9871471936959715E-4</v>
      </c>
      <c r="H71" s="64">
        <v>6.8214933659622723E-3</v>
      </c>
      <c r="I71" s="7">
        <v>6.8214933659622723E-3</v>
      </c>
      <c r="J71" s="7">
        <v>6.8214933659622723E-3</v>
      </c>
      <c r="K71" s="64">
        <v>8.5000000000000006E-2</v>
      </c>
      <c r="L71" s="7">
        <v>8.5000000000000006E-2</v>
      </c>
      <c r="M71" s="7">
        <v>8.5000000000000006E-2</v>
      </c>
      <c r="N71" s="76">
        <v>186.61699999999999</v>
      </c>
      <c r="O71" s="9">
        <v>188.16800000000001</v>
      </c>
      <c r="P71" s="9">
        <v>186.61699999999999</v>
      </c>
      <c r="Q71" s="72">
        <f t="shared" si="107"/>
        <v>2.2903000000000002</v>
      </c>
      <c r="R71" s="8">
        <v>2.2903000000000002</v>
      </c>
      <c r="S71" s="8">
        <f t="shared" si="108"/>
        <v>2.2903000000000002</v>
      </c>
      <c r="T71" s="161">
        <f t="shared" si="59"/>
        <v>1.0153781662643135E-2</v>
      </c>
      <c r="U71" s="162">
        <f t="shared" si="60"/>
        <v>1.0153781662643135E-2</v>
      </c>
      <c r="V71" s="162">
        <f t="shared" si="61"/>
        <v>1.0153781662643135E-2</v>
      </c>
      <c r="W71" s="163">
        <f t="shared" si="62"/>
        <v>6.6104825300192793E-3</v>
      </c>
      <c r="X71" s="162">
        <f t="shared" si="63"/>
        <v>6.6104825300192793E-3</v>
      </c>
      <c r="Y71" s="162">
        <f t="shared" si="64"/>
        <v>6.6104825300192793E-3</v>
      </c>
      <c r="Z71" s="163">
        <f t="shared" si="65"/>
        <v>1.9819012104460132E-2</v>
      </c>
      <c r="AA71" s="162">
        <f t="shared" si="66"/>
        <v>1.9819012104460132E-2</v>
      </c>
      <c r="AB71" s="162">
        <f t="shared" si="67"/>
        <v>1.9819012104460132E-2</v>
      </c>
      <c r="AC71" s="128">
        <f t="shared" si="68"/>
        <v>8.5000000000000006E-2</v>
      </c>
      <c r="AD71" s="127">
        <f t="shared" si="69"/>
        <v>8.5000000000000006E-2</v>
      </c>
      <c r="AE71" s="127">
        <f t="shared" si="70"/>
        <v>8.5000000000000006E-2</v>
      </c>
      <c r="AF71" s="159">
        <f t="shared" si="71"/>
        <v>186.61699999999999</v>
      </c>
      <c r="AG71" s="160">
        <f t="shared" si="72"/>
        <v>188.16800000000001</v>
      </c>
      <c r="AH71" s="160">
        <f t="shared" si="73"/>
        <v>186.61699999999999</v>
      </c>
      <c r="AI71" s="159">
        <f t="shared" si="74"/>
        <v>2.2903000000000002</v>
      </c>
      <c r="AJ71" s="160">
        <f t="shared" si="75"/>
        <v>2.2903000000000002</v>
      </c>
      <c r="AK71" s="160">
        <f t="shared" si="76"/>
        <v>2.2903000000000002</v>
      </c>
      <c r="AL71" s="170">
        <f t="shared" si="83"/>
        <v>5.1762913449628245E-2</v>
      </c>
      <c r="AM71" s="127">
        <f t="shared" si="99"/>
        <v>5.1762913449628245E-2</v>
      </c>
      <c r="AN71" s="127">
        <f t="shared" si="100"/>
        <v>5.1762913449628245E-2</v>
      </c>
      <c r="AO71" s="155">
        <f t="shared" si="101"/>
        <v>6.2706921691397577E-2</v>
      </c>
      <c r="AP71" s="154">
        <f t="shared" si="102"/>
        <v>6.2706921691397577E-2</v>
      </c>
      <c r="AQ71" s="154">
        <f t="shared" si="103"/>
        <v>6.2706921691397577E-2</v>
      </c>
      <c r="AR71" s="128">
        <f t="shared" si="104"/>
        <v>7.5409504803815697E-2</v>
      </c>
      <c r="AS71" s="127">
        <f t="shared" si="105"/>
        <v>7.5409504803815697E-2</v>
      </c>
      <c r="AT71" s="127">
        <f t="shared" si="106"/>
        <v>7.5409504803815697E-2</v>
      </c>
      <c r="AU71" s="128">
        <f t="shared" si="84"/>
        <v>8.5000000000000006E-2</v>
      </c>
      <c r="AV71" s="127">
        <f t="shared" si="85"/>
        <v>8.5000000000000006E-2</v>
      </c>
      <c r="AW71" s="127">
        <f t="shared" si="86"/>
        <v>8.5000000000000006E-2</v>
      </c>
      <c r="AX71" s="159">
        <f t="shared" si="87"/>
        <v>186.61699999999999</v>
      </c>
      <c r="AY71" s="160">
        <f t="shared" si="88"/>
        <v>188.16800000000001</v>
      </c>
      <c r="AZ71" s="160">
        <f t="shared" si="89"/>
        <v>186.61699999999999</v>
      </c>
      <c r="BA71" s="159">
        <f t="shared" si="90"/>
        <v>2.2903000000000002</v>
      </c>
      <c r="BB71" s="160">
        <f t="shared" si="91"/>
        <v>2.2903000000000002</v>
      </c>
      <c r="BC71" s="160">
        <f t="shared" si="92"/>
        <v>2.2903000000000002</v>
      </c>
      <c r="BD71" s="171">
        <f t="shared" si="93"/>
        <v>132.40174999999999</v>
      </c>
      <c r="BE71" s="172">
        <f t="shared" si="94"/>
        <v>132.4425</v>
      </c>
      <c r="BF71" s="172">
        <f t="shared" si="95"/>
        <v>132.40174999999999</v>
      </c>
      <c r="BG71" s="159">
        <f t="shared" si="96"/>
        <v>2.0722500000000004</v>
      </c>
      <c r="BH71" s="160">
        <f t="shared" si="97"/>
        <v>2.0722500000000004</v>
      </c>
      <c r="BI71" s="160">
        <f t="shared" si="98"/>
        <v>2.0722500000000004</v>
      </c>
      <c r="BM71" s="250"/>
    </row>
    <row r="72" spans="1:65">
      <c r="A72" s="6">
        <v>41487</v>
      </c>
      <c r="B72" s="7">
        <v>1.4639544445040897E-3</v>
      </c>
      <c r="C72" s="7">
        <v>1.4639544445040897E-3</v>
      </c>
      <c r="D72" s="7">
        <v>1.4639544445040897E-3</v>
      </c>
      <c r="E72" s="64">
        <v>2.3997654040994743E-3</v>
      </c>
      <c r="F72" s="43">
        <v>2.3997654040994743E-3</v>
      </c>
      <c r="G72" s="7">
        <v>2.3997654040994743E-3</v>
      </c>
      <c r="H72" s="64">
        <v>7.2073233161367156E-3</v>
      </c>
      <c r="I72" s="7">
        <v>7.2073233161367156E-3</v>
      </c>
      <c r="J72" s="7">
        <v>7.2073233161367156E-3</v>
      </c>
      <c r="K72" s="64">
        <v>0.09</v>
      </c>
      <c r="L72" s="7">
        <v>0.09</v>
      </c>
      <c r="M72" s="7">
        <v>0.09</v>
      </c>
      <c r="N72" s="76">
        <v>206.85499999999999</v>
      </c>
      <c r="O72" s="9">
        <v>206.85499999999999</v>
      </c>
      <c r="P72" s="9">
        <v>206.85499999999999</v>
      </c>
      <c r="Q72" s="72">
        <f t="shared" si="107"/>
        <v>2.3725000000000001</v>
      </c>
      <c r="R72" s="8">
        <v>2.3725000000000001</v>
      </c>
      <c r="S72" s="8">
        <f t="shared" si="108"/>
        <v>2.3725000000000001</v>
      </c>
      <c r="T72" s="161">
        <f t="shared" ref="T72:T135" si="109">FVSCHEDULE(1,B70:B72)-1</f>
        <v>1.1587447287885189E-2</v>
      </c>
      <c r="U72" s="162">
        <f t="shared" ref="U72:U135" si="110">FVSCHEDULE(1,C70:C72)-1</f>
        <v>1.1587447287885189E-2</v>
      </c>
      <c r="V72" s="162">
        <f t="shared" ref="V72:V135" si="111">FVSCHEDULE(1,D70:D72)-1</f>
        <v>1.1587447287885189E-2</v>
      </c>
      <c r="W72" s="163">
        <f t="shared" ref="W72:W135" si="112">FVSCHEDULE(1,E70:E72)-1</f>
        <v>5.3069376728196449E-3</v>
      </c>
      <c r="X72" s="162">
        <f t="shared" ref="X72:X135" si="113">FVSCHEDULE(1,F70:F72)-1</f>
        <v>5.3069376728196449E-3</v>
      </c>
      <c r="Y72" s="162">
        <f t="shared" ref="Y72:Y135" si="114">FVSCHEDULE(1,G70:G72)-1</f>
        <v>5.3069376728196449E-3</v>
      </c>
      <c r="Z72" s="163">
        <f t="shared" ref="Z72:Z135" si="115">FVSCHEDULE(1,H70:H72)-1</f>
        <v>2.0602589656443016E-2</v>
      </c>
      <c r="AA72" s="162">
        <f t="shared" ref="AA72:AA135" si="116">FVSCHEDULE(1,I70:I72)-1</f>
        <v>2.0602589656443016E-2</v>
      </c>
      <c r="AB72" s="162">
        <f t="shared" ref="AB72:AB135" si="117">FVSCHEDULE(1,J70:J72)-1</f>
        <v>2.0602589656443016E-2</v>
      </c>
      <c r="AC72" s="128">
        <f t="shared" ref="AC72:AC135" si="118">K72</f>
        <v>0.09</v>
      </c>
      <c r="AD72" s="127">
        <f t="shared" ref="AD72:AD135" si="119">L72</f>
        <v>0.09</v>
      </c>
      <c r="AE72" s="127">
        <f t="shared" ref="AE72:AE135" si="120">M72</f>
        <v>0.09</v>
      </c>
      <c r="AF72" s="159">
        <f t="shared" ref="AF72:AF135" si="121">N72</f>
        <v>206.85499999999999</v>
      </c>
      <c r="AG72" s="160">
        <f t="shared" ref="AG72:AG135" si="122">O72</f>
        <v>206.85499999999999</v>
      </c>
      <c r="AH72" s="160">
        <f t="shared" ref="AH72:AH135" si="123">P72</f>
        <v>206.85499999999999</v>
      </c>
      <c r="AI72" s="159">
        <f t="shared" ref="AI72:AI135" si="124">Q72</f>
        <v>2.3725000000000001</v>
      </c>
      <c r="AJ72" s="160">
        <f t="shared" ref="AJ72:AJ135" si="125">R72</f>
        <v>2.3725000000000001</v>
      </c>
      <c r="AK72" s="160">
        <f t="shared" ref="AK72:AK135" si="126">S72</f>
        <v>2.3725000000000001</v>
      </c>
      <c r="AL72" s="170">
        <f t="shared" si="83"/>
        <v>3.8475407256000294E-2</v>
      </c>
      <c r="AM72" s="127">
        <f t="shared" si="99"/>
        <v>3.8475407256000294E-2</v>
      </c>
      <c r="AN72" s="127">
        <f t="shared" si="100"/>
        <v>3.8475407256000294E-2</v>
      </c>
      <c r="AO72" s="155">
        <f t="shared" si="101"/>
        <v>6.0907448458090929E-2</v>
      </c>
      <c r="AP72" s="154">
        <f t="shared" si="102"/>
        <v>6.0907448458090929E-2</v>
      </c>
      <c r="AQ72" s="154">
        <f t="shared" si="103"/>
        <v>6.0907448458090929E-2</v>
      </c>
      <c r="AR72" s="128">
        <f t="shared" si="104"/>
        <v>7.6652054316502793E-2</v>
      </c>
      <c r="AS72" s="127">
        <f t="shared" si="105"/>
        <v>7.6652054316502793E-2</v>
      </c>
      <c r="AT72" s="127">
        <f t="shared" si="106"/>
        <v>7.6652054316502793E-2</v>
      </c>
      <c r="AU72" s="128">
        <f t="shared" si="84"/>
        <v>0.09</v>
      </c>
      <c r="AV72" s="127">
        <f t="shared" si="85"/>
        <v>0.09</v>
      </c>
      <c r="AW72" s="127">
        <f t="shared" si="86"/>
        <v>0.09</v>
      </c>
      <c r="AX72" s="159">
        <f t="shared" si="87"/>
        <v>206.85499999999999</v>
      </c>
      <c r="AY72" s="160">
        <f t="shared" si="88"/>
        <v>206.85499999999999</v>
      </c>
      <c r="AZ72" s="160">
        <f t="shared" si="89"/>
        <v>206.85499999999999</v>
      </c>
      <c r="BA72" s="159">
        <f t="shared" si="90"/>
        <v>2.3725000000000001</v>
      </c>
      <c r="BB72" s="160">
        <f t="shared" si="91"/>
        <v>2.3725000000000001</v>
      </c>
      <c r="BC72" s="160">
        <f t="shared" si="92"/>
        <v>2.3725000000000001</v>
      </c>
      <c r="BD72" s="171">
        <f t="shared" si="93"/>
        <v>138.72141666666667</v>
      </c>
      <c r="BE72" s="172">
        <f t="shared" si="94"/>
        <v>138.76216666666667</v>
      </c>
      <c r="BF72" s="172">
        <f t="shared" si="95"/>
        <v>138.72141666666667</v>
      </c>
      <c r="BG72" s="159">
        <f t="shared" si="96"/>
        <v>2.1001916666666669</v>
      </c>
      <c r="BH72" s="160">
        <f t="shared" si="97"/>
        <v>2.1001916666666669</v>
      </c>
      <c r="BI72" s="160">
        <f t="shared" si="98"/>
        <v>2.1001916666666669</v>
      </c>
      <c r="BM72" s="250"/>
    </row>
    <row r="73" spans="1:65">
      <c r="A73" s="6">
        <v>41518</v>
      </c>
      <c r="B73" s="7">
        <v>1.4992230513937166E-2</v>
      </c>
      <c r="C73" s="7">
        <v>1.4992230513937166E-2</v>
      </c>
      <c r="D73" s="7">
        <v>1.4992230513937166E-2</v>
      </c>
      <c r="E73" s="64">
        <v>3.4997785799595338E-3</v>
      </c>
      <c r="F73" s="43">
        <v>3.4997785799595338E-3</v>
      </c>
      <c r="G73" s="7">
        <v>3.4997785799595338E-3</v>
      </c>
      <c r="H73" s="64">
        <v>7.2073233161367156E-3</v>
      </c>
      <c r="I73" s="7">
        <v>7.2073233161367156E-3</v>
      </c>
      <c r="J73" s="7">
        <v>7.2073233161367156E-3</v>
      </c>
      <c r="K73" s="64">
        <v>0.09</v>
      </c>
      <c r="L73" s="7">
        <v>0.09</v>
      </c>
      <c r="M73" s="7">
        <v>0.09</v>
      </c>
      <c r="N73" s="76">
        <v>176.74100000000001</v>
      </c>
      <c r="O73" s="9">
        <v>176</v>
      </c>
      <c r="P73" s="9">
        <v>176.74100000000001</v>
      </c>
      <c r="Q73" s="72">
        <f t="shared" si="107"/>
        <v>2.23</v>
      </c>
      <c r="R73" s="8">
        <v>2.23</v>
      </c>
      <c r="S73" s="8">
        <f t="shared" si="108"/>
        <v>2.23</v>
      </c>
      <c r="T73" s="161">
        <f t="shared" si="109"/>
        <v>1.9131161719184719E-2</v>
      </c>
      <c r="U73" s="162">
        <f t="shared" si="110"/>
        <v>1.9131161719184719E-2</v>
      </c>
      <c r="V73" s="162">
        <f t="shared" si="111"/>
        <v>1.9131161719184719E-2</v>
      </c>
      <c r="W73" s="163">
        <f t="shared" si="112"/>
        <v>6.2084221404119511E-3</v>
      </c>
      <c r="X73" s="162">
        <f t="shared" si="113"/>
        <v>6.2084221404119511E-3</v>
      </c>
      <c r="Y73" s="162">
        <f t="shared" si="114"/>
        <v>6.2084221404119511E-3</v>
      </c>
      <c r="Z73" s="163">
        <f t="shared" si="115"/>
        <v>2.138676926994143E-2</v>
      </c>
      <c r="AA73" s="162">
        <f t="shared" si="116"/>
        <v>2.138676926994143E-2</v>
      </c>
      <c r="AB73" s="162">
        <f t="shared" si="117"/>
        <v>2.138676926994143E-2</v>
      </c>
      <c r="AC73" s="128">
        <f t="shared" si="118"/>
        <v>0.09</v>
      </c>
      <c r="AD73" s="127">
        <f t="shared" si="119"/>
        <v>0.09</v>
      </c>
      <c r="AE73" s="127">
        <f t="shared" si="120"/>
        <v>0.09</v>
      </c>
      <c r="AF73" s="159">
        <f t="shared" si="121"/>
        <v>176.74100000000001</v>
      </c>
      <c r="AG73" s="160">
        <f t="shared" si="122"/>
        <v>176</v>
      </c>
      <c r="AH73" s="160">
        <f t="shared" si="123"/>
        <v>176.74100000000001</v>
      </c>
      <c r="AI73" s="159">
        <f t="shared" si="124"/>
        <v>2.23</v>
      </c>
      <c r="AJ73" s="160">
        <f t="shared" si="125"/>
        <v>2.23</v>
      </c>
      <c r="AK73" s="160">
        <f t="shared" si="126"/>
        <v>2.23</v>
      </c>
      <c r="AL73" s="170">
        <f t="shared" si="83"/>
        <v>4.3963741406934709E-2</v>
      </c>
      <c r="AM73" s="127">
        <f t="shared" si="99"/>
        <v>4.3963741406934709E-2</v>
      </c>
      <c r="AN73" s="127">
        <f t="shared" si="100"/>
        <v>4.3963741406934709E-2</v>
      </c>
      <c r="AO73" s="155">
        <f t="shared" si="101"/>
        <v>5.858644687434067E-2</v>
      </c>
      <c r="AP73" s="154">
        <f t="shared" si="102"/>
        <v>5.858644687434067E-2</v>
      </c>
      <c r="AQ73" s="154">
        <f t="shared" si="103"/>
        <v>5.858644687434067E-2</v>
      </c>
      <c r="AR73" s="128">
        <f t="shared" si="104"/>
        <v>7.7896039495589209E-2</v>
      </c>
      <c r="AS73" s="127">
        <f t="shared" si="105"/>
        <v>7.7896039495589209E-2</v>
      </c>
      <c r="AT73" s="127">
        <f t="shared" si="106"/>
        <v>7.7896039495589209E-2</v>
      </c>
      <c r="AU73" s="128">
        <f t="shared" si="84"/>
        <v>0.09</v>
      </c>
      <c r="AV73" s="127">
        <f t="shared" si="85"/>
        <v>0.09</v>
      </c>
      <c r="AW73" s="127">
        <f t="shared" si="86"/>
        <v>0.09</v>
      </c>
      <c r="AX73" s="159">
        <f t="shared" si="87"/>
        <v>176.74100000000001</v>
      </c>
      <c r="AY73" s="160">
        <f t="shared" si="88"/>
        <v>176</v>
      </c>
      <c r="AZ73" s="160">
        <f t="shared" si="89"/>
        <v>176.74100000000001</v>
      </c>
      <c r="BA73" s="159">
        <f t="shared" si="90"/>
        <v>2.23</v>
      </c>
      <c r="BB73" s="160">
        <f t="shared" si="91"/>
        <v>2.23</v>
      </c>
      <c r="BC73" s="160">
        <f t="shared" si="92"/>
        <v>2.23</v>
      </c>
      <c r="BD73" s="171">
        <f t="shared" si="93"/>
        <v>144.13025000000002</v>
      </c>
      <c r="BE73" s="172">
        <f t="shared" si="94"/>
        <v>144.02674999999999</v>
      </c>
      <c r="BF73" s="172">
        <f t="shared" si="95"/>
        <v>144.13025000000002</v>
      </c>
      <c r="BG73" s="159">
        <f t="shared" si="96"/>
        <v>2.1168083333333336</v>
      </c>
      <c r="BH73" s="160">
        <f t="shared" si="97"/>
        <v>2.1168083333333336</v>
      </c>
      <c r="BI73" s="160">
        <f t="shared" si="98"/>
        <v>2.1168083333333336</v>
      </c>
      <c r="BM73" s="250"/>
    </row>
    <row r="74" spans="1:65">
      <c r="A74" s="6">
        <v>41548</v>
      </c>
      <c r="B74" s="7">
        <v>8.5732916261092029E-3</v>
      </c>
      <c r="C74" s="7">
        <v>8.5732916261092029E-3</v>
      </c>
      <c r="D74" s="7">
        <v>8.5732916261092029E-3</v>
      </c>
      <c r="E74" s="64">
        <v>5.6994001053760623E-3</v>
      </c>
      <c r="F74" s="43">
        <v>5.6994001053760623E-3</v>
      </c>
      <c r="G74" s="7">
        <v>5.6994001053760623E-3</v>
      </c>
      <c r="H74" s="64">
        <v>7.5915342905825689E-3</v>
      </c>
      <c r="I74" s="7">
        <v>7.5915342905825689E-3</v>
      </c>
      <c r="J74" s="7">
        <v>7.5915342905825689E-3</v>
      </c>
      <c r="K74" s="64">
        <v>9.5000000000000001E-2</v>
      </c>
      <c r="L74" s="7">
        <v>9.5000000000000001E-2</v>
      </c>
      <c r="M74" s="7">
        <v>9.5000000000000001E-2</v>
      </c>
      <c r="N74" s="76">
        <v>168.14</v>
      </c>
      <c r="O74" s="9">
        <v>167.15</v>
      </c>
      <c r="P74" s="9">
        <v>168.14</v>
      </c>
      <c r="Q74" s="72">
        <f t="shared" si="107"/>
        <v>2.2025999999999999</v>
      </c>
      <c r="R74" s="8">
        <v>2.2025999999999999</v>
      </c>
      <c r="S74" s="8">
        <f t="shared" si="108"/>
        <v>2.2025999999999999</v>
      </c>
      <c r="T74" s="161">
        <f t="shared" si="109"/>
        <v>2.5192696365857747E-2</v>
      </c>
      <c r="U74" s="162">
        <f t="shared" si="110"/>
        <v>2.5192696365857747E-2</v>
      </c>
      <c r="V74" s="162">
        <f t="shared" si="111"/>
        <v>2.5192696365857747E-2</v>
      </c>
      <c r="W74" s="163">
        <f t="shared" si="112"/>
        <v>1.164101446585053E-2</v>
      </c>
      <c r="X74" s="162">
        <f t="shared" si="113"/>
        <v>1.164101446585053E-2</v>
      </c>
      <c r="Y74" s="162">
        <f t="shared" si="114"/>
        <v>1.164101446585053E-2</v>
      </c>
      <c r="Z74" s="163">
        <f t="shared" si="115"/>
        <v>2.2167950062550457E-2</v>
      </c>
      <c r="AA74" s="162">
        <f t="shared" si="116"/>
        <v>2.2167950062550457E-2</v>
      </c>
      <c r="AB74" s="162">
        <f t="shared" si="117"/>
        <v>2.2167950062550457E-2</v>
      </c>
      <c r="AC74" s="128">
        <f t="shared" si="118"/>
        <v>9.5000000000000001E-2</v>
      </c>
      <c r="AD74" s="127">
        <f t="shared" si="119"/>
        <v>9.5000000000000001E-2</v>
      </c>
      <c r="AE74" s="127">
        <f t="shared" si="120"/>
        <v>9.5000000000000001E-2</v>
      </c>
      <c r="AF74" s="159">
        <f t="shared" si="121"/>
        <v>168.14</v>
      </c>
      <c r="AG74" s="160">
        <f t="shared" si="122"/>
        <v>167.15</v>
      </c>
      <c r="AH74" s="160">
        <f t="shared" si="123"/>
        <v>168.14</v>
      </c>
      <c r="AI74" s="159">
        <f t="shared" si="124"/>
        <v>2.2025999999999999</v>
      </c>
      <c r="AJ74" s="160">
        <f t="shared" si="125"/>
        <v>2.2025999999999999</v>
      </c>
      <c r="AK74" s="160">
        <f t="shared" si="126"/>
        <v>2.2025999999999999</v>
      </c>
      <c r="AL74" s="170">
        <f t="shared" si="83"/>
        <v>5.2660546115212314E-2</v>
      </c>
      <c r="AM74" s="127">
        <f t="shared" si="99"/>
        <v>5.2660546115212314E-2</v>
      </c>
      <c r="AN74" s="127">
        <f t="shared" si="100"/>
        <v>5.2660546115212314E-2</v>
      </c>
      <c r="AO74" s="155">
        <f t="shared" si="101"/>
        <v>5.8374848715134764E-2</v>
      </c>
      <c r="AP74" s="154">
        <f t="shared" si="102"/>
        <v>5.8374848715134764E-2</v>
      </c>
      <c r="AQ74" s="154">
        <f t="shared" si="103"/>
        <v>5.8374848715134764E-2</v>
      </c>
      <c r="AR74" s="128">
        <f t="shared" si="104"/>
        <v>7.9762592782965713E-2</v>
      </c>
      <c r="AS74" s="127">
        <f t="shared" si="105"/>
        <v>7.9762592782965713E-2</v>
      </c>
      <c r="AT74" s="127">
        <f t="shared" si="106"/>
        <v>7.9762592782965713E-2</v>
      </c>
      <c r="AU74" s="128">
        <f t="shared" si="84"/>
        <v>9.5000000000000001E-2</v>
      </c>
      <c r="AV74" s="127">
        <f t="shared" si="85"/>
        <v>9.5000000000000001E-2</v>
      </c>
      <c r="AW74" s="127">
        <f t="shared" si="86"/>
        <v>9.5000000000000001E-2</v>
      </c>
      <c r="AX74" s="159">
        <f t="shared" si="87"/>
        <v>168.14</v>
      </c>
      <c r="AY74" s="160">
        <f t="shared" si="88"/>
        <v>167.15</v>
      </c>
      <c r="AZ74" s="160">
        <f t="shared" si="89"/>
        <v>168.14</v>
      </c>
      <c r="BA74" s="159">
        <f t="shared" si="90"/>
        <v>2.2025999999999999</v>
      </c>
      <c r="BB74" s="160">
        <f t="shared" si="91"/>
        <v>2.2025999999999999</v>
      </c>
      <c r="BC74" s="160">
        <f t="shared" si="92"/>
        <v>2.2025999999999999</v>
      </c>
      <c r="BD74" s="171">
        <f t="shared" si="93"/>
        <v>148.78166666666667</v>
      </c>
      <c r="BE74" s="172">
        <f t="shared" si="94"/>
        <v>148.59566666666669</v>
      </c>
      <c r="BF74" s="172">
        <f t="shared" si="95"/>
        <v>148.78166666666667</v>
      </c>
      <c r="BG74" s="159">
        <f t="shared" si="96"/>
        <v>2.1310833333333332</v>
      </c>
      <c r="BH74" s="160">
        <f t="shared" si="97"/>
        <v>2.1310833333333332</v>
      </c>
      <c r="BI74" s="160">
        <f t="shared" si="98"/>
        <v>2.1310833333333332</v>
      </c>
      <c r="BM74" s="250"/>
    </row>
    <row r="75" spans="1:65">
      <c r="A75" s="6">
        <v>41579</v>
      </c>
      <c r="B75" s="7">
        <v>2.8990613188011327E-3</v>
      </c>
      <c r="C75" s="7">
        <v>2.8990613188011327E-3</v>
      </c>
      <c r="D75" s="7">
        <v>2.8990613188011327E-3</v>
      </c>
      <c r="E75" s="64">
        <v>5.4011648006808688E-3</v>
      </c>
      <c r="F75" s="43">
        <v>5.4011648006808688E-3</v>
      </c>
      <c r="G75" s="7">
        <v>5.4011648006808688E-3</v>
      </c>
      <c r="H75" s="64">
        <v>7.9741404289037643E-3</v>
      </c>
      <c r="I75" s="7">
        <v>7.9741404289037643E-3</v>
      </c>
      <c r="J75" s="7">
        <v>7.9741404289037643E-3</v>
      </c>
      <c r="K75" s="64">
        <v>0.1</v>
      </c>
      <c r="L75" s="7">
        <v>0.1</v>
      </c>
      <c r="M75" s="7">
        <v>0.1</v>
      </c>
      <c r="N75" s="76">
        <v>205</v>
      </c>
      <c r="O75" s="9">
        <v>205</v>
      </c>
      <c r="P75" s="9">
        <v>205</v>
      </c>
      <c r="Q75" s="72">
        <f t="shared" si="107"/>
        <v>2.3249</v>
      </c>
      <c r="R75" s="8">
        <v>2.3249</v>
      </c>
      <c r="S75" s="8">
        <f t="shared" si="108"/>
        <v>2.3249</v>
      </c>
      <c r="T75" s="161">
        <f t="shared" si="109"/>
        <v>2.6661806741228311E-2</v>
      </c>
      <c r="U75" s="162">
        <f t="shared" si="110"/>
        <v>2.6661806741228311E-2</v>
      </c>
      <c r="V75" s="162">
        <f t="shared" si="111"/>
        <v>2.6661806741228311E-2</v>
      </c>
      <c r="W75" s="163">
        <f t="shared" si="112"/>
        <v>1.4670084139615458E-2</v>
      </c>
      <c r="X75" s="162">
        <f t="shared" si="113"/>
        <v>1.4670084139615458E-2</v>
      </c>
      <c r="Y75" s="162">
        <f t="shared" si="114"/>
        <v>1.4670084139615458E-2</v>
      </c>
      <c r="Z75" s="163">
        <f t="shared" si="115"/>
        <v>2.2946157148703739E-2</v>
      </c>
      <c r="AA75" s="162">
        <f t="shared" si="116"/>
        <v>2.2946157148703739E-2</v>
      </c>
      <c r="AB75" s="162">
        <f t="shared" si="117"/>
        <v>2.2946157148703739E-2</v>
      </c>
      <c r="AC75" s="128">
        <f t="shared" si="118"/>
        <v>0.1</v>
      </c>
      <c r="AD75" s="127">
        <f t="shared" si="119"/>
        <v>0.1</v>
      </c>
      <c r="AE75" s="127">
        <f t="shared" si="120"/>
        <v>0.1</v>
      </c>
      <c r="AF75" s="159">
        <f t="shared" si="121"/>
        <v>205</v>
      </c>
      <c r="AG75" s="160">
        <f t="shared" si="122"/>
        <v>205</v>
      </c>
      <c r="AH75" s="160">
        <f t="shared" si="123"/>
        <v>205</v>
      </c>
      <c r="AI75" s="159">
        <f t="shared" si="124"/>
        <v>2.3249</v>
      </c>
      <c r="AJ75" s="160">
        <f t="shared" si="125"/>
        <v>2.3249</v>
      </c>
      <c r="AK75" s="160">
        <f t="shared" si="126"/>
        <v>2.3249</v>
      </c>
      <c r="AL75" s="170">
        <f t="shared" si="83"/>
        <v>5.5985161653133719E-2</v>
      </c>
      <c r="AM75" s="127">
        <f t="shared" si="99"/>
        <v>5.5985161653133719E-2</v>
      </c>
      <c r="AN75" s="127">
        <f t="shared" si="100"/>
        <v>5.5985161653133719E-2</v>
      </c>
      <c r="AO75" s="155">
        <f t="shared" si="101"/>
        <v>5.7744067237048169E-2</v>
      </c>
      <c r="AP75" s="154">
        <f t="shared" si="102"/>
        <v>5.7744067237048169E-2</v>
      </c>
      <c r="AQ75" s="154">
        <f t="shared" si="103"/>
        <v>5.7744067237048169E-2</v>
      </c>
      <c r="AR75" s="128">
        <f t="shared" si="104"/>
        <v>8.2043099496044158E-2</v>
      </c>
      <c r="AS75" s="127">
        <f t="shared" si="105"/>
        <v>8.2043099496044158E-2</v>
      </c>
      <c r="AT75" s="127">
        <f t="shared" si="106"/>
        <v>8.2043099496044158E-2</v>
      </c>
      <c r="AU75" s="128">
        <f t="shared" si="84"/>
        <v>0.1</v>
      </c>
      <c r="AV75" s="127">
        <f t="shared" si="85"/>
        <v>0.1</v>
      </c>
      <c r="AW75" s="127">
        <f t="shared" si="86"/>
        <v>0.1</v>
      </c>
      <c r="AX75" s="159">
        <f t="shared" si="87"/>
        <v>205</v>
      </c>
      <c r="AY75" s="160">
        <f t="shared" si="88"/>
        <v>205</v>
      </c>
      <c r="AZ75" s="160">
        <f t="shared" si="89"/>
        <v>205</v>
      </c>
      <c r="BA75" s="159">
        <f t="shared" si="90"/>
        <v>2.3249</v>
      </c>
      <c r="BB75" s="160">
        <f t="shared" si="91"/>
        <v>2.3249</v>
      </c>
      <c r="BC75" s="160">
        <f t="shared" si="92"/>
        <v>2.3249</v>
      </c>
      <c r="BD75" s="171">
        <f t="shared" si="93"/>
        <v>156.71291666666664</v>
      </c>
      <c r="BE75" s="172">
        <f t="shared" si="94"/>
        <v>156.44441666666668</v>
      </c>
      <c r="BF75" s="172">
        <f t="shared" si="95"/>
        <v>156.71291666666664</v>
      </c>
      <c r="BG75" s="159">
        <f t="shared" si="96"/>
        <v>2.1492083333333332</v>
      </c>
      <c r="BH75" s="160">
        <f t="shared" si="97"/>
        <v>2.1492083333333332</v>
      </c>
      <c r="BI75" s="160">
        <f t="shared" si="98"/>
        <v>2.1492083333333332</v>
      </c>
      <c r="BM75" s="250"/>
    </row>
    <row r="76" spans="1:65">
      <c r="A76" s="6">
        <v>41609</v>
      </c>
      <c r="B76" s="7">
        <v>5.9831679024155981E-3</v>
      </c>
      <c r="C76" s="7">
        <v>5.9831679024155981E-3</v>
      </c>
      <c r="D76" s="7">
        <v>5.9831679024155981E-3</v>
      </c>
      <c r="E76" s="64">
        <v>9.1995736137817641E-3</v>
      </c>
      <c r="F76" s="43">
        <v>9.1995736137817641E-3</v>
      </c>
      <c r="G76" s="7">
        <v>9.1995736137817641E-3</v>
      </c>
      <c r="H76" s="64">
        <v>7.9741404289037643E-3</v>
      </c>
      <c r="I76" s="7">
        <v>7.9741404289037643E-3</v>
      </c>
      <c r="J76" s="7">
        <v>7.9741404289037643E-3</v>
      </c>
      <c r="K76" s="64">
        <v>0.1</v>
      </c>
      <c r="L76" s="7">
        <v>0.1</v>
      </c>
      <c r="M76" s="7">
        <v>0.1</v>
      </c>
      <c r="N76" s="76">
        <v>193.77099999999999</v>
      </c>
      <c r="O76" s="9">
        <v>193.77099999999999</v>
      </c>
      <c r="P76" s="9">
        <v>193.77099999999999</v>
      </c>
      <c r="Q76" s="72">
        <f t="shared" si="107"/>
        <v>2.3426</v>
      </c>
      <c r="R76" s="8">
        <v>2.3426</v>
      </c>
      <c r="S76" s="8">
        <f t="shared" si="108"/>
        <v>2.3426</v>
      </c>
      <c r="T76" s="161">
        <f t="shared" si="109"/>
        <v>1.7549165067994643E-2</v>
      </c>
      <c r="U76" s="162">
        <f t="shared" si="110"/>
        <v>1.7549165067994643E-2</v>
      </c>
      <c r="V76" s="162">
        <f t="shared" si="111"/>
        <v>1.7549165067994643E-2</v>
      </c>
      <c r="W76" s="163">
        <f t="shared" si="112"/>
        <v>2.043332557722799E-2</v>
      </c>
      <c r="X76" s="162">
        <f t="shared" si="113"/>
        <v>2.043332557722799E-2</v>
      </c>
      <c r="Y76" s="162">
        <f t="shared" si="114"/>
        <v>2.043332557722799E-2</v>
      </c>
      <c r="Z76" s="163">
        <f t="shared" si="115"/>
        <v>2.3724956707227962E-2</v>
      </c>
      <c r="AA76" s="162">
        <f t="shared" si="116"/>
        <v>2.3724956707227962E-2</v>
      </c>
      <c r="AB76" s="162">
        <f t="shared" si="117"/>
        <v>2.3724956707227962E-2</v>
      </c>
      <c r="AC76" s="128">
        <f t="shared" si="118"/>
        <v>0.1</v>
      </c>
      <c r="AD76" s="127">
        <f t="shared" si="119"/>
        <v>0.1</v>
      </c>
      <c r="AE76" s="127">
        <f t="shared" si="120"/>
        <v>0.1</v>
      </c>
      <c r="AF76" s="159">
        <f t="shared" si="121"/>
        <v>193.77099999999999</v>
      </c>
      <c r="AG76" s="160">
        <f t="shared" si="122"/>
        <v>193.77099999999999</v>
      </c>
      <c r="AH76" s="160">
        <f t="shared" si="123"/>
        <v>193.77099999999999</v>
      </c>
      <c r="AI76" s="159">
        <f t="shared" si="124"/>
        <v>2.3426</v>
      </c>
      <c r="AJ76" s="160">
        <f t="shared" si="125"/>
        <v>2.3426</v>
      </c>
      <c r="AK76" s="160">
        <f t="shared" si="126"/>
        <v>2.3426</v>
      </c>
      <c r="AL76" s="170">
        <f t="shared" si="83"/>
        <v>5.5106104434671455E-2</v>
      </c>
      <c r="AM76" s="127">
        <f t="shared" si="99"/>
        <v>5.5106104434671455E-2</v>
      </c>
      <c r="AN76" s="127">
        <f t="shared" si="100"/>
        <v>5.5106104434671455E-2</v>
      </c>
      <c r="AO76" s="155">
        <f t="shared" si="101"/>
        <v>5.9106832553310618E-2</v>
      </c>
      <c r="AP76" s="154">
        <f t="shared" si="102"/>
        <v>5.9106832553310618E-2</v>
      </c>
      <c r="AQ76" s="154">
        <f t="shared" si="103"/>
        <v>5.9106832553310618E-2</v>
      </c>
      <c r="AR76" s="128">
        <f t="shared" si="104"/>
        <v>8.4328422740927111E-2</v>
      </c>
      <c r="AS76" s="127">
        <f t="shared" si="105"/>
        <v>8.4328422740927111E-2</v>
      </c>
      <c r="AT76" s="127">
        <f t="shared" si="106"/>
        <v>8.4328422740927111E-2</v>
      </c>
      <c r="AU76" s="128">
        <f t="shared" si="84"/>
        <v>0.1</v>
      </c>
      <c r="AV76" s="127">
        <f t="shared" si="85"/>
        <v>0.1</v>
      </c>
      <c r="AW76" s="127">
        <f t="shared" si="86"/>
        <v>0.1</v>
      </c>
      <c r="AX76" s="159">
        <f t="shared" si="87"/>
        <v>193.77099999999999</v>
      </c>
      <c r="AY76" s="160">
        <f t="shared" si="88"/>
        <v>193.77099999999999</v>
      </c>
      <c r="AZ76" s="160">
        <f t="shared" si="89"/>
        <v>193.77099999999999</v>
      </c>
      <c r="BA76" s="159">
        <f t="shared" si="90"/>
        <v>2.3426</v>
      </c>
      <c r="BB76" s="160">
        <f t="shared" si="91"/>
        <v>2.3426</v>
      </c>
      <c r="BC76" s="160">
        <f t="shared" si="92"/>
        <v>2.3426</v>
      </c>
      <c r="BD76" s="171">
        <f t="shared" si="93"/>
        <v>163.8230833333333</v>
      </c>
      <c r="BE76" s="172">
        <f t="shared" si="94"/>
        <v>163.55458333333334</v>
      </c>
      <c r="BF76" s="172">
        <f t="shared" si="95"/>
        <v>163.8230833333333</v>
      </c>
      <c r="BG76" s="159">
        <f t="shared" si="96"/>
        <v>2.1741333333333333</v>
      </c>
      <c r="BH76" s="160">
        <f t="shared" si="97"/>
        <v>2.1741333333333333</v>
      </c>
      <c r="BI76" s="160">
        <f t="shared" si="98"/>
        <v>2.1741333333333333</v>
      </c>
      <c r="BM76" s="250"/>
    </row>
    <row r="77" spans="1:65">
      <c r="A77" s="53">
        <v>41640</v>
      </c>
      <c r="B77" s="7">
        <v>4.8089603804073455E-3</v>
      </c>
      <c r="C77" s="7">
        <v>4.8089603804073455E-3</v>
      </c>
      <c r="D77" s="7">
        <v>4.8089603804073455E-3</v>
      </c>
      <c r="E77" s="64">
        <v>5.4987825622019315E-3</v>
      </c>
      <c r="F77" s="43">
        <v>5.4987825622019315E-3</v>
      </c>
      <c r="G77" s="7">
        <v>5.4987825622019315E-3</v>
      </c>
      <c r="H77" s="64">
        <v>8.355155683635207E-3</v>
      </c>
      <c r="I77" s="7">
        <v>8.355155683635207E-3</v>
      </c>
      <c r="J77" s="7">
        <v>8.355155683635207E-3</v>
      </c>
      <c r="K77" s="64">
        <v>0.105</v>
      </c>
      <c r="L77" s="7">
        <v>0.105</v>
      </c>
      <c r="M77" s="7">
        <v>0.105</v>
      </c>
      <c r="N77" s="76">
        <v>206.423</v>
      </c>
      <c r="O77" s="9">
        <v>205.68100000000001</v>
      </c>
      <c r="P77" s="9">
        <v>206.423</v>
      </c>
      <c r="Q77" s="72">
        <f t="shared" si="107"/>
        <v>2.4262999999999999</v>
      </c>
      <c r="R77" s="8">
        <v>2.4262999999999999</v>
      </c>
      <c r="S77" s="8">
        <f t="shared" si="108"/>
        <v>2.4262999999999999</v>
      </c>
      <c r="T77" s="161">
        <f t="shared" si="109"/>
        <v>1.3751332874830435E-2</v>
      </c>
      <c r="U77" s="162">
        <f t="shared" si="110"/>
        <v>1.3751332874830435E-2</v>
      </c>
      <c r="V77" s="162">
        <f t="shared" si="111"/>
        <v>1.3751332874830435E-2</v>
      </c>
      <c r="W77" s="163">
        <f t="shared" si="112"/>
        <v>2.0229768901417255E-2</v>
      </c>
      <c r="X77" s="162">
        <f t="shared" si="113"/>
        <v>2.0229768901417255E-2</v>
      </c>
      <c r="Y77" s="162">
        <f t="shared" si="114"/>
        <v>2.0229768901417255E-2</v>
      </c>
      <c r="Z77" s="163">
        <f t="shared" si="115"/>
        <v>2.4500805105055035E-2</v>
      </c>
      <c r="AA77" s="162">
        <f t="shared" si="116"/>
        <v>2.4500805105055035E-2</v>
      </c>
      <c r="AB77" s="162">
        <f t="shared" si="117"/>
        <v>2.4500805105055035E-2</v>
      </c>
      <c r="AC77" s="128">
        <f t="shared" si="118"/>
        <v>0.105</v>
      </c>
      <c r="AD77" s="127">
        <f t="shared" si="119"/>
        <v>0.105</v>
      </c>
      <c r="AE77" s="127">
        <f t="shared" si="120"/>
        <v>0.105</v>
      </c>
      <c r="AF77" s="159">
        <f t="shared" si="121"/>
        <v>206.423</v>
      </c>
      <c r="AG77" s="160">
        <f t="shared" si="122"/>
        <v>205.68100000000001</v>
      </c>
      <c r="AH77" s="160">
        <f t="shared" si="123"/>
        <v>206.423</v>
      </c>
      <c r="AI77" s="159">
        <f t="shared" si="124"/>
        <v>2.4262999999999999</v>
      </c>
      <c r="AJ77" s="160">
        <f t="shared" si="125"/>
        <v>2.4262999999999999</v>
      </c>
      <c r="AK77" s="160">
        <f t="shared" si="126"/>
        <v>2.4262999999999999</v>
      </c>
      <c r="AL77" s="170">
        <f t="shared" si="83"/>
        <v>5.6608011688025206E-2</v>
      </c>
      <c r="AM77" s="127">
        <f t="shared" si="99"/>
        <v>5.6608011688025206E-2</v>
      </c>
      <c r="AN77" s="127">
        <f t="shared" si="100"/>
        <v>5.6608011688025206E-2</v>
      </c>
      <c r="AO77" s="155">
        <f t="shared" si="101"/>
        <v>5.5850653925756166E-2</v>
      </c>
      <c r="AP77" s="154">
        <f t="shared" si="102"/>
        <v>5.5850653925756166E-2</v>
      </c>
      <c r="AQ77" s="154">
        <f t="shared" si="103"/>
        <v>5.5850653925756166E-2</v>
      </c>
      <c r="AR77" s="128">
        <f t="shared" si="104"/>
        <v>8.7029315620804404E-2</v>
      </c>
      <c r="AS77" s="127">
        <f t="shared" si="105"/>
        <v>8.7029315620804404E-2</v>
      </c>
      <c r="AT77" s="127">
        <f t="shared" si="106"/>
        <v>8.7029315620804404E-2</v>
      </c>
      <c r="AU77" s="128">
        <f t="shared" si="84"/>
        <v>0.105</v>
      </c>
      <c r="AV77" s="127">
        <f t="shared" si="85"/>
        <v>0.105</v>
      </c>
      <c r="AW77" s="127">
        <f t="shared" si="86"/>
        <v>0.105</v>
      </c>
      <c r="AX77" s="159">
        <f t="shared" si="87"/>
        <v>206.423</v>
      </c>
      <c r="AY77" s="160">
        <f t="shared" si="88"/>
        <v>205.68100000000001</v>
      </c>
      <c r="AZ77" s="160">
        <f t="shared" si="89"/>
        <v>206.423</v>
      </c>
      <c r="BA77" s="159">
        <f t="shared" si="90"/>
        <v>2.4262999999999999</v>
      </c>
      <c r="BB77" s="160">
        <f t="shared" si="91"/>
        <v>2.4262999999999999</v>
      </c>
      <c r="BC77" s="160">
        <f t="shared" si="92"/>
        <v>2.4262999999999999</v>
      </c>
      <c r="BD77" s="171">
        <f t="shared" si="93"/>
        <v>171.23333333333332</v>
      </c>
      <c r="BE77" s="172">
        <f t="shared" si="94"/>
        <v>170.99983333333333</v>
      </c>
      <c r="BF77" s="172">
        <f t="shared" si="95"/>
        <v>171.23333333333332</v>
      </c>
      <c r="BG77" s="159">
        <f t="shared" si="96"/>
        <v>2.2106333333333335</v>
      </c>
      <c r="BH77" s="160">
        <f t="shared" si="97"/>
        <v>2.2106333333333335</v>
      </c>
      <c r="BI77" s="160">
        <f t="shared" si="98"/>
        <v>2.2106333333333335</v>
      </c>
      <c r="BM77" s="250"/>
    </row>
    <row r="78" spans="1:65">
      <c r="A78" s="6">
        <v>41671</v>
      </c>
      <c r="B78" s="7">
        <v>3.8431748062239812E-3</v>
      </c>
      <c r="C78" s="7">
        <v>3.8431748062239812E-3</v>
      </c>
      <c r="D78" s="7">
        <v>3.8431748062239812E-3</v>
      </c>
      <c r="E78" s="64">
        <v>6.8997515880897531E-3</v>
      </c>
      <c r="F78" s="43">
        <v>6.8997515880897531E-3</v>
      </c>
      <c r="G78" s="7">
        <v>6.8997515880897531E-3</v>
      </c>
      <c r="H78" s="64">
        <v>8.5450710394860963E-3</v>
      </c>
      <c r="I78" s="7">
        <v>8.5450710394860963E-3</v>
      </c>
      <c r="J78" s="7">
        <v>8.5450710394860963E-3</v>
      </c>
      <c r="K78" s="64">
        <v>0.1075</v>
      </c>
      <c r="L78" s="7">
        <v>0.1075</v>
      </c>
      <c r="M78" s="7">
        <v>0.1075</v>
      </c>
      <c r="N78" s="76">
        <v>171.536</v>
      </c>
      <c r="O78" s="9">
        <v>171.33500000000001</v>
      </c>
      <c r="P78" s="9">
        <v>171.536</v>
      </c>
      <c r="Q78" s="72">
        <f t="shared" si="107"/>
        <v>2.3334000000000001</v>
      </c>
      <c r="R78" s="8">
        <v>2.3334000000000001</v>
      </c>
      <c r="S78" s="8">
        <f t="shared" si="108"/>
        <v>2.3334000000000001</v>
      </c>
      <c r="T78" s="161">
        <f t="shared" si="109"/>
        <v>1.4705662520927865E-2</v>
      </c>
      <c r="U78" s="162">
        <f t="shared" si="110"/>
        <v>1.4705662520927865E-2</v>
      </c>
      <c r="V78" s="162">
        <f t="shared" si="111"/>
        <v>1.4705662520927865E-2</v>
      </c>
      <c r="W78" s="163">
        <f t="shared" si="112"/>
        <v>2.1750458259381045E-2</v>
      </c>
      <c r="X78" s="162">
        <f t="shared" si="113"/>
        <v>2.1750458259381045E-2</v>
      </c>
      <c r="Y78" s="162">
        <f t="shared" si="114"/>
        <v>2.1750458259381045E-2</v>
      </c>
      <c r="Z78" s="163">
        <f t="shared" si="115"/>
        <v>2.5081096648994494E-2</v>
      </c>
      <c r="AA78" s="162">
        <f t="shared" si="116"/>
        <v>2.5081096648994494E-2</v>
      </c>
      <c r="AB78" s="162">
        <f t="shared" si="117"/>
        <v>2.5081096648994494E-2</v>
      </c>
      <c r="AC78" s="128">
        <f t="shared" si="118"/>
        <v>0.1075</v>
      </c>
      <c r="AD78" s="127">
        <f t="shared" si="119"/>
        <v>0.1075</v>
      </c>
      <c r="AE78" s="127">
        <f t="shared" si="120"/>
        <v>0.1075</v>
      </c>
      <c r="AF78" s="159">
        <f t="shared" si="121"/>
        <v>171.536</v>
      </c>
      <c r="AG78" s="160">
        <f t="shared" si="122"/>
        <v>171.33500000000001</v>
      </c>
      <c r="AH78" s="160">
        <f t="shared" si="123"/>
        <v>171.536</v>
      </c>
      <c r="AI78" s="159">
        <f t="shared" si="124"/>
        <v>2.3334000000000001</v>
      </c>
      <c r="AJ78" s="160">
        <f t="shared" si="125"/>
        <v>2.3334000000000001</v>
      </c>
      <c r="AK78" s="160">
        <f t="shared" si="126"/>
        <v>2.3334000000000001</v>
      </c>
      <c r="AL78" s="170">
        <f t="shared" si="83"/>
        <v>5.7590848097345715E-2</v>
      </c>
      <c r="AM78" s="127">
        <f t="shared" si="99"/>
        <v>5.7590848097345715E-2</v>
      </c>
      <c r="AN78" s="127">
        <f t="shared" si="100"/>
        <v>5.7590848097345715E-2</v>
      </c>
      <c r="AO78" s="155">
        <f t="shared" si="101"/>
        <v>5.6795176240136858E-2</v>
      </c>
      <c r="AP78" s="154">
        <f t="shared" si="102"/>
        <v>5.6795176240136858E-2</v>
      </c>
      <c r="AQ78" s="154">
        <f t="shared" si="103"/>
        <v>5.6795176240136858E-2</v>
      </c>
      <c r="AR78" s="128">
        <f t="shared" si="104"/>
        <v>8.9942178944600215E-2</v>
      </c>
      <c r="AS78" s="127">
        <f t="shared" si="105"/>
        <v>8.9942178944600215E-2</v>
      </c>
      <c r="AT78" s="127">
        <f t="shared" si="106"/>
        <v>8.9942178944600215E-2</v>
      </c>
      <c r="AU78" s="128">
        <f t="shared" si="84"/>
        <v>0.1075</v>
      </c>
      <c r="AV78" s="127">
        <f t="shared" si="85"/>
        <v>0.1075</v>
      </c>
      <c r="AW78" s="127">
        <f t="shared" si="86"/>
        <v>0.1075</v>
      </c>
      <c r="AX78" s="159">
        <f t="shared" si="87"/>
        <v>171.536</v>
      </c>
      <c r="AY78" s="160">
        <f t="shared" si="88"/>
        <v>171.33500000000001</v>
      </c>
      <c r="AZ78" s="160">
        <f t="shared" si="89"/>
        <v>171.536</v>
      </c>
      <c r="BA78" s="159">
        <f t="shared" si="90"/>
        <v>2.3334000000000001</v>
      </c>
      <c r="BB78" s="160">
        <f t="shared" si="91"/>
        <v>2.3334000000000001</v>
      </c>
      <c r="BC78" s="160">
        <f t="shared" si="92"/>
        <v>2.3334000000000001</v>
      </c>
      <c r="BD78" s="171">
        <f t="shared" si="93"/>
        <v>174.46408333333332</v>
      </c>
      <c r="BE78" s="172">
        <f t="shared" si="94"/>
        <v>174.3475</v>
      </c>
      <c r="BF78" s="172">
        <f t="shared" si="95"/>
        <v>174.46408333333332</v>
      </c>
      <c r="BG78" s="159">
        <f t="shared" si="96"/>
        <v>2.2404666666666668</v>
      </c>
      <c r="BH78" s="160">
        <f t="shared" si="97"/>
        <v>2.2404666666666668</v>
      </c>
      <c r="BI78" s="160">
        <f t="shared" si="98"/>
        <v>2.2404666666666668</v>
      </c>
      <c r="BM78" s="250"/>
    </row>
    <row r="79" spans="1:65">
      <c r="A79" s="6">
        <v>41699</v>
      </c>
      <c r="B79" s="7">
        <v>1.6663658896798994E-2</v>
      </c>
      <c r="C79" s="7">
        <v>1.6663658896798994E-2</v>
      </c>
      <c r="D79" s="7">
        <v>1.6663658896798994E-2</v>
      </c>
      <c r="E79" s="64">
        <v>9.2004846175353094E-3</v>
      </c>
      <c r="F79" s="43">
        <v>9.2004846175353094E-3</v>
      </c>
      <c r="G79" s="7">
        <v>9.2004846175353094E-3</v>
      </c>
      <c r="H79" s="64">
        <v>8.5450710394860963E-3</v>
      </c>
      <c r="I79" s="7">
        <v>8.5450710394860963E-3</v>
      </c>
      <c r="J79" s="7">
        <v>8.5450710394860963E-3</v>
      </c>
      <c r="K79" s="64">
        <v>0.1075</v>
      </c>
      <c r="L79" s="7">
        <v>0.1075</v>
      </c>
      <c r="M79" s="7">
        <v>0.1075</v>
      </c>
      <c r="N79" s="76">
        <v>169</v>
      </c>
      <c r="O79" s="9">
        <v>169.66</v>
      </c>
      <c r="P79" s="9">
        <v>169</v>
      </c>
      <c r="Q79" s="72">
        <f t="shared" si="107"/>
        <v>2.2629999999999999</v>
      </c>
      <c r="R79" s="8">
        <v>2.2629999999999999</v>
      </c>
      <c r="S79" s="8">
        <f t="shared" si="108"/>
        <v>2.2629999999999999</v>
      </c>
      <c r="T79" s="161">
        <f t="shared" si="109"/>
        <v>2.5478759960621877E-2</v>
      </c>
      <c r="U79" s="162">
        <f t="shared" si="110"/>
        <v>2.5478759960621877E-2</v>
      </c>
      <c r="V79" s="162">
        <f t="shared" si="111"/>
        <v>2.5478759960621877E-2</v>
      </c>
      <c r="W79" s="163">
        <f t="shared" si="112"/>
        <v>2.1751380592809566E-2</v>
      </c>
      <c r="X79" s="162">
        <f t="shared" si="113"/>
        <v>2.1751380592809566E-2</v>
      </c>
      <c r="Y79" s="162">
        <f t="shared" si="114"/>
        <v>2.1751380592809566E-2</v>
      </c>
      <c r="Z79" s="163">
        <f t="shared" si="115"/>
        <v>2.5661716878157659E-2</v>
      </c>
      <c r="AA79" s="162">
        <f t="shared" si="116"/>
        <v>2.5661716878157659E-2</v>
      </c>
      <c r="AB79" s="162">
        <f t="shared" si="117"/>
        <v>2.5661716878157659E-2</v>
      </c>
      <c r="AC79" s="128">
        <f t="shared" si="118"/>
        <v>0.1075</v>
      </c>
      <c r="AD79" s="127">
        <f t="shared" si="119"/>
        <v>0.1075</v>
      </c>
      <c r="AE79" s="127">
        <f t="shared" si="120"/>
        <v>0.1075</v>
      </c>
      <c r="AF79" s="159">
        <f t="shared" si="121"/>
        <v>169</v>
      </c>
      <c r="AG79" s="160">
        <f t="shared" si="122"/>
        <v>169.66</v>
      </c>
      <c r="AH79" s="160">
        <f t="shared" si="123"/>
        <v>169</v>
      </c>
      <c r="AI79" s="159">
        <f t="shared" si="124"/>
        <v>2.2629999999999999</v>
      </c>
      <c r="AJ79" s="160">
        <f t="shared" si="125"/>
        <v>2.2629999999999999</v>
      </c>
      <c r="AK79" s="160">
        <f t="shared" si="126"/>
        <v>2.2629999999999999</v>
      </c>
      <c r="AL79" s="170">
        <f t="shared" si="83"/>
        <v>7.3001170008901273E-2</v>
      </c>
      <c r="AM79" s="127">
        <f t="shared" si="99"/>
        <v>7.3001170008901273E-2</v>
      </c>
      <c r="AN79" s="127">
        <f t="shared" si="100"/>
        <v>7.3001170008901273E-2</v>
      </c>
      <c r="AO79" s="155">
        <f t="shared" si="101"/>
        <v>6.1528910091982691E-2</v>
      </c>
      <c r="AP79" s="154">
        <f t="shared" si="102"/>
        <v>6.1528910091982691E-2</v>
      </c>
      <c r="AQ79" s="154">
        <f t="shared" si="103"/>
        <v>6.1528910091982691E-2</v>
      </c>
      <c r="AR79" s="128">
        <f t="shared" si="104"/>
        <v>9.2862847736584264E-2</v>
      </c>
      <c r="AS79" s="127">
        <f t="shared" si="105"/>
        <v>9.2862847736584264E-2</v>
      </c>
      <c r="AT79" s="127">
        <f t="shared" si="106"/>
        <v>9.2862847736584264E-2</v>
      </c>
      <c r="AU79" s="128">
        <f t="shared" si="84"/>
        <v>0.1075</v>
      </c>
      <c r="AV79" s="127">
        <f t="shared" si="85"/>
        <v>0.1075</v>
      </c>
      <c r="AW79" s="127">
        <f t="shared" si="86"/>
        <v>0.1075</v>
      </c>
      <c r="AX79" s="159">
        <f t="shared" si="87"/>
        <v>169</v>
      </c>
      <c r="AY79" s="160">
        <f t="shared" si="88"/>
        <v>169.66</v>
      </c>
      <c r="AZ79" s="160">
        <f t="shared" si="89"/>
        <v>169</v>
      </c>
      <c r="BA79" s="159">
        <f t="shared" si="90"/>
        <v>2.2629999999999999</v>
      </c>
      <c r="BB79" s="160">
        <f t="shared" si="91"/>
        <v>2.2629999999999999</v>
      </c>
      <c r="BC79" s="160">
        <f t="shared" si="92"/>
        <v>2.2629999999999999</v>
      </c>
      <c r="BD79" s="171">
        <f t="shared" si="93"/>
        <v>177.11241666666669</v>
      </c>
      <c r="BE79" s="172">
        <f t="shared" si="94"/>
        <v>177.05083333333334</v>
      </c>
      <c r="BF79" s="172">
        <f t="shared" si="95"/>
        <v>177.11241666666669</v>
      </c>
      <c r="BG79" s="159">
        <f t="shared" si="96"/>
        <v>2.2612333333333337</v>
      </c>
      <c r="BH79" s="160">
        <f t="shared" si="97"/>
        <v>2.2612333333333337</v>
      </c>
      <c r="BI79" s="160">
        <f t="shared" si="98"/>
        <v>2.2612333333333337</v>
      </c>
      <c r="BM79" s="250"/>
    </row>
    <row r="80" spans="1:65">
      <c r="A80" s="6">
        <v>41730</v>
      </c>
      <c r="B80" s="7">
        <v>7.8484007049612892E-3</v>
      </c>
      <c r="C80" s="7">
        <v>7.8484007049612892E-3</v>
      </c>
      <c r="D80" s="7">
        <v>7.8484007049612892E-3</v>
      </c>
      <c r="E80" s="64">
        <v>6.7002190653553395E-3</v>
      </c>
      <c r="F80" s="43">
        <v>6.7002190653553395E-3</v>
      </c>
      <c r="G80" s="7">
        <v>6.7002190653553395E-3</v>
      </c>
      <c r="H80" s="64">
        <v>8.7345938235519061E-3</v>
      </c>
      <c r="I80" s="7">
        <v>8.7345938235519061E-3</v>
      </c>
      <c r="J80" s="7">
        <v>8.7345938235519061E-3</v>
      </c>
      <c r="K80" s="64">
        <v>0.11</v>
      </c>
      <c r="L80" s="7">
        <v>0.11</v>
      </c>
      <c r="M80" s="7">
        <v>0.11</v>
      </c>
      <c r="N80" s="76">
        <v>146.345</v>
      </c>
      <c r="O80" s="9">
        <v>146.67500000000001</v>
      </c>
      <c r="P80" s="9">
        <v>146.345</v>
      </c>
      <c r="Q80" s="72">
        <f t="shared" si="107"/>
        <v>2.2359999999999998</v>
      </c>
      <c r="R80" s="8">
        <v>2.2359999999999998</v>
      </c>
      <c r="S80" s="8">
        <f t="shared" si="108"/>
        <v>2.2359999999999998</v>
      </c>
      <c r="T80" s="161">
        <f t="shared" si="109"/>
        <v>2.8580724232335486E-2</v>
      </c>
      <c r="U80" s="162">
        <f t="shared" si="110"/>
        <v>2.8580724232335486E-2</v>
      </c>
      <c r="V80" s="162">
        <f t="shared" si="111"/>
        <v>2.8580724232335486E-2</v>
      </c>
      <c r="W80" s="163">
        <f t="shared" si="112"/>
        <v>2.2972236775910648E-2</v>
      </c>
      <c r="X80" s="162">
        <f t="shared" si="113"/>
        <v>2.2972236775910648E-2</v>
      </c>
      <c r="Y80" s="162">
        <f t="shared" si="114"/>
        <v>2.2972236775910648E-2</v>
      </c>
      <c r="Z80" s="163">
        <f t="shared" si="115"/>
        <v>2.6047667375700412E-2</v>
      </c>
      <c r="AA80" s="162">
        <f t="shared" si="116"/>
        <v>2.6047667375700412E-2</v>
      </c>
      <c r="AB80" s="162">
        <f t="shared" si="117"/>
        <v>2.6047667375700412E-2</v>
      </c>
      <c r="AC80" s="128">
        <f t="shared" si="118"/>
        <v>0.11</v>
      </c>
      <c r="AD80" s="127">
        <f t="shared" si="119"/>
        <v>0.11</v>
      </c>
      <c r="AE80" s="127">
        <f t="shared" si="120"/>
        <v>0.11</v>
      </c>
      <c r="AF80" s="159">
        <f t="shared" si="121"/>
        <v>146.345</v>
      </c>
      <c r="AG80" s="160">
        <f t="shared" si="122"/>
        <v>146.67500000000001</v>
      </c>
      <c r="AH80" s="160">
        <f t="shared" si="123"/>
        <v>146.345</v>
      </c>
      <c r="AI80" s="159">
        <f t="shared" si="124"/>
        <v>2.2359999999999998</v>
      </c>
      <c r="AJ80" s="160">
        <f t="shared" si="125"/>
        <v>2.2359999999999998</v>
      </c>
      <c r="AK80" s="160">
        <f t="shared" si="126"/>
        <v>2.2359999999999998</v>
      </c>
      <c r="AL80" s="170">
        <f t="shared" si="83"/>
        <v>7.9848469558061907E-2</v>
      </c>
      <c r="AM80" s="127">
        <f t="shared" si="99"/>
        <v>7.9848469558061907E-2</v>
      </c>
      <c r="AN80" s="127">
        <f t="shared" si="100"/>
        <v>7.9848469558061907E-2</v>
      </c>
      <c r="AO80" s="155">
        <f t="shared" si="101"/>
        <v>6.279552187877413E-2</v>
      </c>
      <c r="AP80" s="154">
        <f t="shared" si="102"/>
        <v>6.279552187877413E-2</v>
      </c>
      <c r="AQ80" s="154">
        <f t="shared" si="103"/>
        <v>6.279552187877413E-2</v>
      </c>
      <c r="AR80" s="128">
        <f t="shared" si="104"/>
        <v>9.5784631451227842E-2</v>
      </c>
      <c r="AS80" s="127">
        <f t="shared" si="105"/>
        <v>9.5784631451227842E-2</v>
      </c>
      <c r="AT80" s="127">
        <f t="shared" si="106"/>
        <v>9.5784631451227842E-2</v>
      </c>
      <c r="AU80" s="128">
        <f t="shared" si="84"/>
        <v>0.11</v>
      </c>
      <c r="AV80" s="127">
        <f t="shared" si="85"/>
        <v>0.11</v>
      </c>
      <c r="AW80" s="127">
        <f t="shared" si="86"/>
        <v>0.11</v>
      </c>
      <c r="AX80" s="159">
        <f t="shared" si="87"/>
        <v>146.345</v>
      </c>
      <c r="AY80" s="160">
        <f t="shared" si="88"/>
        <v>146.67500000000001</v>
      </c>
      <c r="AZ80" s="160">
        <f t="shared" si="89"/>
        <v>146.345</v>
      </c>
      <c r="BA80" s="159">
        <f t="shared" si="90"/>
        <v>2.2359999999999998</v>
      </c>
      <c r="BB80" s="160">
        <f t="shared" si="91"/>
        <v>2.2359999999999998</v>
      </c>
      <c r="BC80" s="160">
        <f t="shared" si="92"/>
        <v>2.2359999999999998</v>
      </c>
      <c r="BD80" s="171">
        <f t="shared" si="93"/>
        <v>180.16599999999997</v>
      </c>
      <c r="BE80" s="172">
        <f t="shared" si="94"/>
        <v>180.18958333333333</v>
      </c>
      <c r="BF80" s="172">
        <f t="shared" si="95"/>
        <v>180.16599999999997</v>
      </c>
      <c r="BG80" s="159">
        <f t="shared" si="96"/>
        <v>2.2807583333333339</v>
      </c>
      <c r="BH80" s="160">
        <f t="shared" si="97"/>
        <v>2.2807583333333339</v>
      </c>
      <c r="BI80" s="160">
        <f t="shared" si="98"/>
        <v>2.2807583333333339</v>
      </c>
      <c r="BM80" s="250"/>
    </row>
    <row r="81" spans="1:65">
      <c r="A81" s="6">
        <v>41760</v>
      </c>
      <c r="B81" s="7">
        <v>-1.3317278314941561E-3</v>
      </c>
      <c r="C81" s="7">
        <v>-1.3317278314941561E-3</v>
      </c>
      <c r="D81" s="7">
        <v>-1.3317278314941561E-3</v>
      </c>
      <c r="E81" s="64">
        <v>4.59931201426933E-3</v>
      </c>
      <c r="F81" s="43">
        <v>4.59931201426933E-3</v>
      </c>
      <c r="G81" s="7">
        <v>4.59931201426933E-3</v>
      </c>
      <c r="H81" s="64">
        <v>8.7345938235519061E-3</v>
      </c>
      <c r="I81" s="7">
        <v>8.7345938235519061E-3</v>
      </c>
      <c r="J81" s="7">
        <v>8.7345938235519061E-3</v>
      </c>
      <c r="K81" s="64">
        <v>0.11</v>
      </c>
      <c r="L81" s="7">
        <v>0.11</v>
      </c>
      <c r="M81" s="7">
        <v>0.11</v>
      </c>
      <c r="N81" s="76">
        <v>142.32499999999999</v>
      </c>
      <c r="O81" s="9">
        <v>142.32499999999999</v>
      </c>
      <c r="P81" s="9">
        <v>142.32499999999999</v>
      </c>
      <c r="Q81" s="72">
        <f t="shared" si="107"/>
        <v>2.2389999999999999</v>
      </c>
      <c r="R81" s="8">
        <v>2.2389999999999999</v>
      </c>
      <c r="S81" s="8">
        <f t="shared" si="108"/>
        <v>2.2389999999999999</v>
      </c>
      <c r="T81" s="161">
        <f t="shared" si="109"/>
        <v>2.3278297283062743E-2</v>
      </c>
      <c r="U81" s="162">
        <f t="shared" si="110"/>
        <v>2.3278297283062743E-2</v>
      </c>
      <c r="V81" s="162">
        <f t="shared" si="111"/>
        <v>2.3278297283062743E-2</v>
      </c>
      <c r="W81" s="163">
        <f t="shared" si="112"/>
        <v>2.063507678288512E-2</v>
      </c>
      <c r="X81" s="162">
        <f t="shared" si="113"/>
        <v>2.063507678288512E-2</v>
      </c>
      <c r="Y81" s="162">
        <f t="shared" si="114"/>
        <v>2.063507678288512E-2</v>
      </c>
      <c r="Z81" s="163">
        <f t="shared" si="115"/>
        <v>2.6240479195508426E-2</v>
      </c>
      <c r="AA81" s="162">
        <f t="shared" si="116"/>
        <v>2.6240479195508426E-2</v>
      </c>
      <c r="AB81" s="162">
        <f t="shared" si="117"/>
        <v>2.6240479195508426E-2</v>
      </c>
      <c r="AC81" s="128">
        <f t="shared" si="118"/>
        <v>0.11</v>
      </c>
      <c r="AD81" s="127">
        <f t="shared" si="119"/>
        <v>0.11</v>
      </c>
      <c r="AE81" s="127">
        <f t="shared" si="120"/>
        <v>0.11</v>
      </c>
      <c r="AF81" s="159">
        <f t="shared" si="121"/>
        <v>142.32499999999999</v>
      </c>
      <c r="AG81" s="160">
        <f t="shared" si="122"/>
        <v>142.32499999999999</v>
      </c>
      <c r="AH81" s="160">
        <f t="shared" si="123"/>
        <v>142.32499999999999</v>
      </c>
      <c r="AI81" s="159">
        <f t="shared" si="124"/>
        <v>2.2389999999999999</v>
      </c>
      <c r="AJ81" s="160">
        <f t="shared" si="125"/>
        <v>2.2389999999999999</v>
      </c>
      <c r="AK81" s="160">
        <f t="shared" si="126"/>
        <v>2.2389999999999999</v>
      </c>
      <c r="AL81" s="170">
        <f t="shared" ref="AL81:AL144" si="127">FVSCHEDULE(1,B70:B81)-1</f>
        <v>7.8362271225055125E-2</v>
      </c>
      <c r="AM81" s="127">
        <f t="shared" si="99"/>
        <v>7.8362271225055125E-2</v>
      </c>
      <c r="AN81" s="127">
        <f t="shared" si="100"/>
        <v>7.8362271225055125E-2</v>
      </c>
      <c r="AO81" s="155">
        <f t="shared" si="101"/>
        <v>6.3748270138347163E-2</v>
      </c>
      <c r="AP81" s="154">
        <f t="shared" si="102"/>
        <v>6.3748270138347163E-2</v>
      </c>
      <c r="AQ81" s="154">
        <f t="shared" si="103"/>
        <v>6.3748270138347163E-2</v>
      </c>
      <c r="AR81" s="128">
        <f t="shared" si="104"/>
        <v>9.8289437812659308E-2</v>
      </c>
      <c r="AS81" s="127">
        <f t="shared" si="105"/>
        <v>9.8289437812659308E-2</v>
      </c>
      <c r="AT81" s="127">
        <f t="shared" si="106"/>
        <v>9.8289437812659308E-2</v>
      </c>
      <c r="AU81" s="128">
        <f t="shared" ref="AU81:AU144" si="128">K81</f>
        <v>0.11</v>
      </c>
      <c r="AV81" s="127">
        <f t="shared" ref="AV81:AV144" si="129">L81</f>
        <v>0.11</v>
      </c>
      <c r="AW81" s="127">
        <f t="shared" ref="AW81:AW144" si="130">M81</f>
        <v>0.11</v>
      </c>
      <c r="AX81" s="159">
        <f t="shared" ref="AX81:AX144" si="131">N81</f>
        <v>142.32499999999999</v>
      </c>
      <c r="AY81" s="160">
        <f t="shared" ref="AY81:AY144" si="132">O81</f>
        <v>142.32499999999999</v>
      </c>
      <c r="AZ81" s="160">
        <f t="shared" ref="AZ81:AZ144" si="133">P81</f>
        <v>142.32499999999999</v>
      </c>
      <c r="BA81" s="159">
        <f t="shared" ref="BA81:BA144" si="134">Q81</f>
        <v>2.2389999999999999</v>
      </c>
      <c r="BB81" s="160">
        <f t="shared" ref="BB81:BB144" si="135">R81</f>
        <v>2.2389999999999999</v>
      </c>
      <c r="BC81" s="160">
        <f t="shared" ref="BC81:BC144" si="136">S81</f>
        <v>2.2389999999999999</v>
      </c>
      <c r="BD81" s="171">
        <f t="shared" ref="BD81:BD144" si="137">AVERAGE(N70:N81)</f>
        <v>179.83266666666668</v>
      </c>
      <c r="BE81" s="172">
        <f t="shared" ref="BE81:BE144" si="138">AVERAGE(O70:O81)</f>
        <v>179.80125000000001</v>
      </c>
      <c r="BF81" s="172">
        <f t="shared" ref="BF81:BF144" si="139">AVERAGE(P70:P81)</f>
        <v>179.83266666666668</v>
      </c>
      <c r="BG81" s="159">
        <f t="shared" ref="BG81:BG144" si="140">AVERAGE(Q70:Q81)</f>
        <v>2.289683333333334</v>
      </c>
      <c r="BH81" s="160">
        <f t="shared" ref="BH81:BH144" si="141">AVERAGE(R70:R81)</f>
        <v>2.289683333333334</v>
      </c>
      <c r="BI81" s="160">
        <f t="shared" ref="BI81:BI144" si="142">AVERAGE(S70:S81)</f>
        <v>2.289683333333334</v>
      </c>
      <c r="BM81" s="250"/>
    </row>
    <row r="82" spans="1:65">
      <c r="A82" s="6">
        <v>41791</v>
      </c>
      <c r="B82" s="7">
        <v>-7.4233505315118853E-3</v>
      </c>
      <c r="C82" s="7">
        <v>-7.4233505315118853E-3</v>
      </c>
      <c r="D82" s="7">
        <v>-7.4233505315118853E-3</v>
      </c>
      <c r="E82" s="64">
        <v>3.9999492714106744E-3</v>
      </c>
      <c r="F82" s="43">
        <v>3.9999492714106744E-3</v>
      </c>
      <c r="G82" s="7">
        <v>3.9999492714106744E-3</v>
      </c>
      <c r="H82" s="64">
        <v>8.7345938235519061E-3</v>
      </c>
      <c r="I82" s="7">
        <v>8.7345938235519061E-3</v>
      </c>
      <c r="J82" s="7">
        <v>8.7345938235519061E-3</v>
      </c>
      <c r="K82" s="64">
        <v>0.11</v>
      </c>
      <c r="L82" s="7">
        <v>0.11</v>
      </c>
      <c r="M82" s="7">
        <v>0.11</v>
      </c>
      <c r="N82" s="76">
        <v>144.5</v>
      </c>
      <c r="O82" s="9">
        <v>144.15</v>
      </c>
      <c r="P82" s="9">
        <v>144.5</v>
      </c>
      <c r="Q82" s="72">
        <f t="shared" si="107"/>
        <v>2.2025000000000001</v>
      </c>
      <c r="R82" s="8">
        <v>2.2025000000000001</v>
      </c>
      <c r="S82" s="8">
        <f t="shared" si="108"/>
        <v>2.2025000000000001</v>
      </c>
      <c r="T82" s="161">
        <f t="shared" si="109"/>
        <v>-9.6542755036788108E-4</v>
      </c>
      <c r="U82" s="162">
        <f t="shared" si="110"/>
        <v>-9.6542755036788108E-4</v>
      </c>
      <c r="V82" s="162">
        <f t="shared" si="111"/>
        <v>-9.6542755036788108E-4</v>
      </c>
      <c r="W82" s="163">
        <f t="shared" si="112"/>
        <v>1.5375617564219013E-2</v>
      </c>
      <c r="X82" s="162">
        <f t="shared" si="113"/>
        <v>1.5375617564219013E-2</v>
      </c>
      <c r="Y82" s="162">
        <f t="shared" si="114"/>
        <v>1.5375617564219013E-2</v>
      </c>
      <c r="Z82" s="163">
        <f t="shared" si="115"/>
        <v>2.6433327247938676E-2</v>
      </c>
      <c r="AA82" s="162">
        <f t="shared" si="116"/>
        <v>2.6433327247938676E-2</v>
      </c>
      <c r="AB82" s="162">
        <f t="shared" si="117"/>
        <v>2.6433327247938676E-2</v>
      </c>
      <c r="AC82" s="128">
        <f t="shared" si="118"/>
        <v>0.11</v>
      </c>
      <c r="AD82" s="127">
        <f t="shared" si="119"/>
        <v>0.11</v>
      </c>
      <c r="AE82" s="127">
        <f t="shared" si="120"/>
        <v>0.11</v>
      </c>
      <c r="AF82" s="159">
        <f t="shared" si="121"/>
        <v>144.5</v>
      </c>
      <c r="AG82" s="160">
        <f t="shared" si="122"/>
        <v>144.15</v>
      </c>
      <c r="AH82" s="160">
        <f t="shared" si="123"/>
        <v>144.5</v>
      </c>
      <c r="AI82" s="159">
        <f t="shared" si="124"/>
        <v>2.2025000000000001</v>
      </c>
      <c r="AJ82" s="160">
        <f t="shared" si="125"/>
        <v>2.2025000000000001</v>
      </c>
      <c r="AK82" s="160">
        <f t="shared" si="126"/>
        <v>2.2025000000000001</v>
      </c>
      <c r="AL82" s="170">
        <f t="shared" si="127"/>
        <v>6.2411273747815521E-2</v>
      </c>
      <c r="AM82" s="127">
        <f t="shared" si="99"/>
        <v>6.2411273747815521E-2</v>
      </c>
      <c r="AN82" s="127">
        <f t="shared" si="100"/>
        <v>6.2411273747815521E-2</v>
      </c>
      <c r="AO82" s="155">
        <f t="shared" si="101"/>
        <v>6.523283601369223E-2</v>
      </c>
      <c r="AP82" s="154">
        <f t="shared" si="102"/>
        <v>6.523283601369223E-2</v>
      </c>
      <c r="AQ82" s="154">
        <f t="shared" si="103"/>
        <v>6.523283601369223E-2</v>
      </c>
      <c r="AR82" s="128">
        <f t="shared" si="104"/>
        <v>0.10079996980185379</v>
      </c>
      <c r="AS82" s="127">
        <f t="shared" si="105"/>
        <v>0.10079996980185379</v>
      </c>
      <c r="AT82" s="127">
        <f t="shared" si="106"/>
        <v>0.10079996980185379</v>
      </c>
      <c r="AU82" s="128">
        <f t="shared" si="128"/>
        <v>0.11</v>
      </c>
      <c r="AV82" s="127">
        <f t="shared" si="129"/>
        <v>0.11</v>
      </c>
      <c r="AW82" s="127">
        <f t="shared" si="130"/>
        <v>0.11</v>
      </c>
      <c r="AX82" s="159">
        <f t="shared" si="131"/>
        <v>144.5</v>
      </c>
      <c r="AY82" s="160">
        <f t="shared" si="132"/>
        <v>144.15</v>
      </c>
      <c r="AZ82" s="160">
        <f t="shared" si="133"/>
        <v>144.5</v>
      </c>
      <c r="BA82" s="159">
        <f t="shared" si="134"/>
        <v>2.2025000000000001</v>
      </c>
      <c r="BB82" s="160">
        <f t="shared" si="135"/>
        <v>2.2025000000000001</v>
      </c>
      <c r="BC82" s="160">
        <f t="shared" si="136"/>
        <v>2.2025000000000001</v>
      </c>
      <c r="BD82" s="171">
        <f t="shared" si="137"/>
        <v>176.43775000000002</v>
      </c>
      <c r="BE82" s="172">
        <f t="shared" si="138"/>
        <v>176.39750000000001</v>
      </c>
      <c r="BF82" s="172">
        <f t="shared" si="139"/>
        <v>176.43775000000002</v>
      </c>
      <c r="BG82" s="159">
        <f t="shared" si="140"/>
        <v>2.288591666666667</v>
      </c>
      <c r="BH82" s="160">
        <f t="shared" si="141"/>
        <v>2.288591666666667</v>
      </c>
      <c r="BI82" s="160">
        <f t="shared" si="142"/>
        <v>2.288591666666667</v>
      </c>
      <c r="BM82" s="250"/>
    </row>
    <row r="83" spans="1:65">
      <c r="A83" s="6">
        <v>41821</v>
      </c>
      <c r="B83" s="7">
        <v>-6.0773741102412293E-3</v>
      </c>
      <c r="C83" s="7">
        <v>-6.0773741102412293E-3</v>
      </c>
      <c r="D83" s="7">
        <v>-6.0773741102412293E-3</v>
      </c>
      <c r="E83" s="64">
        <v>1.0105297196782992E-4</v>
      </c>
      <c r="F83" s="43">
        <v>1.0105297196782992E-4</v>
      </c>
      <c r="G83" s="7">
        <v>1.0105297196782992E-4</v>
      </c>
      <c r="H83" s="64">
        <v>8.7345938235519061E-3</v>
      </c>
      <c r="I83" s="7">
        <v>8.7345938235519061E-3</v>
      </c>
      <c r="J83" s="7">
        <v>8.7345938235519061E-3</v>
      </c>
      <c r="K83" s="64">
        <v>0.11</v>
      </c>
      <c r="L83" s="7">
        <v>0.11</v>
      </c>
      <c r="M83" s="7">
        <v>0.11</v>
      </c>
      <c r="N83" s="76">
        <v>156.63999999999999</v>
      </c>
      <c r="O83" s="9">
        <v>155.97999999999999</v>
      </c>
      <c r="P83" s="9">
        <v>156.63999999999999</v>
      </c>
      <c r="Q83" s="72">
        <f t="shared" si="107"/>
        <v>2.2673999999999999</v>
      </c>
      <c r="R83" s="8">
        <v>2.2673999999999999</v>
      </c>
      <c r="S83" s="8">
        <f t="shared" si="108"/>
        <v>2.2673999999999999</v>
      </c>
      <c r="T83" s="161">
        <f t="shared" si="109"/>
        <v>-1.4769418784371435E-2</v>
      </c>
      <c r="U83" s="162">
        <f t="shared" si="110"/>
        <v>-1.4769418784371435E-2</v>
      </c>
      <c r="V83" s="162">
        <f t="shared" si="111"/>
        <v>-1.4769418784371435E-2</v>
      </c>
      <c r="W83" s="163">
        <f t="shared" si="112"/>
        <v>8.7195821123708939E-3</v>
      </c>
      <c r="X83" s="162">
        <f t="shared" si="113"/>
        <v>8.7195821123708939E-3</v>
      </c>
      <c r="Y83" s="162">
        <f t="shared" si="114"/>
        <v>8.7195821123708939E-3</v>
      </c>
      <c r="Z83" s="163">
        <f t="shared" si="115"/>
        <v>2.6433327247938676E-2</v>
      </c>
      <c r="AA83" s="162">
        <f t="shared" si="116"/>
        <v>2.6433327247938676E-2</v>
      </c>
      <c r="AB83" s="162">
        <f t="shared" si="117"/>
        <v>2.6433327247938676E-2</v>
      </c>
      <c r="AC83" s="128">
        <f t="shared" si="118"/>
        <v>0.11</v>
      </c>
      <c r="AD83" s="127">
        <f t="shared" si="119"/>
        <v>0.11</v>
      </c>
      <c r="AE83" s="127">
        <f t="shared" si="120"/>
        <v>0.11</v>
      </c>
      <c r="AF83" s="159">
        <f t="shared" si="121"/>
        <v>156.63999999999999</v>
      </c>
      <c r="AG83" s="160">
        <f t="shared" si="122"/>
        <v>155.97999999999999</v>
      </c>
      <c r="AH83" s="160">
        <f t="shared" si="123"/>
        <v>156.63999999999999</v>
      </c>
      <c r="AI83" s="159">
        <f t="shared" si="124"/>
        <v>2.2673999999999999</v>
      </c>
      <c r="AJ83" s="160">
        <f t="shared" si="125"/>
        <v>2.2673999999999999</v>
      </c>
      <c r="AK83" s="160">
        <f t="shared" si="126"/>
        <v>2.2673999999999999</v>
      </c>
      <c r="AL83" s="170">
        <f t="shared" si="127"/>
        <v>5.3205714417453365E-2</v>
      </c>
      <c r="AM83" s="127">
        <f t="shared" si="99"/>
        <v>5.3205714417453365E-2</v>
      </c>
      <c r="AN83" s="127">
        <f t="shared" si="100"/>
        <v>5.3205714417453365E-2</v>
      </c>
      <c r="AO83" s="155">
        <f t="shared" si="101"/>
        <v>6.5022343107265401E-2</v>
      </c>
      <c r="AP83" s="154">
        <f t="shared" si="102"/>
        <v>6.5022343107265401E-2</v>
      </c>
      <c r="AQ83" s="154">
        <f t="shared" si="103"/>
        <v>6.5022343107265401E-2</v>
      </c>
      <c r="AR83" s="128">
        <f t="shared" si="104"/>
        <v>0.10289164239706428</v>
      </c>
      <c r="AS83" s="127">
        <f t="shared" si="105"/>
        <v>0.10289164239706428</v>
      </c>
      <c r="AT83" s="127">
        <f t="shared" si="106"/>
        <v>0.10289164239706428</v>
      </c>
      <c r="AU83" s="128">
        <f t="shared" si="128"/>
        <v>0.11</v>
      </c>
      <c r="AV83" s="127">
        <f t="shared" si="129"/>
        <v>0.11</v>
      </c>
      <c r="AW83" s="127">
        <f t="shared" si="130"/>
        <v>0.11</v>
      </c>
      <c r="AX83" s="159">
        <f t="shared" si="131"/>
        <v>156.63999999999999</v>
      </c>
      <c r="AY83" s="160">
        <f t="shared" si="132"/>
        <v>155.97999999999999</v>
      </c>
      <c r="AZ83" s="160">
        <f t="shared" si="133"/>
        <v>156.63999999999999</v>
      </c>
      <c r="BA83" s="159">
        <f t="shared" si="134"/>
        <v>2.2673999999999999</v>
      </c>
      <c r="BB83" s="160">
        <f t="shared" si="135"/>
        <v>2.2673999999999999</v>
      </c>
      <c r="BC83" s="160">
        <f t="shared" si="136"/>
        <v>2.2673999999999999</v>
      </c>
      <c r="BD83" s="171">
        <f t="shared" si="137"/>
        <v>173.93966666666665</v>
      </c>
      <c r="BE83" s="172">
        <f t="shared" si="138"/>
        <v>173.71516666666665</v>
      </c>
      <c r="BF83" s="172">
        <f t="shared" si="139"/>
        <v>173.93966666666665</v>
      </c>
      <c r="BG83" s="159">
        <f t="shared" si="140"/>
        <v>2.2866833333333334</v>
      </c>
      <c r="BH83" s="160">
        <f t="shared" si="141"/>
        <v>2.2866833333333334</v>
      </c>
      <c r="BI83" s="160">
        <f t="shared" si="142"/>
        <v>2.2866833333333334</v>
      </c>
      <c r="BM83" s="250"/>
    </row>
    <row r="84" spans="1:65">
      <c r="A84" s="6">
        <v>41852</v>
      </c>
      <c r="B84" s="7">
        <v>-2.6577794316693382E-3</v>
      </c>
      <c r="C84" s="7">
        <v>-2.6577794316693382E-3</v>
      </c>
      <c r="D84" s="7">
        <v>-2.6577794316693382E-3</v>
      </c>
      <c r="E84" s="64">
        <v>2.5008083420903215E-3</v>
      </c>
      <c r="F84" s="43">
        <v>2.5008083420903215E-3</v>
      </c>
      <c r="G84" s="7">
        <v>2.5008083420903215E-3</v>
      </c>
      <c r="H84" s="64">
        <v>8.7345938235519061E-3</v>
      </c>
      <c r="I84" s="7">
        <v>8.7345938235519061E-3</v>
      </c>
      <c r="J84" s="7">
        <v>8.7345938235519061E-3</v>
      </c>
      <c r="K84" s="64">
        <v>0.11</v>
      </c>
      <c r="L84" s="7">
        <v>0.11</v>
      </c>
      <c r="M84" s="7">
        <v>0.11</v>
      </c>
      <c r="N84" s="76">
        <v>127</v>
      </c>
      <c r="O84" s="9">
        <v>127</v>
      </c>
      <c r="P84" s="9">
        <v>127</v>
      </c>
      <c r="Q84" s="72">
        <f t="shared" si="107"/>
        <v>2.2395999999999998</v>
      </c>
      <c r="R84" s="8">
        <v>2.2395999999999998</v>
      </c>
      <c r="S84" s="8">
        <f t="shared" si="108"/>
        <v>2.2395999999999998</v>
      </c>
      <c r="T84" s="161">
        <f t="shared" si="109"/>
        <v>-1.6077627551158158E-2</v>
      </c>
      <c r="U84" s="162">
        <f t="shared" si="110"/>
        <v>-1.6077627551158158E-2</v>
      </c>
      <c r="V84" s="162">
        <f t="shared" si="111"/>
        <v>-1.6077627551158158E-2</v>
      </c>
      <c r="W84" s="163">
        <f t="shared" si="112"/>
        <v>6.6124716236952708E-3</v>
      </c>
      <c r="X84" s="162">
        <f t="shared" si="113"/>
        <v>6.6124716236952708E-3</v>
      </c>
      <c r="Y84" s="162">
        <f t="shared" si="114"/>
        <v>6.6124716236952708E-3</v>
      </c>
      <c r="Z84" s="163">
        <f t="shared" si="115"/>
        <v>2.6433327247938676E-2</v>
      </c>
      <c r="AA84" s="162">
        <f t="shared" si="116"/>
        <v>2.6433327247938676E-2</v>
      </c>
      <c r="AB84" s="162">
        <f t="shared" si="117"/>
        <v>2.6433327247938676E-2</v>
      </c>
      <c r="AC84" s="128">
        <f t="shared" si="118"/>
        <v>0.11</v>
      </c>
      <c r="AD84" s="127">
        <f t="shared" si="119"/>
        <v>0.11</v>
      </c>
      <c r="AE84" s="127">
        <f t="shared" si="120"/>
        <v>0.11</v>
      </c>
      <c r="AF84" s="159">
        <f t="shared" si="121"/>
        <v>127</v>
      </c>
      <c r="AG84" s="160">
        <f t="shared" si="122"/>
        <v>127</v>
      </c>
      <c r="AH84" s="160">
        <f t="shared" si="123"/>
        <v>127</v>
      </c>
      <c r="AI84" s="159">
        <f t="shared" si="124"/>
        <v>2.2395999999999998</v>
      </c>
      <c r="AJ84" s="160">
        <f t="shared" si="125"/>
        <v>2.2395999999999998</v>
      </c>
      <c r="AK84" s="160">
        <f t="shared" si="126"/>
        <v>2.2395999999999998</v>
      </c>
      <c r="AL84" s="170">
        <f t="shared" si="127"/>
        <v>4.887102653135611E-2</v>
      </c>
      <c r="AM84" s="127">
        <f t="shared" si="99"/>
        <v>4.887102653135611E-2</v>
      </c>
      <c r="AN84" s="127">
        <f t="shared" si="100"/>
        <v>4.887102653135611E-2</v>
      </c>
      <c r="AO84" s="155">
        <f t="shared" si="101"/>
        <v>6.5129698466162678E-2</v>
      </c>
      <c r="AP84" s="154">
        <f t="shared" si="102"/>
        <v>6.5129698466162678E-2</v>
      </c>
      <c r="AQ84" s="154">
        <f t="shared" si="103"/>
        <v>6.5129698466162678E-2</v>
      </c>
      <c r="AR84" s="128">
        <f t="shared" si="104"/>
        <v>0.1045640030315782</v>
      </c>
      <c r="AS84" s="127">
        <f t="shared" si="105"/>
        <v>0.1045640030315782</v>
      </c>
      <c r="AT84" s="127">
        <f t="shared" si="106"/>
        <v>0.1045640030315782</v>
      </c>
      <c r="AU84" s="128">
        <f t="shared" si="128"/>
        <v>0.11</v>
      </c>
      <c r="AV84" s="127">
        <f t="shared" si="129"/>
        <v>0.11</v>
      </c>
      <c r="AW84" s="127">
        <f t="shared" si="130"/>
        <v>0.11</v>
      </c>
      <c r="AX84" s="159">
        <f t="shared" si="131"/>
        <v>127</v>
      </c>
      <c r="AY84" s="160">
        <f t="shared" si="132"/>
        <v>127</v>
      </c>
      <c r="AZ84" s="160">
        <f t="shared" si="133"/>
        <v>127</v>
      </c>
      <c r="BA84" s="159">
        <f t="shared" si="134"/>
        <v>2.2395999999999998</v>
      </c>
      <c r="BB84" s="160">
        <f t="shared" si="135"/>
        <v>2.2395999999999998</v>
      </c>
      <c r="BC84" s="160">
        <f t="shared" si="136"/>
        <v>2.2395999999999998</v>
      </c>
      <c r="BD84" s="171">
        <f t="shared" si="137"/>
        <v>167.28508333333332</v>
      </c>
      <c r="BE84" s="172">
        <f t="shared" si="138"/>
        <v>167.06058333333334</v>
      </c>
      <c r="BF84" s="172">
        <f t="shared" si="139"/>
        <v>167.28508333333332</v>
      </c>
      <c r="BG84" s="159">
        <f t="shared" si="140"/>
        <v>2.275608333333333</v>
      </c>
      <c r="BH84" s="160">
        <f t="shared" si="141"/>
        <v>2.275608333333333</v>
      </c>
      <c r="BI84" s="160">
        <f t="shared" si="142"/>
        <v>2.275608333333333</v>
      </c>
      <c r="BM84" s="250"/>
    </row>
    <row r="85" spans="1:65">
      <c r="A85" s="6">
        <v>41883</v>
      </c>
      <c r="B85" s="7">
        <v>2.0009327931669318E-3</v>
      </c>
      <c r="C85" s="7">
        <v>2.0009327931669318E-3</v>
      </c>
      <c r="D85" s="7">
        <v>2.0009327931669318E-3</v>
      </c>
      <c r="E85" s="64">
        <v>5.6997142583568028E-3</v>
      </c>
      <c r="F85" s="43">
        <v>5.6997142583568028E-3</v>
      </c>
      <c r="G85" s="7">
        <v>5.6997142583568028E-3</v>
      </c>
      <c r="H85" s="64">
        <v>8.7345938235519061E-3</v>
      </c>
      <c r="I85" s="7">
        <v>8.7345938235519061E-3</v>
      </c>
      <c r="J85" s="7">
        <v>8.7345938235519061E-3</v>
      </c>
      <c r="K85" s="64">
        <v>0.11</v>
      </c>
      <c r="L85" s="7">
        <v>0.11</v>
      </c>
      <c r="M85" s="7">
        <v>0.11</v>
      </c>
      <c r="N85" s="76">
        <v>174.124</v>
      </c>
      <c r="O85" s="9">
        <v>175.625</v>
      </c>
      <c r="P85" s="9">
        <v>174.124</v>
      </c>
      <c r="Q85" s="72">
        <f t="shared" si="107"/>
        <v>2.4510000000000001</v>
      </c>
      <c r="R85" s="8">
        <v>2.4510000000000001</v>
      </c>
      <c r="S85" s="8">
        <f t="shared" si="108"/>
        <v>2.4510000000000001</v>
      </c>
      <c r="T85" s="161">
        <f t="shared" si="109"/>
        <v>-6.7355145643035463E-3</v>
      </c>
      <c r="U85" s="162">
        <f t="shared" si="110"/>
        <v>-6.7355145643035463E-3</v>
      </c>
      <c r="V85" s="162">
        <f t="shared" si="111"/>
        <v>-6.7355145643035463E-3</v>
      </c>
      <c r="W85" s="163">
        <f t="shared" si="112"/>
        <v>8.3166595929584641E-3</v>
      </c>
      <c r="X85" s="162">
        <f t="shared" si="113"/>
        <v>8.3166595929584641E-3</v>
      </c>
      <c r="Y85" s="162">
        <f t="shared" si="114"/>
        <v>8.3166595929584641E-3</v>
      </c>
      <c r="Z85" s="163">
        <f t="shared" si="115"/>
        <v>2.6433327247938676E-2</v>
      </c>
      <c r="AA85" s="162">
        <f t="shared" si="116"/>
        <v>2.6433327247938676E-2</v>
      </c>
      <c r="AB85" s="162">
        <f t="shared" si="117"/>
        <v>2.6433327247938676E-2</v>
      </c>
      <c r="AC85" s="128">
        <f t="shared" si="118"/>
        <v>0.11</v>
      </c>
      <c r="AD85" s="127">
        <f t="shared" si="119"/>
        <v>0.11</v>
      </c>
      <c r="AE85" s="127">
        <f t="shared" si="120"/>
        <v>0.11</v>
      </c>
      <c r="AF85" s="159">
        <f t="shared" si="121"/>
        <v>174.124</v>
      </c>
      <c r="AG85" s="160">
        <f t="shared" si="122"/>
        <v>175.625</v>
      </c>
      <c r="AH85" s="160">
        <f t="shared" si="123"/>
        <v>174.124</v>
      </c>
      <c r="AI85" s="159">
        <f t="shared" si="124"/>
        <v>2.4510000000000001</v>
      </c>
      <c r="AJ85" s="160">
        <f t="shared" si="125"/>
        <v>2.4510000000000001</v>
      </c>
      <c r="AK85" s="160">
        <f t="shared" si="126"/>
        <v>2.4510000000000001</v>
      </c>
      <c r="AL85" s="170">
        <f t="shared" si="127"/>
        <v>3.5446100343044851E-2</v>
      </c>
      <c r="AM85" s="127">
        <f t="shared" si="99"/>
        <v>3.5446100343044851E-2</v>
      </c>
      <c r="AN85" s="127">
        <f t="shared" si="100"/>
        <v>3.5446100343044851E-2</v>
      </c>
      <c r="AO85" s="155">
        <f t="shared" si="101"/>
        <v>6.7464743152561901E-2</v>
      </c>
      <c r="AP85" s="154">
        <f t="shared" si="102"/>
        <v>6.7464743152561901E-2</v>
      </c>
      <c r="AQ85" s="154">
        <f t="shared" si="103"/>
        <v>6.7464743152561901E-2</v>
      </c>
      <c r="AR85" s="128">
        <f t="shared" si="104"/>
        <v>0.10623889953633014</v>
      </c>
      <c r="AS85" s="127">
        <f t="shared" si="105"/>
        <v>0.10623889953633014</v>
      </c>
      <c r="AT85" s="127">
        <f t="shared" si="106"/>
        <v>0.10623889953633014</v>
      </c>
      <c r="AU85" s="128">
        <f t="shared" si="128"/>
        <v>0.11</v>
      </c>
      <c r="AV85" s="127">
        <f t="shared" si="129"/>
        <v>0.11</v>
      </c>
      <c r="AW85" s="127">
        <f t="shared" si="130"/>
        <v>0.11</v>
      </c>
      <c r="AX85" s="159">
        <f t="shared" si="131"/>
        <v>174.124</v>
      </c>
      <c r="AY85" s="160">
        <f t="shared" si="132"/>
        <v>175.625</v>
      </c>
      <c r="AZ85" s="160">
        <f t="shared" si="133"/>
        <v>174.124</v>
      </c>
      <c r="BA85" s="159">
        <f t="shared" si="134"/>
        <v>2.4510000000000001</v>
      </c>
      <c r="BB85" s="160">
        <f t="shared" si="135"/>
        <v>2.4510000000000001</v>
      </c>
      <c r="BC85" s="160">
        <f t="shared" si="136"/>
        <v>2.4510000000000001</v>
      </c>
      <c r="BD85" s="171">
        <f t="shared" si="137"/>
        <v>167.06699999999998</v>
      </c>
      <c r="BE85" s="172">
        <f t="shared" si="138"/>
        <v>167.02933333333334</v>
      </c>
      <c r="BF85" s="172">
        <f t="shared" si="139"/>
        <v>167.06699999999998</v>
      </c>
      <c r="BG85" s="159">
        <f t="shared" si="140"/>
        <v>2.294025</v>
      </c>
      <c r="BH85" s="160">
        <f t="shared" si="141"/>
        <v>2.294025</v>
      </c>
      <c r="BI85" s="160">
        <f t="shared" si="142"/>
        <v>2.294025</v>
      </c>
      <c r="BM85" s="250"/>
    </row>
    <row r="86" spans="1:65">
      <c r="A86" s="6">
        <v>41913</v>
      </c>
      <c r="B86" s="7">
        <v>2.8420758653544542E-3</v>
      </c>
      <c r="C86" s="7">
        <v>2.8420758653544542E-3</v>
      </c>
      <c r="D86" s="7">
        <v>2.8420758653544542E-3</v>
      </c>
      <c r="E86" s="64">
        <v>4.1991962397651683E-3</v>
      </c>
      <c r="F86" s="43">
        <v>4.1991962397651683E-3</v>
      </c>
      <c r="G86" s="7">
        <v>4.1991962397651683E-3</v>
      </c>
      <c r="H86" s="64">
        <v>8.9237257287477778E-3</v>
      </c>
      <c r="I86" s="7">
        <v>8.9237257287477778E-3</v>
      </c>
      <c r="J86" s="7">
        <v>8.9237257287477778E-3</v>
      </c>
      <c r="K86" s="64">
        <v>0.1125</v>
      </c>
      <c r="L86" s="7">
        <v>0.1125</v>
      </c>
      <c r="M86" s="7">
        <v>0.1125</v>
      </c>
      <c r="N86" s="76">
        <v>151.75</v>
      </c>
      <c r="O86" s="9">
        <v>151.75</v>
      </c>
      <c r="P86" s="9">
        <v>151.75</v>
      </c>
      <c r="Q86" s="72">
        <f t="shared" si="107"/>
        <v>2.4441999999999999</v>
      </c>
      <c r="R86" s="8">
        <v>2.4441999999999999</v>
      </c>
      <c r="S86" s="8">
        <f t="shared" si="108"/>
        <v>2.4441999999999999</v>
      </c>
      <c r="T86" s="161">
        <f t="shared" si="109"/>
        <v>2.1780292665840584E-3</v>
      </c>
      <c r="U86" s="162">
        <f t="shared" si="110"/>
        <v>2.1780292665840584E-3</v>
      </c>
      <c r="V86" s="162">
        <f t="shared" si="111"/>
        <v>2.1780292665840584E-3</v>
      </c>
      <c r="W86" s="163">
        <f t="shared" si="112"/>
        <v>1.2448468191738726E-2</v>
      </c>
      <c r="X86" s="162">
        <f t="shared" si="113"/>
        <v>1.2448468191738726E-2</v>
      </c>
      <c r="Y86" s="162">
        <f t="shared" si="114"/>
        <v>1.2448468191738726E-2</v>
      </c>
      <c r="Z86" s="163">
        <f t="shared" si="115"/>
        <v>2.6625777563341391E-2</v>
      </c>
      <c r="AA86" s="162">
        <f t="shared" si="116"/>
        <v>2.6625777563341391E-2</v>
      </c>
      <c r="AB86" s="162">
        <f t="shared" si="117"/>
        <v>2.6625777563341391E-2</v>
      </c>
      <c r="AC86" s="128">
        <f t="shared" si="118"/>
        <v>0.1125</v>
      </c>
      <c r="AD86" s="127">
        <f t="shared" si="119"/>
        <v>0.1125</v>
      </c>
      <c r="AE86" s="127">
        <f t="shared" si="120"/>
        <v>0.1125</v>
      </c>
      <c r="AF86" s="159">
        <f t="shared" si="121"/>
        <v>151.75</v>
      </c>
      <c r="AG86" s="160">
        <f t="shared" si="122"/>
        <v>151.75</v>
      </c>
      <c r="AH86" s="160">
        <f t="shared" si="123"/>
        <v>151.75</v>
      </c>
      <c r="AI86" s="159">
        <f t="shared" si="124"/>
        <v>2.4441999999999999</v>
      </c>
      <c r="AJ86" s="160">
        <f t="shared" si="125"/>
        <v>2.4441999999999999</v>
      </c>
      <c r="AK86" s="160">
        <f t="shared" si="126"/>
        <v>2.4441999999999999</v>
      </c>
      <c r="AL86" s="170">
        <f t="shared" si="127"/>
        <v>2.9562179899216723E-2</v>
      </c>
      <c r="AM86" s="127">
        <f t="shared" si="99"/>
        <v>2.9562179899216723E-2</v>
      </c>
      <c r="AN86" s="127">
        <f t="shared" si="100"/>
        <v>2.9562179899216723E-2</v>
      </c>
      <c r="AO86" s="155">
        <f t="shared" si="101"/>
        <v>6.587240379756909E-2</v>
      </c>
      <c r="AP86" s="154">
        <f t="shared" si="102"/>
        <v>6.587240379756909E-2</v>
      </c>
      <c r="AQ86" s="154">
        <f t="shared" si="103"/>
        <v>6.587240379756909E-2</v>
      </c>
      <c r="AR86" s="128">
        <f t="shared" si="104"/>
        <v>0.10770151800857164</v>
      </c>
      <c r="AS86" s="127">
        <f t="shared" si="105"/>
        <v>0.10770151800857164</v>
      </c>
      <c r="AT86" s="127">
        <f t="shared" si="106"/>
        <v>0.10770151800857164</v>
      </c>
      <c r="AU86" s="128">
        <f t="shared" si="128"/>
        <v>0.1125</v>
      </c>
      <c r="AV86" s="127">
        <f t="shared" si="129"/>
        <v>0.1125</v>
      </c>
      <c r="AW86" s="127">
        <f t="shared" si="130"/>
        <v>0.1125</v>
      </c>
      <c r="AX86" s="159">
        <f t="shared" si="131"/>
        <v>151.75</v>
      </c>
      <c r="AY86" s="160">
        <f t="shared" si="132"/>
        <v>151.75</v>
      </c>
      <c r="AZ86" s="160">
        <f t="shared" si="133"/>
        <v>151.75</v>
      </c>
      <c r="BA86" s="159">
        <f t="shared" si="134"/>
        <v>2.4441999999999999</v>
      </c>
      <c r="BB86" s="160">
        <f t="shared" si="135"/>
        <v>2.4441999999999999</v>
      </c>
      <c r="BC86" s="160">
        <f t="shared" si="136"/>
        <v>2.4441999999999999</v>
      </c>
      <c r="BD86" s="171">
        <f t="shared" si="137"/>
        <v>165.70116666666667</v>
      </c>
      <c r="BE86" s="172">
        <f t="shared" si="138"/>
        <v>165.74600000000001</v>
      </c>
      <c r="BF86" s="172">
        <f t="shared" si="139"/>
        <v>165.70116666666667</v>
      </c>
      <c r="BG86" s="159">
        <f t="shared" si="140"/>
        <v>2.3141583333333329</v>
      </c>
      <c r="BH86" s="160">
        <f t="shared" si="141"/>
        <v>2.3141583333333329</v>
      </c>
      <c r="BI86" s="160">
        <f t="shared" si="142"/>
        <v>2.3141583333333329</v>
      </c>
      <c r="BM86" s="250"/>
    </row>
    <row r="87" spans="1:65">
      <c r="A87" s="6">
        <v>41944</v>
      </c>
      <c r="B87" s="7">
        <v>9.7798309416159412E-3</v>
      </c>
      <c r="C87" s="7">
        <v>9.7798309416159412E-3</v>
      </c>
      <c r="D87" s="7">
        <v>9.7798309416159412E-3</v>
      </c>
      <c r="E87" s="64">
        <v>5.0998003992015484E-3</v>
      </c>
      <c r="F87" s="43">
        <v>5.0998003992015484E-3</v>
      </c>
      <c r="G87" s="7">
        <v>5.0998003992015484E-3</v>
      </c>
      <c r="H87" s="64">
        <v>8.9237257287477778E-3</v>
      </c>
      <c r="I87" s="7">
        <v>8.9237257287477778E-3</v>
      </c>
      <c r="J87" s="7">
        <v>8.9237257287477778E-3</v>
      </c>
      <c r="K87" s="64">
        <v>0.1125</v>
      </c>
      <c r="L87" s="7">
        <v>0.1125</v>
      </c>
      <c r="M87" s="7">
        <v>0.1125</v>
      </c>
      <c r="N87" s="76">
        <v>153.517</v>
      </c>
      <c r="O87" s="9">
        <v>153.517</v>
      </c>
      <c r="P87" s="9">
        <v>153.517</v>
      </c>
      <c r="Q87" s="72">
        <f t="shared" si="107"/>
        <v>2.5601000000000003</v>
      </c>
      <c r="R87" s="8">
        <v>2.5601000000000003</v>
      </c>
      <c r="S87" s="8">
        <f t="shared" si="108"/>
        <v>2.5601000000000003</v>
      </c>
      <c r="T87" s="161">
        <f t="shared" si="109"/>
        <v>1.4675945824836001E-2</v>
      </c>
      <c r="U87" s="162">
        <f t="shared" si="110"/>
        <v>1.4675945824836001E-2</v>
      </c>
      <c r="V87" s="162">
        <f t="shared" si="111"/>
        <v>1.4675945824836001E-2</v>
      </c>
      <c r="W87" s="163">
        <f t="shared" si="112"/>
        <v>1.5073249643452913E-2</v>
      </c>
      <c r="X87" s="162">
        <f t="shared" si="113"/>
        <v>1.5073249643452913E-2</v>
      </c>
      <c r="Y87" s="162">
        <f t="shared" si="114"/>
        <v>1.5073249643452913E-2</v>
      </c>
      <c r="Z87" s="163">
        <f t="shared" si="115"/>
        <v>2.6818263962065547E-2</v>
      </c>
      <c r="AA87" s="162">
        <f t="shared" si="116"/>
        <v>2.6818263962065547E-2</v>
      </c>
      <c r="AB87" s="162">
        <f t="shared" si="117"/>
        <v>2.6818263962065547E-2</v>
      </c>
      <c r="AC87" s="128">
        <f t="shared" si="118"/>
        <v>0.1125</v>
      </c>
      <c r="AD87" s="127">
        <f t="shared" si="119"/>
        <v>0.1125</v>
      </c>
      <c r="AE87" s="127">
        <f t="shared" si="120"/>
        <v>0.1125</v>
      </c>
      <c r="AF87" s="159">
        <f t="shared" si="121"/>
        <v>153.517</v>
      </c>
      <c r="AG87" s="160">
        <f t="shared" si="122"/>
        <v>153.517</v>
      </c>
      <c r="AH87" s="160">
        <f t="shared" si="123"/>
        <v>153.517</v>
      </c>
      <c r="AI87" s="159">
        <f t="shared" si="124"/>
        <v>2.5601000000000003</v>
      </c>
      <c r="AJ87" s="160">
        <f t="shared" si="125"/>
        <v>2.5601000000000003</v>
      </c>
      <c r="AK87" s="160">
        <f t="shared" si="126"/>
        <v>2.5601000000000003</v>
      </c>
      <c r="AL87" s="170">
        <f t="shared" si="127"/>
        <v>3.6625881966036555E-2</v>
      </c>
      <c r="AM87" s="127">
        <f t="shared" si="99"/>
        <v>3.6625881966036555E-2</v>
      </c>
      <c r="AN87" s="127">
        <f t="shared" si="100"/>
        <v>3.6625881966036555E-2</v>
      </c>
      <c r="AO87" s="155">
        <f t="shared" si="101"/>
        <v>6.5552913418733594E-2</v>
      </c>
      <c r="AP87" s="154">
        <f t="shared" si="102"/>
        <v>6.5552913418733594E-2</v>
      </c>
      <c r="AQ87" s="154">
        <f t="shared" si="103"/>
        <v>6.5552913418733594E-2</v>
      </c>
      <c r="AR87" s="128">
        <f t="shared" si="104"/>
        <v>0.10874505378585653</v>
      </c>
      <c r="AS87" s="127">
        <f t="shared" si="105"/>
        <v>0.10874505378585653</v>
      </c>
      <c r="AT87" s="127">
        <f t="shared" si="106"/>
        <v>0.10874505378585653</v>
      </c>
      <c r="AU87" s="128">
        <f t="shared" si="128"/>
        <v>0.1125</v>
      </c>
      <c r="AV87" s="127">
        <f t="shared" si="129"/>
        <v>0.1125</v>
      </c>
      <c r="AW87" s="127">
        <f t="shared" si="130"/>
        <v>0.1125</v>
      </c>
      <c r="AX87" s="159">
        <f t="shared" si="131"/>
        <v>153.517</v>
      </c>
      <c r="AY87" s="160">
        <f t="shared" si="132"/>
        <v>153.517</v>
      </c>
      <c r="AZ87" s="160">
        <f t="shared" si="133"/>
        <v>153.517</v>
      </c>
      <c r="BA87" s="159">
        <f t="shared" si="134"/>
        <v>2.5601000000000003</v>
      </c>
      <c r="BB87" s="160">
        <f t="shared" si="135"/>
        <v>2.5601000000000003</v>
      </c>
      <c r="BC87" s="160">
        <f t="shared" si="136"/>
        <v>2.5601000000000003</v>
      </c>
      <c r="BD87" s="171">
        <f t="shared" si="137"/>
        <v>161.41091666666668</v>
      </c>
      <c r="BE87" s="172">
        <f t="shared" si="138"/>
        <v>161.45575000000002</v>
      </c>
      <c r="BF87" s="172">
        <f t="shared" si="139"/>
        <v>161.41091666666668</v>
      </c>
      <c r="BG87" s="159">
        <f t="shared" si="140"/>
        <v>2.3337583333333334</v>
      </c>
      <c r="BH87" s="160">
        <f t="shared" si="141"/>
        <v>2.3337583333333334</v>
      </c>
      <c r="BI87" s="160">
        <f t="shared" si="142"/>
        <v>2.3337583333333334</v>
      </c>
      <c r="BM87" s="250"/>
    </row>
    <row r="88" spans="1:65">
      <c r="A88" s="6">
        <v>41974</v>
      </c>
      <c r="B88" s="7">
        <v>6.2079892712101348E-3</v>
      </c>
      <c r="C88" s="7">
        <v>6.2079892712101348E-3</v>
      </c>
      <c r="D88" s="7">
        <v>6.2079892712101348E-3</v>
      </c>
      <c r="E88" s="64">
        <v>7.7995452333905479E-3</v>
      </c>
      <c r="F88" s="43">
        <v>7.7995452333905479E-3</v>
      </c>
      <c r="G88" s="7">
        <v>7.7995452333905479E-3</v>
      </c>
      <c r="H88" s="64">
        <v>9.300823618865417E-3</v>
      </c>
      <c r="I88" s="7">
        <v>9.300823618865417E-3</v>
      </c>
      <c r="J88" s="7">
        <v>9.300823618865417E-3</v>
      </c>
      <c r="K88" s="64">
        <v>0.11749999999999999</v>
      </c>
      <c r="L88" s="7">
        <v>0.11749999999999999</v>
      </c>
      <c r="M88" s="7">
        <v>0.11749999999999999</v>
      </c>
      <c r="N88" s="76">
        <v>200.755</v>
      </c>
      <c r="O88" s="9">
        <v>200.755</v>
      </c>
      <c r="P88" s="9">
        <v>200.755</v>
      </c>
      <c r="Q88" s="72">
        <f t="shared" si="107"/>
        <v>2.6562000000000001</v>
      </c>
      <c r="R88" s="8">
        <v>2.6562000000000001</v>
      </c>
      <c r="S88" s="8">
        <f t="shared" si="108"/>
        <v>2.6562000000000001</v>
      </c>
      <c r="T88" s="161">
        <f t="shared" si="109"/>
        <v>1.8936220312901986E-2</v>
      </c>
      <c r="U88" s="162">
        <f t="shared" si="110"/>
        <v>1.8936220312901986E-2</v>
      </c>
      <c r="V88" s="162">
        <f t="shared" si="111"/>
        <v>1.8936220312901986E-2</v>
      </c>
      <c r="W88" s="163">
        <f t="shared" si="112"/>
        <v>1.7192651907677714E-2</v>
      </c>
      <c r="X88" s="162">
        <f t="shared" si="113"/>
        <v>1.7192651907677714E-2</v>
      </c>
      <c r="Y88" s="162">
        <f t="shared" si="114"/>
        <v>1.7192651907677714E-2</v>
      </c>
      <c r="Z88" s="163">
        <f t="shared" si="115"/>
        <v>2.7394644606674623E-2</v>
      </c>
      <c r="AA88" s="162">
        <f t="shared" si="116"/>
        <v>2.7394644606674623E-2</v>
      </c>
      <c r="AB88" s="162">
        <f t="shared" si="117"/>
        <v>2.7394644606674623E-2</v>
      </c>
      <c r="AC88" s="128">
        <f t="shared" si="118"/>
        <v>0.11749999999999999</v>
      </c>
      <c r="AD88" s="127">
        <f t="shared" si="119"/>
        <v>0.11749999999999999</v>
      </c>
      <c r="AE88" s="127">
        <f t="shared" si="120"/>
        <v>0.11749999999999999</v>
      </c>
      <c r="AF88" s="159">
        <f t="shared" si="121"/>
        <v>200.755</v>
      </c>
      <c r="AG88" s="160">
        <f t="shared" si="122"/>
        <v>200.755</v>
      </c>
      <c r="AH88" s="160">
        <f t="shared" si="123"/>
        <v>200.755</v>
      </c>
      <c r="AI88" s="159">
        <f t="shared" si="124"/>
        <v>2.6562000000000001</v>
      </c>
      <c r="AJ88" s="160">
        <f t="shared" si="125"/>
        <v>2.6562000000000001</v>
      </c>
      <c r="AK88" s="160">
        <f t="shared" si="126"/>
        <v>2.6562000000000001</v>
      </c>
      <c r="AL88" s="170">
        <f t="shared" si="127"/>
        <v>3.6857551498040264E-2</v>
      </c>
      <c r="AM88" s="127">
        <f t="shared" si="99"/>
        <v>3.6857551498040264E-2</v>
      </c>
      <c r="AN88" s="127">
        <f t="shared" si="100"/>
        <v>3.6857551498040264E-2</v>
      </c>
      <c r="AO88" s="155">
        <f t="shared" si="101"/>
        <v>6.4074707959081545E-2</v>
      </c>
      <c r="AP88" s="154">
        <f t="shared" si="102"/>
        <v>6.4074707959081545E-2</v>
      </c>
      <c r="AQ88" s="154">
        <f t="shared" si="103"/>
        <v>6.4074707959081545E-2</v>
      </c>
      <c r="AR88" s="128">
        <f t="shared" si="104"/>
        <v>0.11020437041493669</v>
      </c>
      <c r="AS88" s="127">
        <f t="shared" si="105"/>
        <v>0.11020437041493669</v>
      </c>
      <c r="AT88" s="127">
        <f t="shared" si="106"/>
        <v>0.11020437041493669</v>
      </c>
      <c r="AU88" s="128">
        <f t="shared" si="128"/>
        <v>0.11749999999999999</v>
      </c>
      <c r="AV88" s="127">
        <f t="shared" si="129"/>
        <v>0.11749999999999999</v>
      </c>
      <c r="AW88" s="127">
        <f t="shared" si="130"/>
        <v>0.11749999999999999</v>
      </c>
      <c r="AX88" s="159">
        <f t="shared" si="131"/>
        <v>200.755</v>
      </c>
      <c r="AY88" s="160">
        <f t="shared" si="132"/>
        <v>200.755</v>
      </c>
      <c r="AZ88" s="160">
        <f t="shared" si="133"/>
        <v>200.755</v>
      </c>
      <c r="BA88" s="159">
        <f t="shared" si="134"/>
        <v>2.6562000000000001</v>
      </c>
      <c r="BB88" s="160">
        <f t="shared" si="135"/>
        <v>2.6562000000000001</v>
      </c>
      <c r="BC88" s="160">
        <f t="shared" si="136"/>
        <v>2.6562000000000001</v>
      </c>
      <c r="BD88" s="171">
        <f t="shared" si="137"/>
        <v>161.9929166666667</v>
      </c>
      <c r="BE88" s="172">
        <f t="shared" si="138"/>
        <v>162.03774999999999</v>
      </c>
      <c r="BF88" s="172">
        <f t="shared" si="139"/>
        <v>161.9929166666667</v>
      </c>
      <c r="BG88" s="159">
        <f t="shared" si="140"/>
        <v>2.3598916666666665</v>
      </c>
      <c r="BH88" s="160">
        <f t="shared" si="141"/>
        <v>2.3598916666666665</v>
      </c>
      <c r="BI88" s="160">
        <f t="shared" si="142"/>
        <v>2.3598916666666665</v>
      </c>
      <c r="BM88" s="250"/>
    </row>
    <row r="89" spans="1:65">
      <c r="A89" s="53">
        <v>42005</v>
      </c>
      <c r="B89" s="7">
        <v>7.6476183822304922E-3</v>
      </c>
      <c r="C89" s="7">
        <v>7.6476183822304922E-3</v>
      </c>
      <c r="D89" s="7">
        <v>7.6476183822304922E-3</v>
      </c>
      <c r="E89" s="64">
        <v>1.2399442345302436E-2</v>
      </c>
      <c r="F89" s="43">
        <v>1.2399442345302436E-2</v>
      </c>
      <c r="G89" s="7">
        <v>1.2399442345302436E-2</v>
      </c>
      <c r="H89" s="64">
        <v>9.6763780332134175E-3</v>
      </c>
      <c r="I89" s="7">
        <v>9.6763780332134175E-3</v>
      </c>
      <c r="J89" s="7">
        <v>9.6763780332134175E-3</v>
      </c>
      <c r="K89" s="64">
        <v>0.1225</v>
      </c>
      <c r="L89" s="7">
        <v>0.1225</v>
      </c>
      <c r="M89" s="7">
        <v>0.1225</v>
      </c>
      <c r="N89" s="76">
        <v>226.62700000000001</v>
      </c>
      <c r="O89" s="9">
        <v>226.62899999999999</v>
      </c>
      <c r="P89" s="9">
        <v>226.62700000000001</v>
      </c>
      <c r="Q89" s="72">
        <f t="shared" si="107"/>
        <v>2.6623000000000001</v>
      </c>
      <c r="R89" s="8">
        <v>2.6623000000000001</v>
      </c>
      <c r="S89" s="8">
        <f t="shared" si="108"/>
        <v>2.6623000000000001</v>
      </c>
      <c r="T89" s="161">
        <f t="shared" si="109"/>
        <v>2.3818884738876944E-2</v>
      </c>
      <c r="U89" s="162">
        <f t="shared" si="110"/>
        <v>2.3818884738876944E-2</v>
      </c>
      <c r="V89" s="162">
        <f t="shared" si="111"/>
        <v>2.3818884738876944E-2</v>
      </c>
      <c r="W89" s="163">
        <f t="shared" si="112"/>
        <v>2.5499001996007742E-2</v>
      </c>
      <c r="X89" s="162">
        <f t="shared" si="113"/>
        <v>2.5499001996007742E-2</v>
      </c>
      <c r="Y89" s="162">
        <f t="shared" si="114"/>
        <v>2.5499001996007742E-2</v>
      </c>
      <c r="Z89" s="163">
        <f t="shared" si="115"/>
        <v>2.8161076128839779E-2</v>
      </c>
      <c r="AA89" s="162">
        <f t="shared" si="116"/>
        <v>2.8161076128839779E-2</v>
      </c>
      <c r="AB89" s="162">
        <f t="shared" si="117"/>
        <v>2.8161076128839779E-2</v>
      </c>
      <c r="AC89" s="128">
        <f t="shared" si="118"/>
        <v>0.1225</v>
      </c>
      <c r="AD89" s="127">
        <f t="shared" si="119"/>
        <v>0.1225</v>
      </c>
      <c r="AE89" s="127">
        <f t="shared" si="120"/>
        <v>0.1225</v>
      </c>
      <c r="AF89" s="159">
        <f t="shared" si="121"/>
        <v>226.62700000000001</v>
      </c>
      <c r="AG89" s="160">
        <f t="shared" si="122"/>
        <v>226.62899999999999</v>
      </c>
      <c r="AH89" s="160">
        <f t="shared" si="123"/>
        <v>226.62700000000001</v>
      </c>
      <c r="AI89" s="159">
        <f t="shared" si="124"/>
        <v>2.6623000000000001</v>
      </c>
      <c r="AJ89" s="160">
        <f t="shared" si="125"/>
        <v>2.6623000000000001</v>
      </c>
      <c r="AK89" s="160">
        <f t="shared" si="126"/>
        <v>2.6623000000000001</v>
      </c>
      <c r="AL89" s="170">
        <f t="shared" si="127"/>
        <v>3.9786749088193574E-2</v>
      </c>
      <c r="AM89" s="127">
        <f t="shared" si="99"/>
        <v>3.9786749088193574E-2</v>
      </c>
      <c r="AN89" s="127">
        <f t="shared" si="100"/>
        <v>3.9786749088193574E-2</v>
      </c>
      <c r="AO89" s="155">
        <f t="shared" si="101"/>
        <v>7.1377369753178099E-2</v>
      </c>
      <c r="AP89" s="154">
        <f t="shared" si="102"/>
        <v>7.1377369753178099E-2</v>
      </c>
      <c r="AQ89" s="154">
        <f t="shared" si="103"/>
        <v>7.1377369753178099E-2</v>
      </c>
      <c r="AR89" s="128">
        <f t="shared" si="104"/>
        <v>0.11165904322394038</v>
      </c>
      <c r="AS89" s="127">
        <f t="shared" si="105"/>
        <v>0.11165904322394038</v>
      </c>
      <c r="AT89" s="127">
        <f t="shared" si="106"/>
        <v>0.11165904322394038</v>
      </c>
      <c r="AU89" s="128">
        <f t="shared" si="128"/>
        <v>0.1225</v>
      </c>
      <c r="AV89" s="127">
        <f t="shared" si="129"/>
        <v>0.1225</v>
      </c>
      <c r="AW89" s="127">
        <f t="shared" si="130"/>
        <v>0.1225</v>
      </c>
      <c r="AX89" s="159">
        <f t="shared" si="131"/>
        <v>226.62700000000001</v>
      </c>
      <c r="AY89" s="160">
        <f t="shared" si="132"/>
        <v>226.62899999999999</v>
      </c>
      <c r="AZ89" s="160">
        <f t="shared" si="133"/>
        <v>226.62700000000001</v>
      </c>
      <c r="BA89" s="159">
        <f t="shared" si="134"/>
        <v>2.6623000000000001</v>
      </c>
      <c r="BB89" s="160">
        <f t="shared" si="135"/>
        <v>2.6623000000000001</v>
      </c>
      <c r="BC89" s="160">
        <f t="shared" si="136"/>
        <v>2.6623000000000001</v>
      </c>
      <c r="BD89" s="171">
        <f t="shared" si="137"/>
        <v>163.67658333333335</v>
      </c>
      <c r="BE89" s="172">
        <f t="shared" si="138"/>
        <v>163.78341666666665</v>
      </c>
      <c r="BF89" s="172">
        <f t="shared" si="139"/>
        <v>163.67658333333335</v>
      </c>
      <c r="BG89" s="159">
        <f t="shared" si="140"/>
        <v>2.3795583333333332</v>
      </c>
      <c r="BH89" s="160">
        <f t="shared" si="141"/>
        <v>2.3795583333333332</v>
      </c>
      <c r="BI89" s="160">
        <f t="shared" si="142"/>
        <v>2.3795583333333332</v>
      </c>
      <c r="BM89" s="250"/>
    </row>
    <row r="90" spans="1:65">
      <c r="A90" s="6">
        <v>42036</v>
      </c>
      <c r="B90" s="7">
        <v>2.7058643654376269E-3</v>
      </c>
      <c r="C90" s="7">
        <v>2.7058643654376269E-3</v>
      </c>
      <c r="D90" s="7">
        <v>2.7058643654376269E-3</v>
      </c>
      <c r="E90" s="64">
        <v>1.2198919760595617E-2</v>
      </c>
      <c r="F90" s="43">
        <v>1.2198919760595617E-2</v>
      </c>
      <c r="G90" s="7">
        <v>1.2198919760595617E-2</v>
      </c>
      <c r="H90" s="64">
        <v>9.6763780332134175E-3</v>
      </c>
      <c r="I90" s="7">
        <v>9.6763780332134175E-3</v>
      </c>
      <c r="J90" s="7">
        <v>9.6763780332134175E-3</v>
      </c>
      <c r="K90" s="64">
        <v>0.1225</v>
      </c>
      <c r="L90" s="7">
        <v>0.1225</v>
      </c>
      <c r="M90" s="7">
        <v>0.1225</v>
      </c>
      <c r="N90" s="76">
        <v>242.90899999999999</v>
      </c>
      <c r="O90" s="9">
        <v>242.90600000000001</v>
      </c>
      <c r="P90" s="9">
        <v>242.90899999999999</v>
      </c>
      <c r="Q90" s="72">
        <f t="shared" si="107"/>
        <v>2.8782000000000001</v>
      </c>
      <c r="R90" s="8">
        <v>2.8782000000000001</v>
      </c>
      <c r="S90" s="8">
        <f t="shared" si="108"/>
        <v>2.8782000000000001</v>
      </c>
      <c r="T90" s="161">
        <f t="shared" si="109"/>
        <v>1.6646568211273749E-2</v>
      </c>
      <c r="U90" s="162">
        <f t="shared" si="110"/>
        <v>1.6646568211273749E-2</v>
      </c>
      <c r="V90" s="162">
        <f t="shared" si="111"/>
        <v>1.6646568211273749E-2</v>
      </c>
      <c r="W90" s="163">
        <f t="shared" si="112"/>
        <v>3.2742202937116938E-2</v>
      </c>
      <c r="X90" s="162">
        <f t="shared" si="113"/>
        <v>3.2742202937116938E-2</v>
      </c>
      <c r="Y90" s="162">
        <f t="shared" si="114"/>
        <v>3.2742202937116938E-2</v>
      </c>
      <c r="Z90" s="163">
        <f t="shared" si="115"/>
        <v>2.8928079405278195E-2</v>
      </c>
      <c r="AA90" s="162">
        <f t="shared" si="116"/>
        <v>2.8928079405278195E-2</v>
      </c>
      <c r="AB90" s="162">
        <f t="shared" si="117"/>
        <v>2.8928079405278195E-2</v>
      </c>
      <c r="AC90" s="128">
        <f t="shared" si="118"/>
        <v>0.1225</v>
      </c>
      <c r="AD90" s="127">
        <f t="shared" si="119"/>
        <v>0.1225</v>
      </c>
      <c r="AE90" s="127">
        <f t="shared" si="120"/>
        <v>0.1225</v>
      </c>
      <c r="AF90" s="159">
        <f t="shared" si="121"/>
        <v>242.90899999999999</v>
      </c>
      <c r="AG90" s="160">
        <f t="shared" si="122"/>
        <v>242.90600000000001</v>
      </c>
      <c r="AH90" s="160">
        <f t="shared" si="123"/>
        <v>242.90899999999999</v>
      </c>
      <c r="AI90" s="159">
        <f t="shared" si="124"/>
        <v>2.8782000000000001</v>
      </c>
      <c r="AJ90" s="160">
        <f t="shared" si="125"/>
        <v>2.8782000000000001</v>
      </c>
      <c r="AK90" s="160">
        <f t="shared" si="126"/>
        <v>2.8782000000000001</v>
      </c>
      <c r="AL90" s="170">
        <f t="shared" si="127"/>
        <v>3.8608716148777589E-2</v>
      </c>
      <c r="AM90" s="127">
        <f t="shared" si="99"/>
        <v>3.8608716148777589E-2</v>
      </c>
      <c r="AN90" s="127">
        <f t="shared" si="100"/>
        <v>3.8608716148777589E-2</v>
      </c>
      <c r="AO90" s="155">
        <f t="shared" si="101"/>
        <v>7.7015874330802703E-2</v>
      </c>
      <c r="AP90" s="154">
        <f t="shared" si="102"/>
        <v>7.7015874330802703E-2</v>
      </c>
      <c r="AQ90" s="154">
        <f t="shared" si="103"/>
        <v>7.7015874330802703E-2</v>
      </c>
      <c r="AR90" s="128">
        <f t="shared" si="104"/>
        <v>0.11290601540828082</v>
      </c>
      <c r="AS90" s="127">
        <f t="shared" si="105"/>
        <v>0.11290601540828082</v>
      </c>
      <c r="AT90" s="127">
        <f t="shared" si="106"/>
        <v>0.11290601540828082</v>
      </c>
      <c r="AU90" s="128">
        <f t="shared" si="128"/>
        <v>0.1225</v>
      </c>
      <c r="AV90" s="127">
        <f t="shared" si="129"/>
        <v>0.1225</v>
      </c>
      <c r="AW90" s="127">
        <f t="shared" si="130"/>
        <v>0.1225</v>
      </c>
      <c r="AX90" s="159">
        <f t="shared" si="131"/>
        <v>242.90899999999999</v>
      </c>
      <c r="AY90" s="160">
        <f t="shared" si="132"/>
        <v>242.90600000000001</v>
      </c>
      <c r="AZ90" s="160">
        <f t="shared" si="133"/>
        <v>242.90899999999999</v>
      </c>
      <c r="BA90" s="159">
        <f t="shared" si="134"/>
        <v>2.8782000000000001</v>
      </c>
      <c r="BB90" s="160">
        <f t="shared" si="135"/>
        <v>2.8782000000000001</v>
      </c>
      <c r="BC90" s="160">
        <f t="shared" si="136"/>
        <v>2.8782000000000001</v>
      </c>
      <c r="BD90" s="171">
        <f t="shared" si="137"/>
        <v>169.62433333333334</v>
      </c>
      <c r="BE90" s="172">
        <f t="shared" si="138"/>
        <v>169.74766666666665</v>
      </c>
      <c r="BF90" s="172">
        <f t="shared" si="139"/>
        <v>169.62433333333334</v>
      </c>
      <c r="BG90" s="159">
        <f t="shared" si="140"/>
        <v>2.4249583333333331</v>
      </c>
      <c r="BH90" s="160">
        <f t="shared" si="141"/>
        <v>2.4249583333333331</v>
      </c>
      <c r="BI90" s="160">
        <f t="shared" si="142"/>
        <v>2.4249583333333331</v>
      </c>
      <c r="BM90" s="250"/>
    </row>
    <row r="91" spans="1:65">
      <c r="A91" s="6">
        <v>42064</v>
      </c>
      <c r="B91" s="7">
        <v>9.8084410748857653E-3</v>
      </c>
      <c r="C91" s="7">
        <v>9.8084410748857653E-3</v>
      </c>
      <c r="D91" s="7">
        <v>9.8084410748857653E-3</v>
      </c>
      <c r="E91" s="64">
        <v>1.3200844161775249E-2</v>
      </c>
      <c r="F91" s="43">
        <v>1.3200844161775249E-2</v>
      </c>
      <c r="G91" s="7">
        <v>1.3200844161775249E-2</v>
      </c>
      <c r="H91" s="64">
        <v>1.0050402122422808E-2</v>
      </c>
      <c r="I91" s="7">
        <v>1.0050402122422808E-2</v>
      </c>
      <c r="J91" s="7">
        <v>1.0050402122422808E-2</v>
      </c>
      <c r="K91" s="64">
        <v>0.1275</v>
      </c>
      <c r="L91" s="7">
        <v>0.1275</v>
      </c>
      <c r="M91" s="7">
        <v>0.1275</v>
      </c>
      <c r="N91" s="76">
        <v>282.82</v>
      </c>
      <c r="O91" s="9">
        <v>282.70499999999998</v>
      </c>
      <c r="P91" s="9">
        <v>282.82</v>
      </c>
      <c r="Q91" s="72">
        <f t="shared" si="107"/>
        <v>3.2080000000000002</v>
      </c>
      <c r="R91" s="8">
        <v>3.2080000000000002</v>
      </c>
      <c r="S91" s="8">
        <f t="shared" si="108"/>
        <v>3.2080000000000002</v>
      </c>
      <c r="T91" s="161">
        <f t="shared" si="109"/>
        <v>2.0284371736236873E-2</v>
      </c>
      <c r="U91" s="162">
        <f t="shared" si="110"/>
        <v>2.0284371736236873E-2</v>
      </c>
      <c r="V91" s="162">
        <f t="shared" si="111"/>
        <v>2.0284371736236873E-2</v>
      </c>
      <c r="W91" s="163">
        <f t="shared" si="112"/>
        <v>3.8277181971791974E-2</v>
      </c>
      <c r="X91" s="162">
        <f t="shared" si="113"/>
        <v>3.8277181971791974E-2</v>
      </c>
      <c r="Y91" s="162">
        <f t="shared" si="114"/>
        <v>3.8277181971791974E-2</v>
      </c>
      <c r="Z91" s="163">
        <f t="shared" si="115"/>
        <v>2.9692234503520654E-2</v>
      </c>
      <c r="AA91" s="162">
        <f t="shared" si="116"/>
        <v>2.9692234503520654E-2</v>
      </c>
      <c r="AB91" s="162">
        <f t="shared" si="117"/>
        <v>2.9692234503520654E-2</v>
      </c>
      <c r="AC91" s="128">
        <f t="shared" si="118"/>
        <v>0.1275</v>
      </c>
      <c r="AD91" s="127">
        <f t="shared" si="119"/>
        <v>0.1275</v>
      </c>
      <c r="AE91" s="127">
        <f t="shared" si="120"/>
        <v>0.1275</v>
      </c>
      <c r="AF91" s="159">
        <f t="shared" si="121"/>
        <v>282.82</v>
      </c>
      <c r="AG91" s="160">
        <f t="shared" si="122"/>
        <v>282.70499999999998</v>
      </c>
      <c r="AH91" s="160">
        <f t="shared" si="123"/>
        <v>282.82</v>
      </c>
      <c r="AI91" s="159">
        <f t="shared" si="124"/>
        <v>3.2080000000000002</v>
      </c>
      <c r="AJ91" s="160">
        <f t="shared" si="125"/>
        <v>3.2080000000000002</v>
      </c>
      <c r="AK91" s="160">
        <f t="shared" si="126"/>
        <v>3.2080000000000002</v>
      </c>
      <c r="AL91" s="170">
        <f t="shared" si="127"/>
        <v>3.1605525940657797E-2</v>
      </c>
      <c r="AM91" s="127">
        <f t="shared" si="99"/>
        <v>3.1605525940657797E-2</v>
      </c>
      <c r="AN91" s="127">
        <f t="shared" si="100"/>
        <v>3.1605525940657797E-2</v>
      </c>
      <c r="AO91" s="155">
        <f t="shared" si="101"/>
        <v>8.1285046609103961E-2</v>
      </c>
      <c r="AP91" s="154">
        <f t="shared" si="102"/>
        <v>8.1285046609103961E-2</v>
      </c>
      <c r="AQ91" s="154">
        <f t="shared" si="103"/>
        <v>8.1285046609103961E-2</v>
      </c>
      <c r="AR91" s="128">
        <f t="shared" si="104"/>
        <v>0.1145671132267998</v>
      </c>
      <c r="AS91" s="127">
        <f t="shared" si="105"/>
        <v>0.1145671132267998</v>
      </c>
      <c r="AT91" s="127">
        <f t="shared" si="106"/>
        <v>0.1145671132267998</v>
      </c>
      <c r="AU91" s="128">
        <f t="shared" si="128"/>
        <v>0.1275</v>
      </c>
      <c r="AV91" s="127">
        <f t="shared" si="129"/>
        <v>0.1275</v>
      </c>
      <c r="AW91" s="127">
        <f t="shared" si="130"/>
        <v>0.1275</v>
      </c>
      <c r="AX91" s="159">
        <f t="shared" si="131"/>
        <v>282.82</v>
      </c>
      <c r="AY91" s="160">
        <f t="shared" si="132"/>
        <v>282.70499999999998</v>
      </c>
      <c r="AZ91" s="160">
        <f t="shared" si="133"/>
        <v>282.82</v>
      </c>
      <c r="BA91" s="159">
        <f t="shared" si="134"/>
        <v>3.2080000000000002</v>
      </c>
      <c r="BB91" s="160">
        <f t="shared" si="135"/>
        <v>3.2080000000000002</v>
      </c>
      <c r="BC91" s="160">
        <f t="shared" si="136"/>
        <v>3.2080000000000002</v>
      </c>
      <c r="BD91" s="171">
        <f t="shared" si="137"/>
        <v>179.10933333333335</v>
      </c>
      <c r="BE91" s="172">
        <f t="shared" si="138"/>
        <v>179.16808333333333</v>
      </c>
      <c r="BF91" s="172">
        <f t="shared" si="139"/>
        <v>179.10933333333335</v>
      </c>
      <c r="BG91" s="159">
        <f t="shared" si="140"/>
        <v>2.5037083333333334</v>
      </c>
      <c r="BH91" s="160">
        <f t="shared" si="141"/>
        <v>2.5037083333333334</v>
      </c>
      <c r="BI91" s="160">
        <f t="shared" si="142"/>
        <v>2.5037083333333334</v>
      </c>
      <c r="BM91" s="250"/>
    </row>
    <row r="92" spans="1:65">
      <c r="A92" s="6">
        <v>42095</v>
      </c>
      <c r="B92" s="7">
        <v>1.1656857512080121E-2</v>
      </c>
      <c r="C92" s="7">
        <v>1.1656857512080121E-2</v>
      </c>
      <c r="D92" s="7">
        <v>1.1656857512080121E-2</v>
      </c>
      <c r="E92" s="64">
        <v>7.1003923838623972E-3</v>
      </c>
      <c r="F92" s="43">
        <v>7.1003923838623972E-3</v>
      </c>
      <c r="G92" s="7">
        <v>7.1003923838623972E-3</v>
      </c>
      <c r="H92" s="64">
        <v>1.0422908867375291E-2</v>
      </c>
      <c r="I92" s="7">
        <v>1.0422908867375291E-2</v>
      </c>
      <c r="J92" s="7">
        <v>1.0422908867375291E-2</v>
      </c>
      <c r="K92" s="64">
        <v>0.13250000000000001</v>
      </c>
      <c r="L92" s="7">
        <v>0.13250000000000001</v>
      </c>
      <c r="M92" s="7">
        <v>0.13250000000000001</v>
      </c>
      <c r="N92" s="76">
        <v>234.34</v>
      </c>
      <c r="O92" s="9">
        <v>234.34100000000001</v>
      </c>
      <c r="P92" s="9">
        <v>234.34</v>
      </c>
      <c r="Q92" s="72">
        <f t="shared" si="107"/>
        <v>2.9935999999999998</v>
      </c>
      <c r="R92" s="8">
        <v>2.9935999999999998</v>
      </c>
      <c r="S92" s="8">
        <f t="shared" si="108"/>
        <v>2.9935999999999998</v>
      </c>
      <c r="T92" s="161">
        <f t="shared" si="109"/>
        <v>2.4343890115594791E-2</v>
      </c>
      <c r="U92" s="162">
        <f t="shared" si="110"/>
        <v>2.4343890115594791E-2</v>
      </c>
      <c r="V92" s="162">
        <f t="shared" si="111"/>
        <v>2.4343890115594791E-2</v>
      </c>
      <c r="W92" s="163">
        <f t="shared" si="112"/>
        <v>3.2842684054303906E-2</v>
      </c>
      <c r="X92" s="162">
        <f t="shared" si="113"/>
        <v>3.2842684054303906E-2</v>
      </c>
      <c r="Y92" s="162">
        <f t="shared" si="114"/>
        <v>3.2842684054303906E-2</v>
      </c>
      <c r="Z92" s="163">
        <f t="shared" si="115"/>
        <v>3.0453564588563742E-2</v>
      </c>
      <c r="AA92" s="162">
        <f t="shared" si="116"/>
        <v>3.0453564588563742E-2</v>
      </c>
      <c r="AB92" s="162">
        <f t="shared" si="117"/>
        <v>3.0453564588563742E-2</v>
      </c>
      <c r="AC92" s="128">
        <f t="shared" si="118"/>
        <v>0.13250000000000001</v>
      </c>
      <c r="AD92" s="127">
        <f t="shared" si="119"/>
        <v>0.13250000000000001</v>
      </c>
      <c r="AE92" s="127">
        <f t="shared" si="120"/>
        <v>0.13250000000000001</v>
      </c>
      <c r="AF92" s="159">
        <f t="shared" si="121"/>
        <v>234.34</v>
      </c>
      <c r="AG92" s="160">
        <f t="shared" si="122"/>
        <v>234.34100000000001</v>
      </c>
      <c r="AH92" s="160">
        <f t="shared" si="123"/>
        <v>234.34</v>
      </c>
      <c r="AI92" s="159">
        <f t="shared" si="124"/>
        <v>2.9935999999999998</v>
      </c>
      <c r="AJ92" s="160">
        <f t="shared" si="125"/>
        <v>2.9935999999999998</v>
      </c>
      <c r="AK92" s="160">
        <f t="shared" si="126"/>
        <v>2.9935999999999998</v>
      </c>
      <c r="AL92" s="170">
        <f t="shared" si="127"/>
        <v>3.5503756155422339E-2</v>
      </c>
      <c r="AM92" s="127">
        <f t="shared" si="99"/>
        <v>3.5503756155422339E-2</v>
      </c>
      <c r="AN92" s="127">
        <f t="shared" si="100"/>
        <v>3.5503756155422339E-2</v>
      </c>
      <c r="AO92" s="155">
        <f t="shared" si="101"/>
        <v>8.1714868136067986E-2</v>
      </c>
      <c r="AP92" s="154">
        <f t="shared" si="102"/>
        <v>8.1714868136067986E-2</v>
      </c>
      <c r="AQ92" s="154">
        <f t="shared" si="103"/>
        <v>8.1714868136067986E-2</v>
      </c>
      <c r="AR92" s="128">
        <f t="shared" si="104"/>
        <v>0.11643255973387245</v>
      </c>
      <c r="AS92" s="127">
        <f t="shared" si="105"/>
        <v>0.11643255973387245</v>
      </c>
      <c r="AT92" s="127">
        <f t="shared" si="106"/>
        <v>0.11643255973387245</v>
      </c>
      <c r="AU92" s="128">
        <f t="shared" si="128"/>
        <v>0.13250000000000001</v>
      </c>
      <c r="AV92" s="127">
        <f t="shared" si="129"/>
        <v>0.13250000000000001</v>
      </c>
      <c r="AW92" s="127">
        <f t="shared" si="130"/>
        <v>0.13250000000000001</v>
      </c>
      <c r="AX92" s="159">
        <f t="shared" si="131"/>
        <v>234.34</v>
      </c>
      <c r="AY92" s="160">
        <f t="shared" si="132"/>
        <v>234.34100000000001</v>
      </c>
      <c r="AZ92" s="160">
        <f t="shared" si="133"/>
        <v>234.34</v>
      </c>
      <c r="BA92" s="159">
        <f t="shared" si="134"/>
        <v>2.9935999999999998</v>
      </c>
      <c r="BB92" s="160">
        <f t="shared" si="135"/>
        <v>2.9935999999999998</v>
      </c>
      <c r="BC92" s="160">
        <f t="shared" si="136"/>
        <v>2.9935999999999998</v>
      </c>
      <c r="BD92" s="171">
        <f t="shared" si="137"/>
        <v>186.44224999999997</v>
      </c>
      <c r="BE92" s="172">
        <f t="shared" si="138"/>
        <v>186.47358333333329</v>
      </c>
      <c r="BF92" s="172">
        <f t="shared" si="139"/>
        <v>186.44224999999997</v>
      </c>
      <c r="BG92" s="159">
        <f t="shared" si="140"/>
        <v>2.5668416666666669</v>
      </c>
      <c r="BH92" s="160">
        <f t="shared" si="141"/>
        <v>2.5668416666666669</v>
      </c>
      <c r="BI92" s="160">
        <f t="shared" si="142"/>
        <v>2.5668416666666669</v>
      </c>
      <c r="BM92" s="250"/>
    </row>
    <row r="93" spans="1:65">
      <c r="A93" s="6">
        <v>42125</v>
      </c>
      <c r="B93" s="7">
        <v>4.0630016921943124E-3</v>
      </c>
      <c r="C93" s="7">
        <v>4.0630016921943124E-3</v>
      </c>
      <c r="D93" s="7">
        <v>4.0630016921943124E-3</v>
      </c>
      <c r="E93" s="64">
        <v>7.3989621194812116E-3</v>
      </c>
      <c r="F93" s="43">
        <v>7.3989621194812116E-3</v>
      </c>
      <c r="G93" s="7">
        <v>7.3989621194812116E-3</v>
      </c>
      <c r="H93" s="64">
        <v>1.0422908867375291E-2</v>
      </c>
      <c r="I93" s="7">
        <v>1.0422908867375291E-2</v>
      </c>
      <c r="J93" s="7">
        <v>1.0422908867375291E-2</v>
      </c>
      <c r="K93" s="64">
        <v>0.13250000000000001</v>
      </c>
      <c r="L93" s="7">
        <v>0.13250000000000001</v>
      </c>
      <c r="M93" s="7">
        <v>0.13250000000000001</v>
      </c>
      <c r="N93" s="76">
        <v>235.5</v>
      </c>
      <c r="O93" s="9">
        <v>235.49600000000001</v>
      </c>
      <c r="P93" s="9">
        <v>235.5</v>
      </c>
      <c r="Q93" s="72">
        <f t="shared" si="107"/>
        <v>3.1787999999999998</v>
      </c>
      <c r="R93" s="8">
        <v>3.1787999999999998</v>
      </c>
      <c r="S93" s="8">
        <f t="shared" si="108"/>
        <v>3.1787999999999998</v>
      </c>
      <c r="T93" s="161">
        <f t="shared" si="109"/>
        <v>2.5730313969404284E-2</v>
      </c>
      <c r="U93" s="162">
        <f t="shared" si="110"/>
        <v>2.5730313969404284E-2</v>
      </c>
      <c r="V93" s="162">
        <f t="shared" si="111"/>
        <v>2.5730313969404284E-2</v>
      </c>
      <c r="W93" s="163">
        <f t="shared" si="112"/>
        <v>2.7944831432046513E-2</v>
      </c>
      <c r="X93" s="162">
        <f t="shared" si="113"/>
        <v>2.7944831432046513E-2</v>
      </c>
      <c r="Y93" s="162">
        <f t="shared" si="114"/>
        <v>2.7944831432046513E-2</v>
      </c>
      <c r="Z93" s="163">
        <f t="shared" si="115"/>
        <v>3.1215457583065431E-2</v>
      </c>
      <c r="AA93" s="162">
        <f t="shared" si="116"/>
        <v>3.1215457583065431E-2</v>
      </c>
      <c r="AB93" s="162">
        <f t="shared" si="117"/>
        <v>3.1215457583065431E-2</v>
      </c>
      <c r="AC93" s="128">
        <f t="shared" si="118"/>
        <v>0.13250000000000001</v>
      </c>
      <c r="AD93" s="127">
        <f t="shared" si="119"/>
        <v>0.13250000000000001</v>
      </c>
      <c r="AE93" s="127">
        <f t="shared" si="120"/>
        <v>0.13250000000000001</v>
      </c>
      <c r="AF93" s="159">
        <f t="shared" si="121"/>
        <v>235.5</v>
      </c>
      <c r="AG93" s="160">
        <f t="shared" si="122"/>
        <v>235.49600000000001</v>
      </c>
      <c r="AH93" s="160">
        <f t="shared" si="123"/>
        <v>235.5</v>
      </c>
      <c r="AI93" s="159">
        <f t="shared" si="124"/>
        <v>3.1787999999999998</v>
      </c>
      <c r="AJ93" s="160">
        <f t="shared" si="125"/>
        <v>3.1787999999999998</v>
      </c>
      <c r="AK93" s="160">
        <f t="shared" si="126"/>
        <v>3.1787999999999998</v>
      </c>
      <c r="AL93" s="170">
        <f t="shared" si="127"/>
        <v>4.1097468142578863E-2</v>
      </c>
      <c r="AM93" s="127">
        <f t="shared" si="99"/>
        <v>4.1097468142578863E-2</v>
      </c>
      <c r="AN93" s="127">
        <f t="shared" si="100"/>
        <v>4.1097468142578863E-2</v>
      </c>
      <c r="AO93" s="155">
        <f t="shared" si="101"/>
        <v>8.4729426386475515E-2</v>
      </c>
      <c r="AP93" s="154">
        <f t="shared" si="102"/>
        <v>8.4729426386475515E-2</v>
      </c>
      <c r="AQ93" s="154">
        <f t="shared" si="103"/>
        <v>8.4729426386475515E-2</v>
      </c>
      <c r="AR93" s="128">
        <f t="shared" si="104"/>
        <v>0.11830112843128182</v>
      </c>
      <c r="AS93" s="127">
        <f t="shared" si="105"/>
        <v>0.11830112843128182</v>
      </c>
      <c r="AT93" s="127">
        <f t="shared" si="106"/>
        <v>0.11830112843128182</v>
      </c>
      <c r="AU93" s="128">
        <f t="shared" si="128"/>
        <v>0.13250000000000001</v>
      </c>
      <c r="AV93" s="127">
        <f t="shared" si="129"/>
        <v>0.13250000000000001</v>
      </c>
      <c r="AW93" s="127">
        <f t="shared" si="130"/>
        <v>0.13250000000000001</v>
      </c>
      <c r="AX93" s="159">
        <f t="shared" si="131"/>
        <v>235.5</v>
      </c>
      <c r="AY93" s="160">
        <f t="shared" si="132"/>
        <v>235.49600000000001</v>
      </c>
      <c r="AZ93" s="160">
        <f t="shared" si="133"/>
        <v>235.5</v>
      </c>
      <c r="BA93" s="159">
        <f t="shared" si="134"/>
        <v>3.1787999999999998</v>
      </c>
      <c r="BB93" s="160">
        <f t="shared" si="135"/>
        <v>3.1787999999999998</v>
      </c>
      <c r="BC93" s="160">
        <f t="shared" si="136"/>
        <v>3.1787999999999998</v>
      </c>
      <c r="BD93" s="171">
        <f t="shared" si="137"/>
        <v>194.20683333333332</v>
      </c>
      <c r="BE93" s="172">
        <f t="shared" si="138"/>
        <v>194.23783333333333</v>
      </c>
      <c r="BF93" s="172">
        <f t="shared" si="139"/>
        <v>194.20683333333332</v>
      </c>
      <c r="BG93" s="159">
        <f t="shared" si="140"/>
        <v>2.6451583333333333</v>
      </c>
      <c r="BH93" s="160">
        <f t="shared" si="141"/>
        <v>2.6451583333333333</v>
      </c>
      <c r="BI93" s="160">
        <f t="shared" si="142"/>
        <v>2.6451583333333333</v>
      </c>
      <c r="BM93" s="250"/>
    </row>
    <row r="94" spans="1:65">
      <c r="A94" s="6">
        <v>42156</v>
      </c>
      <c r="B94" s="7">
        <v>6.7154581722890239E-3</v>
      </c>
      <c r="C94" s="7">
        <v>6.7154581722890239E-3</v>
      </c>
      <c r="D94" s="7">
        <v>6.7154581722890239E-3</v>
      </c>
      <c r="E94" s="64">
        <v>7.9011364167795861E-3</v>
      </c>
      <c r="F94" s="43">
        <v>7.9011364167795861E-3</v>
      </c>
      <c r="G94" s="7">
        <v>7.9011364167795861E-3</v>
      </c>
      <c r="H94" s="64">
        <v>1.0793911082132235E-2</v>
      </c>
      <c r="I94" s="7">
        <v>1.0793911082132235E-2</v>
      </c>
      <c r="J94" s="7">
        <v>1.0793911082132235E-2</v>
      </c>
      <c r="K94" s="64">
        <v>0.13750000000000001</v>
      </c>
      <c r="L94" s="7">
        <v>0.13750000000000001</v>
      </c>
      <c r="M94" s="7">
        <v>0.13750000000000001</v>
      </c>
      <c r="N94" s="76">
        <v>259.899</v>
      </c>
      <c r="O94" s="9">
        <v>259.89</v>
      </c>
      <c r="P94" s="9">
        <v>259.899</v>
      </c>
      <c r="Q94" s="72">
        <f t="shared" si="107"/>
        <v>3.1025999999999998</v>
      </c>
      <c r="R94" s="8">
        <v>3.1025999999999998</v>
      </c>
      <c r="S94" s="8">
        <f t="shared" si="108"/>
        <v>3.1025999999999998</v>
      </c>
      <c r="T94" s="161">
        <f t="shared" si="109"/>
        <v>2.2588563321721766E-2</v>
      </c>
      <c r="U94" s="162">
        <f t="shared" si="110"/>
        <v>2.2588563321721766E-2</v>
      </c>
      <c r="V94" s="162">
        <f t="shared" si="111"/>
        <v>2.2588563321721766E-2</v>
      </c>
      <c r="W94" s="163">
        <f t="shared" si="112"/>
        <v>2.2568002922714214E-2</v>
      </c>
      <c r="X94" s="162">
        <f t="shared" si="113"/>
        <v>2.2568002922714214E-2</v>
      </c>
      <c r="Y94" s="162">
        <f t="shared" si="114"/>
        <v>2.2568002922714214E-2</v>
      </c>
      <c r="Z94" s="163">
        <f t="shared" si="115"/>
        <v>3.1974546367637746E-2</v>
      </c>
      <c r="AA94" s="162">
        <f t="shared" si="116"/>
        <v>3.1974546367637746E-2</v>
      </c>
      <c r="AB94" s="162">
        <f t="shared" si="117"/>
        <v>3.1974546367637746E-2</v>
      </c>
      <c r="AC94" s="128">
        <f t="shared" si="118"/>
        <v>0.13750000000000001</v>
      </c>
      <c r="AD94" s="127">
        <f t="shared" si="119"/>
        <v>0.13750000000000001</v>
      </c>
      <c r="AE94" s="127">
        <f t="shared" si="120"/>
        <v>0.13750000000000001</v>
      </c>
      <c r="AF94" s="159">
        <f t="shared" si="121"/>
        <v>259.899</v>
      </c>
      <c r="AG94" s="160">
        <f t="shared" si="122"/>
        <v>259.89</v>
      </c>
      <c r="AH94" s="160">
        <f t="shared" si="123"/>
        <v>259.899</v>
      </c>
      <c r="AI94" s="159">
        <f t="shared" si="124"/>
        <v>3.1025999999999998</v>
      </c>
      <c r="AJ94" s="160">
        <f t="shared" si="125"/>
        <v>3.1025999999999998</v>
      </c>
      <c r="AK94" s="160">
        <f t="shared" si="126"/>
        <v>3.1025999999999998</v>
      </c>
      <c r="AL94" s="170">
        <f t="shared" si="127"/>
        <v>5.5927434122497566E-2</v>
      </c>
      <c r="AM94" s="127">
        <f t="shared" si="99"/>
        <v>5.5927434122497566E-2</v>
      </c>
      <c r="AN94" s="127">
        <f t="shared" si="100"/>
        <v>5.5927434122497566E-2</v>
      </c>
      <c r="AO94" s="155">
        <f t="shared" si="101"/>
        <v>8.8944299601851018E-2</v>
      </c>
      <c r="AP94" s="154">
        <f t="shared" si="102"/>
        <v>8.8944299601851018E-2</v>
      </c>
      <c r="AQ94" s="154">
        <f t="shared" si="103"/>
        <v>8.8944299601851018E-2</v>
      </c>
      <c r="AR94" s="128">
        <f t="shared" si="104"/>
        <v>0.12058412420456932</v>
      </c>
      <c r="AS94" s="127">
        <f t="shared" si="105"/>
        <v>0.12058412420456932</v>
      </c>
      <c r="AT94" s="127">
        <f t="shared" si="106"/>
        <v>0.12058412420456932</v>
      </c>
      <c r="AU94" s="128">
        <f t="shared" si="128"/>
        <v>0.13750000000000001</v>
      </c>
      <c r="AV94" s="127">
        <f t="shared" si="129"/>
        <v>0.13750000000000001</v>
      </c>
      <c r="AW94" s="127">
        <f t="shared" si="130"/>
        <v>0.13750000000000001</v>
      </c>
      <c r="AX94" s="159">
        <f t="shared" si="131"/>
        <v>259.899</v>
      </c>
      <c r="AY94" s="160">
        <f t="shared" si="132"/>
        <v>259.89</v>
      </c>
      <c r="AZ94" s="160">
        <f t="shared" si="133"/>
        <v>259.899</v>
      </c>
      <c r="BA94" s="159">
        <f t="shared" si="134"/>
        <v>3.1025999999999998</v>
      </c>
      <c r="BB94" s="160">
        <f t="shared" si="135"/>
        <v>3.1025999999999998</v>
      </c>
      <c r="BC94" s="160">
        <f t="shared" si="136"/>
        <v>3.1025999999999998</v>
      </c>
      <c r="BD94" s="171">
        <f t="shared" si="137"/>
        <v>203.82341666666665</v>
      </c>
      <c r="BE94" s="172">
        <f t="shared" si="138"/>
        <v>203.88283333333334</v>
      </c>
      <c r="BF94" s="172">
        <f t="shared" si="139"/>
        <v>203.82341666666665</v>
      </c>
      <c r="BG94" s="159">
        <f t="shared" si="140"/>
        <v>2.7201666666666662</v>
      </c>
      <c r="BH94" s="160">
        <f t="shared" si="141"/>
        <v>2.7201666666666662</v>
      </c>
      <c r="BI94" s="160">
        <f t="shared" si="142"/>
        <v>2.7201666666666662</v>
      </c>
      <c r="BM94" s="250"/>
    </row>
    <row r="95" spans="1:65">
      <c r="A95" s="6">
        <v>42186</v>
      </c>
      <c r="B95" s="7">
        <v>6.9110458258143659E-3</v>
      </c>
      <c r="C95" s="7">
        <v>6.9110458258143659E-3</v>
      </c>
      <c r="D95" s="7">
        <v>6.9110458258143659E-3</v>
      </c>
      <c r="E95" s="64">
        <v>6.1989750347415384E-3</v>
      </c>
      <c r="F95" s="43">
        <v>6.1989750347415384E-3</v>
      </c>
      <c r="G95" s="7">
        <v>6.1989750347415384E-3</v>
      </c>
      <c r="H95" s="64">
        <v>1.1163421416801933E-2</v>
      </c>
      <c r="I95" s="7">
        <v>1.1163421416801933E-2</v>
      </c>
      <c r="J95" s="7">
        <v>1.1163421416801933E-2</v>
      </c>
      <c r="K95" s="64">
        <v>0.14249999999999999</v>
      </c>
      <c r="L95" s="7">
        <v>0.14249999999999999</v>
      </c>
      <c r="M95" s="7">
        <v>0.14249999999999999</v>
      </c>
      <c r="N95" s="76">
        <v>292.66300000000001</v>
      </c>
      <c r="O95" s="9">
        <v>292.66500000000002</v>
      </c>
      <c r="P95" s="9">
        <v>292.66300000000001</v>
      </c>
      <c r="Q95" s="72">
        <f t="shared" si="107"/>
        <v>3.3940000000000001</v>
      </c>
      <c r="R95" s="8">
        <v>3.3940000000000001</v>
      </c>
      <c r="S95" s="8">
        <f t="shared" si="108"/>
        <v>3.3940000000000001</v>
      </c>
      <c r="T95" s="161">
        <f t="shared" si="109"/>
        <v>1.779146960558875E-2</v>
      </c>
      <c r="U95" s="162">
        <f t="shared" si="110"/>
        <v>1.779146960558875E-2</v>
      </c>
      <c r="V95" s="162">
        <f t="shared" si="111"/>
        <v>1.779146960558875E-2</v>
      </c>
      <c r="W95" s="163">
        <f t="shared" si="112"/>
        <v>2.1652741102282658E-2</v>
      </c>
      <c r="X95" s="162">
        <f t="shared" si="113"/>
        <v>2.1652741102282658E-2</v>
      </c>
      <c r="Y95" s="162">
        <f t="shared" si="114"/>
        <v>2.1652741102282658E-2</v>
      </c>
      <c r="Z95" s="163">
        <f t="shared" si="115"/>
        <v>3.2730853549083783E-2</v>
      </c>
      <c r="AA95" s="162">
        <f t="shared" si="116"/>
        <v>3.2730853549083783E-2</v>
      </c>
      <c r="AB95" s="162">
        <f t="shared" si="117"/>
        <v>3.2730853549083783E-2</v>
      </c>
      <c r="AC95" s="128">
        <f t="shared" si="118"/>
        <v>0.14249999999999999</v>
      </c>
      <c r="AD95" s="127">
        <f t="shared" si="119"/>
        <v>0.14249999999999999</v>
      </c>
      <c r="AE95" s="127">
        <f t="shared" si="120"/>
        <v>0.14249999999999999</v>
      </c>
      <c r="AF95" s="159">
        <f t="shared" si="121"/>
        <v>292.66300000000001</v>
      </c>
      <c r="AG95" s="160">
        <f t="shared" si="122"/>
        <v>292.66500000000002</v>
      </c>
      <c r="AH95" s="160">
        <f t="shared" si="123"/>
        <v>292.66300000000001</v>
      </c>
      <c r="AI95" s="159">
        <f t="shared" si="124"/>
        <v>3.3940000000000001</v>
      </c>
      <c r="AJ95" s="160">
        <f t="shared" si="125"/>
        <v>3.3940000000000001</v>
      </c>
      <c r="AK95" s="160">
        <f t="shared" si="126"/>
        <v>3.3940000000000001</v>
      </c>
      <c r="AL95" s="170">
        <f t="shared" si="127"/>
        <v>6.9726122852525441E-2</v>
      </c>
      <c r="AM95" s="127">
        <f t="shared" si="99"/>
        <v>6.9726122852525441E-2</v>
      </c>
      <c r="AN95" s="127">
        <f t="shared" si="100"/>
        <v>6.9726122852525441E-2</v>
      </c>
      <c r="AO95" s="155">
        <f t="shared" si="101"/>
        <v>9.5583926117532636E-2</v>
      </c>
      <c r="AP95" s="154">
        <f t="shared" si="102"/>
        <v>9.5583926117532636E-2</v>
      </c>
      <c r="AQ95" s="154">
        <f t="shared" si="103"/>
        <v>9.5583926117532636E-2</v>
      </c>
      <c r="AR95" s="128">
        <f t="shared" si="104"/>
        <v>0.12328226270213949</v>
      </c>
      <c r="AS95" s="127">
        <f t="shared" si="105"/>
        <v>0.12328226270213949</v>
      </c>
      <c r="AT95" s="127">
        <f t="shared" si="106"/>
        <v>0.12328226270213949</v>
      </c>
      <c r="AU95" s="128">
        <f t="shared" si="128"/>
        <v>0.14249999999999999</v>
      </c>
      <c r="AV95" s="127">
        <f t="shared" si="129"/>
        <v>0.14249999999999999</v>
      </c>
      <c r="AW95" s="127">
        <f t="shared" si="130"/>
        <v>0.14249999999999999</v>
      </c>
      <c r="AX95" s="159">
        <f t="shared" si="131"/>
        <v>292.66300000000001</v>
      </c>
      <c r="AY95" s="160">
        <f t="shared" si="132"/>
        <v>292.66500000000002</v>
      </c>
      <c r="AZ95" s="160">
        <f t="shared" si="133"/>
        <v>292.66300000000001</v>
      </c>
      <c r="BA95" s="159">
        <f t="shared" si="134"/>
        <v>3.3940000000000001</v>
      </c>
      <c r="BB95" s="160">
        <f t="shared" si="135"/>
        <v>3.3940000000000001</v>
      </c>
      <c r="BC95" s="160">
        <f t="shared" si="136"/>
        <v>3.3940000000000001</v>
      </c>
      <c r="BD95" s="171">
        <f t="shared" si="137"/>
        <v>215.15866666666668</v>
      </c>
      <c r="BE95" s="172">
        <f t="shared" si="138"/>
        <v>215.27324999999999</v>
      </c>
      <c r="BF95" s="172">
        <f t="shared" si="139"/>
        <v>215.15866666666668</v>
      </c>
      <c r="BG95" s="159">
        <f t="shared" si="140"/>
        <v>2.8140499999999999</v>
      </c>
      <c r="BH95" s="160">
        <f t="shared" si="141"/>
        <v>2.8140499999999999</v>
      </c>
      <c r="BI95" s="160">
        <f t="shared" si="142"/>
        <v>2.8140499999999999</v>
      </c>
      <c r="BM95" s="250"/>
    </row>
    <row r="96" spans="1:65">
      <c r="A96" s="6">
        <v>42217</v>
      </c>
      <c r="B96" s="7">
        <v>2.7556759079576665E-3</v>
      </c>
      <c r="C96" s="7">
        <v>2.7556759079576665E-3</v>
      </c>
      <c r="D96" s="7">
        <v>2.7556759079576665E-3</v>
      </c>
      <c r="E96" s="64">
        <v>2.1996214068815689E-3</v>
      </c>
      <c r="F96" s="43">
        <v>2.1996214068815689E-3</v>
      </c>
      <c r="G96" s="7">
        <v>2.1996214068815689E-3</v>
      </c>
      <c r="H96" s="64">
        <v>1.1163421416801933E-2</v>
      </c>
      <c r="I96" s="7">
        <v>1.1163421416801933E-2</v>
      </c>
      <c r="J96" s="7">
        <v>1.1163421416801933E-2</v>
      </c>
      <c r="K96" s="64">
        <v>0.14249999999999999</v>
      </c>
      <c r="L96" s="7">
        <v>0.14249999999999999</v>
      </c>
      <c r="M96" s="7">
        <v>0.14249999999999999</v>
      </c>
      <c r="N96" s="76">
        <v>350.57299999999998</v>
      </c>
      <c r="O96" s="9">
        <v>350.77199999999999</v>
      </c>
      <c r="P96" s="9">
        <v>350.57299999999998</v>
      </c>
      <c r="Q96" s="72">
        <f t="shared" si="107"/>
        <v>3.6467000000000001</v>
      </c>
      <c r="R96" s="8">
        <v>3.6467000000000001</v>
      </c>
      <c r="S96" s="8">
        <f t="shared" si="108"/>
        <v>3.6467000000000001</v>
      </c>
      <c r="T96" s="161">
        <f t="shared" si="109"/>
        <v>1.6466268867239675E-2</v>
      </c>
      <c r="U96" s="162">
        <f t="shared" si="110"/>
        <v>1.6466268867239675E-2</v>
      </c>
      <c r="V96" s="162">
        <f t="shared" si="111"/>
        <v>1.6466268867239675E-2</v>
      </c>
      <c r="W96" s="163">
        <f t="shared" si="112"/>
        <v>1.637983444792579E-2</v>
      </c>
      <c r="X96" s="162">
        <f t="shared" si="113"/>
        <v>1.637983444792579E-2</v>
      </c>
      <c r="Y96" s="162">
        <f t="shared" si="114"/>
        <v>1.637983444792579E-2</v>
      </c>
      <c r="Z96" s="163">
        <f t="shared" si="115"/>
        <v>3.3487715008302388E-2</v>
      </c>
      <c r="AA96" s="162">
        <f t="shared" si="116"/>
        <v>3.3487715008302388E-2</v>
      </c>
      <c r="AB96" s="162">
        <f t="shared" si="117"/>
        <v>3.3487715008302388E-2</v>
      </c>
      <c r="AC96" s="128">
        <f t="shared" si="118"/>
        <v>0.14249999999999999</v>
      </c>
      <c r="AD96" s="127">
        <f t="shared" si="119"/>
        <v>0.14249999999999999</v>
      </c>
      <c r="AE96" s="127">
        <f t="shared" si="120"/>
        <v>0.14249999999999999</v>
      </c>
      <c r="AF96" s="159">
        <f t="shared" si="121"/>
        <v>350.57299999999998</v>
      </c>
      <c r="AG96" s="160">
        <f t="shared" si="122"/>
        <v>350.77199999999999</v>
      </c>
      <c r="AH96" s="160">
        <f t="shared" si="123"/>
        <v>350.57299999999998</v>
      </c>
      <c r="AI96" s="159">
        <f t="shared" si="124"/>
        <v>3.6467000000000001</v>
      </c>
      <c r="AJ96" s="160">
        <f t="shared" si="125"/>
        <v>3.6467000000000001</v>
      </c>
      <c r="AK96" s="160">
        <f t="shared" si="126"/>
        <v>3.6467000000000001</v>
      </c>
      <c r="AL96" s="170">
        <f t="shared" si="127"/>
        <v>7.5532469432734173E-2</v>
      </c>
      <c r="AM96" s="127">
        <f t="shared" ref="AM96:AM159" si="143">FVSCHEDULE(1,C85:C96)-1</f>
        <v>7.5532469432734173E-2</v>
      </c>
      <c r="AN96" s="127">
        <f t="shared" ref="AN96:AN159" si="144">FVSCHEDULE(1,D85:D96)-1</f>
        <v>7.5532469432734173E-2</v>
      </c>
      <c r="AO96" s="155">
        <f t="shared" ref="AO96:AO159" si="145">FVSCHEDULE(1,E85:E96)-1</f>
        <v>9.5254773699674056E-2</v>
      </c>
      <c r="AP96" s="154">
        <f t="shared" ref="AP96:AP159" si="146">FVSCHEDULE(1,F85:F96)-1</f>
        <v>9.5254773699674056E-2</v>
      </c>
      <c r="AQ96" s="154">
        <f t="shared" ref="AQ96:AQ159" si="147">FVSCHEDULE(1,G85:G96)-1</f>
        <v>9.5254773699674056E-2</v>
      </c>
      <c r="AR96" s="128">
        <f t="shared" ref="AR96:AR159" si="148">FVSCHEDULE(1,H85:H96)-1</f>
        <v>0.12598689776805716</v>
      </c>
      <c r="AS96" s="127">
        <f t="shared" ref="AS96:AS159" si="149">FVSCHEDULE(1,I85:I96)-1</f>
        <v>0.12598689776805716</v>
      </c>
      <c r="AT96" s="127">
        <f t="shared" ref="AT96:AT159" si="150">FVSCHEDULE(1,J85:J96)-1</f>
        <v>0.12598689776805716</v>
      </c>
      <c r="AU96" s="128">
        <f t="shared" si="128"/>
        <v>0.14249999999999999</v>
      </c>
      <c r="AV96" s="127">
        <f t="shared" si="129"/>
        <v>0.14249999999999999</v>
      </c>
      <c r="AW96" s="127">
        <f t="shared" si="130"/>
        <v>0.14249999999999999</v>
      </c>
      <c r="AX96" s="159">
        <f t="shared" si="131"/>
        <v>350.57299999999998</v>
      </c>
      <c r="AY96" s="160">
        <f t="shared" si="132"/>
        <v>350.77199999999999</v>
      </c>
      <c r="AZ96" s="160">
        <f t="shared" si="133"/>
        <v>350.57299999999998</v>
      </c>
      <c r="BA96" s="159">
        <f t="shared" si="134"/>
        <v>3.6467000000000001</v>
      </c>
      <c r="BB96" s="160">
        <f t="shared" si="135"/>
        <v>3.6467000000000001</v>
      </c>
      <c r="BC96" s="160">
        <f t="shared" si="136"/>
        <v>3.6467000000000001</v>
      </c>
      <c r="BD96" s="171">
        <f t="shared" si="137"/>
        <v>233.78974999999994</v>
      </c>
      <c r="BE96" s="172">
        <f t="shared" si="138"/>
        <v>233.92091666666667</v>
      </c>
      <c r="BF96" s="172">
        <f t="shared" si="139"/>
        <v>233.78974999999994</v>
      </c>
      <c r="BG96" s="159">
        <f t="shared" si="140"/>
        <v>2.9313083333333334</v>
      </c>
      <c r="BH96" s="160">
        <f t="shared" si="141"/>
        <v>2.9313083333333334</v>
      </c>
      <c r="BI96" s="160">
        <f t="shared" si="142"/>
        <v>2.9313083333333334</v>
      </c>
      <c r="BM96" s="250"/>
    </row>
    <row r="97" spans="1:65">
      <c r="A97" s="6">
        <v>42248</v>
      </c>
      <c r="B97" s="7">
        <v>9.461909183357653E-3</v>
      </c>
      <c r="C97" s="7">
        <v>9.461909183357653E-3</v>
      </c>
      <c r="D97" s="7">
        <v>9.461909183357653E-3</v>
      </c>
      <c r="E97" s="64">
        <v>5.3995605811372194E-3</v>
      </c>
      <c r="F97" s="43">
        <v>5.3995605811372194E-3</v>
      </c>
      <c r="G97" s="7">
        <v>5.3995605811372194E-3</v>
      </c>
      <c r="H97" s="64">
        <v>1.1163421416801933E-2</v>
      </c>
      <c r="I97" s="7">
        <v>1.1163421416801933E-2</v>
      </c>
      <c r="J97" s="7">
        <v>1.1163421416801933E-2</v>
      </c>
      <c r="K97" s="64">
        <v>0.14249999999999999</v>
      </c>
      <c r="L97" s="7">
        <v>0.14249999999999999</v>
      </c>
      <c r="M97" s="7">
        <v>0.14249999999999999</v>
      </c>
      <c r="N97" s="76">
        <v>476.42899999999997</v>
      </c>
      <c r="O97" s="9">
        <v>480.02699999999999</v>
      </c>
      <c r="P97" s="9">
        <v>476.42899999999997</v>
      </c>
      <c r="Q97" s="72">
        <f t="shared" si="107"/>
        <v>3.9729000000000001</v>
      </c>
      <c r="R97" s="8">
        <v>3.9729000000000001</v>
      </c>
      <c r="S97" s="8">
        <f t="shared" si="108"/>
        <v>3.9729000000000001</v>
      </c>
      <c r="T97" s="161">
        <f t="shared" si="109"/>
        <v>1.923932136105555E-2</v>
      </c>
      <c r="U97" s="162">
        <f t="shared" si="110"/>
        <v>1.923932136105555E-2</v>
      </c>
      <c r="V97" s="162">
        <f t="shared" si="111"/>
        <v>1.923932136105555E-2</v>
      </c>
      <c r="W97" s="163">
        <f t="shared" si="112"/>
        <v>1.3857214776389126E-2</v>
      </c>
      <c r="X97" s="162">
        <f t="shared" si="113"/>
        <v>1.3857214776389126E-2</v>
      </c>
      <c r="Y97" s="162">
        <f t="shared" si="114"/>
        <v>1.3857214776389126E-2</v>
      </c>
      <c r="Z97" s="163">
        <f t="shared" si="115"/>
        <v>3.386552139124821E-2</v>
      </c>
      <c r="AA97" s="162">
        <f t="shared" si="116"/>
        <v>3.386552139124821E-2</v>
      </c>
      <c r="AB97" s="162">
        <f t="shared" si="117"/>
        <v>3.386552139124821E-2</v>
      </c>
      <c r="AC97" s="128">
        <f t="shared" si="118"/>
        <v>0.14249999999999999</v>
      </c>
      <c r="AD97" s="127">
        <f t="shared" si="119"/>
        <v>0.14249999999999999</v>
      </c>
      <c r="AE97" s="127">
        <f t="shared" si="120"/>
        <v>0.14249999999999999</v>
      </c>
      <c r="AF97" s="159">
        <f t="shared" si="121"/>
        <v>476.42899999999997</v>
      </c>
      <c r="AG97" s="160">
        <f t="shared" si="122"/>
        <v>480.02699999999999</v>
      </c>
      <c r="AH97" s="160">
        <f t="shared" si="123"/>
        <v>476.42899999999997</v>
      </c>
      <c r="AI97" s="159">
        <f t="shared" si="124"/>
        <v>3.9729000000000001</v>
      </c>
      <c r="AJ97" s="160">
        <f t="shared" si="125"/>
        <v>3.9729000000000001</v>
      </c>
      <c r="AK97" s="160">
        <f t="shared" si="126"/>
        <v>3.9729000000000001</v>
      </c>
      <c r="AL97" s="170">
        <f t="shared" si="127"/>
        <v>8.3540967327992322E-2</v>
      </c>
      <c r="AM97" s="127">
        <f t="shared" si="143"/>
        <v>8.3540967327992322E-2</v>
      </c>
      <c r="AN97" s="127">
        <f t="shared" si="144"/>
        <v>8.3540967327992322E-2</v>
      </c>
      <c r="AO97" s="155">
        <f t="shared" si="145"/>
        <v>9.4927892083663146E-2</v>
      </c>
      <c r="AP97" s="154">
        <f t="shared" si="146"/>
        <v>9.4927892083663146E-2</v>
      </c>
      <c r="AQ97" s="154">
        <f t="shared" si="147"/>
        <v>9.4927892083663146E-2</v>
      </c>
      <c r="AR97" s="128">
        <f t="shared" si="148"/>
        <v>0.12869804504473614</v>
      </c>
      <c r="AS97" s="127">
        <f t="shared" si="149"/>
        <v>0.12869804504473614</v>
      </c>
      <c r="AT97" s="127">
        <f t="shared" si="150"/>
        <v>0.12869804504473614</v>
      </c>
      <c r="AU97" s="128">
        <f t="shared" si="128"/>
        <v>0.14249999999999999</v>
      </c>
      <c r="AV97" s="127">
        <f t="shared" si="129"/>
        <v>0.14249999999999999</v>
      </c>
      <c r="AW97" s="127">
        <f t="shared" si="130"/>
        <v>0.14249999999999999</v>
      </c>
      <c r="AX97" s="159">
        <f t="shared" si="131"/>
        <v>476.42899999999997</v>
      </c>
      <c r="AY97" s="160">
        <f t="shared" si="132"/>
        <v>480.02699999999999</v>
      </c>
      <c r="AZ97" s="160">
        <f t="shared" si="133"/>
        <v>476.42899999999997</v>
      </c>
      <c r="BA97" s="159">
        <f t="shared" si="134"/>
        <v>3.9729000000000001</v>
      </c>
      <c r="BB97" s="160">
        <f t="shared" si="135"/>
        <v>3.9729000000000001</v>
      </c>
      <c r="BC97" s="160">
        <f t="shared" si="136"/>
        <v>3.9729000000000001</v>
      </c>
      <c r="BD97" s="171">
        <f t="shared" si="137"/>
        <v>258.98183333333333</v>
      </c>
      <c r="BE97" s="172">
        <f t="shared" si="138"/>
        <v>259.28775000000002</v>
      </c>
      <c r="BF97" s="172">
        <f t="shared" si="139"/>
        <v>258.98183333333333</v>
      </c>
      <c r="BG97" s="159">
        <f t="shared" si="140"/>
        <v>3.0581333333333336</v>
      </c>
      <c r="BH97" s="160">
        <f t="shared" si="141"/>
        <v>3.0581333333333336</v>
      </c>
      <c r="BI97" s="160">
        <f t="shared" si="142"/>
        <v>3.0581333333333336</v>
      </c>
      <c r="BM97" s="250"/>
    </row>
    <row r="98" spans="1:65">
      <c r="A98" s="6">
        <v>42278</v>
      </c>
      <c r="B98" s="7">
        <v>1.8911533913066991E-2</v>
      </c>
      <c r="C98" s="7">
        <v>1.8911533913066991E-2</v>
      </c>
      <c r="D98" s="7">
        <v>1.8911533913066991E-2</v>
      </c>
      <c r="E98" s="64">
        <v>8.1988595278847942E-3</v>
      </c>
      <c r="F98" s="43">
        <v>8.1988595278847942E-3</v>
      </c>
      <c r="G98" s="7">
        <v>8.1988595278847942E-3</v>
      </c>
      <c r="H98" s="64">
        <v>1.1163421416801933E-2</v>
      </c>
      <c r="I98" s="7">
        <v>1.1163421416801933E-2</v>
      </c>
      <c r="J98" s="7">
        <v>1.1163421416801933E-2</v>
      </c>
      <c r="K98" s="64">
        <v>0.14249999999999999</v>
      </c>
      <c r="L98" s="7">
        <v>0.14249999999999999</v>
      </c>
      <c r="M98" s="7">
        <v>0.14249999999999999</v>
      </c>
      <c r="N98" s="76">
        <v>440.50900000000001</v>
      </c>
      <c r="O98" s="9">
        <v>440.51400000000001</v>
      </c>
      <c r="P98" s="9">
        <v>440.50900000000001</v>
      </c>
      <c r="Q98" s="72">
        <f t="shared" si="107"/>
        <v>3.8589000000000002</v>
      </c>
      <c r="R98" s="8">
        <v>3.8589000000000002</v>
      </c>
      <c r="S98" s="8">
        <f t="shared" si="108"/>
        <v>3.8589000000000002</v>
      </c>
      <c r="T98" s="161">
        <f t="shared" si="109"/>
        <v>3.1386739332839975E-2</v>
      </c>
      <c r="U98" s="162">
        <f t="shared" si="110"/>
        <v>3.1386739332839975E-2</v>
      </c>
      <c r="V98" s="162">
        <f t="shared" si="111"/>
        <v>3.1386739332839975E-2</v>
      </c>
      <c r="W98" s="163">
        <f t="shared" si="112"/>
        <v>1.5872320508357074E-2</v>
      </c>
      <c r="X98" s="162">
        <f t="shared" si="113"/>
        <v>1.5872320508357074E-2</v>
      </c>
      <c r="Y98" s="162">
        <f t="shared" si="114"/>
        <v>1.5872320508357074E-2</v>
      </c>
      <c r="Z98" s="163">
        <f t="shared" si="115"/>
        <v>3.386552139124821E-2</v>
      </c>
      <c r="AA98" s="162">
        <f t="shared" si="116"/>
        <v>3.386552139124821E-2</v>
      </c>
      <c r="AB98" s="162">
        <f t="shared" si="117"/>
        <v>3.386552139124821E-2</v>
      </c>
      <c r="AC98" s="128">
        <f t="shared" si="118"/>
        <v>0.14249999999999999</v>
      </c>
      <c r="AD98" s="127">
        <f t="shared" si="119"/>
        <v>0.14249999999999999</v>
      </c>
      <c r="AE98" s="127">
        <f t="shared" si="120"/>
        <v>0.14249999999999999</v>
      </c>
      <c r="AF98" s="159">
        <f t="shared" si="121"/>
        <v>440.50900000000001</v>
      </c>
      <c r="AG98" s="160">
        <f t="shared" si="122"/>
        <v>440.51400000000001</v>
      </c>
      <c r="AH98" s="160">
        <f t="shared" si="123"/>
        <v>440.50900000000001</v>
      </c>
      <c r="AI98" s="159">
        <f t="shared" si="124"/>
        <v>3.8589000000000002</v>
      </c>
      <c r="AJ98" s="160">
        <f t="shared" si="125"/>
        <v>3.8589000000000002</v>
      </c>
      <c r="AK98" s="160">
        <f t="shared" si="126"/>
        <v>3.8589000000000002</v>
      </c>
      <c r="AL98" s="170">
        <f t="shared" si="127"/>
        <v>0.10090353770322391</v>
      </c>
      <c r="AM98" s="127">
        <f t="shared" si="143"/>
        <v>0.10090353770322391</v>
      </c>
      <c r="AN98" s="127">
        <f t="shared" si="144"/>
        <v>0.10090353770322391</v>
      </c>
      <c r="AO98" s="155">
        <f t="shared" si="145"/>
        <v>9.9288922155688297E-2</v>
      </c>
      <c r="AP98" s="154">
        <f t="shared" si="146"/>
        <v>9.9288922155688297E-2</v>
      </c>
      <c r="AQ98" s="154">
        <f t="shared" si="147"/>
        <v>9.9288922155688297E-2</v>
      </c>
      <c r="AR98" s="128">
        <f t="shared" si="148"/>
        <v>0.13120362607146463</v>
      </c>
      <c r="AS98" s="127">
        <f t="shared" si="149"/>
        <v>0.13120362607146463</v>
      </c>
      <c r="AT98" s="127">
        <f t="shared" si="150"/>
        <v>0.13120362607146463</v>
      </c>
      <c r="AU98" s="128">
        <f t="shared" si="128"/>
        <v>0.14249999999999999</v>
      </c>
      <c r="AV98" s="127">
        <f t="shared" si="129"/>
        <v>0.14249999999999999</v>
      </c>
      <c r="AW98" s="127">
        <f t="shared" si="130"/>
        <v>0.14249999999999999</v>
      </c>
      <c r="AX98" s="159">
        <f t="shared" si="131"/>
        <v>440.50900000000001</v>
      </c>
      <c r="AY98" s="160">
        <f t="shared" si="132"/>
        <v>440.51400000000001</v>
      </c>
      <c r="AZ98" s="160">
        <f t="shared" si="133"/>
        <v>440.50900000000001</v>
      </c>
      <c r="BA98" s="159">
        <f t="shared" si="134"/>
        <v>3.8589000000000002</v>
      </c>
      <c r="BB98" s="160">
        <f t="shared" si="135"/>
        <v>3.8589000000000002</v>
      </c>
      <c r="BC98" s="160">
        <f t="shared" si="136"/>
        <v>3.8589000000000002</v>
      </c>
      <c r="BD98" s="171">
        <f t="shared" si="137"/>
        <v>283.04508333333331</v>
      </c>
      <c r="BE98" s="172">
        <f t="shared" si="138"/>
        <v>283.35141666666669</v>
      </c>
      <c r="BF98" s="172">
        <f t="shared" si="139"/>
        <v>283.04508333333331</v>
      </c>
      <c r="BG98" s="159">
        <f t="shared" si="140"/>
        <v>3.1760249999999997</v>
      </c>
      <c r="BH98" s="160">
        <f t="shared" si="141"/>
        <v>3.1760249999999997</v>
      </c>
      <c r="BI98" s="160">
        <f t="shared" si="142"/>
        <v>3.1760249999999997</v>
      </c>
      <c r="BM98" s="250"/>
    </row>
    <row r="99" spans="1:65">
      <c r="A99" s="6">
        <v>42309</v>
      </c>
      <c r="B99" s="7">
        <v>1.5242249087350057E-2</v>
      </c>
      <c r="C99" s="7">
        <v>1.5242249087350057E-2</v>
      </c>
      <c r="D99" s="7">
        <v>1.5242249087350057E-2</v>
      </c>
      <c r="E99" s="64">
        <v>1.009997843824828E-2</v>
      </c>
      <c r="F99" s="43">
        <v>1.009997843824828E-2</v>
      </c>
      <c r="G99" s="7">
        <v>1.009997843824828E-2</v>
      </c>
      <c r="H99" s="64">
        <v>1.1163421416801933E-2</v>
      </c>
      <c r="I99" s="7">
        <v>1.1163421416801933E-2</v>
      </c>
      <c r="J99" s="7">
        <v>1.1163421416801933E-2</v>
      </c>
      <c r="K99" s="64">
        <v>0.14249999999999999</v>
      </c>
      <c r="L99" s="7">
        <v>0.14249999999999999</v>
      </c>
      <c r="M99" s="7">
        <v>0.14249999999999999</v>
      </c>
      <c r="N99" s="76">
        <v>444.13200000000001</v>
      </c>
      <c r="O99" s="9">
        <v>444.13299999999998</v>
      </c>
      <c r="P99" s="9">
        <v>444.13200000000001</v>
      </c>
      <c r="Q99" s="72">
        <f t="shared" si="107"/>
        <v>3.8506</v>
      </c>
      <c r="R99" s="8">
        <v>3.8506</v>
      </c>
      <c r="S99" s="8">
        <f t="shared" si="108"/>
        <v>3.8506</v>
      </c>
      <c r="T99" s="161">
        <f t="shared" si="109"/>
        <v>4.4229833923427497E-2</v>
      </c>
      <c r="U99" s="162">
        <f t="shared" si="110"/>
        <v>4.4229833923427497E-2</v>
      </c>
      <c r="V99" s="162">
        <f t="shared" si="111"/>
        <v>4.4229833923427497E-2</v>
      </c>
      <c r="W99" s="163">
        <f t="shared" si="112"/>
        <v>2.3880459664339382E-2</v>
      </c>
      <c r="X99" s="162">
        <f t="shared" si="113"/>
        <v>2.3880459664339382E-2</v>
      </c>
      <c r="Y99" s="162">
        <f t="shared" si="114"/>
        <v>2.3880459664339382E-2</v>
      </c>
      <c r="Z99" s="163">
        <f t="shared" si="115"/>
        <v>3.386552139124821E-2</v>
      </c>
      <c r="AA99" s="162">
        <f t="shared" si="116"/>
        <v>3.386552139124821E-2</v>
      </c>
      <c r="AB99" s="162">
        <f t="shared" si="117"/>
        <v>3.386552139124821E-2</v>
      </c>
      <c r="AC99" s="128">
        <f t="shared" si="118"/>
        <v>0.14249999999999999</v>
      </c>
      <c r="AD99" s="127">
        <f t="shared" si="119"/>
        <v>0.14249999999999999</v>
      </c>
      <c r="AE99" s="127">
        <f t="shared" si="120"/>
        <v>0.14249999999999999</v>
      </c>
      <c r="AF99" s="159">
        <f t="shared" si="121"/>
        <v>444.13200000000001</v>
      </c>
      <c r="AG99" s="160">
        <f t="shared" si="122"/>
        <v>444.13299999999998</v>
      </c>
      <c r="AH99" s="160">
        <f t="shared" si="123"/>
        <v>444.13200000000001</v>
      </c>
      <c r="AI99" s="159">
        <f t="shared" si="124"/>
        <v>3.8506</v>
      </c>
      <c r="AJ99" s="160">
        <f t="shared" si="125"/>
        <v>3.8506</v>
      </c>
      <c r="AK99" s="160">
        <f t="shared" si="126"/>
        <v>3.8506</v>
      </c>
      <c r="AL99" s="170">
        <f t="shared" si="127"/>
        <v>0.10685889081762023</v>
      </c>
      <c r="AM99" s="127">
        <f t="shared" si="143"/>
        <v>0.10685889081762023</v>
      </c>
      <c r="AN99" s="127">
        <f t="shared" si="144"/>
        <v>0.10685889081762023</v>
      </c>
      <c r="AO99" s="155">
        <f t="shared" si="145"/>
        <v>0.10475767294535809</v>
      </c>
      <c r="AP99" s="154">
        <f t="shared" si="146"/>
        <v>0.10475767294535809</v>
      </c>
      <c r="AQ99" s="154">
        <f t="shared" si="147"/>
        <v>0.10475767294535809</v>
      </c>
      <c r="AR99" s="128">
        <f t="shared" si="148"/>
        <v>0.13371476920252068</v>
      </c>
      <c r="AS99" s="127">
        <f t="shared" si="149"/>
        <v>0.13371476920252068</v>
      </c>
      <c r="AT99" s="127">
        <f t="shared" si="150"/>
        <v>0.13371476920252068</v>
      </c>
      <c r="AU99" s="128">
        <f t="shared" si="128"/>
        <v>0.14249999999999999</v>
      </c>
      <c r="AV99" s="127">
        <f t="shared" si="129"/>
        <v>0.14249999999999999</v>
      </c>
      <c r="AW99" s="127">
        <f t="shared" si="130"/>
        <v>0.14249999999999999</v>
      </c>
      <c r="AX99" s="159">
        <f t="shared" si="131"/>
        <v>444.13200000000001</v>
      </c>
      <c r="AY99" s="160">
        <f t="shared" si="132"/>
        <v>444.13299999999998</v>
      </c>
      <c r="AZ99" s="160">
        <f t="shared" si="133"/>
        <v>444.13200000000001</v>
      </c>
      <c r="BA99" s="159">
        <f t="shared" si="134"/>
        <v>3.8506</v>
      </c>
      <c r="BB99" s="160">
        <f t="shared" si="135"/>
        <v>3.8506</v>
      </c>
      <c r="BC99" s="160">
        <f t="shared" si="136"/>
        <v>3.8506</v>
      </c>
      <c r="BD99" s="171">
        <f t="shared" si="137"/>
        <v>307.26299999999998</v>
      </c>
      <c r="BE99" s="172">
        <f t="shared" si="138"/>
        <v>307.56941666666665</v>
      </c>
      <c r="BF99" s="172">
        <f t="shared" si="139"/>
        <v>307.26299999999998</v>
      </c>
      <c r="BG99" s="159">
        <f t="shared" si="140"/>
        <v>3.2835666666666659</v>
      </c>
      <c r="BH99" s="160">
        <f t="shared" si="141"/>
        <v>3.2835666666666659</v>
      </c>
      <c r="BI99" s="160">
        <f t="shared" si="142"/>
        <v>3.2835666666666659</v>
      </c>
      <c r="BM99" s="250"/>
    </row>
    <row r="100" spans="1:65">
      <c r="A100" s="6">
        <v>42339</v>
      </c>
      <c r="B100" s="7">
        <v>4.8741879746143635E-3</v>
      </c>
      <c r="C100" s="7">
        <v>4.8741879746143635E-3</v>
      </c>
      <c r="D100" s="7">
        <v>4.8741879746143635E-3</v>
      </c>
      <c r="E100" s="64">
        <v>9.5990293116428038E-3</v>
      </c>
      <c r="F100" s="43">
        <v>9.5990293116428038E-3</v>
      </c>
      <c r="G100" s="7">
        <v>9.5990293116428038E-3</v>
      </c>
      <c r="H100" s="64">
        <v>1.1163421416801933E-2</v>
      </c>
      <c r="I100" s="7">
        <v>1.1163421416801933E-2</v>
      </c>
      <c r="J100" s="7">
        <v>1.1163421416801933E-2</v>
      </c>
      <c r="K100" s="64">
        <v>0.14249999999999999</v>
      </c>
      <c r="L100" s="7">
        <v>0.14249999999999999</v>
      </c>
      <c r="M100" s="7">
        <v>0.14249999999999999</v>
      </c>
      <c r="N100" s="76">
        <v>494.952</v>
      </c>
      <c r="O100" s="9">
        <v>494.93900000000002</v>
      </c>
      <c r="P100" s="9">
        <v>494.952</v>
      </c>
      <c r="Q100" s="72">
        <f t="shared" si="107"/>
        <v>3.9047999999999998</v>
      </c>
      <c r="R100" s="8">
        <v>3.9047999999999998</v>
      </c>
      <c r="S100" s="8">
        <f t="shared" si="108"/>
        <v>3.9047999999999998</v>
      </c>
      <c r="T100" s="161">
        <f t="shared" si="109"/>
        <v>3.9484102249640607E-2</v>
      </c>
      <c r="U100" s="162">
        <f t="shared" si="110"/>
        <v>3.9484102249640607E-2</v>
      </c>
      <c r="V100" s="162">
        <f t="shared" si="111"/>
        <v>3.9484102249640607E-2</v>
      </c>
      <c r="W100" s="163">
        <f t="shared" si="112"/>
        <v>2.8157121543573416E-2</v>
      </c>
      <c r="X100" s="162">
        <f t="shared" si="113"/>
        <v>2.8157121543573416E-2</v>
      </c>
      <c r="Y100" s="162">
        <f t="shared" si="114"/>
        <v>2.8157121543573416E-2</v>
      </c>
      <c r="Z100" s="163">
        <f t="shared" si="115"/>
        <v>3.386552139124821E-2</v>
      </c>
      <c r="AA100" s="162">
        <f t="shared" si="116"/>
        <v>3.386552139124821E-2</v>
      </c>
      <c r="AB100" s="162">
        <f t="shared" si="117"/>
        <v>3.386552139124821E-2</v>
      </c>
      <c r="AC100" s="128">
        <f t="shared" si="118"/>
        <v>0.14249999999999999</v>
      </c>
      <c r="AD100" s="127">
        <f t="shared" si="119"/>
        <v>0.14249999999999999</v>
      </c>
      <c r="AE100" s="127">
        <f t="shared" si="120"/>
        <v>0.14249999999999999</v>
      </c>
      <c r="AF100" s="159">
        <f t="shared" si="121"/>
        <v>494.952</v>
      </c>
      <c r="AG100" s="160">
        <f t="shared" si="122"/>
        <v>494.93900000000002</v>
      </c>
      <c r="AH100" s="160">
        <f t="shared" si="123"/>
        <v>494.952</v>
      </c>
      <c r="AI100" s="159">
        <f t="shared" si="124"/>
        <v>3.9047999999999998</v>
      </c>
      <c r="AJ100" s="160">
        <f t="shared" si="125"/>
        <v>3.9047999999999998</v>
      </c>
      <c r="AK100" s="160">
        <f t="shared" si="126"/>
        <v>3.9047999999999998</v>
      </c>
      <c r="AL100" s="170">
        <f t="shared" si="127"/>
        <v>0.10539166948817069</v>
      </c>
      <c r="AM100" s="127">
        <f t="shared" si="143"/>
        <v>0.10539166948817069</v>
      </c>
      <c r="AN100" s="127">
        <f t="shared" si="144"/>
        <v>0.10539166948817069</v>
      </c>
      <c r="AO100" s="155">
        <f t="shared" si="145"/>
        <v>0.10673028133975082</v>
      </c>
      <c r="AP100" s="154">
        <f t="shared" si="146"/>
        <v>0.10673028133975082</v>
      </c>
      <c r="AQ100" s="154">
        <f t="shared" si="147"/>
        <v>0.10673028133975082</v>
      </c>
      <c r="AR100" s="128">
        <f t="shared" si="148"/>
        <v>0.1358069646938842</v>
      </c>
      <c r="AS100" s="127">
        <f t="shared" si="149"/>
        <v>0.1358069646938842</v>
      </c>
      <c r="AT100" s="127">
        <f t="shared" si="150"/>
        <v>0.1358069646938842</v>
      </c>
      <c r="AU100" s="128">
        <f t="shared" si="128"/>
        <v>0.14249999999999999</v>
      </c>
      <c r="AV100" s="127">
        <f t="shared" si="129"/>
        <v>0.14249999999999999</v>
      </c>
      <c r="AW100" s="127">
        <f t="shared" si="130"/>
        <v>0.14249999999999999</v>
      </c>
      <c r="AX100" s="159">
        <f t="shared" si="131"/>
        <v>494.952</v>
      </c>
      <c r="AY100" s="160">
        <f t="shared" si="132"/>
        <v>494.93900000000002</v>
      </c>
      <c r="AZ100" s="160">
        <f t="shared" si="133"/>
        <v>494.952</v>
      </c>
      <c r="BA100" s="159">
        <f t="shared" si="134"/>
        <v>3.9047999999999998</v>
      </c>
      <c r="BB100" s="160">
        <f t="shared" si="135"/>
        <v>3.9047999999999998</v>
      </c>
      <c r="BC100" s="160">
        <f t="shared" si="136"/>
        <v>3.9047999999999998</v>
      </c>
      <c r="BD100" s="171">
        <f t="shared" si="137"/>
        <v>331.77941666666669</v>
      </c>
      <c r="BE100" s="172">
        <f t="shared" si="138"/>
        <v>332.08474999999999</v>
      </c>
      <c r="BF100" s="172">
        <f t="shared" si="139"/>
        <v>331.77941666666669</v>
      </c>
      <c r="BG100" s="159">
        <f t="shared" si="140"/>
        <v>3.3876166666666663</v>
      </c>
      <c r="BH100" s="160">
        <f t="shared" si="141"/>
        <v>3.3876166666666663</v>
      </c>
      <c r="BI100" s="160">
        <f t="shared" si="142"/>
        <v>3.3876166666666663</v>
      </c>
      <c r="BM100" s="250"/>
    </row>
    <row r="101" spans="1:65">
      <c r="A101" s="53">
        <v>42370</v>
      </c>
      <c r="B101" s="7">
        <v>1.1370339878517433E-2</v>
      </c>
      <c r="C101" s="7">
        <v>1.1370339878517433E-2</v>
      </c>
      <c r="D101" s="7">
        <v>1.1370339878517433E-2</v>
      </c>
      <c r="E101" s="64">
        <v>1.2699274676898353E-2</v>
      </c>
      <c r="F101" s="43">
        <v>1.2699274676898353E-2</v>
      </c>
      <c r="G101" s="7">
        <v>1.2699274676898353E-2</v>
      </c>
      <c r="H101" s="64">
        <v>1.1163421416801933E-2</v>
      </c>
      <c r="I101" s="7">
        <v>1.1163421416801933E-2</v>
      </c>
      <c r="J101" s="7">
        <v>1.1163421416801933E-2</v>
      </c>
      <c r="K101" s="64">
        <v>0.14249999999999999</v>
      </c>
      <c r="L101" s="7">
        <v>0.14249999999999999</v>
      </c>
      <c r="M101" s="7">
        <v>0.14249999999999999</v>
      </c>
      <c r="N101" s="76">
        <v>473.45699999999999</v>
      </c>
      <c r="O101" s="9">
        <v>473.447</v>
      </c>
      <c r="P101" s="9">
        <v>473.45699999999999</v>
      </c>
      <c r="Q101" s="72">
        <f t="shared" si="107"/>
        <v>4.0427999999999997</v>
      </c>
      <c r="R101" s="8">
        <v>4.0427999999999997</v>
      </c>
      <c r="S101" s="8">
        <f t="shared" si="108"/>
        <v>4.0427999999999997</v>
      </c>
      <c r="T101" s="161">
        <f t="shared" si="109"/>
        <v>3.1790645997566092E-2</v>
      </c>
      <c r="U101" s="162">
        <f t="shared" si="110"/>
        <v>3.1790645997566092E-2</v>
      </c>
      <c r="V101" s="162">
        <f t="shared" si="111"/>
        <v>3.1790645997566092E-2</v>
      </c>
      <c r="W101" s="163">
        <f t="shared" si="112"/>
        <v>3.2746626720684624E-2</v>
      </c>
      <c r="X101" s="162">
        <f t="shared" si="113"/>
        <v>3.2746626720684624E-2</v>
      </c>
      <c r="Y101" s="162">
        <f t="shared" si="114"/>
        <v>3.2746626720684624E-2</v>
      </c>
      <c r="Z101" s="163">
        <f t="shared" si="115"/>
        <v>3.386552139124821E-2</v>
      </c>
      <c r="AA101" s="162">
        <f t="shared" si="116"/>
        <v>3.386552139124821E-2</v>
      </c>
      <c r="AB101" s="162">
        <f t="shared" si="117"/>
        <v>3.386552139124821E-2</v>
      </c>
      <c r="AC101" s="128">
        <f t="shared" si="118"/>
        <v>0.14249999999999999</v>
      </c>
      <c r="AD101" s="127">
        <f t="shared" si="119"/>
        <v>0.14249999999999999</v>
      </c>
      <c r="AE101" s="127">
        <f t="shared" si="120"/>
        <v>0.14249999999999999</v>
      </c>
      <c r="AF101" s="159">
        <f t="shared" si="121"/>
        <v>473.45699999999999</v>
      </c>
      <c r="AG101" s="160">
        <f t="shared" si="122"/>
        <v>473.447</v>
      </c>
      <c r="AH101" s="160">
        <f t="shared" si="123"/>
        <v>473.45699999999999</v>
      </c>
      <c r="AI101" s="159">
        <f t="shared" si="124"/>
        <v>4.0427999999999997</v>
      </c>
      <c r="AJ101" s="160">
        <f t="shared" si="125"/>
        <v>4.0427999999999997</v>
      </c>
      <c r="AK101" s="160">
        <f t="shared" si="126"/>
        <v>4.0427999999999997</v>
      </c>
      <c r="AL101" s="170">
        <f t="shared" si="127"/>
        <v>0.10947550321610322</v>
      </c>
      <c r="AM101" s="127">
        <f t="shared" si="143"/>
        <v>0.10947550321610322</v>
      </c>
      <c r="AN101" s="127">
        <f t="shared" si="144"/>
        <v>0.10947550321610322</v>
      </c>
      <c r="AO101" s="155">
        <f t="shared" si="145"/>
        <v>0.10705805070312868</v>
      </c>
      <c r="AP101" s="154">
        <f t="shared" si="146"/>
        <v>0.10705805070312868</v>
      </c>
      <c r="AQ101" s="154">
        <f t="shared" si="147"/>
        <v>0.10705805070312868</v>
      </c>
      <c r="AR101" s="128">
        <f t="shared" si="148"/>
        <v>0.13747977220788399</v>
      </c>
      <c r="AS101" s="127">
        <f t="shared" si="149"/>
        <v>0.13747977220788399</v>
      </c>
      <c r="AT101" s="127">
        <f t="shared" si="150"/>
        <v>0.13747977220788399</v>
      </c>
      <c r="AU101" s="128">
        <f t="shared" si="128"/>
        <v>0.14249999999999999</v>
      </c>
      <c r="AV101" s="127">
        <f t="shared" si="129"/>
        <v>0.14249999999999999</v>
      </c>
      <c r="AW101" s="127">
        <f t="shared" si="130"/>
        <v>0.14249999999999999</v>
      </c>
      <c r="AX101" s="159">
        <f t="shared" si="131"/>
        <v>473.45699999999999</v>
      </c>
      <c r="AY101" s="160">
        <f t="shared" si="132"/>
        <v>473.447</v>
      </c>
      <c r="AZ101" s="160">
        <f t="shared" si="133"/>
        <v>473.45699999999999</v>
      </c>
      <c r="BA101" s="159">
        <f t="shared" si="134"/>
        <v>4.0427999999999997</v>
      </c>
      <c r="BB101" s="160">
        <f t="shared" si="135"/>
        <v>4.0427999999999997</v>
      </c>
      <c r="BC101" s="160">
        <f t="shared" si="136"/>
        <v>4.0427999999999997</v>
      </c>
      <c r="BD101" s="171">
        <f t="shared" si="137"/>
        <v>352.34858333333341</v>
      </c>
      <c r="BE101" s="172">
        <f t="shared" si="138"/>
        <v>352.65291666666661</v>
      </c>
      <c r="BF101" s="172">
        <f t="shared" si="139"/>
        <v>352.34858333333341</v>
      </c>
      <c r="BG101" s="159">
        <f t="shared" si="140"/>
        <v>3.5026583333333328</v>
      </c>
      <c r="BH101" s="160">
        <f t="shared" si="141"/>
        <v>3.5026583333333328</v>
      </c>
      <c r="BI101" s="160">
        <f t="shared" si="142"/>
        <v>3.5026583333333328</v>
      </c>
      <c r="BM101" s="250"/>
    </row>
    <row r="102" spans="1:65">
      <c r="A102" s="6">
        <v>42401</v>
      </c>
      <c r="B102" s="7">
        <v>1.2905810338749601E-2</v>
      </c>
      <c r="C102" s="7">
        <v>1.2905810338749601E-2</v>
      </c>
      <c r="D102" s="7">
        <v>1.2905810338749601E-2</v>
      </c>
      <c r="E102" s="64">
        <v>8.9995450779412067E-3</v>
      </c>
      <c r="F102" s="43">
        <v>8.9995450779412067E-3</v>
      </c>
      <c r="G102" s="7">
        <v>8.9995450779412067E-3</v>
      </c>
      <c r="H102" s="64">
        <v>1.1163421416801933E-2</v>
      </c>
      <c r="I102" s="7">
        <v>1.1163421416801933E-2</v>
      </c>
      <c r="J102" s="7">
        <v>1.1163421416801933E-2</v>
      </c>
      <c r="K102" s="64">
        <v>0.14249999999999999</v>
      </c>
      <c r="L102" s="7">
        <v>0.14249999999999999</v>
      </c>
      <c r="M102" s="7">
        <v>0.14249999999999999</v>
      </c>
      <c r="N102" s="76">
        <v>459.649</v>
      </c>
      <c r="O102" s="9">
        <v>459.649</v>
      </c>
      <c r="P102" s="9">
        <v>459.649</v>
      </c>
      <c r="Q102" s="72">
        <f t="shared" si="107"/>
        <v>3.9796</v>
      </c>
      <c r="R102" s="8">
        <v>3.9796</v>
      </c>
      <c r="S102" s="8">
        <f t="shared" si="108"/>
        <v>3.9796</v>
      </c>
      <c r="T102" s="161">
        <f t="shared" si="109"/>
        <v>2.9416123416458717E-2</v>
      </c>
      <c r="U102" s="162">
        <f t="shared" si="110"/>
        <v>2.9416123416458717E-2</v>
      </c>
      <c r="V102" s="162">
        <f t="shared" si="111"/>
        <v>2.9416123416458717E-2</v>
      </c>
      <c r="W102" s="163">
        <f t="shared" si="112"/>
        <v>3.1621521419182397E-2</v>
      </c>
      <c r="X102" s="162">
        <f t="shared" si="113"/>
        <v>3.1621521419182397E-2</v>
      </c>
      <c r="Y102" s="162">
        <f t="shared" si="114"/>
        <v>3.1621521419182397E-2</v>
      </c>
      <c r="Z102" s="163">
        <f t="shared" si="115"/>
        <v>3.386552139124821E-2</v>
      </c>
      <c r="AA102" s="162">
        <f t="shared" si="116"/>
        <v>3.386552139124821E-2</v>
      </c>
      <c r="AB102" s="162">
        <f t="shared" si="117"/>
        <v>3.386552139124821E-2</v>
      </c>
      <c r="AC102" s="128">
        <f t="shared" si="118"/>
        <v>0.14249999999999999</v>
      </c>
      <c r="AD102" s="127">
        <f t="shared" si="119"/>
        <v>0.14249999999999999</v>
      </c>
      <c r="AE102" s="127">
        <f t="shared" si="120"/>
        <v>0.14249999999999999</v>
      </c>
      <c r="AF102" s="159">
        <f t="shared" si="121"/>
        <v>459.649</v>
      </c>
      <c r="AG102" s="160">
        <f t="shared" si="122"/>
        <v>459.649</v>
      </c>
      <c r="AH102" s="160">
        <f t="shared" si="123"/>
        <v>459.649</v>
      </c>
      <c r="AI102" s="159">
        <f t="shared" si="124"/>
        <v>3.9796</v>
      </c>
      <c r="AJ102" s="160">
        <f t="shared" si="125"/>
        <v>3.9796</v>
      </c>
      <c r="AK102" s="160">
        <f t="shared" si="126"/>
        <v>3.9796</v>
      </c>
      <c r="AL102" s="170">
        <f t="shared" si="127"/>
        <v>0.12076155488258911</v>
      </c>
      <c r="AM102" s="127">
        <f t="shared" si="143"/>
        <v>0.12076155488258911</v>
      </c>
      <c r="AN102" s="127">
        <f t="shared" si="144"/>
        <v>0.12076155488258911</v>
      </c>
      <c r="AO102" s="155">
        <f t="shared" si="145"/>
        <v>0.10355884374834745</v>
      </c>
      <c r="AP102" s="154">
        <f t="shared" si="146"/>
        <v>0.10355884374834745</v>
      </c>
      <c r="AQ102" s="154">
        <f t="shared" si="147"/>
        <v>0.10355884374834745</v>
      </c>
      <c r="AR102" s="128">
        <f t="shared" si="148"/>
        <v>0.1391550434195592</v>
      </c>
      <c r="AS102" s="127">
        <f t="shared" si="149"/>
        <v>0.1391550434195592</v>
      </c>
      <c r="AT102" s="127">
        <f t="shared" si="150"/>
        <v>0.1391550434195592</v>
      </c>
      <c r="AU102" s="128">
        <f t="shared" si="128"/>
        <v>0.14249999999999999</v>
      </c>
      <c r="AV102" s="127">
        <f t="shared" si="129"/>
        <v>0.14249999999999999</v>
      </c>
      <c r="AW102" s="127">
        <f t="shared" si="130"/>
        <v>0.14249999999999999</v>
      </c>
      <c r="AX102" s="159">
        <f t="shared" si="131"/>
        <v>459.649</v>
      </c>
      <c r="AY102" s="160">
        <f t="shared" si="132"/>
        <v>459.649</v>
      </c>
      <c r="AZ102" s="160">
        <f t="shared" si="133"/>
        <v>459.649</v>
      </c>
      <c r="BA102" s="159">
        <f t="shared" si="134"/>
        <v>3.9796</v>
      </c>
      <c r="BB102" s="160">
        <f t="shared" si="135"/>
        <v>3.9796</v>
      </c>
      <c r="BC102" s="160">
        <f t="shared" si="136"/>
        <v>3.9796</v>
      </c>
      <c r="BD102" s="171">
        <f t="shared" si="137"/>
        <v>370.41024999999996</v>
      </c>
      <c r="BE102" s="172">
        <f t="shared" si="138"/>
        <v>370.71483333333327</v>
      </c>
      <c r="BF102" s="172">
        <f t="shared" si="139"/>
        <v>370.41024999999996</v>
      </c>
      <c r="BG102" s="159">
        <f t="shared" si="140"/>
        <v>3.5944416666666665</v>
      </c>
      <c r="BH102" s="160">
        <f t="shared" si="141"/>
        <v>3.5944416666666665</v>
      </c>
      <c r="BI102" s="160">
        <f t="shared" si="142"/>
        <v>3.5944416666666665</v>
      </c>
      <c r="BM102" s="250"/>
    </row>
    <row r="103" spans="1:65">
      <c r="A103" s="6">
        <v>42430</v>
      </c>
      <c r="B103" s="7">
        <v>5.1177477480328637E-3</v>
      </c>
      <c r="C103" s="7">
        <v>5.1177477480328637E-3</v>
      </c>
      <c r="D103" s="7">
        <v>5.1177477480328637E-3</v>
      </c>
      <c r="E103" s="64">
        <v>4.2995482642806948E-3</v>
      </c>
      <c r="F103" s="43">
        <v>4.2995482642806948E-3</v>
      </c>
      <c r="G103" s="7">
        <v>4.2995482642806948E-3</v>
      </c>
      <c r="H103" s="64">
        <v>1.1163421416801933E-2</v>
      </c>
      <c r="I103" s="7">
        <v>1.1163421416801933E-2</v>
      </c>
      <c r="J103" s="7">
        <v>1.1163421416801933E-2</v>
      </c>
      <c r="K103" s="64">
        <v>0.14249999999999999</v>
      </c>
      <c r="L103" s="7">
        <v>0.14249999999999999</v>
      </c>
      <c r="M103" s="7">
        <v>0.14249999999999999</v>
      </c>
      <c r="N103" s="76">
        <v>365.74200000000002</v>
      </c>
      <c r="O103" s="9">
        <v>365.74299999999999</v>
      </c>
      <c r="P103" s="9">
        <v>365.74200000000002</v>
      </c>
      <c r="Q103" s="72">
        <f t="shared" si="107"/>
        <v>3.5589</v>
      </c>
      <c r="R103" s="8">
        <v>3.5589</v>
      </c>
      <c r="S103" s="8">
        <f t="shared" si="108"/>
        <v>3.5589</v>
      </c>
      <c r="T103" s="161">
        <f t="shared" si="109"/>
        <v>2.9665631624325117E-2</v>
      </c>
      <c r="U103" s="162">
        <f t="shared" si="110"/>
        <v>2.9665631624325117E-2</v>
      </c>
      <c r="V103" s="162">
        <f t="shared" si="111"/>
        <v>2.9665631624325117E-2</v>
      </c>
      <c r="W103" s="163">
        <f t="shared" si="112"/>
        <v>2.6206442222306281E-2</v>
      </c>
      <c r="X103" s="162">
        <f t="shared" si="113"/>
        <v>2.6206442222306281E-2</v>
      </c>
      <c r="Y103" s="162">
        <f t="shared" si="114"/>
        <v>2.6206442222306281E-2</v>
      </c>
      <c r="Z103" s="163">
        <f t="shared" si="115"/>
        <v>3.386552139124821E-2</v>
      </c>
      <c r="AA103" s="162">
        <f t="shared" si="116"/>
        <v>3.386552139124821E-2</v>
      </c>
      <c r="AB103" s="162">
        <f t="shared" si="117"/>
        <v>3.386552139124821E-2</v>
      </c>
      <c r="AC103" s="128">
        <f t="shared" si="118"/>
        <v>0.14249999999999999</v>
      </c>
      <c r="AD103" s="127">
        <f t="shared" si="119"/>
        <v>0.14249999999999999</v>
      </c>
      <c r="AE103" s="127">
        <f t="shared" si="120"/>
        <v>0.14249999999999999</v>
      </c>
      <c r="AF103" s="159">
        <f t="shared" si="121"/>
        <v>365.74200000000002</v>
      </c>
      <c r="AG103" s="160">
        <f t="shared" si="122"/>
        <v>365.74299999999999</v>
      </c>
      <c r="AH103" s="160">
        <f t="shared" si="123"/>
        <v>365.74200000000002</v>
      </c>
      <c r="AI103" s="159">
        <f t="shared" si="124"/>
        <v>3.5589</v>
      </c>
      <c r="AJ103" s="160">
        <f t="shared" si="125"/>
        <v>3.5589</v>
      </c>
      <c r="AK103" s="160">
        <f t="shared" si="126"/>
        <v>3.5589</v>
      </c>
      <c r="AL103" s="170">
        <f t="shared" si="127"/>
        <v>0.1155554697156993</v>
      </c>
      <c r="AM103" s="127">
        <f t="shared" si="143"/>
        <v>0.1155554697156993</v>
      </c>
      <c r="AN103" s="127">
        <f t="shared" si="144"/>
        <v>0.1155554697156993</v>
      </c>
      <c r="AO103" s="155">
        <f t="shared" si="145"/>
        <v>9.3863723708620617E-2</v>
      </c>
      <c r="AP103" s="154">
        <f t="shared" si="146"/>
        <v>9.3863723708620617E-2</v>
      </c>
      <c r="AQ103" s="154">
        <f t="shared" si="147"/>
        <v>9.3863723708620617E-2</v>
      </c>
      <c r="AR103" s="128">
        <f t="shared" si="148"/>
        <v>0.14041032883893134</v>
      </c>
      <c r="AS103" s="127">
        <f t="shared" si="149"/>
        <v>0.14041032883893134</v>
      </c>
      <c r="AT103" s="127">
        <f t="shared" si="150"/>
        <v>0.14041032883893134</v>
      </c>
      <c r="AU103" s="128">
        <f t="shared" si="128"/>
        <v>0.14249999999999999</v>
      </c>
      <c r="AV103" s="127">
        <f t="shared" si="129"/>
        <v>0.14249999999999999</v>
      </c>
      <c r="AW103" s="127">
        <f t="shared" si="130"/>
        <v>0.14249999999999999</v>
      </c>
      <c r="AX103" s="159">
        <f t="shared" si="131"/>
        <v>365.74200000000002</v>
      </c>
      <c r="AY103" s="160">
        <f t="shared" si="132"/>
        <v>365.74299999999999</v>
      </c>
      <c r="AZ103" s="160">
        <f t="shared" si="133"/>
        <v>365.74200000000002</v>
      </c>
      <c r="BA103" s="159">
        <f t="shared" si="134"/>
        <v>3.5589</v>
      </c>
      <c r="BB103" s="160">
        <f t="shared" si="135"/>
        <v>3.5589</v>
      </c>
      <c r="BC103" s="160">
        <f t="shared" si="136"/>
        <v>3.5589</v>
      </c>
      <c r="BD103" s="171">
        <f t="shared" si="137"/>
        <v>377.32041666666669</v>
      </c>
      <c r="BE103" s="172">
        <f t="shared" si="138"/>
        <v>377.63466666666665</v>
      </c>
      <c r="BF103" s="172">
        <f t="shared" si="139"/>
        <v>377.32041666666669</v>
      </c>
      <c r="BG103" s="159">
        <f t="shared" si="140"/>
        <v>3.6236833333333336</v>
      </c>
      <c r="BH103" s="160">
        <f t="shared" si="141"/>
        <v>3.6236833333333336</v>
      </c>
      <c r="BI103" s="160">
        <f t="shared" si="142"/>
        <v>3.6236833333333336</v>
      </c>
      <c r="BM103" s="250"/>
    </row>
    <row r="104" spans="1:65">
      <c r="A104" s="6">
        <v>42461</v>
      </c>
      <c r="B104" s="7">
        <v>3.2816609454016099E-3</v>
      </c>
      <c r="C104" s="7">
        <v>3.2816609454016099E-3</v>
      </c>
      <c r="D104" s="7">
        <v>3.2816609454016099E-3</v>
      </c>
      <c r="E104" s="64">
        <v>6.1007347774413301E-3</v>
      </c>
      <c r="F104" s="43">
        <v>6.1007347774413301E-3</v>
      </c>
      <c r="G104" s="7">
        <v>6.1007347774413301E-3</v>
      </c>
      <c r="H104" s="64">
        <v>1.1163421416801933E-2</v>
      </c>
      <c r="I104" s="7">
        <v>1.1163421416801933E-2</v>
      </c>
      <c r="J104" s="7">
        <v>1.1163421416801933E-2</v>
      </c>
      <c r="K104" s="64">
        <v>0.14249999999999999</v>
      </c>
      <c r="L104" s="7">
        <v>0.14249999999999999</v>
      </c>
      <c r="M104" s="7">
        <v>0.14249999999999999</v>
      </c>
      <c r="N104" s="76">
        <v>339.75700000000001</v>
      </c>
      <c r="O104" s="9">
        <v>339.75599999999997</v>
      </c>
      <c r="P104" s="9">
        <v>339.75700000000001</v>
      </c>
      <c r="Q104" s="72">
        <f t="shared" si="107"/>
        <v>3.4508000000000001</v>
      </c>
      <c r="R104" s="8">
        <v>3.4508000000000001</v>
      </c>
      <c r="S104" s="8">
        <f t="shared" si="108"/>
        <v>3.4508000000000001</v>
      </c>
      <c r="T104" s="161">
        <f t="shared" si="109"/>
        <v>2.1430631670031897E-2</v>
      </c>
      <c r="U104" s="162">
        <f t="shared" si="110"/>
        <v>2.1430631670031897E-2</v>
      </c>
      <c r="V104" s="162">
        <f t="shared" si="111"/>
        <v>2.1430631670031897E-2</v>
      </c>
      <c r="W104" s="163">
        <f t="shared" si="112"/>
        <v>1.951989240104357E-2</v>
      </c>
      <c r="X104" s="162">
        <f t="shared" si="113"/>
        <v>1.951989240104357E-2</v>
      </c>
      <c r="Y104" s="162">
        <f t="shared" si="114"/>
        <v>1.951989240104357E-2</v>
      </c>
      <c r="Z104" s="163">
        <f t="shared" si="115"/>
        <v>3.386552139124821E-2</v>
      </c>
      <c r="AA104" s="162">
        <f t="shared" si="116"/>
        <v>3.386552139124821E-2</v>
      </c>
      <c r="AB104" s="162">
        <f t="shared" si="117"/>
        <v>3.386552139124821E-2</v>
      </c>
      <c r="AC104" s="128">
        <f t="shared" si="118"/>
        <v>0.14249999999999999</v>
      </c>
      <c r="AD104" s="127">
        <f t="shared" si="119"/>
        <v>0.14249999999999999</v>
      </c>
      <c r="AE104" s="127">
        <f t="shared" si="120"/>
        <v>0.14249999999999999</v>
      </c>
      <c r="AF104" s="159">
        <f t="shared" si="121"/>
        <v>339.75700000000001</v>
      </c>
      <c r="AG104" s="160">
        <f t="shared" si="122"/>
        <v>339.75599999999997</v>
      </c>
      <c r="AH104" s="160">
        <f t="shared" si="123"/>
        <v>339.75700000000001</v>
      </c>
      <c r="AI104" s="159">
        <f t="shared" si="124"/>
        <v>3.4508000000000001</v>
      </c>
      <c r="AJ104" s="160">
        <f t="shared" si="125"/>
        <v>3.4508000000000001</v>
      </c>
      <c r="AK104" s="160">
        <f t="shared" si="126"/>
        <v>3.4508000000000001</v>
      </c>
      <c r="AL104" s="170">
        <f t="shared" si="127"/>
        <v>0.10632012843320227</v>
      </c>
      <c r="AM104" s="127">
        <f t="shared" si="143"/>
        <v>0.10632012843320227</v>
      </c>
      <c r="AN104" s="127">
        <f t="shared" si="144"/>
        <v>0.10632012843320227</v>
      </c>
      <c r="AO104" s="155">
        <f t="shared" si="145"/>
        <v>9.277794397895045E-2</v>
      </c>
      <c r="AP104" s="154">
        <f t="shared" si="146"/>
        <v>9.277794397895045E-2</v>
      </c>
      <c r="AQ104" s="154">
        <f t="shared" si="147"/>
        <v>9.277794397895045E-2</v>
      </c>
      <c r="AR104" s="128">
        <f t="shared" si="148"/>
        <v>0.14124610577212393</v>
      </c>
      <c r="AS104" s="127">
        <f t="shared" si="149"/>
        <v>0.14124610577212393</v>
      </c>
      <c r="AT104" s="127">
        <f t="shared" si="150"/>
        <v>0.14124610577212393</v>
      </c>
      <c r="AU104" s="128">
        <f t="shared" si="128"/>
        <v>0.14249999999999999</v>
      </c>
      <c r="AV104" s="127">
        <f t="shared" si="129"/>
        <v>0.14249999999999999</v>
      </c>
      <c r="AW104" s="127">
        <f t="shared" si="130"/>
        <v>0.14249999999999999</v>
      </c>
      <c r="AX104" s="159">
        <f t="shared" si="131"/>
        <v>339.75700000000001</v>
      </c>
      <c r="AY104" s="160">
        <f t="shared" si="132"/>
        <v>339.75599999999997</v>
      </c>
      <c r="AZ104" s="160">
        <f t="shared" si="133"/>
        <v>339.75700000000001</v>
      </c>
      <c r="BA104" s="159">
        <f t="shared" si="134"/>
        <v>3.4508000000000001</v>
      </c>
      <c r="BB104" s="160">
        <f t="shared" si="135"/>
        <v>3.4508000000000001</v>
      </c>
      <c r="BC104" s="160">
        <f t="shared" si="136"/>
        <v>3.4508000000000001</v>
      </c>
      <c r="BD104" s="171">
        <f t="shared" si="137"/>
        <v>386.10516666666666</v>
      </c>
      <c r="BE104" s="172">
        <f t="shared" si="138"/>
        <v>386.41924999999998</v>
      </c>
      <c r="BF104" s="172">
        <f t="shared" si="139"/>
        <v>386.10516666666666</v>
      </c>
      <c r="BG104" s="159">
        <f t="shared" si="140"/>
        <v>3.6617833333333336</v>
      </c>
      <c r="BH104" s="160">
        <f t="shared" si="141"/>
        <v>3.6617833333333336</v>
      </c>
      <c r="BI104" s="160">
        <f t="shared" si="142"/>
        <v>3.6617833333333336</v>
      </c>
      <c r="BM104" s="250"/>
    </row>
    <row r="105" spans="1:65">
      <c r="A105" s="6">
        <v>42491</v>
      </c>
      <c r="B105" s="7">
        <v>8.1843767354736752E-3</v>
      </c>
      <c r="C105" s="7">
        <v>8.1843767354736752E-3</v>
      </c>
      <c r="D105" s="7">
        <v>8.1843767354736752E-3</v>
      </c>
      <c r="E105" s="64">
        <v>7.7990105732852477E-3</v>
      </c>
      <c r="F105" s="43">
        <v>7.7990105732852477E-3</v>
      </c>
      <c r="G105" s="7">
        <v>7.7990105732852477E-3</v>
      </c>
      <c r="H105" s="64">
        <v>1.1163421416801933E-2</v>
      </c>
      <c r="I105" s="7">
        <v>1.1163421416801933E-2</v>
      </c>
      <c r="J105" s="7">
        <v>1.1163421416801933E-2</v>
      </c>
      <c r="K105" s="64">
        <v>0.14249999999999999</v>
      </c>
      <c r="L105" s="7">
        <v>0.14249999999999999</v>
      </c>
      <c r="M105" s="7">
        <v>0.14249999999999999</v>
      </c>
      <c r="N105" s="76">
        <v>362.61799999999999</v>
      </c>
      <c r="O105" s="9">
        <v>362.95299999999997</v>
      </c>
      <c r="P105" s="9">
        <v>362.61799999999999</v>
      </c>
      <c r="Q105" s="72">
        <f t="shared" si="107"/>
        <v>3.5951</v>
      </c>
      <c r="R105" s="8">
        <v>3.5951</v>
      </c>
      <c r="S105" s="8">
        <f t="shared" si="108"/>
        <v>3.5951</v>
      </c>
      <c r="T105" s="161">
        <f t="shared" si="109"/>
        <v>1.6669461521181095E-2</v>
      </c>
      <c r="U105" s="162">
        <f t="shared" si="110"/>
        <v>1.6669461521181095E-2</v>
      </c>
      <c r="V105" s="162">
        <f t="shared" si="111"/>
        <v>1.6669461521181095E-2</v>
      </c>
      <c r="W105" s="163">
        <f t="shared" si="112"/>
        <v>1.830684050723308E-2</v>
      </c>
      <c r="X105" s="162">
        <f t="shared" si="113"/>
        <v>1.830684050723308E-2</v>
      </c>
      <c r="Y105" s="162">
        <f t="shared" si="114"/>
        <v>1.830684050723308E-2</v>
      </c>
      <c r="Z105" s="163">
        <f t="shared" si="115"/>
        <v>3.386552139124821E-2</v>
      </c>
      <c r="AA105" s="162">
        <f t="shared" si="116"/>
        <v>3.386552139124821E-2</v>
      </c>
      <c r="AB105" s="162">
        <f t="shared" si="117"/>
        <v>3.386552139124821E-2</v>
      </c>
      <c r="AC105" s="128">
        <f t="shared" si="118"/>
        <v>0.14249999999999999</v>
      </c>
      <c r="AD105" s="127">
        <f t="shared" si="119"/>
        <v>0.14249999999999999</v>
      </c>
      <c r="AE105" s="127">
        <f t="shared" si="120"/>
        <v>0.14249999999999999</v>
      </c>
      <c r="AF105" s="159">
        <f t="shared" si="121"/>
        <v>362.61799999999999</v>
      </c>
      <c r="AG105" s="160">
        <f t="shared" si="122"/>
        <v>362.95299999999997</v>
      </c>
      <c r="AH105" s="160">
        <f t="shared" si="123"/>
        <v>362.61799999999999</v>
      </c>
      <c r="AI105" s="159">
        <f t="shared" si="124"/>
        <v>3.5951</v>
      </c>
      <c r="AJ105" s="160">
        <f t="shared" si="125"/>
        <v>3.5951</v>
      </c>
      <c r="AK105" s="160">
        <f t="shared" si="126"/>
        <v>3.5951</v>
      </c>
      <c r="AL105" s="170">
        <f t="shared" si="127"/>
        <v>0.1108612380642886</v>
      </c>
      <c r="AM105" s="127">
        <f t="shared" si="143"/>
        <v>0.1108612380642886</v>
      </c>
      <c r="AN105" s="127">
        <f t="shared" si="144"/>
        <v>0.1108612380642886</v>
      </c>
      <c r="AO105" s="155">
        <f t="shared" si="145"/>
        <v>9.3211897301594293E-2</v>
      </c>
      <c r="AP105" s="154">
        <f t="shared" si="146"/>
        <v>9.3211897301594293E-2</v>
      </c>
      <c r="AQ105" s="154">
        <f t="shared" si="147"/>
        <v>9.3211897301594293E-2</v>
      </c>
      <c r="AR105" s="128">
        <f t="shared" si="148"/>
        <v>0.14208249522439398</v>
      </c>
      <c r="AS105" s="127">
        <f t="shared" si="149"/>
        <v>0.14208249522439398</v>
      </c>
      <c r="AT105" s="127">
        <f t="shared" si="150"/>
        <v>0.14208249522439398</v>
      </c>
      <c r="AU105" s="128">
        <f t="shared" si="128"/>
        <v>0.14249999999999999</v>
      </c>
      <c r="AV105" s="127">
        <f t="shared" si="129"/>
        <v>0.14249999999999999</v>
      </c>
      <c r="AW105" s="127">
        <f t="shared" si="130"/>
        <v>0.14249999999999999</v>
      </c>
      <c r="AX105" s="159">
        <f t="shared" si="131"/>
        <v>362.61799999999999</v>
      </c>
      <c r="AY105" s="160">
        <f t="shared" si="132"/>
        <v>362.95299999999997</v>
      </c>
      <c r="AZ105" s="160">
        <f t="shared" si="133"/>
        <v>362.61799999999999</v>
      </c>
      <c r="BA105" s="159">
        <f t="shared" si="134"/>
        <v>3.5951</v>
      </c>
      <c r="BB105" s="160">
        <f t="shared" si="135"/>
        <v>3.5951</v>
      </c>
      <c r="BC105" s="160">
        <f t="shared" si="136"/>
        <v>3.5951</v>
      </c>
      <c r="BD105" s="171">
        <f t="shared" si="137"/>
        <v>396.69833333333332</v>
      </c>
      <c r="BE105" s="172">
        <f t="shared" si="138"/>
        <v>397.0406666666666</v>
      </c>
      <c r="BF105" s="172">
        <f t="shared" si="139"/>
        <v>396.69833333333332</v>
      </c>
      <c r="BG105" s="159">
        <f t="shared" si="140"/>
        <v>3.696475</v>
      </c>
      <c r="BH105" s="160">
        <f t="shared" si="141"/>
        <v>3.696475</v>
      </c>
      <c r="BI105" s="160">
        <f t="shared" si="142"/>
        <v>3.696475</v>
      </c>
      <c r="BM105" s="250"/>
    </row>
    <row r="106" spans="1:65">
      <c r="A106" s="6">
        <v>42522</v>
      </c>
      <c r="B106" s="7">
        <v>1.6875411381916505E-2</v>
      </c>
      <c r="C106" s="7">
        <v>1.6875411381916505E-2</v>
      </c>
      <c r="D106" s="7">
        <v>1.6875411381916505E-2</v>
      </c>
      <c r="E106" s="64">
        <v>3.4992930829071955E-3</v>
      </c>
      <c r="F106" s="43">
        <v>3.4992930829071955E-3</v>
      </c>
      <c r="G106" s="7">
        <v>3.4992930829071955E-3</v>
      </c>
      <c r="H106" s="64">
        <v>1.1163421416801933E-2</v>
      </c>
      <c r="I106" s="7">
        <v>1.1163421416801933E-2</v>
      </c>
      <c r="J106" s="7">
        <v>1.1163421416801933E-2</v>
      </c>
      <c r="K106" s="64">
        <v>0.14249999999999999</v>
      </c>
      <c r="L106" s="7">
        <v>0.14249999999999999</v>
      </c>
      <c r="M106" s="7">
        <v>0.14249999999999999</v>
      </c>
      <c r="N106" s="76">
        <v>316.92200000000003</v>
      </c>
      <c r="O106" s="9">
        <v>316.97199999999998</v>
      </c>
      <c r="P106" s="9">
        <v>316.92200000000003</v>
      </c>
      <c r="Q106" s="72">
        <f t="shared" si="107"/>
        <v>3.2098</v>
      </c>
      <c r="R106" s="8">
        <v>3.2098</v>
      </c>
      <c r="S106" s="8">
        <f t="shared" si="108"/>
        <v>3.2098</v>
      </c>
      <c r="T106" s="161">
        <f t="shared" si="109"/>
        <v>2.8562254760769124E-2</v>
      </c>
      <c r="U106" s="162">
        <f t="shared" si="110"/>
        <v>2.8562254760769124E-2</v>
      </c>
      <c r="V106" s="162">
        <f t="shared" si="111"/>
        <v>2.8562254760769124E-2</v>
      </c>
      <c r="W106" s="163">
        <f t="shared" si="112"/>
        <v>1.7495423906725538E-2</v>
      </c>
      <c r="X106" s="162">
        <f t="shared" si="113"/>
        <v>1.7495423906725538E-2</v>
      </c>
      <c r="Y106" s="162">
        <f t="shared" si="114"/>
        <v>1.7495423906725538E-2</v>
      </c>
      <c r="Z106" s="163">
        <f t="shared" si="115"/>
        <v>3.386552139124821E-2</v>
      </c>
      <c r="AA106" s="162">
        <f t="shared" si="116"/>
        <v>3.386552139124821E-2</v>
      </c>
      <c r="AB106" s="162">
        <f t="shared" si="117"/>
        <v>3.386552139124821E-2</v>
      </c>
      <c r="AC106" s="128">
        <f t="shared" si="118"/>
        <v>0.14249999999999999</v>
      </c>
      <c r="AD106" s="127">
        <f t="shared" si="119"/>
        <v>0.14249999999999999</v>
      </c>
      <c r="AE106" s="127">
        <f t="shared" si="120"/>
        <v>0.14249999999999999</v>
      </c>
      <c r="AF106" s="159">
        <f t="shared" si="121"/>
        <v>316.92200000000003</v>
      </c>
      <c r="AG106" s="160">
        <f t="shared" si="122"/>
        <v>316.97199999999998</v>
      </c>
      <c r="AH106" s="160">
        <f t="shared" si="123"/>
        <v>316.92200000000003</v>
      </c>
      <c r="AI106" s="159">
        <f t="shared" si="124"/>
        <v>3.2098</v>
      </c>
      <c r="AJ106" s="160">
        <f t="shared" si="125"/>
        <v>3.2098</v>
      </c>
      <c r="AK106" s="160">
        <f t="shared" si="126"/>
        <v>3.2098</v>
      </c>
      <c r="AL106" s="170">
        <f t="shared" si="127"/>
        <v>0.12207224918913284</v>
      </c>
      <c r="AM106" s="127">
        <f t="shared" si="143"/>
        <v>0.12207224918913284</v>
      </c>
      <c r="AN106" s="127">
        <f t="shared" si="144"/>
        <v>0.12207224918913284</v>
      </c>
      <c r="AO106" s="155">
        <f t="shared" si="145"/>
        <v>8.8437473175281056E-2</v>
      </c>
      <c r="AP106" s="154">
        <f t="shared" si="146"/>
        <v>8.8437473175281056E-2</v>
      </c>
      <c r="AQ106" s="154">
        <f t="shared" si="147"/>
        <v>8.8437473175281056E-2</v>
      </c>
      <c r="AR106" s="128">
        <f t="shared" si="148"/>
        <v>0.14250000000000074</v>
      </c>
      <c r="AS106" s="127">
        <f t="shared" si="149"/>
        <v>0.14250000000000074</v>
      </c>
      <c r="AT106" s="127">
        <f t="shared" si="150"/>
        <v>0.14250000000000074</v>
      </c>
      <c r="AU106" s="128">
        <f t="shared" si="128"/>
        <v>0.14249999999999999</v>
      </c>
      <c r="AV106" s="127">
        <f t="shared" si="129"/>
        <v>0.14249999999999999</v>
      </c>
      <c r="AW106" s="127">
        <f t="shared" si="130"/>
        <v>0.14249999999999999</v>
      </c>
      <c r="AX106" s="159">
        <f t="shared" si="131"/>
        <v>316.92200000000003</v>
      </c>
      <c r="AY106" s="160">
        <f t="shared" si="132"/>
        <v>316.97199999999998</v>
      </c>
      <c r="AZ106" s="160">
        <f t="shared" si="133"/>
        <v>316.92200000000003</v>
      </c>
      <c r="BA106" s="159">
        <f t="shared" si="134"/>
        <v>3.2098</v>
      </c>
      <c r="BB106" s="160">
        <f t="shared" si="135"/>
        <v>3.2098</v>
      </c>
      <c r="BC106" s="160">
        <f t="shared" si="136"/>
        <v>3.2098</v>
      </c>
      <c r="BD106" s="171">
        <f t="shared" si="137"/>
        <v>401.45025000000004</v>
      </c>
      <c r="BE106" s="172">
        <f t="shared" si="138"/>
        <v>401.79749999999996</v>
      </c>
      <c r="BF106" s="172">
        <f t="shared" si="139"/>
        <v>401.45025000000004</v>
      </c>
      <c r="BG106" s="159">
        <f t="shared" si="140"/>
        <v>3.7054083333333341</v>
      </c>
      <c r="BH106" s="160">
        <f t="shared" si="141"/>
        <v>3.7054083333333341</v>
      </c>
      <c r="BI106" s="160">
        <f t="shared" si="142"/>
        <v>3.7054083333333341</v>
      </c>
      <c r="BM106" s="250"/>
    </row>
    <row r="107" spans="1:65">
      <c r="A107" s="6">
        <v>42552</v>
      </c>
      <c r="B107" s="7">
        <v>1.7521147795853675E-3</v>
      </c>
      <c r="C107" s="7">
        <v>1.7521147795853675E-3</v>
      </c>
      <c r="D107" s="7">
        <v>1.7521147795853675E-3</v>
      </c>
      <c r="E107" s="64">
        <v>5.200795465929442E-3</v>
      </c>
      <c r="F107" s="43">
        <v>5.200795465929442E-3</v>
      </c>
      <c r="G107" s="7">
        <v>5.200795465929442E-3</v>
      </c>
      <c r="H107" s="64">
        <v>1.1163421416801933E-2</v>
      </c>
      <c r="I107" s="7">
        <v>1.1163421416801933E-2</v>
      </c>
      <c r="J107" s="7">
        <v>1.1163421416801933E-2</v>
      </c>
      <c r="K107" s="64">
        <v>0.14249999999999999</v>
      </c>
      <c r="L107" s="7">
        <v>0.14249999999999999</v>
      </c>
      <c r="M107" s="7">
        <v>0.14249999999999999</v>
      </c>
      <c r="N107" s="76">
        <v>291.012</v>
      </c>
      <c r="O107" s="9">
        <v>291.178</v>
      </c>
      <c r="P107" s="9">
        <v>291.012</v>
      </c>
      <c r="Q107" s="72">
        <f t="shared" si="107"/>
        <v>3.2389999999999999</v>
      </c>
      <c r="R107" s="8">
        <v>3.2389999999999999</v>
      </c>
      <c r="S107" s="8">
        <f t="shared" si="108"/>
        <v>3.2389999999999999</v>
      </c>
      <c r="T107" s="161">
        <f t="shared" si="109"/>
        <v>2.6994167239274836E-2</v>
      </c>
      <c r="U107" s="162">
        <f t="shared" si="110"/>
        <v>2.6994167239274836E-2</v>
      </c>
      <c r="V107" s="162">
        <f t="shared" si="111"/>
        <v>2.6994167239274836E-2</v>
      </c>
      <c r="W107" s="163">
        <f t="shared" si="112"/>
        <v>1.6585292247334849E-2</v>
      </c>
      <c r="X107" s="162">
        <f t="shared" si="113"/>
        <v>1.6585292247334849E-2</v>
      </c>
      <c r="Y107" s="162">
        <f t="shared" si="114"/>
        <v>1.6585292247334849E-2</v>
      </c>
      <c r="Z107" s="163">
        <f t="shared" si="115"/>
        <v>3.386552139124821E-2</v>
      </c>
      <c r="AA107" s="162">
        <f t="shared" si="116"/>
        <v>3.386552139124821E-2</v>
      </c>
      <c r="AB107" s="162">
        <f t="shared" si="117"/>
        <v>3.386552139124821E-2</v>
      </c>
      <c r="AC107" s="128">
        <f t="shared" si="118"/>
        <v>0.14249999999999999</v>
      </c>
      <c r="AD107" s="127">
        <f t="shared" si="119"/>
        <v>0.14249999999999999</v>
      </c>
      <c r="AE107" s="127">
        <f t="shared" si="120"/>
        <v>0.14249999999999999</v>
      </c>
      <c r="AF107" s="159">
        <f t="shared" si="121"/>
        <v>291.012</v>
      </c>
      <c r="AG107" s="160">
        <f t="shared" si="122"/>
        <v>291.178</v>
      </c>
      <c r="AH107" s="160">
        <f t="shared" si="123"/>
        <v>291.012</v>
      </c>
      <c r="AI107" s="159">
        <f t="shared" si="124"/>
        <v>3.2389999999999999</v>
      </c>
      <c r="AJ107" s="160">
        <f t="shared" si="125"/>
        <v>3.2389999999999999</v>
      </c>
      <c r="AK107" s="160">
        <f t="shared" si="126"/>
        <v>3.2389999999999999</v>
      </c>
      <c r="AL107" s="170">
        <f t="shared" si="127"/>
        <v>0.11632328716666707</v>
      </c>
      <c r="AM107" s="127">
        <f t="shared" si="143"/>
        <v>0.11632328716666707</v>
      </c>
      <c r="AN107" s="127">
        <f t="shared" si="144"/>
        <v>0.11632328716666707</v>
      </c>
      <c r="AO107" s="155">
        <f t="shared" si="145"/>
        <v>8.7357710549190504E-2</v>
      </c>
      <c r="AP107" s="154">
        <f t="shared" si="146"/>
        <v>8.7357710549190504E-2</v>
      </c>
      <c r="AQ107" s="154">
        <f t="shared" si="147"/>
        <v>8.7357710549190504E-2</v>
      </c>
      <c r="AR107" s="128">
        <f t="shared" si="148"/>
        <v>0.14250000000000074</v>
      </c>
      <c r="AS107" s="127">
        <f t="shared" si="149"/>
        <v>0.14250000000000074</v>
      </c>
      <c r="AT107" s="127">
        <f t="shared" si="150"/>
        <v>0.14250000000000074</v>
      </c>
      <c r="AU107" s="128">
        <f t="shared" si="128"/>
        <v>0.14249999999999999</v>
      </c>
      <c r="AV107" s="127">
        <f t="shared" si="129"/>
        <v>0.14249999999999999</v>
      </c>
      <c r="AW107" s="127">
        <f t="shared" si="130"/>
        <v>0.14249999999999999</v>
      </c>
      <c r="AX107" s="159">
        <f t="shared" si="131"/>
        <v>291.012</v>
      </c>
      <c r="AY107" s="160">
        <f t="shared" si="132"/>
        <v>291.178</v>
      </c>
      <c r="AZ107" s="160">
        <f t="shared" si="133"/>
        <v>291.012</v>
      </c>
      <c r="BA107" s="159">
        <f t="shared" si="134"/>
        <v>3.2389999999999999</v>
      </c>
      <c r="BB107" s="160">
        <f t="shared" si="135"/>
        <v>3.2389999999999999</v>
      </c>
      <c r="BC107" s="160">
        <f t="shared" si="136"/>
        <v>3.2389999999999999</v>
      </c>
      <c r="BD107" s="171">
        <f t="shared" si="137"/>
        <v>401.31266666666664</v>
      </c>
      <c r="BE107" s="172">
        <f t="shared" si="138"/>
        <v>401.67358333333328</v>
      </c>
      <c r="BF107" s="172">
        <f t="shared" si="139"/>
        <v>401.31266666666664</v>
      </c>
      <c r="BG107" s="159">
        <f t="shared" si="140"/>
        <v>3.6924916666666667</v>
      </c>
      <c r="BH107" s="160">
        <f t="shared" si="141"/>
        <v>3.6924916666666667</v>
      </c>
      <c r="BI107" s="160">
        <f t="shared" si="142"/>
        <v>3.6924916666666667</v>
      </c>
      <c r="BM107" s="250"/>
    </row>
    <row r="108" spans="1:65">
      <c r="A108" s="6">
        <v>42583</v>
      </c>
      <c r="B108" s="7">
        <v>1.4679801601182874E-3</v>
      </c>
      <c r="C108" s="7">
        <v>1.4679801601182874E-3</v>
      </c>
      <c r="D108" s="7">
        <v>1.4679801601182874E-3</v>
      </c>
      <c r="E108" s="64">
        <v>4.3999245121384423E-3</v>
      </c>
      <c r="F108" s="43">
        <v>4.3999245121384423E-3</v>
      </c>
      <c r="G108" s="7">
        <v>4.3999245121384423E-3</v>
      </c>
      <c r="H108" s="64">
        <v>1.1163421416801933E-2</v>
      </c>
      <c r="I108" s="7">
        <v>1.1163421416801933E-2</v>
      </c>
      <c r="J108" s="7">
        <v>1.1163421416801933E-2</v>
      </c>
      <c r="K108" s="64">
        <v>0.14249999999999999</v>
      </c>
      <c r="L108" s="7">
        <v>0.14249999999999999</v>
      </c>
      <c r="M108" s="7">
        <v>0.14249999999999999</v>
      </c>
      <c r="N108" s="76">
        <v>259.59800000000001</v>
      </c>
      <c r="O108" s="9">
        <v>259.59899999999999</v>
      </c>
      <c r="P108" s="9">
        <v>259.59800000000001</v>
      </c>
      <c r="Q108" s="72">
        <f t="shared" si="107"/>
        <v>3.2403</v>
      </c>
      <c r="R108" s="8">
        <v>3.2403</v>
      </c>
      <c r="S108" s="8">
        <f t="shared" si="108"/>
        <v>3.2403</v>
      </c>
      <c r="T108" s="161">
        <f t="shared" si="109"/>
        <v>2.0152462222885914E-2</v>
      </c>
      <c r="U108" s="162">
        <f t="shared" si="110"/>
        <v>2.0152462222885914E-2</v>
      </c>
      <c r="V108" s="162">
        <f t="shared" si="111"/>
        <v>2.0152462222885914E-2</v>
      </c>
      <c r="W108" s="163">
        <f t="shared" si="112"/>
        <v>1.3156571976138176E-2</v>
      </c>
      <c r="X108" s="162">
        <f t="shared" si="113"/>
        <v>1.3156571976138176E-2</v>
      </c>
      <c r="Y108" s="162">
        <f t="shared" si="114"/>
        <v>1.3156571976138176E-2</v>
      </c>
      <c r="Z108" s="163">
        <f t="shared" si="115"/>
        <v>3.386552139124821E-2</v>
      </c>
      <c r="AA108" s="162">
        <f t="shared" si="116"/>
        <v>3.386552139124821E-2</v>
      </c>
      <c r="AB108" s="162">
        <f t="shared" si="117"/>
        <v>3.386552139124821E-2</v>
      </c>
      <c r="AC108" s="128">
        <f t="shared" si="118"/>
        <v>0.14249999999999999</v>
      </c>
      <c r="AD108" s="127">
        <f t="shared" si="119"/>
        <v>0.14249999999999999</v>
      </c>
      <c r="AE108" s="127">
        <f t="shared" si="120"/>
        <v>0.14249999999999999</v>
      </c>
      <c r="AF108" s="159">
        <f t="shared" si="121"/>
        <v>259.59800000000001</v>
      </c>
      <c r="AG108" s="160">
        <f t="shared" si="122"/>
        <v>259.59899999999999</v>
      </c>
      <c r="AH108" s="160">
        <f t="shared" si="123"/>
        <v>259.59800000000001</v>
      </c>
      <c r="AI108" s="159">
        <f t="shared" si="124"/>
        <v>3.2403</v>
      </c>
      <c r="AJ108" s="160">
        <f t="shared" si="125"/>
        <v>3.2403</v>
      </c>
      <c r="AK108" s="160">
        <f t="shared" si="126"/>
        <v>3.2403</v>
      </c>
      <c r="AL108" s="170">
        <f t="shared" si="127"/>
        <v>0.11488975277276081</v>
      </c>
      <c r="AM108" s="127">
        <f t="shared" si="143"/>
        <v>0.11488975277276081</v>
      </c>
      <c r="AN108" s="127">
        <f t="shared" si="144"/>
        <v>0.11488975277276081</v>
      </c>
      <c r="AO108" s="155">
        <f t="shared" si="145"/>
        <v>8.9744976016012057E-2</v>
      </c>
      <c r="AP108" s="154">
        <f t="shared" si="146"/>
        <v>8.9744976016012057E-2</v>
      </c>
      <c r="AQ108" s="154">
        <f t="shared" si="147"/>
        <v>8.9744976016012057E-2</v>
      </c>
      <c r="AR108" s="128">
        <f t="shared" si="148"/>
        <v>0.14250000000000074</v>
      </c>
      <c r="AS108" s="127">
        <f t="shared" si="149"/>
        <v>0.14250000000000074</v>
      </c>
      <c r="AT108" s="127">
        <f t="shared" si="150"/>
        <v>0.14250000000000074</v>
      </c>
      <c r="AU108" s="128">
        <f t="shared" si="128"/>
        <v>0.14249999999999999</v>
      </c>
      <c r="AV108" s="127">
        <f t="shared" si="129"/>
        <v>0.14249999999999999</v>
      </c>
      <c r="AW108" s="127">
        <f t="shared" si="130"/>
        <v>0.14249999999999999</v>
      </c>
      <c r="AX108" s="159">
        <f t="shared" si="131"/>
        <v>259.59800000000001</v>
      </c>
      <c r="AY108" s="160">
        <f t="shared" si="132"/>
        <v>259.59899999999999</v>
      </c>
      <c r="AZ108" s="160">
        <f t="shared" si="133"/>
        <v>259.59800000000001</v>
      </c>
      <c r="BA108" s="159">
        <f t="shared" si="134"/>
        <v>3.2403</v>
      </c>
      <c r="BB108" s="160">
        <f t="shared" si="135"/>
        <v>3.2403</v>
      </c>
      <c r="BC108" s="160">
        <f t="shared" si="136"/>
        <v>3.2403</v>
      </c>
      <c r="BD108" s="171">
        <f t="shared" si="137"/>
        <v>393.73141666666658</v>
      </c>
      <c r="BE108" s="172">
        <f t="shared" si="138"/>
        <v>394.07583333333332</v>
      </c>
      <c r="BF108" s="172">
        <f t="shared" si="139"/>
        <v>393.73141666666658</v>
      </c>
      <c r="BG108" s="159">
        <f t="shared" si="140"/>
        <v>3.6586250000000002</v>
      </c>
      <c r="BH108" s="160">
        <f t="shared" si="141"/>
        <v>3.6586250000000002</v>
      </c>
      <c r="BI108" s="160">
        <f t="shared" si="142"/>
        <v>3.6586250000000002</v>
      </c>
      <c r="BM108" s="250"/>
    </row>
    <row r="109" spans="1:65">
      <c r="A109" s="6">
        <v>42614</v>
      </c>
      <c r="B109" s="7">
        <v>1.9707078379871401E-3</v>
      </c>
      <c r="C109" s="7">
        <v>1.9707078379871401E-3</v>
      </c>
      <c r="D109" s="7">
        <v>1.9707078379871401E-3</v>
      </c>
      <c r="E109" s="64">
        <v>8.0012835832232732E-4</v>
      </c>
      <c r="F109" s="43">
        <v>8.0012835832232732E-4</v>
      </c>
      <c r="G109" s="7">
        <v>8.0012835832232732E-4</v>
      </c>
      <c r="H109" s="64">
        <v>1.1163421416801933E-2</v>
      </c>
      <c r="I109" s="7">
        <v>1.1163421416801933E-2</v>
      </c>
      <c r="J109" s="7">
        <v>1.1163421416801933E-2</v>
      </c>
      <c r="K109" s="64">
        <v>0.14249999999999999</v>
      </c>
      <c r="L109" s="7">
        <v>0.14249999999999999</v>
      </c>
      <c r="M109" s="7">
        <v>0.14249999999999999</v>
      </c>
      <c r="N109" s="76">
        <v>272.81200000000001</v>
      </c>
      <c r="O109" s="9">
        <v>273.00400000000002</v>
      </c>
      <c r="P109" s="9">
        <v>272.81200000000001</v>
      </c>
      <c r="Q109" s="72">
        <f t="shared" si="107"/>
        <v>3.2462</v>
      </c>
      <c r="R109" s="8">
        <v>3.2462</v>
      </c>
      <c r="S109" s="8">
        <f t="shared" si="108"/>
        <v>3.2462</v>
      </c>
      <c r="T109" s="161">
        <f t="shared" si="109"/>
        <v>5.1997257825602272E-3</v>
      </c>
      <c r="U109" s="162">
        <f t="shared" si="110"/>
        <v>5.1997257825602272E-3</v>
      </c>
      <c r="V109" s="162">
        <f t="shared" si="111"/>
        <v>5.1997257825602272E-3</v>
      </c>
      <c r="W109" s="163">
        <f t="shared" si="112"/>
        <v>1.0431431561581217E-2</v>
      </c>
      <c r="X109" s="162">
        <f t="shared" si="113"/>
        <v>1.0431431561581217E-2</v>
      </c>
      <c r="Y109" s="162">
        <f t="shared" si="114"/>
        <v>1.0431431561581217E-2</v>
      </c>
      <c r="Z109" s="163">
        <f t="shared" si="115"/>
        <v>3.386552139124821E-2</v>
      </c>
      <c r="AA109" s="162">
        <f t="shared" si="116"/>
        <v>3.386552139124821E-2</v>
      </c>
      <c r="AB109" s="162">
        <f t="shared" si="117"/>
        <v>3.386552139124821E-2</v>
      </c>
      <c r="AC109" s="128">
        <f t="shared" si="118"/>
        <v>0.14249999999999999</v>
      </c>
      <c r="AD109" s="127">
        <f t="shared" si="119"/>
        <v>0.14249999999999999</v>
      </c>
      <c r="AE109" s="127">
        <f t="shared" si="120"/>
        <v>0.14249999999999999</v>
      </c>
      <c r="AF109" s="159">
        <f t="shared" si="121"/>
        <v>272.81200000000001</v>
      </c>
      <c r="AG109" s="160">
        <f t="shared" si="122"/>
        <v>273.00400000000002</v>
      </c>
      <c r="AH109" s="160">
        <f t="shared" si="123"/>
        <v>272.81200000000001</v>
      </c>
      <c r="AI109" s="159">
        <f t="shared" si="124"/>
        <v>3.2462</v>
      </c>
      <c r="AJ109" s="160">
        <f t="shared" si="125"/>
        <v>3.2462</v>
      </c>
      <c r="AK109" s="160">
        <f t="shared" si="126"/>
        <v>3.2462</v>
      </c>
      <c r="AL109" s="170">
        <f t="shared" si="127"/>
        <v>0.10661617301711934</v>
      </c>
      <c r="AM109" s="127">
        <f t="shared" si="143"/>
        <v>0.10661617301711934</v>
      </c>
      <c r="AN109" s="127">
        <f t="shared" si="144"/>
        <v>0.10661617301711934</v>
      </c>
      <c r="AO109" s="155">
        <f t="shared" si="145"/>
        <v>8.4759686232872555E-2</v>
      </c>
      <c r="AP109" s="154">
        <f t="shared" si="146"/>
        <v>8.4759686232872555E-2</v>
      </c>
      <c r="AQ109" s="154">
        <f t="shared" si="147"/>
        <v>8.4759686232872555E-2</v>
      </c>
      <c r="AR109" s="128">
        <f t="shared" si="148"/>
        <v>0.14250000000000074</v>
      </c>
      <c r="AS109" s="127">
        <f t="shared" si="149"/>
        <v>0.14250000000000074</v>
      </c>
      <c r="AT109" s="127">
        <f t="shared" si="150"/>
        <v>0.14250000000000074</v>
      </c>
      <c r="AU109" s="128">
        <f t="shared" si="128"/>
        <v>0.14249999999999999</v>
      </c>
      <c r="AV109" s="127">
        <f t="shared" si="129"/>
        <v>0.14249999999999999</v>
      </c>
      <c r="AW109" s="127">
        <f t="shared" si="130"/>
        <v>0.14249999999999999</v>
      </c>
      <c r="AX109" s="159">
        <f t="shared" si="131"/>
        <v>272.81200000000001</v>
      </c>
      <c r="AY109" s="160">
        <f t="shared" si="132"/>
        <v>273.00400000000002</v>
      </c>
      <c r="AZ109" s="160">
        <f t="shared" si="133"/>
        <v>272.81200000000001</v>
      </c>
      <c r="BA109" s="159">
        <f t="shared" si="134"/>
        <v>3.2462</v>
      </c>
      <c r="BB109" s="160">
        <f t="shared" si="135"/>
        <v>3.2462</v>
      </c>
      <c r="BC109" s="160">
        <f t="shared" si="136"/>
        <v>3.2462</v>
      </c>
      <c r="BD109" s="171">
        <f t="shared" si="137"/>
        <v>376.76333333333338</v>
      </c>
      <c r="BE109" s="172">
        <f t="shared" si="138"/>
        <v>376.82391666666666</v>
      </c>
      <c r="BF109" s="172">
        <f t="shared" si="139"/>
        <v>376.76333333333338</v>
      </c>
      <c r="BG109" s="159">
        <f t="shared" si="140"/>
        <v>3.5980666666666665</v>
      </c>
      <c r="BH109" s="160">
        <f t="shared" si="141"/>
        <v>3.5980666666666665</v>
      </c>
      <c r="BI109" s="160">
        <f t="shared" si="142"/>
        <v>3.5980666666666665</v>
      </c>
      <c r="BM109" s="250"/>
    </row>
    <row r="110" spans="1:65">
      <c r="A110" s="6">
        <v>42644</v>
      </c>
      <c r="B110" s="7">
        <v>1.5725520403595539E-3</v>
      </c>
      <c r="C110" s="7">
        <v>1.5725520403595539E-3</v>
      </c>
      <c r="D110" s="7">
        <v>1.5725520403595539E-3</v>
      </c>
      <c r="E110" s="64">
        <v>2.6009749964666096E-3</v>
      </c>
      <c r="F110" s="43">
        <v>2.6009749964666096E-3</v>
      </c>
      <c r="G110" s="7">
        <v>2.6009749964666096E-3</v>
      </c>
      <c r="H110" s="64">
        <v>1.0978851950173452E-2</v>
      </c>
      <c r="I110" s="7">
        <v>1.0978851950173452E-2</v>
      </c>
      <c r="J110" s="7">
        <v>1.0978851950173452E-2</v>
      </c>
      <c r="K110" s="64">
        <v>0.14000000000000001</v>
      </c>
      <c r="L110" s="7">
        <v>0.14000000000000001</v>
      </c>
      <c r="M110" s="7">
        <v>0.14000000000000001</v>
      </c>
      <c r="N110" s="76">
        <v>273.95999999999998</v>
      </c>
      <c r="O110" s="9">
        <v>273.95999999999998</v>
      </c>
      <c r="P110" s="9">
        <v>273.95999999999998</v>
      </c>
      <c r="Q110" s="72">
        <f t="shared" si="107"/>
        <v>3.1810999999999998</v>
      </c>
      <c r="R110" s="8">
        <v>3.1810999999999998</v>
      </c>
      <c r="S110" s="8">
        <f t="shared" si="108"/>
        <v>3.1810999999999998</v>
      </c>
      <c r="T110" s="161">
        <f t="shared" si="109"/>
        <v>5.0195450636303374E-3</v>
      </c>
      <c r="U110" s="162">
        <f t="shared" si="110"/>
        <v>5.0195450636303374E-3</v>
      </c>
      <c r="V110" s="162">
        <f t="shared" si="111"/>
        <v>5.0195450636303374E-3</v>
      </c>
      <c r="W110" s="163">
        <f t="shared" si="112"/>
        <v>7.8180827355442961E-3</v>
      </c>
      <c r="X110" s="162">
        <f t="shared" si="113"/>
        <v>7.8180827355442961E-3</v>
      </c>
      <c r="Y110" s="162">
        <f t="shared" si="114"/>
        <v>7.8180827355442961E-3</v>
      </c>
      <c r="Z110" s="163">
        <f t="shared" si="115"/>
        <v>3.3676808069734498E-2</v>
      </c>
      <c r="AA110" s="162">
        <f t="shared" si="116"/>
        <v>3.3676808069734498E-2</v>
      </c>
      <c r="AB110" s="162">
        <f t="shared" si="117"/>
        <v>3.3676808069734498E-2</v>
      </c>
      <c r="AC110" s="128">
        <f t="shared" si="118"/>
        <v>0.14000000000000001</v>
      </c>
      <c r="AD110" s="127">
        <f t="shared" si="119"/>
        <v>0.14000000000000001</v>
      </c>
      <c r="AE110" s="127">
        <f t="shared" si="120"/>
        <v>0.14000000000000001</v>
      </c>
      <c r="AF110" s="159">
        <f t="shared" si="121"/>
        <v>273.95999999999998</v>
      </c>
      <c r="AG110" s="160">
        <f t="shared" si="122"/>
        <v>273.95999999999998</v>
      </c>
      <c r="AH110" s="160">
        <f t="shared" si="123"/>
        <v>273.95999999999998</v>
      </c>
      <c r="AI110" s="159">
        <f t="shared" si="124"/>
        <v>3.1810999999999998</v>
      </c>
      <c r="AJ110" s="160">
        <f t="shared" si="125"/>
        <v>3.1810999999999998</v>
      </c>
      <c r="AK110" s="160">
        <f t="shared" si="126"/>
        <v>3.1810999999999998</v>
      </c>
      <c r="AL110" s="170">
        <f t="shared" si="127"/>
        <v>8.778470715835085E-2</v>
      </c>
      <c r="AM110" s="127">
        <f t="shared" si="143"/>
        <v>8.778470715835085E-2</v>
      </c>
      <c r="AN110" s="127">
        <f t="shared" si="144"/>
        <v>8.778470715835085E-2</v>
      </c>
      <c r="AO110" s="155">
        <f t="shared" si="145"/>
        <v>7.8736708314891768E-2</v>
      </c>
      <c r="AP110" s="154">
        <f t="shared" si="146"/>
        <v>7.8736708314891768E-2</v>
      </c>
      <c r="AQ110" s="154">
        <f t="shared" si="147"/>
        <v>7.8736708314891768E-2</v>
      </c>
      <c r="AR110" s="128">
        <f t="shared" si="148"/>
        <v>0.14229145743293725</v>
      </c>
      <c r="AS110" s="127">
        <f t="shared" si="149"/>
        <v>0.14229145743293725</v>
      </c>
      <c r="AT110" s="127">
        <f t="shared" si="150"/>
        <v>0.14229145743293725</v>
      </c>
      <c r="AU110" s="128">
        <f t="shared" si="128"/>
        <v>0.14000000000000001</v>
      </c>
      <c r="AV110" s="127">
        <f t="shared" si="129"/>
        <v>0.14000000000000001</v>
      </c>
      <c r="AW110" s="127">
        <f t="shared" si="130"/>
        <v>0.14000000000000001</v>
      </c>
      <c r="AX110" s="159">
        <f t="shared" si="131"/>
        <v>273.95999999999998</v>
      </c>
      <c r="AY110" s="160">
        <f t="shared" si="132"/>
        <v>273.95999999999998</v>
      </c>
      <c r="AZ110" s="160">
        <f t="shared" si="133"/>
        <v>273.95999999999998</v>
      </c>
      <c r="BA110" s="159">
        <f t="shared" si="134"/>
        <v>3.1810999999999998</v>
      </c>
      <c r="BB110" s="160">
        <f t="shared" si="135"/>
        <v>3.1810999999999998</v>
      </c>
      <c r="BC110" s="160">
        <f t="shared" si="136"/>
        <v>3.1810999999999998</v>
      </c>
      <c r="BD110" s="171">
        <f t="shared" si="137"/>
        <v>362.88425000000001</v>
      </c>
      <c r="BE110" s="172">
        <f t="shared" si="138"/>
        <v>362.94441666666665</v>
      </c>
      <c r="BF110" s="172">
        <f t="shared" si="139"/>
        <v>362.88425000000001</v>
      </c>
      <c r="BG110" s="159">
        <f t="shared" si="140"/>
        <v>3.5415833333333335</v>
      </c>
      <c r="BH110" s="160">
        <f t="shared" si="141"/>
        <v>3.5415833333333335</v>
      </c>
      <c r="BI110" s="160">
        <f t="shared" si="142"/>
        <v>3.5415833333333335</v>
      </c>
      <c r="BM110" s="250"/>
    </row>
    <row r="111" spans="1:65">
      <c r="A111" s="6">
        <v>42675</v>
      </c>
      <c r="B111" s="7">
        <v>-2.6598695599977518E-4</v>
      </c>
      <c r="C111" s="7">
        <v>-2.6598695599977518E-4</v>
      </c>
      <c r="D111" s="7">
        <v>-2.6598695599977518E-4</v>
      </c>
      <c r="E111" s="64">
        <v>1.8010208590197863E-3</v>
      </c>
      <c r="F111" s="43">
        <v>1.8010208590197863E-3</v>
      </c>
      <c r="G111" s="7">
        <v>1.8010208590197863E-3</v>
      </c>
      <c r="H111" s="64">
        <v>1.0978851950173452E-2</v>
      </c>
      <c r="I111" s="7">
        <v>1.0978851950173452E-2</v>
      </c>
      <c r="J111" s="7">
        <v>1.0978851950173452E-2</v>
      </c>
      <c r="K111" s="64">
        <v>0.14000000000000001</v>
      </c>
      <c r="L111" s="7">
        <v>0.14000000000000001</v>
      </c>
      <c r="M111" s="7">
        <v>0.14000000000000001</v>
      </c>
      <c r="N111" s="76">
        <v>297.20400000000001</v>
      </c>
      <c r="O111" s="9">
        <v>297.31200000000001</v>
      </c>
      <c r="P111" s="9">
        <v>297.20400000000001</v>
      </c>
      <c r="Q111" s="72">
        <f t="shared" si="107"/>
        <v>3.3967000000000001</v>
      </c>
      <c r="R111" s="8">
        <v>3.3967000000000001</v>
      </c>
      <c r="S111" s="8">
        <f t="shared" si="108"/>
        <v>3.3967000000000001</v>
      </c>
      <c r="T111" s="161">
        <f t="shared" si="109"/>
        <v>3.2794286777648729E-3</v>
      </c>
      <c r="U111" s="162">
        <f t="shared" si="110"/>
        <v>3.2794286777648729E-3</v>
      </c>
      <c r="V111" s="162">
        <f t="shared" si="111"/>
        <v>3.2794286777648729E-3</v>
      </c>
      <c r="W111" s="163">
        <f t="shared" si="112"/>
        <v>5.2103345338776474E-3</v>
      </c>
      <c r="X111" s="162">
        <f t="shared" si="113"/>
        <v>5.2103345338776474E-3</v>
      </c>
      <c r="Y111" s="162">
        <f t="shared" si="114"/>
        <v>5.2103345338776474E-3</v>
      </c>
      <c r="Z111" s="163">
        <f t="shared" si="115"/>
        <v>3.3488129194400917E-2</v>
      </c>
      <c r="AA111" s="162">
        <f t="shared" si="116"/>
        <v>3.3488129194400917E-2</v>
      </c>
      <c r="AB111" s="162">
        <f t="shared" si="117"/>
        <v>3.3488129194400917E-2</v>
      </c>
      <c r="AC111" s="128">
        <f t="shared" si="118"/>
        <v>0.14000000000000001</v>
      </c>
      <c r="AD111" s="127">
        <f t="shared" si="119"/>
        <v>0.14000000000000001</v>
      </c>
      <c r="AE111" s="127">
        <f t="shared" si="120"/>
        <v>0.14000000000000001</v>
      </c>
      <c r="AF111" s="159">
        <f t="shared" si="121"/>
        <v>297.20400000000001</v>
      </c>
      <c r="AG111" s="160">
        <f t="shared" si="122"/>
        <v>297.31200000000001</v>
      </c>
      <c r="AH111" s="160">
        <f t="shared" si="123"/>
        <v>297.20400000000001</v>
      </c>
      <c r="AI111" s="159">
        <f t="shared" si="124"/>
        <v>3.3967000000000001</v>
      </c>
      <c r="AJ111" s="160">
        <f t="shared" si="125"/>
        <v>3.3967000000000001</v>
      </c>
      <c r="AK111" s="160">
        <f t="shared" si="126"/>
        <v>3.3967000000000001</v>
      </c>
      <c r="AL111" s="170">
        <f t="shared" si="127"/>
        <v>7.1168355722895482E-2</v>
      </c>
      <c r="AM111" s="127">
        <f t="shared" si="143"/>
        <v>7.1168355722895482E-2</v>
      </c>
      <c r="AN111" s="127">
        <f t="shared" si="144"/>
        <v>7.1168355722895482E-2</v>
      </c>
      <c r="AO111" s="155">
        <f t="shared" si="145"/>
        <v>6.9873832983181394E-2</v>
      </c>
      <c r="AP111" s="154">
        <f t="shared" si="146"/>
        <v>6.9873832983181394E-2</v>
      </c>
      <c r="AQ111" s="154">
        <f t="shared" si="147"/>
        <v>6.9873832983181394E-2</v>
      </c>
      <c r="AR111" s="128">
        <f t="shared" si="148"/>
        <v>0.14208295293152107</v>
      </c>
      <c r="AS111" s="127">
        <f t="shared" si="149"/>
        <v>0.14208295293152107</v>
      </c>
      <c r="AT111" s="127">
        <f t="shared" si="150"/>
        <v>0.14208295293152107</v>
      </c>
      <c r="AU111" s="128">
        <f t="shared" si="128"/>
        <v>0.14000000000000001</v>
      </c>
      <c r="AV111" s="127">
        <f t="shared" si="129"/>
        <v>0.14000000000000001</v>
      </c>
      <c r="AW111" s="127">
        <f t="shared" si="130"/>
        <v>0.14000000000000001</v>
      </c>
      <c r="AX111" s="159">
        <f t="shared" si="131"/>
        <v>297.20400000000001</v>
      </c>
      <c r="AY111" s="160">
        <f t="shared" si="132"/>
        <v>297.31200000000001</v>
      </c>
      <c r="AZ111" s="160">
        <f t="shared" si="133"/>
        <v>297.20400000000001</v>
      </c>
      <c r="BA111" s="159">
        <f t="shared" si="134"/>
        <v>3.3967000000000001</v>
      </c>
      <c r="BB111" s="160">
        <f t="shared" si="135"/>
        <v>3.3967000000000001</v>
      </c>
      <c r="BC111" s="160">
        <f t="shared" si="136"/>
        <v>3.3967000000000001</v>
      </c>
      <c r="BD111" s="171">
        <f t="shared" si="137"/>
        <v>350.64024999999998</v>
      </c>
      <c r="BE111" s="172">
        <f t="shared" si="138"/>
        <v>350.70933333333329</v>
      </c>
      <c r="BF111" s="172">
        <f t="shared" si="139"/>
        <v>350.64024999999998</v>
      </c>
      <c r="BG111" s="159">
        <f t="shared" si="140"/>
        <v>3.5037583333333338</v>
      </c>
      <c r="BH111" s="160">
        <f t="shared" si="141"/>
        <v>3.5037583333333338</v>
      </c>
      <c r="BI111" s="160">
        <f t="shared" si="142"/>
        <v>3.5037583333333338</v>
      </c>
      <c r="BM111" s="250"/>
    </row>
    <row r="112" spans="1:65">
      <c r="A112" s="6">
        <v>42705</v>
      </c>
      <c r="B112" s="7">
        <v>5.4002116299152192E-3</v>
      </c>
      <c r="C112" s="7">
        <v>5.4002116299152192E-3</v>
      </c>
      <c r="D112" s="7">
        <v>5.4002116299152192E-3</v>
      </c>
      <c r="E112" s="64">
        <v>2.9991053089204467E-3</v>
      </c>
      <c r="F112" s="43">
        <v>2.9991053089204467E-3</v>
      </c>
      <c r="G112" s="7">
        <v>2.9991053089204467E-3</v>
      </c>
      <c r="H112" s="64">
        <v>1.0793911082132235E-2</v>
      </c>
      <c r="I112" s="7">
        <v>1.0793911082132235E-2</v>
      </c>
      <c r="J112" s="7">
        <v>1.0793911082132235E-2</v>
      </c>
      <c r="K112" s="64">
        <v>0.13750000000000001</v>
      </c>
      <c r="L112" s="7">
        <v>0.13750000000000001</v>
      </c>
      <c r="M112" s="7">
        <v>0.13750000000000001</v>
      </c>
      <c r="N112" s="76">
        <v>280.75799999999998</v>
      </c>
      <c r="O112" s="9">
        <v>280.75799999999998</v>
      </c>
      <c r="P112" s="9">
        <v>280.75799999999998</v>
      </c>
      <c r="Q112" s="72">
        <f t="shared" si="107"/>
        <v>3.2591000000000001</v>
      </c>
      <c r="R112" s="8">
        <v>3.2591000000000001</v>
      </c>
      <c r="S112" s="8">
        <f t="shared" si="108"/>
        <v>3.2591000000000001</v>
      </c>
      <c r="T112" s="161">
        <f t="shared" si="109"/>
        <v>6.7134119051168728E-3</v>
      </c>
      <c r="U112" s="162">
        <f t="shared" si="110"/>
        <v>6.7134119051168728E-3</v>
      </c>
      <c r="V112" s="162">
        <f t="shared" si="111"/>
        <v>6.7134119051168728E-3</v>
      </c>
      <c r="W112" s="163">
        <f t="shared" si="112"/>
        <v>7.4190016728088448E-3</v>
      </c>
      <c r="X112" s="162">
        <f t="shared" si="113"/>
        <v>7.4190016728088448E-3</v>
      </c>
      <c r="Y112" s="162">
        <f t="shared" si="114"/>
        <v>7.4190016728088448E-3</v>
      </c>
      <c r="Z112" s="163">
        <f t="shared" si="115"/>
        <v>3.3110460722215906E-2</v>
      </c>
      <c r="AA112" s="162">
        <f t="shared" si="116"/>
        <v>3.3110460722215906E-2</v>
      </c>
      <c r="AB112" s="162">
        <f t="shared" si="117"/>
        <v>3.3110460722215906E-2</v>
      </c>
      <c r="AC112" s="128">
        <f t="shared" si="118"/>
        <v>0.13750000000000001</v>
      </c>
      <c r="AD112" s="127">
        <f t="shared" si="119"/>
        <v>0.13750000000000001</v>
      </c>
      <c r="AE112" s="127">
        <f t="shared" si="120"/>
        <v>0.13750000000000001</v>
      </c>
      <c r="AF112" s="159">
        <f t="shared" si="121"/>
        <v>280.75799999999998</v>
      </c>
      <c r="AG112" s="160">
        <f t="shared" si="122"/>
        <v>280.75799999999998</v>
      </c>
      <c r="AH112" s="160">
        <f t="shared" si="123"/>
        <v>280.75799999999998</v>
      </c>
      <c r="AI112" s="159">
        <f t="shared" si="124"/>
        <v>3.2591000000000001</v>
      </c>
      <c r="AJ112" s="160">
        <f t="shared" si="125"/>
        <v>3.2591000000000001</v>
      </c>
      <c r="AK112" s="160">
        <f t="shared" si="126"/>
        <v>3.2591000000000001</v>
      </c>
      <c r="AL112" s="170">
        <f t="shared" si="127"/>
        <v>7.1729082528960486E-2</v>
      </c>
      <c r="AM112" s="127">
        <f t="shared" si="143"/>
        <v>7.1729082528960486E-2</v>
      </c>
      <c r="AN112" s="127">
        <f t="shared" si="144"/>
        <v>7.1729082528960486E-2</v>
      </c>
      <c r="AO112" s="155">
        <f t="shared" si="145"/>
        <v>6.2879882132213849E-2</v>
      </c>
      <c r="AP112" s="154">
        <f t="shared" si="146"/>
        <v>6.2879882132213849E-2</v>
      </c>
      <c r="AQ112" s="154">
        <f t="shared" si="147"/>
        <v>6.2879882132213849E-2</v>
      </c>
      <c r="AR112" s="128">
        <f t="shared" si="148"/>
        <v>0.14166560055779009</v>
      </c>
      <c r="AS112" s="127">
        <f t="shared" si="149"/>
        <v>0.14166560055779009</v>
      </c>
      <c r="AT112" s="127">
        <f t="shared" si="150"/>
        <v>0.14166560055779009</v>
      </c>
      <c r="AU112" s="128">
        <f t="shared" si="128"/>
        <v>0.13750000000000001</v>
      </c>
      <c r="AV112" s="127">
        <f t="shared" si="129"/>
        <v>0.13750000000000001</v>
      </c>
      <c r="AW112" s="127">
        <f t="shared" si="130"/>
        <v>0.13750000000000001</v>
      </c>
      <c r="AX112" s="159">
        <f t="shared" si="131"/>
        <v>280.75799999999998</v>
      </c>
      <c r="AY112" s="160">
        <f t="shared" si="132"/>
        <v>280.75799999999998</v>
      </c>
      <c r="AZ112" s="160">
        <f t="shared" si="133"/>
        <v>280.75799999999998</v>
      </c>
      <c r="BA112" s="159">
        <f t="shared" si="134"/>
        <v>3.2591000000000001</v>
      </c>
      <c r="BB112" s="160">
        <f t="shared" si="135"/>
        <v>3.2591000000000001</v>
      </c>
      <c r="BC112" s="160">
        <f t="shared" si="136"/>
        <v>3.2591000000000001</v>
      </c>
      <c r="BD112" s="171">
        <f t="shared" si="137"/>
        <v>332.79075</v>
      </c>
      <c r="BE112" s="172">
        <f t="shared" si="138"/>
        <v>332.86091666666658</v>
      </c>
      <c r="BF112" s="172">
        <f t="shared" si="139"/>
        <v>332.79075</v>
      </c>
      <c r="BG112" s="159">
        <f t="shared" si="140"/>
        <v>3.4499499999999999</v>
      </c>
      <c r="BH112" s="160">
        <f t="shared" si="141"/>
        <v>3.4499499999999999</v>
      </c>
      <c r="BI112" s="160">
        <f t="shared" si="142"/>
        <v>3.4499499999999999</v>
      </c>
      <c r="BM112" s="250"/>
    </row>
    <row r="113" spans="1:65">
      <c r="A113" s="53">
        <v>42736</v>
      </c>
      <c r="B113" s="7">
        <v>6.4085503792508103E-3</v>
      </c>
      <c r="C113" s="7">
        <v>6.4085503792508103E-3</v>
      </c>
      <c r="D113" s="7">
        <v>6.4085503792508103E-3</v>
      </c>
      <c r="E113" s="64">
        <v>3.8004899805266223E-3</v>
      </c>
      <c r="F113" s="43">
        <v>3.8004899805266223E-3</v>
      </c>
      <c r="G113" s="7">
        <v>3.8004899805266223E-3</v>
      </c>
      <c r="H113" s="64">
        <v>1.02368443581764E-2</v>
      </c>
      <c r="I113" s="7">
        <v>1.02368443581764E-2</v>
      </c>
      <c r="J113" s="7">
        <v>1.02368443581764E-2</v>
      </c>
      <c r="K113" s="64">
        <v>0.13</v>
      </c>
      <c r="L113" s="7">
        <v>0.13</v>
      </c>
      <c r="M113" s="7">
        <v>0.13</v>
      </c>
      <c r="N113" s="76">
        <v>251.18899999999999</v>
      </c>
      <c r="O113" s="9">
        <v>250.93799999999999</v>
      </c>
      <c r="P113" s="9">
        <v>251.18899999999999</v>
      </c>
      <c r="Q113" s="72">
        <f t="shared" si="107"/>
        <v>3.1269999999999998</v>
      </c>
      <c r="R113" s="8">
        <v>3.1269999999999998</v>
      </c>
      <c r="S113" s="8">
        <f t="shared" si="108"/>
        <v>3.1269999999999998</v>
      </c>
      <c r="T113" s="161">
        <f t="shared" si="109"/>
        <v>1.1574232399643281E-2</v>
      </c>
      <c r="U113" s="162">
        <f t="shared" si="110"/>
        <v>1.1574232399643281E-2</v>
      </c>
      <c r="V113" s="162">
        <f t="shared" si="111"/>
        <v>1.1574232399643281E-2</v>
      </c>
      <c r="W113" s="163">
        <f t="shared" si="112"/>
        <v>8.6242809592544933E-3</v>
      </c>
      <c r="X113" s="162">
        <f t="shared" si="113"/>
        <v>8.6242809592544933E-3</v>
      </c>
      <c r="Y113" s="162">
        <f t="shared" si="114"/>
        <v>8.6242809592544933E-3</v>
      </c>
      <c r="Z113" s="163">
        <f t="shared" si="115"/>
        <v>3.2352209643324414E-2</v>
      </c>
      <c r="AA113" s="162">
        <f t="shared" si="116"/>
        <v>3.2352209643324414E-2</v>
      </c>
      <c r="AB113" s="162">
        <f t="shared" si="117"/>
        <v>3.2352209643324414E-2</v>
      </c>
      <c r="AC113" s="128">
        <f t="shared" si="118"/>
        <v>0.13</v>
      </c>
      <c r="AD113" s="127">
        <f t="shared" si="119"/>
        <v>0.13</v>
      </c>
      <c r="AE113" s="127">
        <f t="shared" si="120"/>
        <v>0.13</v>
      </c>
      <c r="AF113" s="159">
        <f t="shared" si="121"/>
        <v>251.18899999999999</v>
      </c>
      <c r="AG113" s="160">
        <f t="shared" si="122"/>
        <v>250.93799999999999</v>
      </c>
      <c r="AH113" s="160">
        <f t="shared" si="123"/>
        <v>251.18899999999999</v>
      </c>
      <c r="AI113" s="159">
        <f t="shared" si="124"/>
        <v>3.1269999999999998</v>
      </c>
      <c r="AJ113" s="160">
        <f t="shared" si="125"/>
        <v>3.1269999999999998</v>
      </c>
      <c r="AK113" s="160">
        <f t="shared" si="126"/>
        <v>3.1269999999999998</v>
      </c>
      <c r="AL113" s="170">
        <f t="shared" si="127"/>
        <v>6.6471172643655763E-2</v>
      </c>
      <c r="AM113" s="127">
        <f t="shared" si="143"/>
        <v>6.6471172643655763E-2</v>
      </c>
      <c r="AN113" s="127">
        <f t="shared" si="144"/>
        <v>6.6471172643655763E-2</v>
      </c>
      <c r="AO113" s="155">
        <f t="shared" si="145"/>
        <v>5.3540150717656276E-2</v>
      </c>
      <c r="AP113" s="154">
        <f t="shared" si="146"/>
        <v>5.3540150717656276E-2</v>
      </c>
      <c r="AQ113" s="154">
        <f t="shared" si="147"/>
        <v>5.3540150717656276E-2</v>
      </c>
      <c r="AR113" s="128">
        <f t="shared" si="148"/>
        <v>0.14061943815545885</v>
      </c>
      <c r="AS113" s="127">
        <f t="shared" si="149"/>
        <v>0.14061943815545885</v>
      </c>
      <c r="AT113" s="127">
        <f t="shared" si="150"/>
        <v>0.14061943815545885</v>
      </c>
      <c r="AU113" s="128">
        <f t="shared" si="128"/>
        <v>0.13</v>
      </c>
      <c r="AV113" s="127">
        <f t="shared" si="129"/>
        <v>0.13</v>
      </c>
      <c r="AW113" s="127">
        <f t="shared" si="130"/>
        <v>0.13</v>
      </c>
      <c r="AX113" s="159">
        <f t="shared" si="131"/>
        <v>251.18899999999999</v>
      </c>
      <c r="AY113" s="160">
        <f t="shared" si="132"/>
        <v>250.93799999999999</v>
      </c>
      <c r="AZ113" s="160">
        <f t="shared" si="133"/>
        <v>251.18899999999999</v>
      </c>
      <c r="BA113" s="159">
        <f t="shared" si="134"/>
        <v>3.1269999999999998</v>
      </c>
      <c r="BB113" s="160">
        <f t="shared" si="135"/>
        <v>3.1269999999999998</v>
      </c>
      <c r="BC113" s="160">
        <f t="shared" si="136"/>
        <v>3.1269999999999998</v>
      </c>
      <c r="BD113" s="171">
        <f t="shared" si="137"/>
        <v>314.26841666666667</v>
      </c>
      <c r="BE113" s="172">
        <f t="shared" si="138"/>
        <v>314.31850000000003</v>
      </c>
      <c r="BF113" s="172">
        <f t="shared" si="139"/>
        <v>314.26841666666667</v>
      </c>
      <c r="BG113" s="159">
        <f t="shared" si="140"/>
        <v>3.3736333333333337</v>
      </c>
      <c r="BH113" s="160">
        <f t="shared" si="141"/>
        <v>3.3736333333333337</v>
      </c>
      <c r="BI113" s="160">
        <f t="shared" si="142"/>
        <v>3.3736333333333337</v>
      </c>
      <c r="BM113" s="250"/>
    </row>
    <row r="114" spans="1:65">
      <c r="A114" s="6">
        <v>42767</v>
      </c>
      <c r="B114" s="7">
        <v>8.3691187032530756E-4</v>
      </c>
      <c r="C114" s="7">
        <v>8.3691187032530756E-4</v>
      </c>
      <c r="D114" s="7">
        <v>8.3691187032530756E-4</v>
      </c>
      <c r="E114" s="64">
        <v>3.3000615371778785E-3</v>
      </c>
      <c r="F114" s="43">
        <v>3.3000615371778785E-3</v>
      </c>
      <c r="G114" s="7">
        <v>3.3000615371778785E-3</v>
      </c>
      <c r="H114" s="64">
        <v>9.6763780332134175E-3</v>
      </c>
      <c r="I114" s="7">
        <v>9.6763780332134175E-3</v>
      </c>
      <c r="J114" s="7">
        <v>9.6763780332134175E-3</v>
      </c>
      <c r="K114" s="64">
        <v>0.1225</v>
      </c>
      <c r="L114" s="7">
        <v>0.1225</v>
      </c>
      <c r="M114" s="7">
        <v>0.1225</v>
      </c>
      <c r="N114" s="76">
        <v>223.73599999999999</v>
      </c>
      <c r="O114" s="9">
        <v>223.73699999999999</v>
      </c>
      <c r="P114" s="9">
        <v>223.73599999999999</v>
      </c>
      <c r="Q114" s="72">
        <f t="shared" si="107"/>
        <v>3.0992999999999999</v>
      </c>
      <c r="R114" s="8">
        <v>3.0992999999999999</v>
      </c>
      <c r="S114" s="8">
        <f t="shared" si="108"/>
        <v>3.0992999999999999</v>
      </c>
      <c r="T114" s="161">
        <f t="shared" si="109"/>
        <v>1.2690193264330851E-2</v>
      </c>
      <c r="U114" s="162">
        <f t="shared" si="110"/>
        <v>1.2690193264330851E-2</v>
      </c>
      <c r="V114" s="162">
        <f t="shared" si="111"/>
        <v>1.2690193264330851E-2</v>
      </c>
      <c r="W114" s="163">
        <f t="shared" si="112"/>
        <v>1.0133531593516487E-2</v>
      </c>
      <c r="X114" s="162">
        <f t="shared" si="113"/>
        <v>1.0133531593516487E-2</v>
      </c>
      <c r="Y114" s="162">
        <f t="shared" si="114"/>
        <v>1.0133531593516487E-2</v>
      </c>
      <c r="Z114" s="163">
        <f t="shared" si="115"/>
        <v>3.1022199798328431E-2</v>
      </c>
      <c r="AA114" s="162">
        <f t="shared" si="116"/>
        <v>3.1022199798328431E-2</v>
      </c>
      <c r="AB114" s="162">
        <f t="shared" si="117"/>
        <v>3.1022199798328431E-2</v>
      </c>
      <c r="AC114" s="128">
        <f t="shared" si="118"/>
        <v>0.1225</v>
      </c>
      <c r="AD114" s="127">
        <f t="shared" si="119"/>
        <v>0.1225</v>
      </c>
      <c r="AE114" s="127">
        <f t="shared" si="120"/>
        <v>0.1225</v>
      </c>
      <c r="AF114" s="159">
        <f t="shared" si="121"/>
        <v>223.73599999999999</v>
      </c>
      <c r="AG114" s="160">
        <f t="shared" si="122"/>
        <v>223.73699999999999</v>
      </c>
      <c r="AH114" s="160">
        <f t="shared" si="123"/>
        <v>223.73599999999999</v>
      </c>
      <c r="AI114" s="159">
        <f t="shared" si="124"/>
        <v>3.0992999999999999</v>
      </c>
      <c r="AJ114" s="160">
        <f t="shared" si="125"/>
        <v>3.0992999999999999</v>
      </c>
      <c r="AK114" s="160">
        <f t="shared" si="126"/>
        <v>3.0992999999999999</v>
      </c>
      <c r="AL114" s="170">
        <f t="shared" si="127"/>
        <v>5.3764036233970414E-2</v>
      </c>
      <c r="AM114" s="127">
        <f t="shared" si="143"/>
        <v>5.3764036233970414E-2</v>
      </c>
      <c r="AN114" s="127">
        <f t="shared" si="144"/>
        <v>5.3764036233970414E-2</v>
      </c>
      <c r="AO114" s="155">
        <f t="shared" si="145"/>
        <v>4.7589072961634837E-2</v>
      </c>
      <c r="AP114" s="154">
        <f t="shared" si="146"/>
        <v>4.7589072961634837E-2</v>
      </c>
      <c r="AQ114" s="154">
        <f t="shared" si="147"/>
        <v>4.7589072961634837E-2</v>
      </c>
      <c r="AR114" s="128">
        <f t="shared" si="148"/>
        <v>0.13894201336657042</v>
      </c>
      <c r="AS114" s="127">
        <f t="shared" si="149"/>
        <v>0.13894201336657042</v>
      </c>
      <c r="AT114" s="127">
        <f t="shared" si="150"/>
        <v>0.13894201336657042</v>
      </c>
      <c r="AU114" s="128">
        <f t="shared" si="128"/>
        <v>0.1225</v>
      </c>
      <c r="AV114" s="127">
        <f t="shared" si="129"/>
        <v>0.1225</v>
      </c>
      <c r="AW114" s="127">
        <f t="shared" si="130"/>
        <v>0.1225</v>
      </c>
      <c r="AX114" s="159">
        <f t="shared" si="131"/>
        <v>223.73599999999999</v>
      </c>
      <c r="AY114" s="160">
        <f t="shared" si="132"/>
        <v>223.73699999999999</v>
      </c>
      <c r="AZ114" s="160">
        <f t="shared" si="133"/>
        <v>223.73599999999999</v>
      </c>
      <c r="BA114" s="159">
        <f t="shared" si="134"/>
        <v>3.0992999999999999</v>
      </c>
      <c r="BB114" s="160">
        <f t="shared" si="135"/>
        <v>3.0992999999999999</v>
      </c>
      <c r="BC114" s="160">
        <f t="shared" si="136"/>
        <v>3.0992999999999999</v>
      </c>
      <c r="BD114" s="171">
        <f t="shared" si="137"/>
        <v>294.60899999999998</v>
      </c>
      <c r="BE114" s="172">
        <f t="shared" si="138"/>
        <v>294.65916666666664</v>
      </c>
      <c r="BF114" s="172">
        <f t="shared" si="139"/>
        <v>294.60899999999998</v>
      </c>
      <c r="BG114" s="159">
        <f t="shared" si="140"/>
        <v>3.3002750000000005</v>
      </c>
      <c r="BH114" s="160">
        <f t="shared" si="141"/>
        <v>3.3002750000000005</v>
      </c>
      <c r="BI114" s="160">
        <f t="shared" si="142"/>
        <v>3.3002750000000005</v>
      </c>
      <c r="BM114" s="250"/>
    </row>
    <row r="115" spans="1:65">
      <c r="A115" s="6">
        <v>42795</v>
      </c>
      <c r="B115" s="7">
        <v>1.4712527717342105E-4</v>
      </c>
      <c r="C115" s="7">
        <v>1.4712527717342105E-4</v>
      </c>
      <c r="D115" s="7">
        <v>1.4712527717342105E-4</v>
      </c>
      <c r="E115" s="64">
        <v>2.4991319570779602E-3</v>
      </c>
      <c r="F115" s="43">
        <v>2.4991319570779602E-3</v>
      </c>
      <c r="G115" s="7">
        <v>2.4991319570779602E-3</v>
      </c>
      <c r="H115" s="64">
        <v>9.6763780332134175E-3</v>
      </c>
      <c r="I115" s="7">
        <v>9.6763780332134175E-3</v>
      </c>
      <c r="J115" s="7">
        <v>9.6763780332134175E-3</v>
      </c>
      <c r="K115" s="64">
        <v>0.1225</v>
      </c>
      <c r="L115" s="7">
        <v>0.1225</v>
      </c>
      <c r="M115" s="7">
        <v>0.1225</v>
      </c>
      <c r="N115" s="76">
        <v>226.435</v>
      </c>
      <c r="O115" s="9">
        <v>226.435</v>
      </c>
      <c r="P115" s="9">
        <v>226.435</v>
      </c>
      <c r="Q115" s="72">
        <f t="shared" si="107"/>
        <v>3.1684000000000001</v>
      </c>
      <c r="R115" s="8">
        <v>3.1684000000000001</v>
      </c>
      <c r="S115" s="8">
        <f t="shared" si="108"/>
        <v>3.1684000000000001</v>
      </c>
      <c r="T115" s="161">
        <f t="shared" si="109"/>
        <v>7.3990176983658174E-3</v>
      </c>
      <c r="U115" s="162">
        <f t="shared" si="110"/>
        <v>7.3990176983658174E-3</v>
      </c>
      <c r="V115" s="162">
        <f t="shared" si="111"/>
        <v>7.3990176983658174E-3</v>
      </c>
      <c r="W115" s="163">
        <f t="shared" si="112"/>
        <v>9.6300018845405511E-3</v>
      </c>
      <c r="X115" s="162">
        <f t="shared" si="113"/>
        <v>9.6300018845405511E-3</v>
      </c>
      <c r="Y115" s="162">
        <f t="shared" si="114"/>
        <v>9.6300018845405511E-3</v>
      </c>
      <c r="Z115" s="163">
        <f t="shared" si="115"/>
        <v>2.9882302367397084E-2</v>
      </c>
      <c r="AA115" s="162">
        <f t="shared" si="116"/>
        <v>2.9882302367397084E-2</v>
      </c>
      <c r="AB115" s="162">
        <f t="shared" si="117"/>
        <v>2.9882302367397084E-2</v>
      </c>
      <c r="AC115" s="128">
        <f t="shared" si="118"/>
        <v>0.1225</v>
      </c>
      <c r="AD115" s="127">
        <f t="shared" si="119"/>
        <v>0.1225</v>
      </c>
      <c r="AE115" s="127">
        <f t="shared" si="120"/>
        <v>0.1225</v>
      </c>
      <c r="AF115" s="159">
        <f t="shared" si="121"/>
        <v>226.435</v>
      </c>
      <c r="AG115" s="160">
        <f t="shared" si="122"/>
        <v>226.435</v>
      </c>
      <c r="AH115" s="160">
        <f t="shared" si="123"/>
        <v>226.435</v>
      </c>
      <c r="AI115" s="159">
        <f t="shared" si="124"/>
        <v>3.1684000000000001</v>
      </c>
      <c r="AJ115" s="160">
        <f t="shared" si="125"/>
        <v>3.1684000000000001</v>
      </c>
      <c r="AK115" s="160">
        <f t="shared" si="126"/>
        <v>3.1684000000000001</v>
      </c>
      <c r="AL115" s="170">
        <f t="shared" si="127"/>
        <v>4.8552842610910973E-2</v>
      </c>
      <c r="AM115" s="127">
        <f t="shared" si="143"/>
        <v>4.8552842610910973E-2</v>
      </c>
      <c r="AN115" s="127">
        <f t="shared" si="144"/>
        <v>4.8552842610910973E-2</v>
      </c>
      <c r="AO115" s="155">
        <f t="shared" si="145"/>
        <v>4.5711051156818616E-2</v>
      </c>
      <c r="AP115" s="154">
        <f t="shared" si="146"/>
        <v>4.5711051156818616E-2</v>
      </c>
      <c r="AQ115" s="154">
        <f t="shared" si="147"/>
        <v>4.5711051156818616E-2</v>
      </c>
      <c r="AR115" s="128">
        <f t="shared" si="148"/>
        <v>0.13726705544246465</v>
      </c>
      <c r="AS115" s="127">
        <f t="shared" si="149"/>
        <v>0.13726705544246465</v>
      </c>
      <c r="AT115" s="127">
        <f t="shared" si="150"/>
        <v>0.13726705544246465</v>
      </c>
      <c r="AU115" s="128">
        <f t="shared" si="128"/>
        <v>0.1225</v>
      </c>
      <c r="AV115" s="127">
        <f t="shared" si="129"/>
        <v>0.1225</v>
      </c>
      <c r="AW115" s="127">
        <f t="shared" si="130"/>
        <v>0.1225</v>
      </c>
      <c r="AX115" s="159">
        <f t="shared" si="131"/>
        <v>226.435</v>
      </c>
      <c r="AY115" s="160">
        <f t="shared" si="132"/>
        <v>226.435</v>
      </c>
      <c r="AZ115" s="160">
        <f t="shared" si="133"/>
        <v>226.435</v>
      </c>
      <c r="BA115" s="159">
        <f t="shared" si="134"/>
        <v>3.1684000000000001</v>
      </c>
      <c r="BB115" s="160">
        <f t="shared" si="135"/>
        <v>3.1684000000000001</v>
      </c>
      <c r="BC115" s="160">
        <f t="shared" si="136"/>
        <v>3.1684000000000001</v>
      </c>
      <c r="BD115" s="171">
        <f t="shared" si="137"/>
        <v>283.00008333333329</v>
      </c>
      <c r="BE115" s="172">
        <f t="shared" si="138"/>
        <v>283.05016666666666</v>
      </c>
      <c r="BF115" s="172">
        <f t="shared" si="139"/>
        <v>283.00008333333329</v>
      </c>
      <c r="BG115" s="159">
        <f t="shared" si="140"/>
        <v>3.2677333333333336</v>
      </c>
      <c r="BH115" s="160">
        <f t="shared" si="141"/>
        <v>3.2677333333333336</v>
      </c>
      <c r="BI115" s="160">
        <f t="shared" si="142"/>
        <v>3.2677333333333336</v>
      </c>
      <c r="BM115" s="250"/>
    </row>
    <row r="116" spans="1:65">
      <c r="A116" s="6">
        <v>42826</v>
      </c>
      <c r="B116" s="7">
        <v>-1.0956218656043126E-2</v>
      </c>
      <c r="C116" s="7">
        <v>-1.0956218656043126E-2</v>
      </c>
      <c r="D116" s="7">
        <v>-1.0956218656043126E-2</v>
      </c>
      <c r="E116" s="64">
        <v>1.3999240930047119E-3</v>
      </c>
      <c r="F116" s="43">
        <v>1.3999240930047119E-3</v>
      </c>
      <c r="G116" s="7">
        <v>1.3999240930047119E-3</v>
      </c>
      <c r="H116" s="64">
        <v>8.9237257287477778E-3</v>
      </c>
      <c r="I116" s="7">
        <v>8.9237257287477778E-3</v>
      </c>
      <c r="J116" s="7">
        <v>8.9237257287477778E-3</v>
      </c>
      <c r="K116" s="64">
        <v>0.1125</v>
      </c>
      <c r="L116" s="7">
        <v>0.1125</v>
      </c>
      <c r="M116" s="7">
        <v>0.1125</v>
      </c>
      <c r="N116" s="76">
        <v>217.66399999999999</v>
      </c>
      <c r="O116" s="9">
        <v>217.696</v>
      </c>
      <c r="P116" s="9">
        <v>217.66399999999999</v>
      </c>
      <c r="Q116" s="72">
        <f t="shared" si="107"/>
        <v>3.1983999999999999</v>
      </c>
      <c r="R116" s="8">
        <v>3.1983999999999999</v>
      </c>
      <c r="S116" s="8">
        <f t="shared" si="108"/>
        <v>3.1983999999999999</v>
      </c>
      <c r="T116" s="161">
        <f t="shared" si="109"/>
        <v>-9.9828410528561839E-3</v>
      </c>
      <c r="U116" s="162">
        <f t="shared" si="110"/>
        <v>-9.9828410528561839E-3</v>
      </c>
      <c r="V116" s="162">
        <f t="shared" si="111"/>
        <v>-9.9828410528561839E-3</v>
      </c>
      <c r="W116" s="163">
        <f t="shared" si="112"/>
        <v>7.2154948527800578E-3</v>
      </c>
      <c r="X116" s="162">
        <f t="shared" si="113"/>
        <v>7.2154948527800578E-3</v>
      </c>
      <c r="Y116" s="162">
        <f t="shared" si="114"/>
        <v>7.2154948527800578E-3</v>
      </c>
      <c r="Z116" s="163">
        <f t="shared" si="115"/>
        <v>2.8543648323140269E-2</v>
      </c>
      <c r="AA116" s="162">
        <f t="shared" si="116"/>
        <v>2.8543648323140269E-2</v>
      </c>
      <c r="AB116" s="162">
        <f t="shared" si="117"/>
        <v>2.8543648323140269E-2</v>
      </c>
      <c r="AC116" s="128">
        <f t="shared" si="118"/>
        <v>0.1125</v>
      </c>
      <c r="AD116" s="127">
        <f t="shared" si="119"/>
        <v>0.1125</v>
      </c>
      <c r="AE116" s="127">
        <f t="shared" si="120"/>
        <v>0.1125</v>
      </c>
      <c r="AF116" s="159">
        <f t="shared" si="121"/>
        <v>217.66399999999999</v>
      </c>
      <c r="AG116" s="160">
        <f t="shared" si="122"/>
        <v>217.696</v>
      </c>
      <c r="AH116" s="160">
        <f t="shared" si="123"/>
        <v>217.66399999999999</v>
      </c>
      <c r="AI116" s="159">
        <f t="shared" si="124"/>
        <v>3.1983999999999999</v>
      </c>
      <c r="AJ116" s="160">
        <f t="shared" si="125"/>
        <v>3.1983999999999999</v>
      </c>
      <c r="AK116" s="160">
        <f t="shared" si="126"/>
        <v>3.1983999999999999</v>
      </c>
      <c r="AL116" s="170">
        <f t="shared" si="127"/>
        <v>3.3672505702551314E-2</v>
      </c>
      <c r="AM116" s="127">
        <f t="shared" si="143"/>
        <v>3.3672505702551314E-2</v>
      </c>
      <c r="AN116" s="127">
        <f t="shared" si="144"/>
        <v>3.3672505702551314E-2</v>
      </c>
      <c r="AO116" s="155">
        <f t="shared" si="145"/>
        <v>4.0825168946228008E-2</v>
      </c>
      <c r="AP116" s="154">
        <f t="shared" si="146"/>
        <v>4.0825168946228008E-2</v>
      </c>
      <c r="AQ116" s="154">
        <f t="shared" si="147"/>
        <v>4.0825168946228008E-2</v>
      </c>
      <c r="AR116" s="128">
        <f t="shared" si="148"/>
        <v>0.13474804410731211</v>
      </c>
      <c r="AS116" s="127">
        <f t="shared" si="149"/>
        <v>0.13474804410731211</v>
      </c>
      <c r="AT116" s="127">
        <f t="shared" si="150"/>
        <v>0.13474804410731211</v>
      </c>
      <c r="AU116" s="128">
        <f t="shared" si="128"/>
        <v>0.1125</v>
      </c>
      <c r="AV116" s="127">
        <f t="shared" si="129"/>
        <v>0.1125</v>
      </c>
      <c r="AW116" s="127">
        <f t="shared" si="130"/>
        <v>0.1125</v>
      </c>
      <c r="AX116" s="159">
        <f t="shared" si="131"/>
        <v>217.66399999999999</v>
      </c>
      <c r="AY116" s="160">
        <f t="shared" si="132"/>
        <v>217.696</v>
      </c>
      <c r="AZ116" s="160">
        <f t="shared" si="133"/>
        <v>217.66399999999999</v>
      </c>
      <c r="BA116" s="159">
        <f t="shared" si="134"/>
        <v>3.1983999999999999</v>
      </c>
      <c r="BB116" s="160">
        <f t="shared" si="135"/>
        <v>3.1983999999999999</v>
      </c>
      <c r="BC116" s="160">
        <f t="shared" si="136"/>
        <v>3.1983999999999999</v>
      </c>
      <c r="BD116" s="171">
        <f t="shared" si="137"/>
        <v>272.82566666666662</v>
      </c>
      <c r="BE116" s="172">
        <f t="shared" si="138"/>
        <v>272.87849999999997</v>
      </c>
      <c r="BF116" s="172">
        <f t="shared" si="139"/>
        <v>272.82566666666662</v>
      </c>
      <c r="BG116" s="159">
        <f t="shared" si="140"/>
        <v>3.2467000000000001</v>
      </c>
      <c r="BH116" s="160">
        <f t="shared" si="141"/>
        <v>3.2467000000000001</v>
      </c>
      <c r="BI116" s="160">
        <f t="shared" si="142"/>
        <v>3.2467000000000001</v>
      </c>
      <c r="BM116" s="250"/>
    </row>
    <row r="117" spans="1:65">
      <c r="A117" s="6">
        <v>42856</v>
      </c>
      <c r="B117" s="7">
        <v>-9.318589523719889E-3</v>
      </c>
      <c r="C117" s="7">
        <v>-9.318589523719889E-3</v>
      </c>
      <c r="D117" s="7">
        <v>-9.318589523719889E-3</v>
      </c>
      <c r="E117" s="64">
        <v>3.100380247036405E-3</v>
      </c>
      <c r="F117" s="43">
        <v>3.100380247036405E-3</v>
      </c>
      <c r="G117" s="7">
        <v>3.100380247036405E-3</v>
      </c>
      <c r="H117" s="64">
        <v>8.1648460519010424E-3</v>
      </c>
      <c r="I117" s="7">
        <v>8.1648460519010424E-3</v>
      </c>
      <c r="J117" s="7">
        <v>8.1648460519010424E-3</v>
      </c>
      <c r="K117" s="64">
        <v>0.10249999999999999</v>
      </c>
      <c r="L117" s="7">
        <v>0.10249999999999999</v>
      </c>
      <c r="M117" s="7">
        <v>0.10249999999999999</v>
      </c>
      <c r="N117" s="76">
        <v>235.875</v>
      </c>
      <c r="O117" s="9">
        <v>235.89500000000001</v>
      </c>
      <c r="P117" s="9">
        <v>235.875</v>
      </c>
      <c r="Q117" s="72">
        <f t="shared" si="107"/>
        <v>3.2437</v>
      </c>
      <c r="R117" s="8">
        <v>3.2437</v>
      </c>
      <c r="S117" s="8">
        <f t="shared" si="108"/>
        <v>3.2437</v>
      </c>
      <c r="T117" s="161">
        <f t="shared" si="109"/>
        <v>-2.0028554313998415E-2</v>
      </c>
      <c r="U117" s="162">
        <f t="shared" si="110"/>
        <v>-2.0028554313998415E-2</v>
      </c>
      <c r="V117" s="162">
        <f t="shared" si="111"/>
        <v>-2.0028554313998415E-2</v>
      </c>
      <c r="W117" s="163">
        <f t="shared" si="112"/>
        <v>7.0150342954922174E-3</v>
      </c>
      <c r="X117" s="162">
        <f t="shared" si="113"/>
        <v>7.0150342954922174E-3</v>
      </c>
      <c r="Y117" s="162">
        <f t="shared" si="114"/>
        <v>7.0150342954922174E-3</v>
      </c>
      <c r="Z117" s="163">
        <f t="shared" si="115"/>
        <v>2.7003871170341309E-2</v>
      </c>
      <c r="AA117" s="162">
        <f t="shared" si="116"/>
        <v>2.7003871170341309E-2</v>
      </c>
      <c r="AB117" s="162">
        <f t="shared" si="117"/>
        <v>2.7003871170341309E-2</v>
      </c>
      <c r="AC117" s="128">
        <f t="shared" si="118"/>
        <v>0.10249999999999999</v>
      </c>
      <c r="AD117" s="127">
        <f t="shared" si="119"/>
        <v>0.10249999999999999</v>
      </c>
      <c r="AE117" s="127">
        <f t="shared" si="120"/>
        <v>0.10249999999999999</v>
      </c>
      <c r="AF117" s="159">
        <f t="shared" si="121"/>
        <v>235.875</v>
      </c>
      <c r="AG117" s="160">
        <f t="shared" si="122"/>
        <v>235.89500000000001</v>
      </c>
      <c r="AH117" s="160">
        <f t="shared" si="123"/>
        <v>235.875</v>
      </c>
      <c r="AI117" s="159">
        <f t="shared" si="124"/>
        <v>3.2437</v>
      </c>
      <c r="AJ117" s="160">
        <f t="shared" si="125"/>
        <v>3.2437</v>
      </c>
      <c r="AK117" s="160">
        <f t="shared" si="126"/>
        <v>3.2437</v>
      </c>
      <c r="AL117" s="170">
        <f t="shared" si="127"/>
        <v>1.5727043138499708E-2</v>
      </c>
      <c r="AM117" s="127">
        <f t="shared" si="143"/>
        <v>1.5727043138499708E-2</v>
      </c>
      <c r="AN117" s="127">
        <f t="shared" si="144"/>
        <v>1.5727043138499708E-2</v>
      </c>
      <c r="AO117" s="155">
        <f t="shared" si="145"/>
        <v>3.5972561777709799E-2</v>
      </c>
      <c r="AP117" s="154">
        <f t="shared" si="146"/>
        <v>3.5972561777709799E-2</v>
      </c>
      <c r="AQ117" s="154">
        <f t="shared" si="147"/>
        <v>3.5972561777709799E-2</v>
      </c>
      <c r="AR117" s="128">
        <f t="shared" si="148"/>
        <v>0.13138298218125688</v>
      </c>
      <c r="AS117" s="127">
        <f t="shared" si="149"/>
        <v>0.13138298218125688</v>
      </c>
      <c r="AT117" s="127">
        <f t="shared" si="150"/>
        <v>0.13138298218125688</v>
      </c>
      <c r="AU117" s="128">
        <f t="shared" si="128"/>
        <v>0.10249999999999999</v>
      </c>
      <c r="AV117" s="127">
        <f t="shared" si="129"/>
        <v>0.10249999999999999</v>
      </c>
      <c r="AW117" s="127">
        <f t="shared" si="130"/>
        <v>0.10249999999999999</v>
      </c>
      <c r="AX117" s="159">
        <f t="shared" si="131"/>
        <v>235.875</v>
      </c>
      <c r="AY117" s="160">
        <f t="shared" si="132"/>
        <v>235.89500000000001</v>
      </c>
      <c r="AZ117" s="160">
        <f t="shared" si="133"/>
        <v>235.875</v>
      </c>
      <c r="BA117" s="159">
        <f t="shared" si="134"/>
        <v>3.2437</v>
      </c>
      <c r="BB117" s="160">
        <f t="shared" si="135"/>
        <v>3.2437</v>
      </c>
      <c r="BC117" s="160">
        <f t="shared" si="136"/>
        <v>3.2437</v>
      </c>
      <c r="BD117" s="171">
        <f t="shared" si="137"/>
        <v>262.26375000000002</v>
      </c>
      <c r="BE117" s="172">
        <f t="shared" si="138"/>
        <v>262.29033333333331</v>
      </c>
      <c r="BF117" s="172">
        <f t="shared" si="139"/>
        <v>262.26375000000002</v>
      </c>
      <c r="BG117" s="159">
        <f t="shared" si="140"/>
        <v>3.2174166666666664</v>
      </c>
      <c r="BH117" s="160">
        <f t="shared" si="141"/>
        <v>3.2174166666666664</v>
      </c>
      <c r="BI117" s="160">
        <f t="shared" si="142"/>
        <v>3.2174166666666664</v>
      </c>
      <c r="BM117" s="250"/>
    </row>
    <row r="118" spans="1:65">
      <c r="A118" s="6">
        <v>42887</v>
      </c>
      <c r="B118" s="7">
        <v>-6.6624997319068013E-3</v>
      </c>
      <c r="C118" s="7">
        <v>-6.6624997319068013E-3</v>
      </c>
      <c r="D118" s="7">
        <v>-6.6624997319068013E-3</v>
      </c>
      <c r="E118" s="64">
        <v>-2.3000324151783991E-3</v>
      </c>
      <c r="F118" s="43">
        <v>-2.3000324151783991E-3</v>
      </c>
      <c r="G118" s="7">
        <v>-2.3000324151783991E-3</v>
      </c>
      <c r="H118" s="64">
        <v>8.1648460519010424E-3</v>
      </c>
      <c r="I118" s="7">
        <v>8.1648460519010424E-3</v>
      </c>
      <c r="J118" s="7">
        <v>8.1648460519010424E-3</v>
      </c>
      <c r="K118" s="64">
        <v>0.10249999999999999</v>
      </c>
      <c r="L118" s="7">
        <v>0.10249999999999999</v>
      </c>
      <c r="M118" s="7">
        <v>0.10249999999999999</v>
      </c>
      <c r="N118" s="76">
        <v>242.29</v>
      </c>
      <c r="O118" s="9">
        <v>242.38200000000001</v>
      </c>
      <c r="P118" s="9">
        <v>242.29</v>
      </c>
      <c r="Q118" s="72">
        <f t="shared" si="107"/>
        <v>3.3081999999999998</v>
      </c>
      <c r="R118" s="8">
        <v>3.3081999999999998</v>
      </c>
      <c r="S118" s="8">
        <f t="shared" si="108"/>
        <v>3.3081999999999998</v>
      </c>
      <c r="T118" s="161">
        <f t="shared" si="109"/>
        <v>-2.6700810721153045E-2</v>
      </c>
      <c r="U118" s="162">
        <f t="shared" si="110"/>
        <v>-2.6700810721153045E-2</v>
      </c>
      <c r="V118" s="162">
        <f t="shared" si="111"/>
        <v>-2.6700810721153045E-2</v>
      </c>
      <c r="W118" s="163">
        <f t="shared" si="112"/>
        <v>2.1942513931840768E-3</v>
      </c>
      <c r="X118" s="162">
        <f t="shared" si="113"/>
        <v>2.1942513931840768E-3</v>
      </c>
      <c r="Y118" s="162">
        <f t="shared" si="114"/>
        <v>2.1942513931840768E-3</v>
      </c>
      <c r="Z118" s="163">
        <f t="shared" si="115"/>
        <v>2.5466399134767448E-2</v>
      </c>
      <c r="AA118" s="162">
        <f t="shared" si="116"/>
        <v>2.5466399134767448E-2</v>
      </c>
      <c r="AB118" s="162">
        <f t="shared" si="117"/>
        <v>2.5466399134767448E-2</v>
      </c>
      <c r="AC118" s="128">
        <f t="shared" si="118"/>
        <v>0.10249999999999999</v>
      </c>
      <c r="AD118" s="127">
        <f t="shared" si="119"/>
        <v>0.10249999999999999</v>
      </c>
      <c r="AE118" s="127">
        <f t="shared" si="120"/>
        <v>0.10249999999999999</v>
      </c>
      <c r="AF118" s="159">
        <f t="shared" si="121"/>
        <v>242.29</v>
      </c>
      <c r="AG118" s="160">
        <f t="shared" si="122"/>
        <v>242.38200000000001</v>
      </c>
      <c r="AH118" s="160">
        <f t="shared" si="123"/>
        <v>242.29</v>
      </c>
      <c r="AI118" s="159">
        <f t="shared" si="124"/>
        <v>3.3081999999999998</v>
      </c>
      <c r="AJ118" s="160">
        <f t="shared" si="125"/>
        <v>3.3081999999999998</v>
      </c>
      <c r="AK118" s="160">
        <f t="shared" si="126"/>
        <v>3.3081999999999998</v>
      </c>
      <c r="AL118" s="170">
        <f t="shared" si="127"/>
        <v>-7.7842863613550861E-3</v>
      </c>
      <c r="AM118" s="127">
        <f t="shared" si="143"/>
        <v>-7.7842863613550861E-3</v>
      </c>
      <c r="AN118" s="127">
        <f t="shared" si="144"/>
        <v>-7.7842863613550861E-3</v>
      </c>
      <c r="AO118" s="155">
        <f t="shared" si="145"/>
        <v>2.9985569924055877E-2</v>
      </c>
      <c r="AP118" s="154">
        <f t="shared" si="146"/>
        <v>2.9985569924055877E-2</v>
      </c>
      <c r="AQ118" s="154">
        <f t="shared" si="147"/>
        <v>2.9985569924055877E-2</v>
      </c>
      <c r="AR118" s="128">
        <f t="shared" si="148"/>
        <v>0.12802789924730029</v>
      </c>
      <c r="AS118" s="127">
        <f t="shared" si="149"/>
        <v>0.12802789924730029</v>
      </c>
      <c r="AT118" s="127">
        <f t="shared" si="150"/>
        <v>0.12802789924730029</v>
      </c>
      <c r="AU118" s="128">
        <f t="shared" si="128"/>
        <v>0.10249999999999999</v>
      </c>
      <c r="AV118" s="127">
        <f t="shared" si="129"/>
        <v>0.10249999999999999</v>
      </c>
      <c r="AW118" s="127">
        <f t="shared" si="130"/>
        <v>0.10249999999999999</v>
      </c>
      <c r="AX118" s="159">
        <f t="shared" si="131"/>
        <v>242.29</v>
      </c>
      <c r="AY118" s="160">
        <f t="shared" si="132"/>
        <v>242.38200000000001</v>
      </c>
      <c r="AZ118" s="160">
        <f t="shared" si="133"/>
        <v>242.29</v>
      </c>
      <c r="BA118" s="159">
        <f t="shared" si="134"/>
        <v>3.3081999999999998</v>
      </c>
      <c r="BB118" s="160">
        <f t="shared" si="135"/>
        <v>3.3081999999999998</v>
      </c>
      <c r="BC118" s="160">
        <f t="shared" si="136"/>
        <v>3.3081999999999998</v>
      </c>
      <c r="BD118" s="171">
        <f t="shared" si="137"/>
        <v>256.04441666666668</v>
      </c>
      <c r="BE118" s="172">
        <f t="shared" si="138"/>
        <v>256.0745</v>
      </c>
      <c r="BF118" s="172">
        <f t="shared" si="139"/>
        <v>256.04441666666668</v>
      </c>
      <c r="BG118" s="159">
        <f t="shared" si="140"/>
        <v>3.2256166666666659</v>
      </c>
      <c r="BH118" s="160">
        <f t="shared" si="141"/>
        <v>3.2256166666666659</v>
      </c>
      <c r="BI118" s="160">
        <f t="shared" si="142"/>
        <v>3.2256166666666659</v>
      </c>
      <c r="BM118" s="250"/>
    </row>
    <row r="119" spans="1:65">
      <c r="A119" s="6">
        <v>42917</v>
      </c>
      <c r="B119" s="7">
        <v>-7.1606038781077963E-3</v>
      </c>
      <c r="C119" s="7">
        <v>-7.1606038781077963E-3</v>
      </c>
      <c r="D119" s="7">
        <v>-7.1606038781077963E-3</v>
      </c>
      <c r="E119" s="64">
        <v>2.4005281161854075E-3</v>
      </c>
      <c r="F119" s="43">
        <v>2.4005281161854075E-3</v>
      </c>
      <c r="G119" s="7">
        <v>2.4005281161854075E-3</v>
      </c>
      <c r="H119" s="64">
        <v>7.3996302871768282E-3</v>
      </c>
      <c r="I119" s="7">
        <v>7.3996302871768282E-3</v>
      </c>
      <c r="J119" s="7">
        <v>7.3996302871768282E-3</v>
      </c>
      <c r="K119" s="64">
        <v>9.2499999999999999E-2</v>
      </c>
      <c r="L119" s="7">
        <v>9.2499999999999999E-2</v>
      </c>
      <c r="M119" s="7">
        <v>9.2499999999999999E-2</v>
      </c>
      <c r="N119" s="76">
        <v>209.73099999999999</v>
      </c>
      <c r="O119" s="9">
        <v>209.899</v>
      </c>
      <c r="P119" s="9">
        <v>209.73099999999999</v>
      </c>
      <c r="Q119" s="72">
        <f t="shared" si="107"/>
        <v>3.1307</v>
      </c>
      <c r="R119" s="8">
        <v>3.1307</v>
      </c>
      <c r="S119" s="8">
        <f t="shared" si="108"/>
        <v>3.1307</v>
      </c>
      <c r="T119" s="161">
        <f t="shared" si="109"/>
        <v>-2.2965618350640038E-2</v>
      </c>
      <c r="U119" s="162">
        <f t="shared" si="110"/>
        <v>-2.2965618350640038E-2</v>
      </c>
      <c r="V119" s="162">
        <f t="shared" si="111"/>
        <v>-2.2965618350640038E-2</v>
      </c>
      <c r="W119" s="163">
        <f t="shared" si="112"/>
        <v>3.1956491123426023E-3</v>
      </c>
      <c r="X119" s="162">
        <f t="shared" si="113"/>
        <v>3.1956491123426023E-3</v>
      </c>
      <c r="Y119" s="162">
        <f t="shared" si="114"/>
        <v>3.1956491123426023E-3</v>
      </c>
      <c r="Z119" s="163">
        <f t="shared" si="115"/>
        <v>2.3917314080516672E-2</v>
      </c>
      <c r="AA119" s="162">
        <f t="shared" si="116"/>
        <v>2.3917314080516672E-2</v>
      </c>
      <c r="AB119" s="162">
        <f t="shared" si="117"/>
        <v>2.3917314080516672E-2</v>
      </c>
      <c r="AC119" s="128">
        <f t="shared" si="118"/>
        <v>9.2499999999999999E-2</v>
      </c>
      <c r="AD119" s="127">
        <f t="shared" si="119"/>
        <v>9.2499999999999999E-2</v>
      </c>
      <c r="AE119" s="127">
        <f t="shared" si="120"/>
        <v>9.2499999999999999E-2</v>
      </c>
      <c r="AF119" s="159">
        <f t="shared" si="121"/>
        <v>209.73099999999999</v>
      </c>
      <c r="AG119" s="160">
        <f t="shared" si="122"/>
        <v>209.899</v>
      </c>
      <c r="AH119" s="160">
        <f t="shared" si="123"/>
        <v>209.73099999999999</v>
      </c>
      <c r="AI119" s="159">
        <f t="shared" si="124"/>
        <v>3.1307</v>
      </c>
      <c r="AJ119" s="160">
        <f t="shared" si="125"/>
        <v>3.1307</v>
      </c>
      <c r="AK119" s="160">
        <f t="shared" si="126"/>
        <v>3.1307</v>
      </c>
      <c r="AL119" s="170">
        <f t="shared" si="127"/>
        <v>-1.6612158419652689E-2</v>
      </c>
      <c r="AM119" s="127">
        <f t="shared" si="143"/>
        <v>-1.6612158419652689E-2</v>
      </c>
      <c r="AN119" s="127">
        <f t="shared" si="144"/>
        <v>-1.6612158419652689E-2</v>
      </c>
      <c r="AO119" s="155">
        <f t="shared" si="145"/>
        <v>2.7116257668061694E-2</v>
      </c>
      <c r="AP119" s="154">
        <f t="shared" si="146"/>
        <v>2.7116257668061694E-2</v>
      </c>
      <c r="AQ119" s="154">
        <f t="shared" si="147"/>
        <v>2.7116257668061694E-2</v>
      </c>
      <c r="AR119" s="128">
        <f t="shared" si="148"/>
        <v>0.12382911069222424</v>
      </c>
      <c r="AS119" s="127">
        <f t="shared" si="149"/>
        <v>0.12382911069222424</v>
      </c>
      <c r="AT119" s="127">
        <f t="shared" si="150"/>
        <v>0.12382911069222424</v>
      </c>
      <c r="AU119" s="128">
        <f t="shared" si="128"/>
        <v>9.2499999999999999E-2</v>
      </c>
      <c r="AV119" s="127">
        <f t="shared" si="129"/>
        <v>9.2499999999999999E-2</v>
      </c>
      <c r="AW119" s="127">
        <f t="shared" si="130"/>
        <v>9.2499999999999999E-2</v>
      </c>
      <c r="AX119" s="159">
        <f t="shared" si="131"/>
        <v>209.73099999999999</v>
      </c>
      <c r="AY119" s="160">
        <f t="shared" si="132"/>
        <v>209.899</v>
      </c>
      <c r="AZ119" s="160">
        <f t="shared" si="133"/>
        <v>209.73099999999999</v>
      </c>
      <c r="BA119" s="159">
        <f t="shared" si="134"/>
        <v>3.1307</v>
      </c>
      <c r="BB119" s="160">
        <f t="shared" si="135"/>
        <v>3.1307</v>
      </c>
      <c r="BC119" s="160">
        <f t="shared" si="136"/>
        <v>3.1307</v>
      </c>
      <c r="BD119" s="171">
        <f t="shared" si="137"/>
        <v>249.27099999999996</v>
      </c>
      <c r="BE119" s="172">
        <f t="shared" si="138"/>
        <v>249.30124999999998</v>
      </c>
      <c r="BF119" s="172">
        <f t="shared" si="139"/>
        <v>249.27099999999996</v>
      </c>
      <c r="BG119" s="159">
        <f t="shared" si="140"/>
        <v>3.2165916666666661</v>
      </c>
      <c r="BH119" s="160">
        <f t="shared" si="141"/>
        <v>3.2165916666666661</v>
      </c>
      <c r="BI119" s="160">
        <f t="shared" si="142"/>
        <v>3.2165916666666661</v>
      </c>
      <c r="BM119" s="250"/>
    </row>
    <row r="120" spans="1:65">
      <c r="A120" s="6">
        <v>42948</v>
      </c>
      <c r="B120" s="7">
        <v>9.5842278094848687E-4</v>
      </c>
      <c r="C120" s="7">
        <v>9.5842278094848687E-4</v>
      </c>
      <c r="D120" s="7">
        <v>9.5842278094848687E-4</v>
      </c>
      <c r="E120" s="64">
        <v>1.8993077848910023E-3</v>
      </c>
      <c r="F120" s="43">
        <v>1.8993077848910023E-3</v>
      </c>
      <c r="G120" s="7">
        <v>1.8993077848910023E-3</v>
      </c>
      <c r="H120" s="64">
        <v>7.3996302871768282E-3</v>
      </c>
      <c r="I120" s="7">
        <v>7.3996302871768282E-3</v>
      </c>
      <c r="J120" s="7">
        <v>7.3996302871768282E-3</v>
      </c>
      <c r="K120" s="64">
        <v>9.2499999999999999E-2</v>
      </c>
      <c r="L120" s="7">
        <v>9.2499999999999999E-2</v>
      </c>
      <c r="M120" s="7">
        <v>9.2499999999999999E-2</v>
      </c>
      <c r="N120" s="76">
        <v>195.76</v>
      </c>
      <c r="O120" s="9">
        <v>195.80099999999999</v>
      </c>
      <c r="P120" s="9">
        <v>195.76</v>
      </c>
      <c r="Q120" s="72">
        <f t="shared" si="107"/>
        <v>3.1471</v>
      </c>
      <c r="R120" s="8">
        <v>3.1471</v>
      </c>
      <c r="S120" s="8">
        <f t="shared" si="108"/>
        <v>3.1471</v>
      </c>
      <c r="T120" s="161">
        <f t="shared" si="109"/>
        <v>-1.2830175961075829E-2</v>
      </c>
      <c r="U120" s="162">
        <f t="shared" si="110"/>
        <v>-1.2830175961075829E-2</v>
      </c>
      <c r="V120" s="162">
        <f t="shared" si="111"/>
        <v>-1.2830175961075829E-2</v>
      </c>
      <c r="W120" s="163">
        <f t="shared" si="112"/>
        <v>1.9944625790506709E-3</v>
      </c>
      <c r="X120" s="162">
        <f t="shared" si="113"/>
        <v>1.9944625790506709E-3</v>
      </c>
      <c r="Y120" s="162">
        <f t="shared" si="114"/>
        <v>1.9944625790506709E-3</v>
      </c>
      <c r="Z120" s="163">
        <f t="shared" si="115"/>
        <v>2.3140141901208278E-2</v>
      </c>
      <c r="AA120" s="162">
        <f t="shared" si="116"/>
        <v>2.3140141901208278E-2</v>
      </c>
      <c r="AB120" s="162">
        <f t="shared" si="117"/>
        <v>2.3140141901208278E-2</v>
      </c>
      <c r="AC120" s="128">
        <f t="shared" si="118"/>
        <v>9.2499999999999999E-2</v>
      </c>
      <c r="AD120" s="127">
        <f t="shared" si="119"/>
        <v>9.2499999999999999E-2</v>
      </c>
      <c r="AE120" s="127">
        <f t="shared" si="120"/>
        <v>9.2499999999999999E-2</v>
      </c>
      <c r="AF120" s="159">
        <f t="shared" si="121"/>
        <v>195.76</v>
      </c>
      <c r="AG120" s="160">
        <f t="shared" si="122"/>
        <v>195.80099999999999</v>
      </c>
      <c r="AH120" s="160">
        <f t="shared" si="123"/>
        <v>195.76</v>
      </c>
      <c r="AI120" s="159">
        <f t="shared" si="124"/>
        <v>3.1471</v>
      </c>
      <c r="AJ120" s="160">
        <f t="shared" si="125"/>
        <v>3.1471</v>
      </c>
      <c r="AK120" s="160">
        <f t="shared" si="126"/>
        <v>3.1471</v>
      </c>
      <c r="AL120" s="170">
        <f t="shared" si="127"/>
        <v>-1.7112516435276004E-2</v>
      </c>
      <c r="AM120" s="127">
        <f t="shared" si="143"/>
        <v>-1.7112516435276004E-2</v>
      </c>
      <c r="AN120" s="127">
        <f t="shared" si="144"/>
        <v>-1.7112516435276004E-2</v>
      </c>
      <c r="AO120" s="155">
        <f t="shared" si="145"/>
        <v>2.4559084940275255E-2</v>
      </c>
      <c r="AP120" s="154">
        <f t="shared" si="146"/>
        <v>2.4559084940275255E-2</v>
      </c>
      <c r="AQ120" s="154">
        <f t="shared" si="147"/>
        <v>2.4559084940275255E-2</v>
      </c>
      <c r="AR120" s="128">
        <f t="shared" si="148"/>
        <v>0.11964595102836784</v>
      </c>
      <c r="AS120" s="127">
        <f t="shared" si="149"/>
        <v>0.11964595102836784</v>
      </c>
      <c r="AT120" s="127">
        <f t="shared" si="150"/>
        <v>0.11964595102836784</v>
      </c>
      <c r="AU120" s="128">
        <f t="shared" si="128"/>
        <v>9.2499999999999999E-2</v>
      </c>
      <c r="AV120" s="127">
        <f t="shared" si="129"/>
        <v>9.2499999999999999E-2</v>
      </c>
      <c r="AW120" s="127">
        <f t="shared" si="130"/>
        <v>9.2499999999999999E-2</v>
      </c>
      <c r="AX120" s="159">
        <f t="shared" si="131"/>
        <v>195.76</v>
      </c>
      <c r="AY120" s="160">
        <f t="shared" si="132"/>
        <v>195.80099999999999</v>
      </c>
      <c r="AZ120" s="160">
        <f t="shared" si="133"/>
        <v>195.76</v>
      </c>
      <c r="BA120" s="159">
        <f t="shared" si="134"/>
        <v>3.1471</v>
      </c>
      <c r="BB120" s="160">
        <f t="shared" si="135"/>
        <v>3.1471</v>
      </c>
      <c r="BC120" s="160">
        <f t="shared" si="136"/>
        <v>3.1471</v>
      </c>
      <c r="BD120" s="171">
        <f t="shared" si="137"/>
        <v>243.95116666666664</v>
      </c>
      <c r="BE120" s="172">
        <f t="shared" si="138"/>
        <v>243.98474999999996</v>
      </c>
      <c r="BF120" s="172">
        <f t="shared" si="139"/>
        <v>243.95116666666664</v>
      </c>
      <c r="BG120" s="159">
        <f t="shared" si="140"/>
        <v>3.2088250000000005</v>
      </c>
      <c r="BH120" s="160">
        <f t="shared" si="141"/>
        <v>3.2088250000000005</v>
      </c>
      <c r="BI120" s="160">
        <f t="shared" si="142"/>
        <v>3.2088250000000005</v>
      </c>
      <c r="BM120" s="250"/>
    </row>
    <row r="121" spans="1:65">
      <c r="A121" s="6">
        <v>42979</v>
      </c>
      <c r="B121" s="7">
        <v>4.6819981284420553E-3</v>
      </c>
      <c r="C121" s="7">
        <v>4.6819981284420553E-3</v>
      </c>
      <c r="D121" s="7">
        <v>4.6819981284420553E-3</v>
      </c>
      <c r="E121" s="64">
        <v>1.5989878571709415E-3</v>
      </c>
      <c r="F121" s="43">
        <v>1.5989878571709415E-3</v>
      </c>
      <c r="G121" s="7">
        <v>1.5989878571709415E-3</v>
      </c>
      <c r="H121" s="64">
        <v>6.6279668043680573E-3</v>
      </c>
      <c r="I121" s="7">
        <v>6.6279668043680573E-3</v>
      </c>
      <c r="J121" s="7">
        <v>6.6279668043680573E-3</v>
      </c>
      <c r="K121" s="64">
        <v>8.2500000000000004E-2</v>
      </c>
      <c r="L121" s="7">
        <v>8.2500000000000004E-2</v>
      </c>
      <c r="M121" s="7">
        <v>8.2500000000000004E-2</v>
      </c>
      <c r="N121" s="76">
        <v>195.905</v>
      </c>
      <c r="O121" s="9">
        <v>195.95400000000001</v>
      </c>
      <c r="P121" s="9">
        <v>195.905</v>
      </c>
      <c r="Q121" s="72">
        <f t="shared" si="107"/>
        <v>3.1680000000000001</v>
      </c>
      <c r="R121" s="8">
        <v>3.1680000000000001</v>
      </c>
      <c r="S121" s="8">
        <f t="shared" si="108"/>
        <v>3.1680000000000001</v>
      </c>
      <c r="T121" s="161">
        <f t="shared" si="109"/>
        <v>-1.5561165869074634E-3</v>
      </c>
      <c r="U121" s="162">
        <f t="shared" si="110"/>
        <v>-1.5561165869074634E-3</v>
      </c>
      <c r="V121" s="162">
        <f t="shared" si="111"/>
        <v>-1.5561165869074634E-3</v>
      </c>
      <c r="W121" s="163">
        <f t="shared" si="112"/>
        <v>5.9102657757119648E-3</v>
      </c>
      <c r="X121" s="162">
        <f t="shared" si="113"/>
        <v>5.9102657757119648E-3</v>
      </c>
      <c r="Y121" s="162">
        <f t="shared" si="114"/>
        <v>5.9102657757119648E-3</v>
      </c>
      <c r="Z121" s="163">
        <f t="shared" si="115"/>
        <v>2.1580433826121181E-2</v>
      </c>
      <c r="AA121" s="162">
        <f t="shared" si="116"/>
        <v>2.1580433826121181E-2</v>
      </c>
      <c r="AB121" s="162">
        <f t="shared" si="117"/>
        <v>2.1580433826121181E-2</v>
      </c>
      <c r="AC121" s="128">
        <f t="shared" si="118"/>
        <v>8.2500000000000004E-2</v>
      </c>
      <c r="AD121" s="127">
        <f t="shared" si="119"/>
        <v>8.2500000000000004E-2</v>
      </c>
      <c r="AE121" s="127">
        <f t="shared" si="120"/>
        <v>8.2500000000000004E-2</v>
      </c>
      <c r="AF121" s="159">
        <f t="shared" si="121"/>
        <v>195.905</v>
      </c>
      <c r="AG121" s="160">
        <f t="shared" si="122"/>
        <v>195.95400000000001</v>
      </c>
      <c r="AH121" s="160">
        <f t="shared" si="123"/>
        <v>195.905</v>
      </c>
      <c r="AI121" s="159">
        <f t="shared" si="124"/>
        <v>3.1680000000000001</v>
      </c>
      <c r="AJ121" s="160">
        <f t="shared" si="125"/>
        <v>3.1680000000000001</v>
      </c>
      <c r="AK121" s="160">
        <f t="shared" si="126"/>
        <v>3.1680000000000001</v>
      </c>
      <c r="AL121" s="170">
        <f t="shared" si="127"/>
        <v>-1.4452864541311339E-2</v>
      </c>
      <c r="AM121" s="127">
        <f t="shared" si="143"/>
        <v>-1.4452864541311339E-2</v>
      </c>
      <c r="AN121" s="127">
        <f t="shared" si="144"/>
        <v>-1.4452864541311339E-2</v>
      </c>
      <c r="AO121" s="155">
        <f t="shared" si="145"/>
        <v>2.5376909332922803E-2</v>
      </c>
      <c r="AP121" s="154">
        <f t="shared" si="146"/>
        <v>2.5376909332922803E-2</v>
      </c>
      <c r="AQ121" s="154">
        <f t="shared" si="147"/>
        <v>2.5376909332922803E-2</v>
      </c>
      <c r="AR121" s="128">
        <f t="shared" si="148"/>
        <v>0.11462391078706857</v>
      </c>
      <c r="AS121" s="127">
        <f t="shared" si="149"/>
        <v>0.11462391078706857</v>
      </c>
      <c r="AT121" s="127">
        <f t="shared" si="150"/>
        <v>0.11462391078706857</v>
      </c>
      <c r="AU121" s="128">
        <f t="shared" si="128"/>
        <v>8.2500000000000004E-2</v>
      </c>
      <c r="AV121" s="127">
        <f t="shared" si="129"/>
        <v>8.2500000000000004E-2</v>
      </c>
      <c r="AW121" s="127">
        <f t="shared" si="130"/>
        <v>8.2500000000000004E-2</v>
      </c>
      <c r="AX121" s="159">
        <f t="shared" si="131"/>
        <v>195.905</v>
      </c>
      <c r="AY121" s="160">
        <f t="shared" si="132"/>
        <v>195.95400000000001</v>
      </c>
      <c r="AZ121" s="160">
        <f t="shared" si="133"/>
        <v>195.905</v>
      </c>
      <c r="BA121" s="159">
        <f t="shared" si="134"/>
        <v>3.1680000000000001</v>
      </c>
      <c r="BB121" s="160">
        <f t="shared" si="135"/>
        <v>3.1680000000000001</v>
      </c>
      <c r="BC121" s="160">
        <f t="shared" si="136"/>
        <v>3.1680000000000001</v>
      </c>
      <c r="BD121" s="171">
        <f t="shared" si="137"/>
        <v>237.54225000000008</v>
      </c>
      <c r="BE121" s="172">
        <f t="shared" si="138"/>
        <v>237.56391666666664</v>
      </c>
      <c r="BF121" s="172">
        <f t="shared" si="139"/>
        <v>237.54225000000008</v>
      </c>
      <c r="BG121" s="159">
        <f t="shared" si="140"/>
        <v>3.2023083333333333</v>
      </c>
      <c r="BH121" s="160">
        <f t="shared" si="141"/>
        <v>3.2023083333333333</v>
      </c>
      <c r="BI121" s="160">
        <f t="shared" si="142"/>
        <v>3.2023083333333333</v>
      </c>
      <c r="BM121" s="250"/>
    </row>
    <row r="122" spans="1:65">
      <c r="A122" s="6">
        <v>43009</v>
      </c>
      <c r="B122" s="7">
        <v>1.9647822057460296E-3</v>
      </c>
      <c r="C122" s="7">
        <v>1.9647822057460296E-3</v>
      </c>
      <c r="D122" s="7">
        <v>1.9647822057460296E-3</v>
      </c>
      <c r="E122" s="64">
        <v>4.2009286479880448E-3</v>
      </c>
      <c r="F122" s="43">
        <v>4.2009286479880448E-3</v>
      </c>
      <c r="G122" s="7">
        <v>4.2009286479880448E-3</v>
      </c>
      <c r="H122" s="64">
        <v>6.0449190242917172E-3</v>
      </c>
      <c r="I122" s="7">
        <v>6.0449190242917172E-3</v>
      </c>
      <c r="J122" s="7">
        <v>6.0449190242917172E-3</v>
      </c>
      <c r="K122" s="64">
        <v>7.4999999999999997E-2</v>
      </c>
      <c r="L122" s="7">
        <v>7.4999999999999997E-2</v>
      </c>
      <c r="M122" s="7">
        <v>7.4999999999999997E-2</v>
      </c>
      <c r="N122" s="76">
        <v>171.76900000000001</v>
      </c>
      <c r="O122" s="9">
        <v>171.76900000000001</v>
      </c>
      <c r="P122" s="9">
        <v>171.76900000000001</v>
      </c>
      <c r="Q122" s="72">
        <f t="shared" si="107"/>
        <v>3.2768999999999999</v>
      </c>
      <c r="R122" s="8">
        <v>3.2768999999999999</v>
      </c>
      <c r="S122" s="8">
        <f t="shared" si="108"/>
        <v>3.2768999999999999</v>
      </c>
      <c r="T122" s="161">
        <f t="shared" si="109"/>
        <v>7.6207814640723015E-3</v>
      </c>
      <c r="U122" s="162">
        <f t="shared" si="110"/>
        <v>7.6207814640723015E-3</v>
      </c>
      <c r="V122" s="162">
        <f t="shared" si="111"/>
        <v>7.6207814640723015E-3</v>
      </c>
      <c r="W122" s="163">
        <f t="shared" si="112"/>
        <v>7.7169701086114983E-3</v>
      </c>
      <c r="X122" s="162">
        <f t="shared" si="113"/>
        <v>7.7169701086114983E-3</v>
      </c>
      <c r="Y122" s="162">
        <f t="shared" si="114"/>
        <v>7.7169701086114983E-3</v>
      </c>
      <c r="Z122" s="163">
        <f t="shared" si="115"/>
        <v>2.020665277832312E-2</v>
      </c>
      <c r="AA122" s="162">
        <f t="shared" si="116"/>
        <v>2.020665277832312E-2</v>
      </c>
      <c r="AB122" s="162">
        <f t="shared" si="117"/>
        <v>2.020665277832312E-2</v>
      </c>
      <c r="AC122" s="128">
        <f t="shared" si="118"/>
        <v>7.4999999999999997E-2</v>
      </c>
      <c r="AD122" s="127">
        <f t="shared" si="119"/>
        <v>7.4999999999999997E-2</v>
      </c>
      <c r="AE122" s="127">
        <f t="shared" si="120"/>
        <v>7.4999999999999997E-2</v>
      </c>
      <c r="AF122" s="159">
        <f t="shared" si="121"/>
        <v>171.76900000000001</v>
      </c>
      <c r="AG122" s="160">
        <f t="shared" si="122"/>
        <v>171.76900000000001</v>
      </c>
      <c r="AH122" s="160">
        <f t="shared" si="123"/>
        <v>171.76900000000001</v>
      </c>
      <c r="AI122" s="159">
        <f t="shared" si="124"/>
        <v>3.2768999999999999</v>
      </c>
      <c r="AJ122" s="160">
        <f t="shared" si="125"/>
        <v>3.2768999999999999</v>
      </c>
      <c r="AK122" s="160">
        <f t="shared" si="126"/>
        <v>3.2768999999999999</v>
      </c>
      <c r="AL122" s="170">
        <f t="shared" si="127"/>
        <v>-1.4066910158725743E-2</v>
      </c>
      <c r="AM122" s="127">
        <f t="shared" si="143"/>
        <v>-1.4066910158725743E-2</v>
      </c>
      <c r="AN122" s="127">
        <f t="shared" si="144"/>
        <v>-1.4066910158725743E-2</v>
      </c>
      <c r="AO122" s="155">
        <f t="shared" si="145"/>
        <v>2.7013208888964968E-2</v>
      </c>
      <c r="AP122" s="154">
        <f t="shared" si="146"/>
        <v>2.7013208888964968E-2</v>
      </c>
      <c r="AQ122" s="154">
        <f t="shared" si="147"/>
        <v>2.7013208888964968E-2</v>
      </c>
      <c r="AR122" s="128">
        <f t="shared" si="148"/>
        <v>0.1091841534639566</v>
      </c>
      <c r="AS122" s="127">
        <f t="shared" si="149"/>
        <v>0.1091841534639566</v>
      </c>
      <c r="AT122" s="127">
        <f t="shared" si="150"/>
        <v>0.1091841534639566</v>
      </c>
      <c r="AU122" s="128">
        <f t="shared" si="128"/>
        <v>7.4999999999999997E-2</v>
      </c>
      <c r="AV122" s="127">
        <f t="shared" si="129"/>
        <v>7.4999999999999997E-2</v>
      </c>
      <c r="AW122" s="127">
        <f t="shared" si="130"/>
        <v>7.4999999999999997E-2</v>
      </c>
      <c r="AX122" s="159">
        <f t="shared" si="131"/>
        <v>171.76900000000001</v>
      </c>
      <c r="AY122" s="160">
        <f t="shared" si="132"/>
        <v>171.76900000000001</v>
      </c>
      <c r="AZ122" s="160">
        <f t="shared" si="133"/>
        <v>171.76900000000001</v>
      </c>
      <c r="BA122" s="159">
        <f t="shared" si="134"/>
        <v>3.2768999999999999</v>
      </c>
      <c r="BB122" s="160">
        <f t="shared" si="135"/>
        <v>3.2768999999999999</v>
      </c>
      <c r="BC122" s="160">
        <f t="shared" si="136"/>
        <v>3.2768999999999999</v>
      </c>
      <c r="BD122" s="171">
        <f t="shared" si="137"/>
        <v>229.02633333333333</v>
      </c>
      <c r="BE122" s="172">
        <f t="shared" si="138"/>
        <v>229.048</v>
      </c>
      <c r="BF122" s="172">
        <f t="shared" si="139"/>
        <v>229.02633333333333</v>
      </c>
      <c r="BG122" s="159">
        <f t="shared" si="140"/>
        <v>3.2102916666666665</v>
      </c>
      <c r="BH122" s="160">
        <f t="shared" si="141"/>
        <v>3.2102916666666665</v>
      </c>
      <c r="BI122" s="160">
        <f t="shared" si="142"/>
        <v>3.2102916666666665</v>
      </c>
      <c r="BM122" s="250"/>
    </row>
    <row r="123" spans="1:65">
      <c r="A123" s="6">
        <v>43040</v>
      </c>
      <c r="B123" s="7">
        <v>5.2430195846282501E-3</v>
      </c>
      <c r="C123" s="7">
        <v>5.2430195846282501E-3</v>
      </c>
      <c r="D123" s="7">
        <v>5.2430195846282501E-3</v>
      </c>
      <c r="E123" s="64">
        <v>2.8005121638925434E-3</v>
      </c>
      <c r="F123" s="43">
        <v>2.8005121638925434E-3</v>
      </c>
      <c r="G123" s="7">
        <v>2.8005121638925434E-3</v>
      </c>
      <c r="H123" s="64">
        <v>6.0449190242917172E-3</v>
      </c>
      <c r="I123" s="7">
        <v>6.0449190242917172E-3</v>
      </c>
      <c r="J123" s="7">
        <v>6.0449190242917172E-3</v>
      </c>
      <c r="K123" s="64">
        <v>7.4999999999999997E-2</v>
      </c>
      <c r="L123" s="7">
        <v>7.4999999999999997E-2</v>
      </c>
      <c r="M123" s="7">
        <v>7.4999999999999997E-2</v>
      </c>
      <c r="N123" s="76">
        <v>170.83099999999999</v>
      </c>
      <c r="O123" s="9">
        <v>170.78800000000001</v>
      </c>
      <c r="P123" s="9">
        <v>170.83099999999999</v>
      </c>
      <c r="Q123" s="72">
        <f t="shared" si="107"/>
        <v>3.2616000000000001</v>
      </c>
      <c r="R123" s="8">
        <v>3.2616000000000001</v>
      </c>
      <c r="S123" s="8">
        <f t="shared" si="108"/>
        <v>3.2616000000000001</v>
      </c>
      <c r="T123" s="161">
        <f t="shared" si="109"/>
        <v>1.1933896455989412E-2</v>
      </c>
      <c r="U123" s="162">
        <f t="shared" si="110"/>
        <v>1.1933896455989412E-2</v>
      </c>
      <c r="V123" s="162">
        <f t="shared" si="111"/>
        <v>1.1933896455989412E-2</v>
      </c>
      <c r="W123" s="163">
        <f t="shared" si="112"/>
        <v>8.6234074513658054E-3</v>
      </c>
      <c r="X123" s="162">
        <f t="shared" si="113"/>
        <v>8.6234074513658054E-3</v>
      </c>
      <c r="Y123" s="162">
        <f t="shared" si="114"/>
        <v>8.6234074513658054E-3</v>
      </c>
      <c r="Z123" s="163">
        <f t="shared" si="115"/>
        <v>1.883471913705792E-2</v>
      </c>
      <c r="AA123" s="162">
        <f t="shared" si="116"/>
        <v>1.883471913705792E-2</v>
      </c>
      <c r="AB123" s="162">
        <f t="shared" si="117"/>
        <v>1.883471913705792E-2</v>
      </c>
      <c r="AC123" s="128">
        <f t="shared" si="118"/>
        <v>7.4999999999999997E-2</v>
      </c>
      <c r="AD123" s="127">
        <f t="shared" si="119"/>
        <v>7.4999999999999997E-2</v>
      </c>
      <c r="AE123" s="127">
        <f t="shared" si="120"/>
        <v>7.4999999999999997E-2</v>
      </c>
      <c r="AF123" s="159">
        <f t="shared" si="121"/>
        <v>170.83099999999999</v>
      </c>
      <c r="AG123" s="160">
        <f t="shared" si="122"/>
        <v>170.78800000000001</v>
      </c>
      <c r="AH123" s="160">
        <f t="shared" si="123"/>
        <v>170.83099999999999</v>
      </c>
      <c r="AI123" s="159">
        <f t="shared" si="124"/>
        <v>3.2616000000000001</v>
      </c>
      <c r="AJ123" s="160">
        <f t="shared" si="125"/>
        <v>3.2616000000000001</v>
      </c>
      <c r="AK123" s="160">
        <f t="shared" si="126"/>
        <v>3.2616000000000001</v>
      </c>
      <c r="AL123" s="170">
        <f t="shared" si="127"/>
        <v>-8.6339532224910531E-3</v>
      </c>
      <c r="AM123" s="127">
        <f t="shared" si="143"/>
        <v>-8.6339532224910531E-3</v>
      </c>
      <c r="AN123" s="127">
        <f t="shared" si="144"/>
        <v>-8.6339532224910531E-3</v>
      </c>
      <c r="AO123" s="155">
        <f t="shared" si="145"/>
        <v>2.803785425356331E-2</v>
      </c>
      <c r="AP123" s="154">
        <f t="shared" si="146"/>
        <v>2.803785425356331E-2</v>
      </c>
      <c r="AQ123" s="154">
        <f t="shared" si="147"/>
        <v>2.803785425356331E-2</v>
      </c>
      <c r="AR123" s="128">
        <f t="shared" si="148"/>
        <v>0.10377094407279541</v>
      </c>
      <c r="AS123" s="127">
        <f t="shared" si="149"/>
        <v>0.10377094407279541</v>
      </c>
      <c r="AT123" s="127">
        <f t="shared" si="150"/>
        <v>0.10377094407279541</v>
      </c>
      <c r="AU123" s="128">
        <f t="shared" si="128"/>
        <v>7.4999999999999997E-2</v>
      </c>
      <c r="AV123" s="127">
        <f t="shared" si="129"/>
        <v>7.4999999999999997E-2</v>
      </c>
      <c r="AW123" s="127">
        <f t="shared" si="130"/>
        <v>7.4999999999999997E-2</v>
      </c>
      <c r="AX123" s="159">
        <f t="shared" si="131"/>
        <v>170.83099999999999</v>
      </c>
      <c r="AY123" s="160">
        <f t="shared" si="132"/>
        <v>170.78800000000001</v>
      </c>
      <c r="AZ123" s="160">
        <f t="shared" si="133"/>
        <v>170.83099999999999</v>
      </c>
      <c r="BA123" s="159">
        <f t="shared" si="134"/>
        <v>3.2616000000000001</v>
      </c>
      <c r="BB123" s="160">
        <f t="shared" si="135"/>
        <v>3.2616000000000001</v>
      </c>
      <c r="BC123" s="160">
        <f t="shared" si="136"/>
        <v>3.2616000000000001</v>
      </c>
      <c r="BD123" s="171">
        <f t="shared" si="137"/>
        <v>218.49525000000003</v>
      </c>
      <c r="BE123" s="172">
        <f t="shared" si="138"/>
        <v>218.50433333333334</v>
      </c>
      <c r="BF123" s="172">
        <f t="shared" si="139"/>
        <v>218.49525000000003</v>
      </c>
      <c r="BG123" s="159">
        <f t="shared" si="140"/>
        <v>3.199033333333333</v>
      </c>
      <c r="BH123" s="160">
        <f t="shared" si="141"/>
        <v>3.199033333333333</v>
      </c>
      <c r="BI123" s="160">
        <f t="shared" si="142"/>
        <v>3.199033333333333</v>
      </c>
      <c r="BM123" s="250"/>
    </row>
    <row r="124" spans="1:65">
      <c r="A124" s="6">
        <v>43070</v>
      </c>
      <c r="B124" s="7">
        <v>8.8732396526156609E-3</v>
      </c>
      <c r="C124" s="7">
        <v>8.8732396526156609E-3</v>
      </c>
      <c r="D124" s="7">
        <v>8.8732396526156609E-3</v>
      </c>
      <c r="E124" s="64">
        <v>4.4004804981490064E-3</v>
      </c>
      <c r="F124" s="43">
        <v>4.4004804981490064E-3</v>
      </c>
      <c r="G124" s="7">
        <v>4.4004804981490064E-3</v>
      </c>
      <c r="H124" s="64">
        <v>5.6541453874052738E-3</v>
      </c>
      <c r="I124" s="7">
        <v>5.6541453874052738E-3</v>
      </c>
      <c r="J124" s="7">
        <v>5.6541453874052738E-3</v>
      </c>
      <c r="K124" s="64">
        <v>7.0000000000000007E-2</v>
      </c>
      <c r="L124" s="7">
        <v>7.0000000000000007E-2</v>
      </c>
      <c r="M124" s="7">
        <v>7.0000000000000007E-2</v>
      </c>
      <c r="N124" s="76">
        <v>161.96700000000001</v>
      </c>
      <c r="O124" s="9">
        <v>161.96600000000001</v>
      </c>
      <c r="P124" s="9">
        <v>161.96700000000001</v>
      </c>
      <c r="Q124" s="72">
        <f t="shared" si="107"/>
        <v>3.3079999999999998</v>
      </c>
      <c r="R124" s="8">
        <v>3.3079999999999998</v>
      </c>
      <c r="S124" s="8">
        <f t="shared" si="108"/>
        <v>3.3079999999999998</v>
      </c>
      <c r="T124" s="161">
        <f t="shared" si="109"/>
        <v>1.6155390793944902E-2</v>
      </c>
      <c r="U124" s="162">
        <f t="shared" si="110"/>
        <v>1.6155390793944902E-2</v>
      </c>
      <c r="V124" s="162">
        <f t="shared" si="111"/>
        <v>1.6155390793944902E-2</v>
      </c>
      <c r="W124" s="163">
        <f t="shared" si="112"/>
        <v>1.1444547536120231E-2</v>
      </c>
      <c r="X124" s="162">
        <f t="shared" si="113"/>
        <v>1.1444547536120231E-2</v>
      </c>
      <c r="Y124" s="162">
        <f t="shared" si="114"/>
        <v>1.1444547536120231E-2</v>
      </c>
      <c r="Z124" s="163">
        <f t="shared" si="115"/>
        <v>1.7849088792422529E-2</v>
      </c>
      <c r="AA124" s="162">
        <f t="shared" si="116"/>
        <v>1.7849088792422529E-2</v>
      </c>
      <c r="AB124" s="162">
        <f t="shared" si="117"/>
        <v>1.7849088792422529E-2</v>
      </c>
      <c r="AC124" s="128">
        <f t="shared" si="118"/>
        <v>7.0000000000000007E-2</v>
      </c>
      <c r="AD124" s="127">
        <f t="shared" si="119"/>
        <v>7.0000000000000007E-2</v>
      </c>
      <c r="AE124" s="127">
        <f t="shared" si="120"/>
        <v>7.0000000000000007E-2</v>
      </c>
      <c r="AF124" s="159">
        <f t="shared" si="121"/>
        <v>161.96700000000001</v>
      </c>
      <c r="AG124" s="160">
        <f t="shared" si="122"/>
        <v>161.96600000000001</v>
      </c>
      <c r="AH124" s="160">
        <f t="shared" si="123"/>
        <v>161.96700000000001</v>
      </c>
      <c r="AI124" s="159">
        <f t="shared" si="124"/>
        <v>3.3079999999999998</v>
      </c>
      <c r="AJ124" s="160">
        <f t="shared" si="125"/>
        <v>3.3079999999999998</v>
      </c>
      <c r="AK124" s="160">
        <f t="shared" si="126"/>
        <v>3.3079999999999998</v>
      </c>
      <c r="AL124" s="170">
        <f t="shared" si="127"/>
        <v>-5.2094044493907754E-3</v>
      </c>
      <c r="AM124" s="127">
        <f t="shared" si="143"/>
        <v>-5.2094044493907754E-3</v>
      </c>
      <c r="AN124" s="127">
        <f t="shared" si="144"/>
        <v>-5.2094044493907754E-3</v>
      </c>
      <c r="AO124" s="155">
        <f t="shared" si="145"/>
        <v>2.9474213204347288E-2</v>
      </c>
      <c r="AP124" s="154">
        <f t="shared" si="146"/>
        <v>2.9474213204347288E-2</v>
      </c>
      <c r="AQ124" s="154">
        <f t="shared" si="147"/>
        <v>2.9474213204347288E-2</v>
      </c>
      <c r="AR124" s="128">
        <f t="shared" si="148"/>
        <v>9.8158401326956746E-2</v>
      </c>
      <c r="AS124" s="127">
        <f t="shared" si="149"/>
        <v>9.8158401326956746E-2</v>
      </c>
      <c r="AT124" s="127">
        <f t="shared" si="150"/>
        <v>9.8158401326956746E-2</v>
      </c>
      <c r="AU124" s="128">
        <f t="shared" si="128"/>
        <v>7.0000000000000007E-2</v>
      </c>
      <c r="AV124" s="127">
        <f t="shared" si="129"/>
        <v>7.0000000000000007E-2</v>
      </c>
      <c r="AW124" s="127">
        <f t="shared" si="130"/>
        <v>7.0000000000000007E-2</v>
      </c>
      <c r="AX124" s="159">
        <f t="shared" si="131"/>
        <v>161.96700000000001</v>
      </c>
      <c r="AY124" s="160">
        <f t="shared" si="132"/>
        <v>161.96600000000001</v>
      </c>
      <c r="AZ124" s="160">
        <f t="shared" si="133"/>
        <v>161.96700000000001</v>
      </c>
      <c r="BA124" s="159">
        <f t="shared" si="134"/>
        <v>3.3079999999999998</v>
      </c>
      <c r="BB124" s="160">
        <f t="shared" si="135"/>
        <v>3.3079999999999998</v>
      </c>
      <c r="BC124" s="160">
        <f t="shared" si="136"/>
        <v>3.3079999999999998</v>
      </c>
      <c r="BD124" s="171">
        <f t="shared" si="137"/>
        <v>208.596</v>
      </c>
      <c r="BE124" s="172">
        <f t="shared" si="138"/>
        <v>208.60499999999999</v>
      </c>
      <c r="BF124" s="172">
        <f t="shared" si="139"/>
        <v>208.596</v>
      </c>
      <c r="BG124" s="159">
        <f t="shared" si="140"/>
        <v>3.2031083333333332</v>
      </c>
      <c r="BH124" s="160">
        <f t="shared" si="141"/>
        <v>3.2031083333333332</v>
      </c>
      <c r="BI124" s="160">
        <f t="shared" si="142"/>
        <v>3.2031083333333332</v>
      </c>
      <c r="BM124" s="250"/>
    </row>
    <row r="125" spans="1:65">
      <c r="A125" s="53">
        <v>43101</v>
      </c>
      <c r="B125" s="93">
        <v>7.5502501295869884E-3</v>
      </c>
      <c r="C125" s="93">
        <v>7.5502501295869884E-3</v>
      </c>
      <c r="D125" s="93">
        <v>7.5502501295869884E-3</v>
      </c>
      <c r="E125" s="92">
        <v>2.9004609007294846E-3</v>
      </c>
      <c r="F125" s="90">
        <v>2.9004609007294846E-3</v>
      </c>
      <c r="G125" s="93">
        <v>2.9004609007294846E-3</v>
      </c>
      <c r="H125" s="92">
        <v>5.6541453874052738E-3</v>
      </c>
      <c r="I125" s="93">
        <v>5.6541453874052738E-3</v>
      </c>
      <c r="J125" s="93">
        <v>5.6541453874052738E-3</v>
      </c>
      <c r="K125" s="92">
        <v>7.0000000000000007E-2</v>
      </c>
      <c r="L125" s="93">
        <v>7.0000000000000007E-2</v>
      </c>
      <c r="M125" s="93">
        <v>7.0000000000000007E-2</v>
      </c>
      <c r="N125" s="100">
        <v>144.505</v>
      </c>
      <c r="O125" s="101">
        <v>144.488</v>
      </c>
      <c r="P125" s="101">
        <v>144.505</v>
      </c>
      <c r="Q125" s="98">
        <f t="shared" si="107"/>
        <v>3.1623999999999999</v>
      </c>
      <c r="R125" s="99">
        <v>3.1623999999999999</v>
      </c>
      <c r="S125" s="99">
        <f t="shared" si="108"/>
        <v>3.1623999999999999</v>
      </c>
      <c r="T125" s="164">
        <f t="shared" si="109"/>
        <v>2.1819964481278653E-2</v>
      </c>
      <c r="U125" s="165">
        <f t="shared" si="110"/>
        <v>2.1819964481278653E-2</v>
      </c>
      <c r="V125" s="165">
        <f t="shared" si="111"/>
        <v>2.1819964481278653E-2</v>
      </c>
      <c r="W125" s="166">
        <f t="shared" si="112"/>
        <v>1.0134699103713229E-2</v>
      </c>
      <c r="X125" s="165">
        <f t="shared" si="113"/>
        <v>1.0134699103713229E-2</v>
      </c>
      <c r="Y125" s="165">
        <f t="shared" si="114"/>
        <v>1.0134699103713229E-2</v>
      </c>
      <c r="Z125" s="166">
        <f t="shared" si="115"/>
        <v>1.7453730113393906E-2</v>
      </c>
      <c r="AA125" s="165">
        <f t="shared" si="116"/>
        <v>1.7453730113393906E-2</v>
      </c>
      <c r="AB125" s="165">
        <f t="shared" si="117"/>
        <v>1.7453730113393906E-2</v>
      </c>
      <c r="AC125" s="177">
        <f t="shared" si="118"/>
        <v>7.0000000000000007E-2</v>
      </c>
      <c r="AD125" s="174">
        <f t="shared" si="119"/>
        <v>7.0000000000000007E-2</v>
      </c>
      <c r="AE125" s="174">
        <f t="shared" si="120"/>
        <v>7.0000000000000007E-2</v>
      </c>
      <c r="AF125" s="167">
        <f t="shared" si="121"/>
        <v>144.505</v>
      </c>
      <c r="AG125" s="168">
        <f t="shared" si="122"/>
        <v>144.488</v>
      </c>
      <c r="AH125" s="168">
        <f t="shared" si="123"/>
        <v>144.505</v>
      </c>
      <c r="AI125" s="167">
        <f t="shared" si="124"/>
        <v>3.1623999999999999</v>
      </c>
      <c r="AJ125" s="168">
        <f t="shared" si="125"/>
        <v>3.1623999999999999</v>
      </c>
      <c r="AK125" s="168">
        <f t="shared" si="126"/>
        <v>3.1623999999999999</v>
      </c>
      <c r="AL125" s="173">
        <f t="shared" si="127"/>
        <v>-4.0808844520707765E-3</v>
      </c>
      <c r="AM125" s="174">
        <f t="shared" si="143"/>
        <v>-4.0808844520707765E-3</v>
      </c>
      <c r="AN125" s="174">
        <f t="shared" si="144"/>
        <v>-4.0808844520707765E-3</v>
      </c>
      <c r="AO125" s="175">
        <f t="shared" si="145"/>
        <v>2.8551164512865324E-2</v>
      </c>
      <c r="AP125" s="176">
        <f t="shared" si="146"/>
        <v>2.8551164512865324E-2</v>
      </c>
      <c r="AQ125" s="176">
        <f t="shared" si="147"/>
        <v>2.8551164512865324E-2</v>
      </c>
      <c r="AR125" s="177">
        <f t="shared" si="148"/>
        <v>9.3176867141573139E-2</v>
      </c>
      <c r="AS125" s="174">
        <f t="shared" si="149"/>
        <v>9.3176867141573139E-2</v>
      </c>
      <c r="AT125" s="174">
        <f t="shared" si="150"/>
        <v>9.3176867141573139E-2</v>
      </c>
      <c r="AU125" s="177">
        <f t="shared" si="128"/>
        <v>7.0000000000000007E-2</v>
      </c>
      <c r="AV125" s="174">
        <f t="shared" si="129"/>
        <v>7.0000000000000007E-2</v>
      </c>
      <c r="AW125" s="174">
        <f t="shared" si="130"/>
        <v>7.0000000000000007E-2</v>
      </c>
      <c r="AX125" s="167">
        <f t="shared" si="131"/>
        <v>144.505</v>
      </c>
      <c r="AY125" s="168">
        <f t="shared" si="132"/>
        <v>144.488</v>
      </c>
      <c r="AZ125" s="168">
        <f t="shared" si="133"/>
        <v>144.505</v>
      </c>
      <c r="BA125" s="167">
        <f t="shared" si="134"/>
        <v>3.1623999999999999</v>
      </c>
      <c r="BB125" s="168">
        <f t="shared" si="135"/>
        <v>3.1623999999999999</v>
      </c>
      <c r="BC125" s="168">
        <f t="shared" si="136"/>
        <v>3.1623999999999999</v>
      </c>
      <c r="BD125" s="178">
        <f t="shared" si="137"/>
        <v>199.7056666666667</v>
      </c>
      <c r="BE125" s="179">
        <f t="shared" si="138"/>
        <v>199.73416666666662</v>
      </c>
      <c r="BF125" s="179">
        <f t="shared" si="139"/>
        <v>199.7056666666667</v>
      </c>
      <c r="BG125" s="167">
        <f t="shared" si="140"/>
        <v>3.206058333333333</v>
      </c>
      <c r="BH125" s="168">
        <f t="shared" si="141"/>
        <v>3.206058333333333</v>
      </c>
      <c r="BI125" s="168">
        <f t="shared" si="142"/>
        <v>3.206058333333333</v>
      </c>
      <c r="BM125" s="250"/>
    </row>
    <row r="126" spans="1:65">
      <c r="A126" s="6">
        <v>43132</v>
      </c>
      <c r="B126" s="7">
        <v>7.3171541249128502E-4</v>
      </c>
      <c r="C126" s="7">
        <v>7.3171541249128502E-4</v>
      </c>
      <c r="D126" s="7">
        <v>7.3171541249128502E-4</v>
      </c>
      <c r="E126" s="64">
        <v>3.2003439659926691E-3</v>
      </c>
      <c r="F126" s="43">
        <v>3.2003439659926691E-3</v>
      </c>
      <c r="G126" s="7">
        <v>3.2003439659926691E-3</v>
      </c>
      <c r="H126" s="64">
        <v>5.4581304569467637E-3</v>
      </c>
      <c r="I126" s="7">
        <v>5.4581304569467637E-3</v>
      </c>
      <c r="J126" s="7">
        <v>5.4581304569467637E-3</v>
      </c>
      <c r="K126" s="64">
        <v>6.7500000000000004E-2</v>
      </c>
      <c r="L126" s="7">
        <v>6.7500000000000004E-2</v>
      </c>
      <c r="M126" s="7">
        <v>6.7500000000000004E-2</v>
      </c>
      <c r="N126" s="76">
        <v>156.32400000000001</v>
      </c>
      <c r="O126" s="9">
        <v>156.32900000000001</v>
      </c>
      <c r="P126" s="9">
        <v>156.32400000000001</v>
      </c>
      <c r="Q126" s="72">
        <f t="shared" si="107"/>
        <v>3.2448999999999999</v>
      </c>
      <c r="R126" s="8">
        <v>3.2448999999999999</v>
      </c>
      <c r="S126" s="8">
        <f t="shared" si="108"/>
        <v>3.2448999999999999</v>
      </c>
      <c r="T126" s="161">
        <f t="shared" si="109"/>
        <v>1.7234266715536295E-2</v>
      </c>
      <c r="U126" s="162">
        <f t="shared" si="110"/>
        <v>1.7234266715536295E-2</v>
      </c>
      <c r="V126" s="162">
        <f t="shared" si="111"/>
        <v>1.7234266715536295E-2</v>
      </c>
      <c r="W126" s="163">
        <f t="shared" si="112"/>
        <v>1.0537455157591857E-2</v>
      </c>
      <c r="X126" s="162">
        <f t="shared" si="113"/>
        <v>1.0537455157591857E-2</v>
      </c>
      <c r="Y126" s="162">
        <f t="shared" si="114"/>
        <v>1.0537455157591857E-2</v>
      </c>
      <c r="Z126" s="163">
        <f t="shared" si="115"/>
        <v>1.6860287211051039E-2</v>
      </c>
      <c r="AA126" s="162">
        <f t="shared" si="116"/>
        <v>1.6860287211051039E-2</v>
      </c>
      <c r="AB126" s="162">
        <f t="shared" si="117"/>
        <v>1.6860287211051039E-2</v>
      </c>
      <c r="AC126" s="128">
        <f t="shared" si="118"/>
        <v>6.7500000000000004E-2</v>
      </c>
      <c r="AD126" s="127">
        <f t="shared" si="119"/>
        <v>6.7500000000000004E-2</v>
      </c>
      <c r="AE126" s="127">
        <f t="shared" si="120"/>
        <v>6.7500000000000004E-2</v>
      </c>
      <c r="AF126" s="159">
        <f t="shared" si="121"/>
        <v>156.32400000000001</v>
      </c>
      <c r="AG126" s="160">
        <f t="shared" si="122"/>
        <v>156.32900000000001</v>
      </c>
      <c r="AH126" s="160">
        <f t="shared" si="123"/>
        <v>156.32400000000001</v>
      </c>
      <c r="AI126" s="159">
        <f t="shared" si="124"/>
        <v>3.2448999999999999</v>
      </c>
      <c r="AJ126" s="160">
        <f t="shared" si="125"/>
        <v>3.2448999999999999</v>
      </c>
      <c r="AK126" s="160">
        <f t="shared" si="126"/>
        <v>3.2448999999999999</v>
      </c>
      <c r="AL126" s="170">
        <f t="shared" si="127"/>
        <v>-4.1855640077527179E-3</v>
      </c>
      <c r="AM126" s="127">
        <f t="shared" si="143"/>
        <v>-4.1855640077527179E-3</v>
      </c>
      <c r="AN126" s="127">
        <f t="shared" si="144"/>
        <v>-4.1855640077527179E-3</v>
      </c>
      <c r="AO126" s="155">
        <f t="shared" si="145"/>
        <v>2.8448937245174832E-2</v>
      </c>
      <c r="AP126" s="154">
        <f t="shared" si="146"/>
        <v>2.8448937245174832E-2</v>
      </c>
      <c r="AQ126" s="154">
        <f t="shared" si="147"/>
        <v>2.8448937245174832E-2</v>
      </c>
      <c r="AR126" s="128">
        <f t="shared" si="148"/>
        <v>8.8609769435243013E-2</v>
      </c>
      <c r="AS126" s="127">
        <f t="shared" si="149"/>
        <v>8.8609769435243013E-2</v>
      </c>
      <c r="AT126" s="127">
        <f t="shared" si="150"/>
        <v>8.8609769435243013E-2</v>
      </c>
      <c r="AU126" s="128">
        <f t="shared" si="128"/>
        <v>6.7500000000000004E-2</v>
      </c>
      <c r="AV126" s="127">
        <f t="shared" si="129"/>
        <v>6.7500000000000004E-2</v>
      </c>
      <c r="AW126" s="127">
        <f t="shared" si="130"/>
        <v>6.7500000000000004E-2</v>
      </c>
      <c r="AX126" s="159">
        <f t="shared" si="131"/>
        <v>156.32400000000001</v>
      </c>
      <c r="AY126" s="160">
        <f t="shared" si="132"/>
        <v>156.32900000000001</v>
      </c>
      <c r="AZ126" s="160">
        <f t="shared" si="133"/>
        <v>156.32400000000001</v>
      </c>
      <c r="BA126" s="159">
        <f t="shared" si="134"/>
        <v>3.2448999999999999</v>
      </c>
      <c r="BB126" s="160">
        <f t="shared" si="135"/>
        <v>3.2448999999999999</v>
      </c>
      <c r="BC126" s="160">
        <f t="shared" si="136"/>
        <v>3.2448999999999999</v>
      </c>
      <c r="BD126" s="171">
        <f t="shared" si="137"/>
        <v>194.08799999999999</v>
      </c>
      <c r="BE126" s="172">
        <f t="shared" si="138"/>
        <v>194.11683333333329</v>
      </c>
      <c r="BF126" s="172">
        <f t="shared" si="139"/>
        <v>194.08799999999999</v>
      </c>
      <c r="BG126" s="159">
        <f t="shared" si="140"/>
        <v>3.2181916666666663</v>
      </c>
      <c r="BH126" s="160">
        <f t="shared" si="141"/>
        <v>3.2181916666666663</v>
      </c>
      <c r="BI126" s="160">
        <f t="shared" si="142"/>
        <v>3.2181916666666663</v>
      </c>
      <c r="BM126" s="250"/>
    </row>
    <row r="127" spans="1:65">
      <c r="A127" s="6">
        <v>43160</v>
      </c>
      <c r="B127" s="7">
        <v>6.3514701248734706E-3</v>
      </c>
      <c r="C127" s="7">
        <v>6.3514701248734706E-3</v>
      </c>
      <c r="D127" s="7">
        <v>6.3514701248734706E-3</v>
      </c>
      <c r="E127" s="64">
        <v>8.9962599818038669E-4</v>
      </c>
      <c r="F127" s="43">
        <v>8.9962599818038669E-4</v>
      </c>
      <c r="G127" s="7">
        <v>8.9962599818038669E-4</v>
      </c>
      <c r="H127" s="64">
        <v>5.2616942768477504E-3</v>
      </c>
      <c r="I127" s="7">
        <v>5.2616942768477504E-3</v>
      </c>
      <c r="J127" s="7">
        <v>5.2616942768477504E-3</v>
      </c>
      <c r="K127" s="64">
        <v>6.5000000000000002E-2</v>
      </c>
      <c r="L127" s="7">
        <v>6.5000000000000002E-2</v>
      </c>
      <c r="M127" s="7">
        <v>6.5000000000000002E-2</v>
      </c>
      <c r="N127" s="76">
        <v>164.19900000000001</v>
      </c>
      <c r="O127" s="9">
        <v>164.2</v>
      </c>
      <c r="P127" s="9">
        <v>164.19900000000001</v>
      </c>
      <c r="Q127" s="72">
        <f t="shared" si="107"/>
        <v>3.3237999999999999</v>
      </c>
      <c r="R127" s="8">
        <v>3.3237999999999999</v>
      </c>
      <c r="S127" s="8">
        <f t="shared" si="108"/>
        <v>3.3237999999999999</v>
      </c>
      <c r="T127" s="161">
        <f t="shared" si="109"/>
        <v>1.469159804760567E-2</v>
      </c>
      <c r="U127" s="162">
        <f t="shared" si="110"/>
        <v>1.469159804760567E-2</v>
      </c>
      <c r="V127" s="162">
        <f t="shared" si="111"/>
        <v>1.469159804760567E-2</v>
      </c>
      <c r="W127" s="163">
        <f t="shared" si="112"/>
        <v>7.0152101308662562E-3</v>
      </c>
      <c r="X127" s="162">
        <f t="shared" si="113"/>
        <v>7.0152101308662562E-3</v>
      </c>
      <c r="Y127" s="162">
        <f t="shared" si="114"/>
        <v>7.0152101308662562E-3</v>
      </c>
      <c r="Z127" s="163">
        <f t="shared" si="115"/>
        <v>1.6463462964039E-2</v>
      </c>
      <c r="AA127" s="162">
        <f t="shared" si="116"/>
        <v>1.6463462964039E-2</v>
      </c>
      <c r="AB127" s="162">
        <f t="shared" si="117"/>
        <v>1.6463462964039E-2</v>
      </c>
      <c r="AC127" s="128">
        <f t="shared" si="118"/>
        <v>6.5000000000000002E-2</v>
      </c>
      <c r="AD127" s="127">
        <f t="shared" si="119"/>
        <v>6.5000000000000002E-2</v>
      </c>
      <c r="AE127" s="127">
        <f t="shared" si="120"/>
        <v>6.5000000000000002E-2</v>
      </c>
      <c r="AF127" s="159">
        <f t="shared" si="121"/>
        <v>164.19900000000001</v>
      </c>
      <c r="AG127" s="160">
        <f t="shared" si="122"/>
        <v>164.2</v>
      </c>
      <c r="AH127" s="160">
        <f t="shared" si="123"/>
        <v>164.19900000000001</v>
      </c>
      <c r="AI127" s="159">
        <f t="shared" si="124"/>
        <v>3.3237999999999999</v>
      </c>
      <c r="AJ127" s="160">
        <f t="shared" si="125"/>
        <v>3.3237999999999999</v>
      </c>
      <c r="AK127" s="160">
        <f t="shared" si="126"/>
        <v>3.3237999999999999</v>
      </c>
      <c r="AL127" s="170">
        <f t="shared" si="127"/>
        <v>1.9919032958717331E-3</v>
      </c>
      <c r="AM127" s="127">
        <f t="shared" si="143"/>
        <v>1.9919032958717331E-3</v>
      </c>
      <c r="AN127" s="127">
        <f t="shared" si="144"/>
        <v>1.9919032958717331E-3</v>
      </c>
      <c r="AO127" s="155">
        <f t="shared" si="145"/>
        <v>2.6808027890635966E-2</v>
      </c>
      <c r="AP127" s="154">
        <f t="shared" si="146"/>
        <v>2.6808027890635966E-2</v>
      </c>
      <c r="AQ127" s="154">
        <f t="shared" si="147"/>
        <v>2.6808027890635966E-2</v>
      </c>
      <c r="AR127" s="128">
        <f t="shared" si="148"/>
        <v>8.3849959291414811E-2</v>
      </c>
      <c r="AS127" s="127">
        <f t="shared" si="149"/>
        <v>8.3849959291414811E-2</v>
      </c>
      <c r="AT127" s="127">
        <f t="shared" si="150"/>
        <v>8.3849959291414811E-2</v>
      </c>
      <c r="AU127" s="128">
        <f t="shared" si="128"/>
        <v>6.5000000000000002E-2</v>
      </c>
      <c r="AV127" s="127">
        <f t="shared" si="129"/>
        <v>6.5000000000000002E-2</v>
      </c>
      <c r="AW127" s="127">
        <f t="shared" si="130"/>
        <v>6.5000000000000002E-2</v>
      </c>
      <c r="AX127" s="159">
        <f t="shared" si="131"/>
        <v>164.19900000000001</v>
      </c>
      <c r="AY127" s="160">
        <f t="shared" si="132"/>
        <v>164.2</v>
      </c>
      <c r="AZ127" s="160">
        <f t="shared" si="133"/>
        <v>164.19900000000001</v>
      </c>
      <c r="BA127" s="159">
        <f t="shared" si="134"/>
        <v>3.3237999999999999</v>
      </c>
      <c r="BB127" s="160">
        <f t="shared" si="135"/>
        <v>3.3237999999999999</v>
      </c>
      <c r="BC127" s="160">
        <f t="shared" si="136"/>
        <v>3.3237999999999999</v>
      </c>
      <c r="BD127" s="171">
        <f t="shared" si="137"/>
        <v>188.90166666666667</v>
      </c>
      <c r="BE127" s="172">
        <f t="shared" si="138"/>
        <v>188.93058333333332</v>
      </c>
      <c r="BF127" s="172">
        <f t="shared" si="139"/>
        <v>188.90166666666667</v>
      </c>
      <c r="BG127" s="159">
        <f t="shared" si="140"/>
        <v>3.2311416666666672</v>
      </c>
      <c r="BH127" s="160">
        <f t="shared" si="141"/>
        <v>3.2311416666666672</v>
      </c>
      <c r="BI127" s="160">
        <f t="shared" si="142"/>
        <v>3.2311416666666672</v>
      </c>
      <c r="BM127" s="250"/>
    </row>
    <row r="128" spans="1:65">
      <c r="A128" s="6">
        <v>43191</v>
      </c>
      <c r="B128" s="7">
        <v>5.6971734349626768E-3</v>
      </c>
      <c r="C128" s="7">
        <v>5.6971734349626768E-3</v>
      </c>
      <c r="D128" s="7">
        <v>5.6971734349626768E-3</v>
      </c>
      <c r="E128" s="64">
        <v>2.1995778587948767E-3</v>
      </c>
      <c r="F128" s="43">
        <v>2.1995778587948767E-3</v>
      </c>
      <c r="G128" s="7">
        <v>2.1995778587948767E-3</v>
      </c>
      <c r="H128" s="64">
        <v>5.2616942768477504E-3</v>
      </c>
      <c r="I128" s="7">
        <v>5.2616942768477504E-3</v>
      </c>
      <c r="J128" s="7">
        <v>5.2616942768477504E-3</v>
      </c>
      <c r="K128" s="64">
        <v>6.5000000000000002E-2</v>
      </c>
      <c r="L128" s="7">
        <v>6.5000000000000002E-2</v>
      </c>
      <c r="M128" s="7">
        <v>6.5000000000000002E-2</v>
      </c>
      <c r="N128" s="76">
        <v>173.84800000000001</v>
      </c>
      <c r="O128" s="9">
        <v>173.77799999999999</v>
      </c>
      <c r="P128" s="9">
        <v>173.84800000000001</v>
      </c>
      <c r="Q128" s="72">
        <f t="shared" si="107"/>
        <v>3.4811000000000001</v>
      </c>
      <c r="R128" s="8">
        <v>3.4811000000000001</v>
      </c>
      <c r="S128" s="8">
        <f t="shared" si="108"/>
        <v>3.4811000000000001</v>
      </c>
      <c r="T128" s="161">
        <f t="shared" si="109"/>
        <v>1.2825387054822723E-2</v>
      </c>
      <c r="U128" s="162">
        <f t="shared" si="110"/>
        <v>1.2825387054822723E-2</v>
      </c>
      <c r="V128" s="162">
        <f t="shared" si="111"/>
        <v>1.2825387054822723E-2</v>
      </c>
      <c r="W128" s="163">
        <f t="shared" si="112"/>
        <v>6.3114514715902903E-3</v>
      </c>
      <c r="X128" s="162">
        <f t="shared" si="113"/>
        <v>6.3114514715902903E-3</v>
      </c>
      <c r="Y128" s="162">
        <f t="shared" si="114"/>
        <v>6.3114514715902903E-3</v>
      </c>
      <c r="Z128" s="163">
        <f t="shared" si="115"/>
        <v>1.6066793575550964E-2</v>
      </c>
      <c r="AA128" s="162">
        <f t="shared" si="116"/>
        <v>1.6066793575550964E-2</v>
      </c>
      <c r="AB128" s="162">
        <f t="shared" si="117"/>
        <v>1.6066793575550964E-2</v>
      </c>
      <c r="AC128" s="128">
        <f t="shared" si="118"/>
        <v>6.5000000000000002E-2</v>
      </c>
      <c r="AD128" s="127">
        <f t="shared" si="119"/>
        <v>6.5000000000000002E-2</v>
      </c>
      <c r="AE128" s="127">
        <f t="shared" si="120"/>
        <v>6.5000000000000002E-2</v>
      </c>
      <c r="AF128" s="159">
        <f t="shared" si="121"/>
        <v>173.84800000000001</v>
      </c>
      <c r="AG128" s="160">
        <f t="shared" si="122"/>
        <v>173.77799999999999</v>
      </c>
      <c r="AH128" s="160">
        <f t="shared" si="123"/>
        <v>173.84800000000001</v>
      </c>
      <c r="AI128" s="159">
        <f t="shared" si="124"/>
        <v>3.4811000000000001</v>
      </c>
      <c r="AJ128" s="160">
        <f t="shared" si="125"/>
        <v>3.4811000000000001</v>
      </c>
      <c r="AK128" s="160">
        <f t="shared" si="126"/>
        <v>3.4811000000000001</v>
      </c>
      <c r="AL128" s="170">
        <f t="shared" si="127"/>
        <v>1.8863314200376458E-2</v>
      </c>
      <c r="AM128" s="127">
        <f t="shared" si="143"/>
        <v>1.8863314200376458E-2</v>
      </c>
      <c r="AN128" s="127">
        <f t="shared" si="144"/>
        <v>1.8863314200376458E-2</v>
      </c>
      <c r="AO128" s="155">
        <f t="shared" si="145"/>
        <v>2.7627970938853608E-2</v>
      </c>
      <c r="AP128" s="154">
        <f t="shared" si="146"/>
        <v>2.7627970938853608E-2</v>
      </c>
      <c r="AQ128" s="154">
        <f t="shared" si="147"/>
        <v>2.7627970938853608E-2</v>
      </c>
      <c r="AR128" s="128">
        <f t="shared" si="148"/>
        <v>7.9915972470756769E-2</v>
      </c>
      <c r="AS128" s="127">
        <f t="shared" si="149"/>
        <v>7.9915972470756769E-2</v>
      </c>
      <c r="AT128" s="127">
        <f t="shared" si="150"/>
        <v>7.9915972470756769E-2</v>
      </c>
      <c r="AU128" s="128">
        <f t="shared" si="128"/>
        <v>6.5000000000000002E-2</v>
      </c>
      <c r="AV128" s="127">
        <f t="shared" si="129"/>
        <v>6.5000000000000002E-2</v>
      </c>
      <c r="AW128" s="127">
        <f t="shared" si="130"/>
        <v>6.5000000000000002E-2</v>
      </c>
      <c r="AX128" s="159">
        <f t="shared" si="131"/>
        <v>173.84800000000001</v>
      </c>
      <c r="AY128" s="160">
        <f t="shared" si="132"/>
        <v>173.77799999999999</v>
      </c>
      <c r="AZ128" s="160">
        <f t="shared" si="133"/>
        <v>173.84800000000001</v>
      </c>
      <c r="BA128" s="159">
        <f t="shared" si="134"/>
        <v>3.4811000000000001</v>
      </c>
      <c r="BB128" s="160">
        <f t="shared" si="135"/>
        <v>3.4811000000000001</v>
      </c>
      <c r="BC128" s="160">
        <f t="shared" si="136"/>
        <v>3.4811000000000001</v>
      </c>
      <c r="BD128" s="171">
        <f t="shared" si="137"/>
        <v>185.25033333333332</v>
      </c>
      <c r="BE128" s="172">
        <f t="shared" si="138"/>
        <v>185.27074999999999</v>
      </c>
      <c r="BF128" s="172">
        <f t="shared" si="139"/>
        <v>185.25033333333332</v>
      </c>
      <c r="BG128" s="159">
        <f t="shared" si="140"/>
        <v>3.2547000000000001</v>
      </c>
      <c r="BH128" s="160">
        <f t="shared" si="141"/>
        <v>3.2547000000000001</v>
      </c>
      <c r="BI128" s="160">
        <f t="shared" si="142"/>
        <v>3.2547000000000001</v>
      </c>
      <c r="BM128" s="250"/>
    </row>
    <row r="129" spans="1:65">
      <c r="A129" s="6">
        <v>43221</v>
      </c>
      <c r="B129" s="7">
        <v>1.3781659310589278E-2</v>
      </c>
      <c r="C129" s="7">
        <v>1.3781659310589278E-2</v>
      </c>
      <c r="D129" s="7">
        <v>1.3781659310589278E-2</v>
      </c>
      <c r="E129" s="64">
        <v>4.0005320606870676E-3</v>
      </c>
      <c r="F129" s="43">
        <v>4.0005320606870676E-3</v>
      </c>
      <c r="G129" s="7">
        <v>4.0005320606870676E-3</v>
      </c>
      <c r="H129" s="64">
        <v>5.2616942768477504E-3</v>
      </c>
      <c r="I129" s="7">
        <v>5.2616942768477504E-3</v>
      </c>
      <c r="J129" s="7">
        <v>5.2616942768477504E-3</v>
      </c>
      <c r="K129" s="64">
        <v>6.5000000000000002E-2</v>
      </c>
      <c r="L129" s="7">
        <v>6.5000000000000002E-2</v>
      </c>
      <c r="M129" s="7">
        <v>6.5000000000000002E-2</v>
      </c>
      <c r="N129" s="76">
        <v>227.21299999999999</v>
      </c>
      <c r="O129" s="9">
        <v>226.51499999999999</v>
      </c>
      <c r="P129" s="9">
        <v>227.21299999999999</v>
      </c>
      <c r="Q129" s="72">
        <f t="shared" si="107"/>
        <v>3.7370000000000001</v>
      </c>
      <c r="R129" s="8">
        <v>3.7370000000000001</v>
      </c>
      <c r="S129" s="8">
        <f t="shared" si="108"/>
        <v>3.7370000000000001</v>
      </c>
      <c r="T129" s="161">
        <f t="shared" si="109"/>
        <v>2.6033037293215378E-2</v>
      </c>
      <c r="U129" s="162">
        <f t="shared" si="110"/>
        <v>2.6033037293215378E-2</v>
      </c>
      <c r="V129" s="162">
        <f t="shared" si="111"/>
        <v>2.6033037293215378E-2</v>
      </c>
      <c r="W129" s="163">
        <f t="shared" si="112"/>
        <v>7.1141210957241796E-3</v>
      </c>
      <c r="X129" s="162">
        <f t="shared" si="113"/>
        <v>7.1141210957241796E-3</v>
      </c>
      <c r="Y129" s="162">
        <f t="shared" si="114"/>
        <v>7.1141210957241796E-3</v>
      </c>
      <c r="Z129" s="163">
        <f t="shared" si="115"/>
        <v>1.5868284782783348E-2</v>
      </c>
      <c r="AA129" s="162">
        <f t="shared" si="116"/>
        <v>1.5868284782783348E-2</v>
      </c>
      <c r="AB129" s="162">
        <f t="shared" si="117"/>
        <v>1.5868284782783348E-2</v>
      </c>
      <c r="AC129" s="128">
        <f t="shared" si="118"/>
        <v>6.5000000000000002E-2</v>
      </c>
      <c r="AD129" s="127">
        <f t="shared" si="119"/>
        <v>6.5000000000000002E-2</v>
      </c>
      <c r="AE129" s="127">
        <f t="shared" si="120"/>
        <v>6.5000000000000002E-2</v>
      </c>
      <c r="AF129" s="159">
        <f t="shared" si="121"/>
        <v>227.21299999999999</v>
      </c>
      <c r="AG129" s="160">
        <f t="shared" si="122"/>
        <v>226.51499999999999</v>
      </c>
      <c r="AH129" s="160">
        <f t="shared" si="123"/>
        <v>227.21299999999999</v>
      </c>
      <c r="AI129" s="159">
        <f t="shared" si="124"/>
        <v>3.7370000000000001</v>
      </c>
      <c r="AJ129" s="160">
        <f t="shared" si="125"/>
        <v>3.7370000000000001</v>
      </c>
      <c r="AK129" s="160">
        <f t="shared" si="126"/>
        <v>3.7370000000000001</v>
      </c>
      <c r="AL129" s="170">
        <f t="shared" si="127"/>
        <v>4.262069557171233E-2</v>
      </c>
      <c r="AM129" s="127">
        <f t="shared" si="143"/>
        <v>4.262069557171233E-2</v>
      </c>
      <c r="AN129" s="127">
        <f t="shared" si="144"/>
        <v>4.262069557171233E-2</v>
      </c>
      <c r="AO129" s="155">
        <f t="shared" si="145"/>
        <v>2.8550133067404726E-2</v>
      </c>
      <c r="AP129" s="154">
        <f t="shared" si="146"/>
        <v>2.8550133067404726E-2</v>
      </c>
      <c r="AQ129" s="154">
        <f t="shared" si="147"/>
        <v>2.8550133067404726E-2</v>
      </c>
      <c r="AR129" s="128">
        <f t="shared" si="148"/>
        <v>7.6806203285028962E-2</v>
      </c>
      <c r="AS129" s="127">
        <f t="shared" si="149"/>
        <v>7.6806203285028962E-2</v>
      </c>
      <c r="AT129" s="127">
        <f t="shared" si="150"/>
        <v>7.6806203285028962E-2</v>
      </c>
      <c r="AU129" s="128">
        <f t="shared" si="128"/>
        <v>6.5000000000000002E-2</v>
      </c>
      <c r="AV129" s="127">
        <f t="shared" si="129"/>
        <v>6.5000000000000002E-2</v>
      </c>
      <c r="AW129" s="127">
        <f t="shared" si="130"/>
        <v>6.5000000000000002E-2</v>
      </c>
      <c r="AX129" s="159">
        <f t="shared" si="131"/>
        <v>227.21299999999999</v>
      </c>
      <c r="AY129" s="160">
        <f t="shared" si="132"/>
        <v>226.51499999999999</v>
      </c>
      <c r="AZ129" s="160">
        <f t="shared" si="133"/>
        <v>227.21299999999999</v>
      </c>
      <c r="BA129" s="159">
        <f t="shared" si="134"/>
        <v>3.7370000000000001</v>
      </c>
      <c r="BB129" s="160">
        <f t="shared" si="135"/>
        <v>3.7370000000000001</v>
      </c>
      <c r="BC129" s="160">
        <f t="shared" si="136"/>
        <v>3.7370000000000001</v>
      </c>
      <c r="BD129" s="171">
        <f t="shared" si="137"/>
        <v>184.52850000000001</v>
      </c>
      <c r="BE129" s="172">
        <f t="shared" si="138"/>
        <v>184.48908333333335</v>
      </c>
      <c r="BF129" s="172">
        <f t="shared" si="139"/>
        <v>184.52850000000001</v>
      </c>
      <c r="BG129" s="159">
        <f t="shared" si="140"/>
        <v>3.2958083333333335</v>
      </c>
      <c r="BH129" s="160">
        <f t="shared" si="141"/>
        <v>3.2958083333333335</v>
      </c>
      <c r="BI129" s="160">
        <f t="shared" si="142"/>
        <v>3.2958083333333335</v>
      </c>
      <c r="BM129" s="250"/>
    </row>
    <row r="130" spans="1:65">
      <c r="A130" s="6">
        <v>43252</v>
      </c>
      <c r="B130" s="7">
        <v>1.8672336348902974E-2</v>
      </c>
      <c r="C130" s="7">
        <v>1.8672336348902974E-2</v>
      </c>
      <c r="D130" s="7">
        <v>1.8672336348902974E-2</v>
      </c>
      <c r="E130" s="64">
        <v>1.2600141718974944E-2</v>
      </c>
      <c r="F130" s="43">
        <v>1.2600141718974944E-2</v>
      </c>
      <c r="G130" s="7">
        <v>1.2600141718974944E-2</v>
      </c>
      <c r="H130" s="64">
        <v>5.2616942768477504E-3</v>
      </c>
      <c r="I130" s="7">
        <v>5.2616942768477504E-3</v>
      </c>
      <c r="J130" s="7">
        <v>5.2616942768477504E-3</v>
      </c>
      <c r="K130" s="64">
        <v>6.5000000000000002E-2</v>
      </c>
      <c r="L130" s="7">
        <v>6.5000000000000002E-2</v>
      </c>
      <c r="M130" s="7">
        <v>6.5000000000000002E-2</v>
      </c>
      <c r="N130" s="76">
        <v>269.959</v>
      </c>
      <c r="O130" s="9">
        <v>270.18</v>
      </c>
      <c r="P130" s="9">
        <v>269.959</v>
      </c>
      <c r="Q130" s="72">
        <f t="shared" si="107"/>
        <v>3.8557999999999999</v>
      </c>
      <c r="R130" s="8">
        <v>3.8557999999999999</v>
      </c>
      <c r="S130" s="8">
        <f t="shared" si="108"/>
        <v>3.8557999999999999</v>
      </c>
      <c r="T130" s="161">
        <f t="shared" si="109"/>
        <v>3.8594867001036537E-2</v>
      </c>
      <c r="U130" s="162">
        <f t="shared" si="110"/>
        <v>3.8594867001036537E-2</v>
      </c>
      <c r="V130" s="162">
        <f t="shared" si="111"/>
        <v>3.8594867001036537E-2</v>
      </c>
      <c r="W130" s="163">
        <f t="shared" si="112"/>
        <v>1.8887284258576775E-2</v>
      </c>
      <c r="X130" s="162">
        <f t="shared" si="113"/>
        <v>1.8887284258576775E-2</v>
      </c>
      <c r="Y130" s="162">
        <f t="shared" si="114"/>
        <v>1.8887284258576775E-2</v>
      </c>
      <c r="Z130" s="163">
        <f t="shared" si="115"/>
        <v>1.5868284782783348E-2</v>
      </c>
      <c r="AA130" s="162">
        <f t="shared" si="116"/>
        <v>1.5868284782783348E-2</v>
      </c>
      <c r="AB130" s="162">
        <f t="shared" si="117"/>
        <v>1.5868284782783348E-2</v>
      </c>
      <c r="AC130" s="128">
        <f t="shared" si="118"/>
        <v>6.5000000000000002E-2</v>
      </c>
      <c r="AD130" s="127">
        <f t="shared" si="119"/>
        <v>6.5000000000000002E-2</v>
      </c>
      <c r="AE130" s="127">
        <f t="shared" si="120"/>
        <v>6.5000000000000002E-2</v>
      </c>
      <c r="AF130" s="159">
        <f t="shared" si="121"/>
        <v>269.959</v>
      </c>
      <c r="AG130" s="160">
        <f t="shared" si="122"/>
        <v>270.18</v>
      </c>
      <c r="AH130" s="160">
        <f t="shared" si="123"/>
        <v>269.959</v>
      </c>
      <c r="AI130" s="159">
        <f t="shared" si="124"/>
        <v>3.8557999999999999</v>
      </c>
      <c r="AJ130" s="160">
        <f t="shared" si="125"/>
        <v>3.8557999999999999</v>
      </c>
      <c r="AK130" s="160">
        <f t="shared" si="126"/>
        <v>3.8557999999999999</v>
      </c>
      <c r="AL130" s="170">
        <f t="shared" si="127"/>
        <v>6.9212487797053468E-2</v>
      </c>
      <c r="AM130" s="127">
        <f t="shared" si="143"/>
        <v>6.9212487797053468E-2</v>
      </c>
      <c r="AN130" s="127">
        <f t="shared" si="144"/>
        <v>6.9212487797053468E-2</v>
      </c>
      <c r="AO130" s="155">
        <f t="shared" si="145"/>
        <v>4.3911039739086943E-2</v>
      </c>
      <c r="AP130" s="154">
        <f t="shared" si="146"/>
        <v>4.3911039739086943E-2</v>
      </c>
      <c r="AQ130" s="154">
        <f t="shared" si="147"/>
        <v>4.3911039739086943E-2</v>
      </c>
      <c r="AR130" s="128">
        <f t="shared" si="148"/>
        <v>7.3705389114907982E-2</v>
      </c>
      <c r="AS130" s="127">
        <f t="shared" si="149"/>
        <v>7.3705389114907982E-2</v>
      </c>
      <c r="AT130" s="127">
        <f t="shared" si="150"/>
        <v>7.3705389114907982E-2</v>
      </c>
      <c r="AU130" s="128">
        <f t="shared" si="128"/>
        <v>6.5000000000000002E-2</v>
      </c>
      <c r="AV130" s="127">
        <f t="shared" si="129"/>
        <v>6.5000000000000002E-2</v>
      </c>
      <c r="AW130" s="127">
        <f t="shared" si="130"/>
        <v>6.5000000000000002E-2</v>
      </c>
      <c r="AX130" s="159">
        <f t="shared" si="131"/>
        <v>269.959</v>
      </c>
      <c r="AY130" s="160">
        <f t="shared" si="132"/>
        <v>270.18</v>
      </c>
      <c r="AZ130" s="160">
        <f t="shared" si="133"/>
        <v>269.959</v>
      </c>
      <c r="BA130" s="159">
        <f t="shared" si="134"/>
        <v>3.8557999999999999</v>
      </c>
      <c r="BB130" s="160">
        <f t="shared" si="135"/>
        <v>3.8557999999999999</v>
      </c>
      <c r="BC130" s="160">
        <f t="shared" si="136"/>
        <v>3.8557999999999999</v>
      </c>
      <c r="BD130" s="171">
        <f t="shared" si="137"/>
        <v>186.83425</v>
      </c>
      <c r="BE130" s="172">
        <f t="shared" si="138"/>
        <v>186.80558333333332</v>
      </c>
      <c r="BF130" s="172">
        <f t="shared" si="139"/>
        <v>186.83425</v>
      </c>
      <c r="BG130" s="159">
        <f t="shared" si="140"/>
        <v>3.3414416666666664</v>
      </c>
      <c r="BH130" s="160">
        <f t="shared" si="141"/>
        <v>3.3414416666666664</v>
      </c>
      <c r="BI130" s="160">
        <f t="shared" si="142"/>
        <v>3.3414416666666664</v>
      </c>
      <c r="BM130" s="250"/>
    </row>
    <row r="131" spans="1:65">
      <c r="A131" s="6">
        <v>43282</v>
      </c>
      <c r="B131" s="7">
        <v>5.067165546158936E-3</v>
      </c>
      <c r="C131" s="7">
        <v>5.067165546158936E-3</v>
      </c>
      <c r="D131" s="7">
        <v>5.067165546158936E-3</v>
      </c>
      <c r="E131" s="64">
        <v>3.3006506147337245E-3</v>
      </c>
      <c r="F131" s="43">
        <v>3.3006506147337245E-3</v>
      </c>
      <c r="G131" s="7">
        <v>3.3006506147337245E-3</v>
      </c>
      <c r="H131" s="64">
        <v>5.2616942768477504E-3</v>
      </c>
      <c r="I131" s="7">
        <v>5.2616942768477504E-3</v>
      </c>
      <c r="J131" s="7">
        <v>5.2616942768477504E-3</v>
      </c>
      <c r="K131" s="64">
        <v>6.5000000000000002E-2</v>
      </c>
      <c r="L131" s="7">
        <v>6.5000000000000002E-2</v>
      </c>
      <c r="M131" s="7">
        <v>6.5000000000000002E-2</v>
      </c>
      <c r="N131" s="76">
        <v>214.38900000000001</v>
      </c>
      <c r="O131" s="9">
        <v>214.39</v>
      </c>
      <c r="P131" s="9">
        <v>214.38900000000001</v>
      </c>
      <c r="Q131" s="72">
        <f t="shared" si="107"/>
        <v>3.7549000000000001</v>
      </c>
      <c r="R131" s="8">
        <v>3.7549000000000001</v>
      </c>
      <c r="S131" s="8">
        <f t="shared" si="108"/>
        <v>3.7549000000000001</v>
      </c>
      <c r="T131" s="161">
        <f t="shared" si="109"/>
        <v>3.7944250715373995E-2</v>
      </c>
      <c r="U131" s="162">
        <f t="shared" si="110"/>
        <v>3.7944250715373995E-2</v>
      </c>
      <c r="V131" s="162">
        <f t="shared" si="111"/>
        <v>3.7944250715373995E-2</v>
      </c>
      <c r="W131" s="163">
        <f t="shared" si="112"/>
        <v>2.000669106621733E-2</v>
      </c>
      <c r="X131" s="162">
        <f t="shared" si="113"/>
        <v>2.000669106621733E-2</v>
      </c>
      <c r="Y131" s="162">
        <f t="shared" si="114"/>
        <v>2.000669106621733E-2</v>
      </c>
      <c r="Z131" s="163">
        <f t="shared" si="115"/>
        <v>1.5868284782783348E-2</v>
      </c>
      <c r="AA131" s="162">
        <f t="shared" si="116"/>
        <v>1.5868284782783348E-2</v>
      </c>
      <c r="AB131" s="162">
        <f t="shared" si="117"/>
        <v>1.5868284782783348E-2</v>
      </c>
      <c r="AC131" s="128">
        <f t="shared" si="118"/>
        <v>6.5000000000000002E-2</v>
      </c>
      <c r="AD131" s="127">
        <f t="shared" si="119"/>
        <v>6.5000000000000002E-2</v>
      </c>
      <c r="AE131" s="127">
        <f t="shared" si="120"/>
        <v>6.5000000000000002E-2</v>
      </c>
      <c r="AF131" s="159">
        <f t="shared" si="121"/>
        <v>214.38900000000001</v>
      </c>
      <c r="AG131" s="160">
        <f t="shared" si="122"/>
        <v>214.39</v>
      </c>
      <c r="AH131" s="160">
        <f t="shared" si="123"/>
        <v>214.38900000000001</v>
      </c>
      <c r="AI131" s="159">
        <f t="shared" si="124"/>
        <v>3.7549000000000001</v>
      </c>
      <c r="AJ131" s="160">
        <f t="shared" si="125"/>
        <v>3.7549000000000001</v>
      </c>
      <c r="AK131" s="160">
        <f t="shared" si="126"/>
        <v>3.7549000000000001</v>
      </c>
      <c r="AL131" s="170">
        <f t="shared" si="127"/>
        <v>8.2380865096944866E-2</v>
      </c>
      <c r="AM131" s="127">
        <f t="shared" si="143"/>
        <v>8.2380865096944866E-2</v>
      </c>
      <c r="AN131" s="127">
        <f t="shared" si="144"/>
        <v>8.2380865096944866E-2</v>
      </c>
      <c r="AO131" s="155">
        <f t="shared" si="145"/>
        <v>4.4848437303230515E-2</v>
      </c>
      <c r="AP131" s="154">
        <f t="shared" si="146"/>
        <v>4.4848437303230515E-2</v>
      </c>
      <c r="AQ131" s="154">
        <f t="shared" si="147"/>
        <v>4.4848437303230515E-2</v>
      </c>
      <c r="AR131" s="128">
        <f t="shared" si="148"/>
        <v>7.1426736883103192E-2</v>
      </c>
      <c r="AS131" s="127">
        <f t="shared" si="149"/>
        <v>7.1426736883103192E-2</v>
      </c>
      <c r="AT131" s="127">
        <f t="shared" si="150"/>
        <v>7.1426736883103192E-2</v>
      </c>
      <c r="AU131" s="128">
        <f t="shared" si="128"/>
        <v>6.5000000000000002E-2</v>
      </c>
      <c r="AV131" s="127">
        <f t="shared" si="129"/>
        <v>6.5000000000000002E-2</v>
      </c>
      <c r="AW131" s="127">
        <f t="shared" si="130"/>
        <v>6.5000000000000002E-2</v>
      </c>
      <c r="AX131" s="159">
        <f t="shared" si="131"/>
        <v>214.38900000000001</v>
      </c>
      <c r="AY131" s="160">
        <f t="shared" si="132"/>
        <v>214.39</v>
      </c>
      <c r="AZ131" s="160">
        <f t="shared" si="133"/>
        <v>214.38900000000001</v>
      </c>
      <c r="BA131" s="159">
        <f t="shared" si="134"/>
        <v>3.7549000000000001</v>
      </c>
      <c r="BB131" s="160">
        <f t="shared" si="135"/>
        <v>3.7549000000000001</v>
      </c>
      <c r="BC131" s="160">
        <f t="shared" si="136"/>
        <v>3.7549000000000001</v>
      </c>
      <c r="BD131" s="171">
        <f t="shared" si="137"/>
        <v>187.2224166666667</v>
      </c>
      <c r="BE131" s="172">
        <f t="shared" si="138"/>
        <v>187.17983333333336</v>
      </c>
      <c r="BF131" s="172">
        <f t="shared" si="139"/>
        <v>187.2224166666667</v>
      </c>
      <c r="BG131" s="159">
        <f t="shared" si="140"/>
        <v>3.3934583333333332</v>
      </c>
      <c r="BH131" s="160">
        <f t="shared" si="141"/>
        <v>3.3934583333333332</v>
      </c>
      <c r="BI131" s="160">
        <f t="shared" si="142"/>
        <v>3.3934583333333332</v>
      </c>
      <c r="BM131" s="250"/>
    </row>
    <row r="132" spans="1:65">
      <c r="A132" s="6">
        <v>43313</v>
      </c>
      <c r="B132" s="7">
        <v>6.9991389207808563E-3</v>
      </c>
      <c r="C132" s="7">
        <v>6.9991389207808563E-3</v>
      </c>
      <c r="D132" s="7">
        <v>6.9991389207808563E-3</v>
      </c>
      <c r="E132" s="64">
        <v>-8.990122720112792E-4</v>
      </c>
      <c r="F132" s="43">
        <v>-8.990122720112792E-4</v>
      </c>
      <c r="G132" s="7">
        <v>-8.990122720112792E-4</v>
      </c>
      <c r="H132" s="64">
        <v>5.2616942768477504E-3</v>
      </c>
      <c r="I132" s="7">
        <v>5.2616942768477504E-3</v>
      </c>
      <c r="J132" s="7">
        <v>5.2616942768477504E-3</v>
      </c>
      <c r="K132" s="64">
        <v>6.5000000000000002E-2</v>
      </c>
      <c r="L132" s="7">
        <v>6.5000000000000002E-2</v>
      </c>
      <c r="M132" s="7">
        <v>6.5000000000000002E-2</v>
      </c>
      <c r="N132" s="76">
        <v>302.03399999999999</v>
      </c>
      <c r="O132" s="9">
        <v>302.03500000000003</v>
      </c>
      <c r="P132" s="9">
        <v>302.03399999999999</v>
      </c>
      <c r="Q132" s="72">
        <f t="shared" si="107"/>
        <v>4.1353</v>
      </c>
      <c r="R132" s="8">
        <v>4.1353</v>
      </c>
      <c r="S132" s="8">
        <f t="shared" si="108"/>
        <v>4.1353</v>
      </c>
      <c r="T132" s="161">
        <f t="shared" si="109"/>
        <v>3.1000074936194055E-2</v>
      </c>
      <c r="U132" s="162">
        <f t="shared" si="110"/>
        <v>3.1000074936194055E-2</v>
      </c>
      <c r="V132" s="162">
        <f t="shared" si="111"/>
        <v>3.1000074936194055E-2</v>
      </c>
      <c r="W132" s="163">
        <f t="shared" si="112"/>
        <v>1.5029036331044576E-2</v>
      </c>
      <c r="X132" s="162">
        <f t="shared" si="113"/>
        <v>1.5029036331044576E-2</v>
      </c>
      <c r="Y132" s="162">
        <f t="shared" si="114"/>
        <v>1.5029036331044576E-2</v>
      </c>
      <c r="Z132" s="163">
        <f t="shared" si="115"/>
        <v>1.5868284782783348E-2</v>
      </c>
      <c r="AA132" s="162">
        <f t="shared" si="116"/>
        <v>1.5868284782783348E-2</v>
      </c>
      <c r="AB132" s="162">
        <f t="shared" si="117"/>
        <v>1.5868284782783348E-2</v>
      </c>
      <c r="AC132" s="128">
        <f t="shared" si="118"/>
        <v>6.5000000000000002E-2</v>
      </c>
      <c r="AD132" s="127">
        <f t="shared" si="119"/>
        <v>6.5000000000000002E-2</v>
      </c>
      <c r="AE132" s="127">
        <f t="shared" si="120"/>
        <v>6.5000000000000002E-2</v>
      </c>
      <c r="AF132" s="159">
        <f t="shared" si="121"/>
        <v>302.03399999999999</v>
      </c>
      <c r="AG132" s="160">
        <f t="shared" si="122"/>
        <v>302.03500000000003</v>
      </c>
      <c r="AH132" s="160">
        <f t="shared" si="123"/>
        <v>302.03399999999999</v>
      </c>
      <c r="AI132" s="159">
        <f t="shared" si="124"/>
        <v>4.1353</v>
      </c>
      <c r="AJ132" s="160">
        <f t="shared" si="125"/>
        <v>4.1353</v>
      </c>
      <c r="AK132" s="160">
        <f t="shared" si="126"/>
        <v>4.1353</v>
      </c>
      <c r="AL132" s="170">
        <f t="shared" si="127"/>
        <v>8.891296014947625E-2</v>
      </c>
      <c r="AM132" s="127">
        <f t="shared" si="143"/>
        <v>8.891296014947625E-2</v>
      </c>
      <c r="AN132" s="127">
        <f t="shared" si="144"/>
        <v>8.891296014947625E-2</v>
      </c>
      <c r="AO132" s="155">
        <f t="shared" si="145"/>
        <v>4.1930159672124878E-2</v>
      </c>
      <c r="AP132" s="154">
        <f t="shared" si="146"/>
        <v>4.1930159672124878E-2</v>
      </c>
      <c r="AQ132" s="154">
        <f t="shared" si="147"/>
        <v>4.1930159672124878E-2</v>
      </c>
      <c r="AR132" s="128">
        <f t="shared" si="148"/>
        <v>6.9152920480610502E-2</v>
      </c>
      <c r="AS132" s="127">
        <f t="shared" si="149"/>
        <v>6.9152920480610502E-2</v>
      </c>
      <c r="AT132" s="127">
        <f t="shared" si="150"/>
        <v>6.9152920480610502E-2</v>
      </c>
      <c r="AU132" s="128">
        <f t="shared" si="128"/>
        <v>6.5000000000000002E-2</v>
      </c>
      <c r="AV132" s="127">
        <f t="shared" si="129"/>
        <v>6.5000000000000002E-2</v>
      </c>
      <c r="AW132" s="127">
        <f t="shared" si="130"/>
        <v>6.5000000000000002E-2</v>
      </c>
      <c r="AX132" s="159">
        <f t="shared" si="131"/>
        <v>302.03399999999999</v>
      </c>
      <c r="AY132" s="160">
        <f t="shared" si="132"/>
        <v>302.03500000000003</v>
      </c>
      <c r="AZ132" s="160">
        <f t="shared" si="133"/>
        <v>302.03399999999999</v>
      </c>
      <c r="BA132" s="159">
        <f t="shared" si="134"/>
        <v>4.1353</v>
      </c>
      <c r="BB132" s="160">
        <f t="shared" si="135"/>
        <v>4.1353</v>
      </c>
      <c r="BC132" s="160">
        <f t="shared" si="136"/>
        <v>4.1353</v>
      </c>
      <c r="BD132" s="171">
        <f t="shared" si="137"/>
        <v>196.07858333333334</v>
      </c>
      <c r="BE132" s="172">
        <f t="shared" si="138"/>
        <v>196.03266666666664</v>
      </c>
      <c r="BF132" s="172">
        <f t="shared" si="139"/>
        <v>196.07858333333334</v>
      </c>
      <c r="BG132" s="159">
        <f t="shared" si="140"/>
        <v>3.4758083333333336</v>
      </c>
      <c r="BH132" s="160">
        <f t="shared" si="141"/>
        <v>3.4758083333333336</v>
      </c>
      <c r="BI132" s="160">
        <f t="shared" si="142"/>
        <v>3.4758083333333336</v>
      </c>
      <c r="BM132" s="250"/>
    </row>
    <row r="133" spans="1:65">
      <c r="A133" s="6">
        <v>43344</v>
      </c>
      <c r="B133" s="7">
        <v>1.5243480974864498E-2</v>
      </c>
      <c r="C133" s="7">
        <v>1.5243480974864498E-2</v>
      </c>
      <c r="D133" s="7">
        <v>1.5243480974864498E-2</v>
      </c>
      <c r="E133" s="64">
        <v>4.7997057287958445E-3</v>
      </c>
      <c r="F133" s="43">
        <v>4.7997057287958445E-3</v>
      </c>
      <c r="G133" s="7">
        <v>4.7997057287958445E-3</v>
      </c>
      <c r="H133" s="64">
        <v>5.2616942768477504E-3</v>
      </c>
      <c r="I133" s="7">
        <v>5.2616942768477504E-3</v>
      </c>
      <c r="J133" s="7">
        <v>5.2616942768477504E-3</v>
      </c>
      <c r="K133" s="64">
        <v>6.5000000000000002E-2</v>
      </c>
      <c r="L133" s="7">
        <v>6.5000000000000002E-2</v>
      </c>
      <c r="M133" s="7">
        <v>6.5000000000000002E-2</v>
      </c>
      <c r="N133" s="76">
        <v>262.964</v>
      </c>
      <c r="O133" s="9">
        <v>262.96499999999997</v>
      </c>
      <c r="P133" s="9">
        <v>262.964</v>
      </c>
      <c r="Q133" s="72">
        <f t="shared" ref="Q133:Q167" si="151">R133</f>
        <v>4.0038999999999998</v>
      </c>
      <c r="R133" s="8">
        <v>4.0038999999999998</v>
      </c>
      <c r="S133" s="8">
        <f t="shared" ref="S133:S167" si="152">R133</f>
        <v>4.0038999999999998</v>
      </c>
      <c r="T133" s="161">
        <f t="shared" si="109"/>
        <v>2.7529724342155504E-2</v>
      </c>
      <c r="U133" s="162">
        <f t="shared" si="110"/>
        <v>2.7529724342155504E-2</v>
      </c>
      <c r="V133" s="162">
        <f t="shared" si="111"/>
        <v>2.7529724342155504E-2</v>
      </c>
      <c r="W133" s="163">
        <f t="shared" si="112"/>
        <v>7.2098896611334506E-3</v>
      </c>
      <c r="X133" s="162">
        <f t="shared" si="113"/>
        <v>7.2098896611334506E-3</v>
      </c>
      <c r="Y133" s="162">
        <f t="shared" si="114"/>
        <v>7.2098896611334506E-3</v>
      </c>
      <c r="Z133" s="163">
        <f t="shared" si="115"/>
        <v>1.5868284782783348E-2</v>
      </c>
      <c r="AA133" s="162">
        <f t="shared" si="116"/>
        <v>1.5868284782783348E-2</v>
      </c>
      <c r="AB133" s="162">
        <f t="shared" si="117"/>
        <v>1.5868284782783348E-2</v>
      </c>
      <c r="AC133" s="128">
        <f t="shared" si="118"/>
        <v>6.5000000000000002E-2</v>
      </c>
      <c r="AD133" s="127">
        <f t="shared" si="119"/>
        <v>6.5000000000000002E-2</v>
      </c>
      <c r="AE133" s="127">
        <f t="shared" si="120"/>
        <v>6.5000000000000002E-2</v>
      </c>
      <c r="AF133" s="159">
        <f t="shared" si="121"/>
        <v>262.964</v>
      </c>
      <c r="AG133" s="160">
        <f t="shared" si="122"/>
        <v>262.96499999999997</v>
      </c>
      <c r="AH133" s="160">
        <f t="shared" si="123"/>
        <v>262.964</v>
      </c>
      <c r="AI133" s="159">
        <f t="shared" si="124"/>
        <v>4.0038999999999998</v>
      </c>
      <c r="AJ133" s="160">
        <f t="shared" si="125"/>
        <v>4.0038999999999998</v>
      </c>
      <c r="AK133" s="160">
        <f t="shared" si="126"/>
        <v>4.0038999999999998</v>
      </c>
      <c r="AL133" s="170">
        <f t="shared" si="127"/>
        <v>0.10035990114303361</v>
      </c>
      <c r="AM133" s="127">
        <f t="shared" si="143"/>
        <v>0.10035990114303361</v>
      </c>
      <c r="AN133" s="127">
        <f t="shared" si="144"/>
        <v>0.10035990114303361</v>
      </c>
      <c r="AO133" s="155">
        <f t="shared" si="145"/>
        <v>4.5259760164416463E-2</v>
      </c>
      <c r="AP133" s="154">
        <f t="shared" si="146"/>
        <v>4.5259760164416463E-2</v>
      </c>
      <c r="AQ133" s="154">
        <f t="shared" si="147"/>
        <v>4.5259760164416463E-2</v>
      </c>
      <c r="AR133" s="128">
        <f t="shared" si="148"/>
        <v>6.770178430007312E-2</v>
      </c>
      <c r="AS133" s="127">
        <f t="shared" si="149"/>
        <v>6.770178430007312E-2</v>
      </c>
      <c r="AT133" s="127">
        <f t="shared" si="150"/>
        <v>6.770178430007312E-2</v>
      </c>
      <c r="AU133" s="128">
        <f t="shared" si="128"/>
        <v>6.5000000000000002E-2</v>
      </c>
      <c r="AV133" s="127">
        <f t="shared" si="129"/>
        <v>6.5000000000000002E-2</v>
      </c>
      <c r="AW133" s="127">
        <f t="shared" si="130"/>
        <v>6.5000000000000002E-2</v>
      </c>
      <c r="AX133" s="159">
        <f t="shared" si="131"/>
        <v>262.964</v>
      </c>
      <c r="AY133" s="160">
        <f t="shared" si="132"/>
        <v>262.96499999999997</v>
      </c>
      <c r="AZ133" s="160">
        <f t="shared" si="133"/>
        <v>262.964</v>
      </c>
      <c r="BA133" s="159">
        <f t="shared" si="134"/>
        <v>4.0038999999999998</v>
      </c>
      <c r="BB133" s="160">
        <f t="shared" si="135"/>
        <v>4.0038999999999998</v>
      </c>
      <c r="BC133" s="160">
        <f t="shared" si="136"/>
        <v>4.0038999999999998</v>
      </c>
      <c r="BD133" s="171">
        <f t="shared" si="137"/>
        <v>201.66683333333333</v>
      </c>
      <c r="BE133" s="172">
        <f t="shared" si="138"/>
        <v>201.6169166666667</v>
      </c>
      <c r="BF133" s="172">
        <f t="shared" si="139"/>
        <v>201.66683333333333</v>
      </c>
      <c r="BG133" s="159">
        <f t="shared" si="140"/>
        <v>3.5454666666666665</v>
      </c>
      <c r="BH133" s="160">
        <f t="shared" si="141"/>
        <v>3.5454666666666665</v>
      </c>
      <c r="BI133" s="160">
        <f t="shared" si="142"/>
        <v>3.5454666666666665</v>
      </c>
      <c r="BM133" s="250"/>
    </row>
    <row r="134" spans="1:65">
      <c r="A134" s="6">
        <v>43374</v>
      </c>
      <c r="B134" s="7">
        <v>8.8591229594607857E-3</v>
      </c>
      <c r="C134" s="7">
        <v>8.8591229594607857E-3</v>
      </c>
      <c r="D134" s="7">
        <v>8.8591229594607857E-3</v>
      </c>
      <c r="E134" s="64">
        <v>4.4992648838870775E-3</v>
      </c>
      <c r="F134" s="43">
        <v>4.4992648838870775E-3</v>
      </c>
      <c r="G134" s="7">
        <v>4.4992648838870775E-3</v>
      </c>
      <c r="H134" s="64">
        <v>5.2616942768477504E-3</v>
      </c>
      <c r="I134" s="7">
        <v>5.2616942768477504E-3</v>
      </c>
      <c r="J134" s="7">
        <v>5.2616942768477504E-3</v>
      </c>
      <c r="K134" s="64">
        <v>6.5000000000000002E-2</v>
      </c>
      <c r="L134" s="7">
        <v>6.5000000000000002E-2</v>
      </c>
      <c r="M134" s="7">
        <v>6.5000000000000002E-2</v>
      </c>
      <c r="N134" s="76">
        <v>204.42400000000001</v>
      </c>
      <c r="O134" s="9">
        <v>204.30500000000001</v>
      </c>
      <c r="P134" s="9">
        <v>204.42400000000001</v>
      </c>
      <c r="Q134" s="72">
        <f t="shared" si="151"/>
        <v>3.7176999999999998</v>
      </c>
      <c r="R134" s="8">
        <v>3.7176999999999998</v>
      </c>
      <c r="S134" s="8">
        <f t="shared" si="152"/>
        <v>3.7176999999999998</v>
      </c>
      <c r="T134" s="161">
        <f t="shared" si="109"/>
        <v>3.1406429391503954E-2</v>
      </c>
      <c r="U134" s="162">
        <f t="shared" si="110"/>
        <v>3.1406429391503954E-2</v>
      </c>
      <c r="V134" s="162">
        <f t="shared" si="111"/>
        <v>3.1406429391503954E-2</v>
      </c>
      <c r="W134" s="163">
        <f t="shared" si="112"/>
        <v>8.4131741851098951E-3</v>
      </c>
      <c r="X134" s="162">
        <f t="shared" si="113"/>
        <v>8.4131741851098951E-3</v>
      </c>
      <c r="Y134" s="162">
        <f t="shared" si="114"/>
        <v>8.4131741851098951E-3</v>
      </c>
      <c r="Z134" s="163">
        <f t="shared" si="115"/>
        <v>1.5868284782783348E-2</v>
      </c>
      <c r="AA134" s="162">
        <f t="shared" si="116"/>
        <v>1.5868284782783348E-2</v>
      </c>
      <c r="AB134" s="162">
        <f t="shared" si="117"/>
        <v>1.5868284782783348E-2</v>
      </c>
      <c r="AC134" s="128">
        <f t="shared" si="118"/>
        <v>6.5000000000000002E-2</v>
      </c>
      <c r="AD134" s="127">
        <f t="shared" si="119"/>
        <v>6.5000000000000002E-2</v>
      </c>
      <c r="AE134" s="127">
        <f t="shared" si="120"/>
        <v>6.5000000000000002E-2</v>
      </c>
      <c r="AF134" s="159">
        <f t="shared" si="121"/>
        <v>204.42400000000001</v>
      </c>
      <c r="AG134" s="160">
        <f t="shared" si="122"/>
        <v>204.30500000000001</v>
      </c>
      <c r="AH134" s="160">
        <f t="shared" si="123"/>
        <v>204.42400000000001</v>
      </c>
      <c r="AI134" s="159">
        <f t="shared" si="124"/>
        <v>3.7176999999999998</v>
      </c>
      <c r="AJ134" s="160">
        <f t="shared" si="125"/>
        <v>3.7176999999999998</v>
      </c>
      <c r="AK134" s="160">
        <f t="shared" si="126"/>
        <v>3.7176999999999998</v>
      </c>
      <c r="AL134" s="170">
        <f t="shared" si="127"/>
        <v>0.10793128114054529</v>
      </c>
      <c r="AM134" s="127">
        <f t="shared" si="143"/>
        <v>0.10793128114054529</v>
      </c>
      <c r="AN134" s="127">
        <f t="shared" si="144"/>
        <v>0.10793128114054529</v>
      </c>
      <c r="AO134" s="155">
        <f t="shared" si="145"/>
        <v>4.5570294494238217E-2</v>
      </c>
      <c r="AP134" s="154">
        <f t="shared" si="146"/>
        <v>4.5570294494238217E-2</v>
      </c>
      <c r="AQ134" s="154">
        <f t="shared" si="147"/>
        <v>4.5570294494238217E-2</v>
      </c>
      <c r="AR134" s="128">
        <f t="shared" si="148"/>
        <v>6.6870558532176716E-2</v>
      </c>
      <c r="AS134" s="127">
        <f t="shared" si="149"/>
        <v>6.6870558532176716E-2</v>
      </c>
      <c r="AT134" s="127">
        <f t="shared" si="150"/>
        <v>6.6870558532176716E-2</v>
      </c>
      <c r="AU134" s="128">
        <f t="shared" si="128"/>
        <v>6.5000000000000002E-2</v>
      </c>
      <c r="AV134" s="127">
        <f t="shared" si="129"/>
        <v>6.5000000000000002E-2</v>
      </c>
      <c r="AW134" s="127">
        <f t="shared" si="130"/>
        <v>6.5000000000000002E-2</v>
      </c>
      <c r="AX134" s="159">
        <f t="shared" si="131"/>
        <v>204.42400000000001</v>
      </c>
      <c r="AY134" s="160">
        <f t="shared" si="132"/>
        <v>204.30500000000001</v>
      </c>
      <c r="AZ134" s="160">
        <f t="shared" si="133"/>
        <v>204.42400000000001</v>
      </c>
      <c r="BA134" s="159">
        <f t="shared" si="134"/>
        <v>3.7176999999999998</v>
      </c>
      <c r="BB134" s="160">
        <f t="shared" si="135"/>
        <v>3.7176999999999998</v>
      </c>
      <c r="BC134" s="160">
        <f t="shared" si="136"/>
        <v>3.7176999999999998</v>
      </c>
      <c r="BD134" s="171">
        <f t="shared" si="137"/>
        <v>204.38808333333336</v>
      </c>
      <c r="BE134" s="172">
        <f t="shared" si="138"/>
        <v>204.32825</v>
      </c>
      <c r="BF134" s="172">
        <f t="shared" si="139"/>
        <v>204.38808333333336</v>
      </c>
      <c r="BG134" s="159">
        <f t="shared" si="140"/>
        <v>3.5821999999999998</v>
      </c>
      <c r="BH134" s="160">
        <f t="shared" si="141"/>
        <v>3.5821999999999998</v>
      </c>
      <c r="BI134" s="160">
        <f t="shared" si="142"/>
        <v>3.5821999999999998</v>
      </c>
      <c r="BM134" s="250"/>
    </row>
    <row r="135" spans="1:65">
      <c r="A135" s="6">
        <v>43405</v>
      </c>
      <c r="B135" s="7">
        <v>-4.8950581896910483E-3</v>
      </c>
      <c r="C135" s="7">
        <v>-4.8950581896910483E-3</v>
      </c>
      <c r="D135" s="7">
        <v>-4.8950581896910483E-3</v>
      </c>
      <c r="E135" s="64">
        <v>-2.1004410534337659E-3</v>
      </c>
      <c r="F135" s="43">
        <v>-2.1004410534337659E-3</v>
      </c>
      <c r="G135" s="7">
        <v>-2.1004410534337659E-3</v>
      </c>
      <c r="H135" s="64">
        <v>5.2616942768477504E-3</v>
      </c>
      <c r="I135" s="7">
        <v>5.2616942768477504E-3</v>
      </c>
      <c r="J135" s="7">
        <v>5.2616942768477504E-3</v>
      </c>
      <c r="K135" s="64">
        <v>6.5000000000000002E-2</v>
      </c>
      <c r="L135" s="7">
        <v>6.5000000000000002E-2</v>
      </c>
      <c r="M135" s="7">
        <v>6.5000000000000002E-2</v>
      </c>
      <c r="N135" s="76">
        <v>210.36500000000001</v>
      </c>
      <c r="O135" s="9">
        <v>210.36600000000001</v>
      </c>
      <c r="P135" s="9">
        <v>210.36500000000001</v>
      </c>
      <c r="Q135" s="72">
        <f t="shared" si="151"/>
        <v>3.8632999999999997</v>
      </c>
      <c r="R135" s="8">
        <v>3.8632999999999997</v>
      </c>
      <c r="S135" s="8">
        <f t="shared" si="152"/>
        <v>3.8632999999999997</v>
      </c>
      <c r="T135" s="161">
        <f t="shared" si="109"/>
        <v>1.9223944920526037E-2</v>
      </c>
      <c r="U135" s="162">
        <f t="shared" si="110"/>
        <v>1.9223944920526037E-2</v>
      </c>
      <c r="V135" s="162">
        <f t="shared" si="111"/>
        <v>1.9223944920526037E-2</v>
      </c>
      <c r="W135" s="163">
        <f t="shared" si="112"/>
        <v>7.2005474077239118E-3</v>
      </c>
      <c r="X135" s="162">
        <f t="shared" si="113"/>
        <v>7.2005474077239118E-3</v>
      </c>
      <c r="Y135" s="162">
        <f t="shared" si="114"/>
        <v>7.2005474077239118E-3</v>
      </c>
      <c r="Z135" s="163">
        <f t="shared" si="115"/>
        <v>1.5868284782783348E-2</v>
      </c>
      <c r="AA135" s="162">
        <f t="shared" si="116"/>
        <v>1.5868284782783348E-2</v>
      </c>
      <c r="AB135" s="162">
        <f t="shared" si="117"/>
        <v>1.5868284782783348E-2</v>
      </c>
      <c r="AC135" s="128">
        <f t="shared" si="118"/>
        <v>6.5000000000000002E-2</v>
      </c>
      <c r="AD135" s="127">
        <f t="shared" si="119"/>
        <v>6.5000000000000002E-2</v>
      </c>
      <c r="AE135" s="127">
        <f t="shared" si="120"/>
        <v>6.5000000000000002E-2</v>
      </c>
      <c r="AF135" s="159">
        <f t="shared" si="121"/>
        <v>210.36500000000001</v>
      </c>
      <c r="AG135" s="160">
        <f t="shared" si="122"/>
        <v>210.36600000000001</v>
      </c>
      <c r="AH135" s="160">
        <f t="shared" si="123"/>
        <v>210.36500000000001</v>
      </c>
      <c r="AI135" s="159">
        <f t="shared" si="124"/>
        <v>3.8632999999999997</v>
      </c>
      <c r="AJ135" s="160">
        <f t="shared" si="125"/>
        <v>3.8632999999999997</v>
      </c>
      <c r="AK135" s="160">
        <f t="shared" si="126"/>
        <v>3.8632999999999997</v>
      </c>
      <c r="AL135" s="170">
        <f t="shared" si="127"/>
        <v>9.6757571621582494E-2</v>
      </c>
      <c r="AM135" s="127">
        <f t="shared" si="143"/>
        <v>9.6757571621582494E-2</v>
      </c>
      <c r="AN135" s="127">
        <f t="shared" si="144"/>
        <v>9.6757571621582494E-2</v>
      </c>
      <c r="AO135" s="155">
        <f t="shared" si="145"/>
        <v>4.0460313958144756E-2</v>
      </c>
      <c r="AP135" s="154">
        <f t="shared" si="146"/>
        <v>4.0460313958144756E-2</v>
      </c>
      <c r="AQ135" s="154">
        <f t="shared" si="147"/>
        <v>4.0460313958144756E-2</v>
      </c>
      <c r="AR135" s="128">
        <f t="shared" si="148"/>
        <v>6.6039979889055855E-2</v>
      </c>
      <c r="AS135" s="127">
        <f t="shared" si="149"/>
        <v>6.6039979889055855E-2</v>
      </c>
      <c r="AT135" s="127">
        <f t="shared" si="150"/>
        <v>6.6039979889055855E-2</v>
      </c>
      <c r="AU135" s="128">
        <f t="shared" si="128"/>
        <v>6.5000000000000002E-2</v>
      </c>
      <c r="AV135" s="127">
        <f t="shared" si="129"/>
        <v>6.5000000000000002E-2</v>
      </c>
      <c r="AW135" s="127">
        <f t="shared" si="130"/>
        <v>6.5000000000000002E-2</v>
      </c>
      <c r="AX135" s="159">
        <f t="shared" si="131"/>
        <v>210.36500000000001</v>
      </c>
      <c r="AY135" s="160">
        <f t="shared" si="132"/>
        <v>210.36600000000001</v>
      </c>
      <c r="AZ135" s="160">
        <f t="shared" si="133"/>
        <v>210.36500000000001</v>
      </c>
      <c r="BA135" s="159">
        <f t="shared" si="134"/>
        <v>3.8632999999999997</v>
      </c>
      <c r="BB135" s="160">
        <f t="shared" si="135"/>
        <v>3.8632999999999997</v>
      </c>
      <c r="BC135" s="160">
        <f t="shared" si="136"/>
        <v>3.8632999999999997</v>
      </c>
      <c r="BD135" s="171">
        <f t="shared" si="137"/>
        <v>207.68258333333333</v>
      </c>
      <c r="BE135" s="172">
        <f t="shared" si="138"/>
        <v>207.62641666666664</v>
      </c>
      <c r="BF135" s="172">
        <f t="shared" si="139"/>
        <v>207.68258333333333</v>
      </c>
      <c r="BG135" s="159">
        <f t="shared" si="140"/>
        <v>3.6323416666666666</v>
      </c>
      <c r="BH135" s="160">
        <f t="shared" si="141"/>
        <v>3.6323416666666666</v>
      </c>
      <c r="BI135" s="160">
        <f t="shared" si="142"/>
        <v>3.6323416666666666</v>
      </c>
      <c r="BM135" s="250"/>
    </row>
    <row r="136" spans="1:65">
      <c r="A136" s="6">
        <v>43435</v>
      </c>
      <c r="B136" s="7">
        <v>-1.0801687999709153E-2</v>
      </c>
      <c r="C136" s="7">
        <v>-1.0801687999709153E-2</v>
      </c>
      <c r="D136" s="7">
        <v>-1.0801687999709153E-2</v>
      </c>
      <c r="E136" s="64">
        <v>1.5001070102511616E-3</v>
      </c>
      <c r="F136" s="43">
        <v>1.5001070102511616E-3</v>
      </c>
      <c r="G136" s="7">
        <v>1.5001070102511616E-3</v>
      </c>
      <c r="H136" s="64">
        <v>5.2616942768477504E-3</v>
      </c>
      <c r="I136" s="7">
        <v>5.2616942768477504E-3</v>
      </c>
      <c r="J136" s="7">
        <v>5.2616942768477504E-3</v>
      </c>
      <c r="K136" s="64">
        <v>6.5000000000000002E-2</v>
      </c>
      <c r="L136" s="7">
        <v>6.5000000000000002E-2</v>
      </c>
      <c r="M136" s="7">
        <v>6.5000000000000002E-2</v>
      </c>
      <c r="N136" s="76">
        <v>207.517</v>
      </c>
      <c r="O136" s="9">
        <v>207.51499999999999</v>
      </c>
      <c r="P136" s="9">
        <v>207.517</v>
      </c>
      <c r="Q136" s="72">
        <f t="shared" si="151"/>
        <v>3.8748</v>
      </c>
      <c r="R136" s="8">
        <v>3.8748</v>
      </c>
      <c r="S136" s="8">
        <f t="shared" si="152"/>
        <v>3.8748</v>
      </c>
      <c r="T136" s="161">
        <f t="shared" ref="T136:T199" si="153">FVSCHEDULE(1,B134:B136)-1</f>
        <v>-6.9233393180258007E-3</v>
      </c>
      <c r="U136" s="162">
        <f t="shared" ref="U136:U199" si="154">FVSCHEDULE(1,C134:C136)-1</f>
        <v>-6.9233393180258007E-3</v>
      </c>
      <c r="V136" s="162">
        <f t="shared" ref="V136:V199" si="155">FVSCHEDULE(1,D134:D136)-1</f>
        <v>-6.9233393180258007E-3</v>
      </c>
      <c r="W136" s="163">
        <f t="shared" ref="W136:W170" si="156">FVSCHEDULE(1,E134:E136)-1</f>
        <v>3.8930647158041953E-3</v>
      </c>
      <c r="X136" s="162">
        <f t="shared" ref="X136:X170" si="157">FVSCHEDULE(1,F134:F136)-1</f>
        <v>3.8930647158041953E-3</v>
      </c>
      <c r="Y136" s="162">
        <f t="shared" ref="Y136:Y170" si="158">FVSCHEDULE(1,G134:G136)-1</f>
        <v>3.8930647158041953E-3</v>
      </c>
      <c r="Z136" s="163">
        <f t="shared" ref="Z136:Z170" si="159">FVSCHEDULE(1,H134:H136)-1</f>
        <v>1.5868284782783348E-2</v>
      </c>
      <c r="AA136" s="162">
        <f t="shared" ref="AA136:AA170" si="160">FVSCHEDULE(1,I134:I136)-1</f>
        <v>1.5868284782783348E-2</v>
      </c>
      <c r="AB136" s="162">
        <f t="shared" ref="AB136:AB170" si="161">FVSCHEDULE(1,J134:J136)-1</f>
        <v>1.5868284782783348E-2</v>
      </c>
      <c r="AC136" s="128">
        <f t="shared" ref="AC136:AC196" si="162">K136</f>
        <v>6.5000000000000002E-2</v>
      </c>
      <c r="AD136" s="127">
        <f t="shared" ref="AD136:AD196" si="163">L136</f>
        <v>6.5000000000000002E-2</v>
      </c>
      <c r="AE136" s="127">
        <f t="shared" ref="AE136:AE196" si="164">M136</f>
        <v>6.5000000000000002E-2</v>
      </c>
      <c r="AF136" s="159">
        <f t="shared" ref="AF136:AF199" si="165">N136</f>
        <v>207.517</v>
      </c>
      <c r="AG136" s="160">
        <f t="shared" ref="AG136:AG199" si="166">O136</f>
        <v>207.51499999999999</v>
      </c>
      <c r="AH136" s="160">
        <f t="shared" ref="AH136:AH199" si="167">P136</f>
        <v>207.517</v>
      </c>
      <c r="AI136" s="159">
        <f t="shared" ref="AI136:AI199" si="168">Q136</f>
        <v>3.8748</v>
      </c>
      <c r="AJ136" s="160">
        <f t="shared" ref="AJ136:AJ199" si="169">R136</f>
        <v>3.8748</v>
      </c>
      <c r="AK136" s="160">
        <f t="shared" ref="AK136:AK199" si="170">S136</f>
        <v>3.8748</v>
      </c>
      <c r="AL136" s="170">
        <f t="shared" si="127"/>
        <v>7.5368734029632511E-2</v>
      </c>
      <c r="AM136" s="127">
        <f t="shared" si="143"/>
        <v>7.5368734029632511E-2</v>
      </c>
      <c r="AN136" s="127">
        <f t="shared" si="144"/>
        <v>7.5368734029632511E-2</v>
      </c>
      <c r="AO136" s="155">
        <f t="shared" si="145"/>
        <v>3.7455811701915254E-2</v>
      </c>
      <c r="AP136" s="154">
        <f t="shared" si="146"/>
        <v>3.7455811701915254E-2</v>
      </c>
      <c r="AQ136" s="154">
        <f t="shared" si="147"/>
        <v>3.7455811701915254E-2</v>
      </c>
      <c r="AR136" s="128">
        <f t="shared" si="148"/>
        <v>6.5623963532016383E-2</v>
      </c>
      <c r="AS136" s="127">
        <f t="shared" si="149"/>
        <v>6.5623963532016383E-2</v>
      </c>
      <c r="AT136" s="127">
        <f t="shared" si="150"/>
        <v>6.5623963532016383E-2</v>
      </c>
      <c r="AU136" s="128">
        <f t="shared" si="128"/>
        <v>6.5000000000000002E-2</v>
      </c>
      <c r="AV136" s="127">
        <f t="shared" si="129"/>
        <v>6.5000000000000002E-2</v>
      </c>
      <c r="AW136" s="127">
        <f t="shared" si="130"/>
        <v>6.5000000000000002E-2</v>
      </c>
      <c r="AX136" s="159">
        <f t="shared" si="131"/>
        <v>207.517</v>
      </c>
      <c r="AY136" s="160">
        <f t="shared" si="132"/>
        <v>207.51499999999999</v>
      </c>
      <c r="AZ136" s="160">
        <f t="shared" si="133"/>
        <v>207.517</v>
      </c>
      <c r="BA136" s="159">
        <f t="shared" si="134"/>
        <v>3.8748</v>
      </c>
      <c r="BB136" s="160">
        <f t="shared" si="135"/>
        <v>3.8748</v>
      </c>
      <c r="BC136" s="160">
        <f t="shared" si="136"/>
        <v>3.8748</v>
      </c>
      <c r="BD136" s="171">
        <f t="shared" si="137"/>
        <v>211.47841666666667</v>
      </c>
      <c r="BE136" s="172">
        <f t="shared" si="138"/>
        <v>211.42216666666664</v>
      </c>
      <c r="BF136" s="172">
        <f t="shared" si="139"/>
        <v>211.47841666666667</v>
      </c>
      <c r="BG136" s="159">
        <f t="shared" si="140"/>
        <v>3.6795749999999998</v>
      </c>
      <c r="BH136" s="160">
        <f t="shared" si="141"/>
        <v>3.6795749999999998</v>
      </c>
      <c r="BI136" s="160">
        <f t="shared" si="142"/>
        <v>3.6795749999999998</v>
      </c>
      <c r="BM136" s="250"/>
    </row>
    <row r="137" spans="1:65">
      <c r="A137" s="53">
        <v>43466</v>
      </c>
      <c r="B137" s="93">
        <v>6.6436635705269254E-5</v>
      </c>
      <c r="C137" s="93">
        <v>6.6436635705269254E-5</v>
      </c>
      <c r="D137" s="93">
        <v>6.6436635705269254E-5</v>
      </c>
      <c r="E137" s="92">
        <v>3.199617300675861E-3</v>
      </c>
      <c r="F137" s="90">
        <v>3.199617300675861E-3</v>
      </c>
      <c r="G137" s="93">
        <v>3.199617300675861E-3</v>
      </c>
      <c r="H137" s="92">
        <v>5.2616942768477504E-3</v>
      </c>
      <c r="I137" s="93">
        <v>5.2616942768477504E-3</v>
      </c>
      <c r="J137" s="93">
        <v>5.2616942768477504E-3</v>
      </c>
      <c r="K137" s="92">
        <v>6.5000000000000002E-2</v>
      </c>
      <c r="L137" s="93">
        <v>6.5000000000000002E-2</v>
      </c>
      <c r="M137" s="93">
        <v>6.5000000000000002E-2</v>
      </c>
      <c r="N137" s="100">
        <v>166.26900000000001</v>
      </c>
      <c r="O137" s="101">
        <v>166.26599999999999</v>
      </c>
      <c r="P137" s="101">
        <v>166.26900000000001</v>
      </c>
      <c r="Q137" s="98">
        <f t="shared" si="151"/>
        <v>3.6518999999999999</v>
      </c>
      <c r="R137" s="99">
        <v>3.6518999999999999</v>
      </c>
      <c r="S137" s="99">
        <f t="shared" si="152"/>
        <v>3.6518999999999999</v>
      </c>
      <c r="T137" s="164">
        <f t="shared" si="153"/>
        <v>-1.5578473988567931E-2</v>
      </c>
      <c r="U137" s="165">
        <f t="shared" si="154"/>
        <v>-1.5578473988567931E-2</v>
      </c>
      <c r="V137" s="165">
        <f t="shared" si="155"/>
        <v>-1.5578473988567931E-2</v>
      </c>
      <c r="W137" s="166">
        <f t="shared" si="156"/>
        <v>2.5942014503232969E-3</v>
      </c>
      <c r="X137" s="165">
        <f t="shared" si="157"/>
        <v>2.5942014503232969E-3</v>
      </c>
      <c r="Y137" s="165">
        <f t="shared" si="158"/>
        <v>2.5942014503232969E-3</v>
      </c>
      <c r="Z137" s="166">
        <f t="shared" si="159"/>
        <v>1.5868284782783348E-2</v>
      </c>
      <c r="AA137" s="165">
        <f t="shared" si="160"/>
        <v>1.5868284782783348E-2</v>
      </c>
      <c r="AB137" s="165">
        <f t="shared" si="161"/>
        <v>1.5868284782783348E-2</v>
      </c>
      <c r="AC137" s="177">
        <f t="shared" si="162"/>
        <v>6.5000000000000002E-2</v>
      </c>
      <c r="AD137" s="174">
        <f t="shared" si="163"/>
        <v>6.5000000000000002E-2</v>
      </c>
      <c r="AE137" s="174">
        <f t="shared" si="164"/>
        <v>6.5000000000000002E-2</v>
      </c>
      <c r="AF137" s="167">
        <f t="shared" si="165"/>
        <v>166.26900000000001</v>
      </c>
      <c r="AG137" s="168">
        <f t="shared" si="166"/>
        <v>166.26599999999999</v>
      </c>
      <c r="AH137" s="168">
        <f t="shared" si="167"/>
        <v>166.26900000000001</v>
      </c>
      <c r="AI137" s="167">
        <f t="shared" si="168"/>
        <v>3.6518999999999999</v>
      </c>
      <c r="AJ137" s="168">
        <f t="shared" si="169"/>
        <v>3.6518999999999999</v>
      </c>
      <c r="AK137" s="168">
        <f t="shared" si="170"/>
        <v>3.6518999999999999</v>
      </c>
      <c r="AL137" s="173">
        <f t="shared" si="127"/>
        <v>6.7381182995235323E-2</v>
      </c>
      <c r="AM137" s="174">
        <f t="shared" si="143"/>
        <v>6.7381182995235323E-2</v>
      </c>
      <c r="AN137" s="174">
        <f t="shared" si="144"/>
        <v>6.7381182995235323E-2</v>
      </c>
      <c r="AO137" s="175">
        <f t="shared" si="145"/>
        <v>3.7765275659538577E-2</v>
      </c>
      <c r="AP137" s="176">
        <f t="shared" si="146"/>
        <v>3.7765275659538577E-2</v>
      </c>
      <c r="AQ137" s="176">
        <f t="shared" si="147"/>
        <v>3.7765275659538577E-2</v>
      </c>
      <c r="AR137" s="177">
        <f t="shared" si="148"/>
        <v>6.5208109523117619E-2</v>
      </c>
      <c r="AS137" s="174">
        <f t="shared" si="149"/>
        <v>6.5208109523117619E-2</v>
      </c>
      <c r="AT137" s="174">
        <f t="shared" si="150"/>
        <v>6.5208109523117619E-2</v>
      </c>
      <c r="AU137" s="177">
        <f t="shared" si="128"/>
        <v>6.5000000000000002E-2</v>
      </c>
      <c r="AV137" s="174">
        <f t="shared" si="129"/>
        <v>6.5000000000000002E-2</v>
      </c>
      <c r="AW137" s="174">
        <f t="shared" si="130"/>
        <v>6.5000000000000002E-2</v>
      </c>
      <c r="AX137" s="167">
        <f t="shared" si="131"/>
        <v>166.26900000000001</v>
      </c>
      <c r="AY137" s="168">
        <f t="shared" si="132"/>
        <v>166.26599999999999</v>
      </c>
      <c r="AZ137" s="168">
        <f t="shared" si="133"/>
        <v>166.26900000000001</v>
      </c>
      <c r="BA137" s="167">
        <f t="shared" si="134"/>
        <v>3.6518999999999999</v>
      </c>
      <c r="BB137" s="168">
        <f t="shared" si="135"/>
        <v>3.6518999999999999</v>
      </c>
      <c r="BC137" s="168">
        <f t="shared" si="136"/>
        <v>3.6518999999999999</v>
      </c>
      <c r="BD137" s="178">
        <f t="shared" si="137"/>
        <v>213.29208333333335</v>
      </c>
      <c r="BE137" s="179">
        <f t="shared" si="138"/>
        <v>213.23699999999999</v>
      </c>
      <c r="BF137" s="179">
        <f t="shared" si="139"/>
        <v>213.29208333333335</v>
      </c>
      <c r="BG137" s="167">
        <f t="shared" si="140"/>
        <v>3.7203666666666666</v>
      </c>
      <c r="BH137" s="168">
        <f t="shared" si="141"/>
        <v>3.7203666666666666</v>
      </c>
      <c r="BI137" s="168">
        <f t="shared" si="142"/>
        <v>3.7203666666666666</v>
      </c>
      <c r="BM137" s="250"/>
    </row>
    <row r="138" spans="1:65">
      <c r="A138" s="6">
        <v>43497</v>
      </c>
      <c r="B138" s="7">
        <v>8.8467931611559969E-3</v>
      </c>
      <c r="C138" s="7">
        <v>8.8467931611559969E-3</v>
      </c>
      <c r="D138" s="7">
        <v>8.8467931611559969E-3</v>
      </c>
      <c r="E138" s="64">
        <v>4.2994529923214841E-3</v>
      </c>
      <c r="F138" s="43">
        <v>4.2994529923214841E-3</v>
      </c>
      <c r="G138" s="7">
        <v>4.2994529923214841E-3</v>
      </c>
      <c r="H138" s="64">
        <v>5.2616942768477504E-3</v>
      </c>
      <c r="I138" s="7">
        <v>5.2616942768477504E-3</v>
      </c>
      <c r="J138" s="7">
        <v>5.2616942768477504E-3</v>
      </c>
      <c r="K138" s="64">
        <v>6.5000000000000002E-2</v>
      </c>
      <c r="L138" s="7">
        <v>6.5000000000000002E-2</v>
      </c>
      <c r="M138" s="7">
        <v>6.5000000000000002E-2</v>
      </c>
      <c r="N138" s="76">
        <v>156.23599999999999</v>
      </c>
      <c r="O138" s="9">
        <v>156.22300000000001</v>
      </c>
      <c r="P138" s="9">
        <v>156.23599999999999</v>
      </c>
      <c r="Q138" s="72">
        <f t="shared" si="151"/>
        <v>3.7385000000000002</v>
      </c>
      <c r="R138" s="8">
        <v>3.7385000000000002</v>
      </c>
      <c r="S138" s="8">
        <f t="shared" si="152"/>
        <v>3.7385000000000002</v>
      </c>
      <c r="T138" s="161">
        <f t="shared" si="153"/>
        <v>-1.9841547277136273E-3</v>
      </c>
      <c r="U138" s="162">
        <f t="shared" si="154"/>
        <v>-1.9841547277136273E-3</v>
      </c>
      <c r="V138" s="162">
        <f t="shared" si="155"/>
        <v>-1.9841547277136273E-3</v>
      </c>
      <c r="W138" s="163">
        <f t="shared" si="156"/>
        <v>9.0242039517214323E-3</v>
      </c>
      <c r="X138" s="162">
        <f t="shared" si="157"/>
        <v>9.0242039517214323E-3</v>
      </c>
      <c r="Y138" s="162">
        <f t="shared" si="158"/>
        <v>9.0242039517214323E-3</v>
      </c>
      <c r="Z138" s="163">
        <f t="shared" si="159"/>
        <v>1.5868284782783348E-2</v>
      </c>
      <c r="AA138" s="162">
        <f t="shared" si="160"/>
        <v>1.5868284782783348E-2</v>
      </c>
      <c r="AB138" s="162">
        <f t="shared" si="161"/>
        <v>1.5868284782783348E-2</v>
      </c>
      <c r="AC138" s="128">
        <f t="shared" si="162"/>
        <v>6.5000000000000002E-2</v>
      </c>
      <c r="AD138" s="127">
        <f t="shared" si="163"/>
        <v>6.5000000000000002E-2</v>
      </c>
      <c r="AE138" s="127">
        <f t="shared" si="164"/>
        <v>6.5000000000000002E-2</v>
      </c>
      <c r="AF138" s="159">
        <f t="shared" si="165"/>
        <v>156.23599999999999</v>
      </c>
      <c r="AG138" s="160">
        <f t="shared" si="166"/>
        <v>156.22300000000001</v>
      </c>
      <c r="AH138" s="160">
        <f t="shared" si="167"/>
        <v>156.23599999999999</v>
      </c>
      <c r="AI138" s="159">
        <f t="shared" si="168"/>
        <v>3.7385000000000002</v>
      </c>
      <c r="AJ138" s="160">
        <f t="shared" si="169"/>
        <v>3.7385000000000002</v>
      </c>
      <c r="AK138" s="160">
        <f t="shared" si="170"/>
        <v>3.7385000000000002</v>
      </c>
      <c r="AL138" s="170">
        <f t="shared" si="127"/>
        <v>7.6036730884909032E-2</v>
      </c>
      <c r="AM138" s="127">
        <f t="shared" si="143"/>
        <v>7.6036730884909032E-2</v>
      </c>
      <c r="AN138" s="127">
        <f t="shared" si="144"/>
        <v>7.6036730884909032E-2</v>
      </c>
      <c r="AO138" s="155">
        <f t="shared" si="145"/>
        <v>3.890225411907422E-2</v>
      </c>
      <c r="AP138" s="154">
        <f t="shared" si="146"/>
        <v>3.890225411907422E-2</v>
      </c>
      <c r="AQ138" s="154">
        <f t="shared" si="147"/>
        <v>3.890225411907422E-2</v>
      </c>
      <c r="AR138" s="128">
        <f t="shared" si="148"/>
        <v>6.4999999999999281E-2</v>
      </c>
      <c r="AS138" s="127">
        <f t="shared" si="149"/>
        <v>6.4999999999999281E-2</v>
      </c>
      <c r="AT138" s="127">
        <f t="shared" si="150"/>
        <v>6.4999999999999281E-2</v>
      </c>
      <c r="AU138" s="128">
        <f t="shared" si="128"/>
        <v>6.5000000000000002E-2</v>
      </c>
      <c r="AV138" s="127">
        <f t="shared" si="129"/>
        <v>6.5000000000000002E-2</v>
      </c>
      <c r="AW138" s="127">
        <f t="shared" si="130"/>
        <v>6.5000000000000002E-2</v>
      </c>
      <c r="AX138" s="159">
        <f t="shared" si="131"/>
        <v>156.23599999999999</v>
      </c>
      <c r="AY138" s="160">
        <f t="shared" si="132"/>
        <v>156.22300000000001</v>
      </c>
      <c r="AZ138" s="160">
        <f t="shared" si="133"/>
        <v>156.23599999999999</v>
      </c>
      <c r="BA138" s="159">
        <f t="shared" si="134"/>
        <v>3.7385000000000002</v>
      </c>
      <c r="BB138" s="160">
        <f t="shared" si="135"/>
        <v>3.7385000000000002</v>
      </c>
      <c r="BC138" s="160">
        <f t="shared" si="136"/>
        <v>3.7385000000000002</v>
      </c>
      <c r="BD138" s="171">
        <f t="shared" si="137"/>
        <v>213.28475000000003</v>
      </c>
      <c r="BE138" s="172">
        <f t="shared" si="138"/>
        <v>213.22816666666668</v>
      </c>
      <c r="BF138" s="172">
        <f t="shared" si="139"/>
        <v>213.28475000000003</v>
      </c>
      <c r="BG138" s="159">
        <f t="shared" si="140"/>
        <v>3.7615000000000003</v>
      </c>
      <c r="BH138" s="160">
        <f t="shared" si="141"/>
        <v>3.7615000000000003</v>
      </c>
      <c r="BI138" s="160">
        <f t="shared" si="142"/>
        <v>3.7615000000000003</v>
      </c>
      <c r="BM138" s="250"/>
    </row>
    <row r="139" spans="1:65">
      <c r="A139" s="6">
        <v>43525</v>
      </c>
      <c r="B139" s="7">
        <v>1.2553467825433984E-2</v>
      </c>
      <c r="C139" s="7">
        <v>1.2553467825433984E-2</v>
      </c>
      <c r="D139" s="7">
        <v>1.2553467825433984E-2</v>
      </c>
      <c r="E139" s="64">
        <v>7.4996156787503487E-3</v>
      </c>
      <c r="F139" s="43">
        <v>7.4996156787503487E-3</v>
      </c>
      <c r="G139" s="7">
        <v>7.4996156787503487E-3</v>
      </c>
      <c r="H139" s="64">
        <v>5.2616942768477504E-3</v>
      </c>
      <c r="I139" s="7">
        <v>5.2616942768477504E-3</v>
      </c>
      <c r="J139" s="7">
        <v>5.2616942768477504E-3</v>
      </c>
      <c r="K139" s="64">
        <v>6.5000000000000002E-2</v>
      </c>
      <c r="L139" s="7">
        <v>6.5000000000000002E-2</v>
      </c>
      <c r="M139" s="7">
        <v>6.5000000000000002E-2</v>
      </c>
      <c r="N139" s="76">
        <v>179.98099999999999</v>
      </c>
      <c r="O139" s="9">
        <v>179.661</v>
      </c>
      <c r="P139" s="9">
        <v>179.98099999999999</v>
      </c>
      <c r="Q139" s="72">
        <f t="shared" si="151"/>
        <v>3.8967000000000001</v>
      </c>
      <c r="R139" s="8">
        <v>3.8967000000000001</v>
      </c>
      <c r="S139" s="8">
        <f t="shared" si="152"/>
        <v>3.8967000000000001</v>
      </c>
      <c r="T139" s="161">
        <f t="shared" si="153"/>
        <v>2.1579184695260656E-2</v>
      </c>
      <c r="U139" s="162">
        <f t="shared" si="154"/>
        <v>2.1579184695260656E-2</v>
      </c>
      <c r="V139" s="162">
        <f t="shared" si="155"/>
        <v>2.1579184695260656E-2</v>
      </c>
      <c r="W139" s="163">
        <f t="shared" si="156"/>
        <v>1.5068785890315128E-2</v>
      </c>
      <c r="X139" s="162">
        <f t="shared" si="157"/>
        <v>1.5068785890315128E-2</v>
      </c>
      <c r="Y139" s="162">
        <f t="shared" si="158"/>
        <v>1.5068785890315128E-2</v>
      </c>
      <c r="Z139" s="163">
        <f t="shared" si="159"/>
        <v>1.5868284782783348E-2</v>
      </c>
      <c r="AA139" s="162">
        <f t="shared" si="160"/>
        <v>1.5868284782783348E-2</v>
      </c>
      <c r="AB139" s="162">
        <f t="shared" si="161"/>
        <v>1.5868284782783348E-2</v>
      </c>
      <c r="AC139" s="128">
        <f t="shared" si="162"/>
        <v>6.5000000000000002E-2</v>
      </c>
      <c r="AD139" s="127">
        <f t="shared" si="163"/>
        <v>6.5000000000000002E-2</v>
      </c>
      <c r="AE139" s="127">
        <f t="shared" si="164"/>
        <v>6.5000000000000002E-2</v>
      </c>
      <c r="AF139" s="159">
        <f t="shared" si="165"/>
        <v>179.98099999999999</v>
      </c>
      <c r="AG139" s="160">
        <f t="shared" si="166"/>
        <v>179.661</v>
      </c>
      <c r="AH139" s="160">
        <f t="shared" si="167"/>
        <v>179.98099999999999</v>
      </c>
      <c r="AI139" s="159">
        <f t="shared" si="168"/>
        <v>3.8967000000000001</v>
      </c>
      <c r="AJ139" s="160">
        <f t="shared" si="169"/>
        <v>3.8967000000000001</v>
      </c>
      <c r="AK139" s="160">
        <f t="shared" si="170"/>
        <v>3.8967000000000001</v>
      </c>
      <c r="AL139" s="170">
        <f t="shared" si="127"/>
        <v>8.266818870931969E-2</v>
      </c>
      <c r="AM139" s="127">
        <f t="shared" si="143"/>
        <v>8.266818870931969E-2</v>
      </c>
      <c r="AN139" s="127">
        <f t="shared" si="144"/>
        <v>8.266818870931969E-2</v>
      </c>
      <c r="AO139" s="155">
        <f t="shared" si="145"/>
        <v>4.575283531443497E-2</v>
      </c>
      <c r="AP139" s="154">
        <f t="shared" si="146"/>
        <v>4.575283531443497E-2</v>
      </c>
      <c r="AQ139" s="154">
        <f t="shared" si="147"/>
        <v>4.575283531443497E-2</v>
      </c>
      <c r="AR139" s="128">
        <f t="shared" si="148"/>
        <v>6.4999999999999281E-2</v>
      </c>
      <c r="AS139" s="127">
        <f t="shared" si="149"/>
        <v>6.4999999999999281E-2</v>
      </c>
      <c r="AT139" s="127">
        <f t="shared" si="150"/>
        <v>6.4999999999999281E-2</v>
      </c>
      <c r="AU139" s="128">
        <f t="shared" si="128"/>
        <v>6.5000000000000002E-2</v>
      </c>
      <c r="AV139" s="127">
        <f t="shared" si="129"/>
        <v>6.5000000000000002E-2</v>
      </c>
      <c r="AW139" s="127">
        <f t="shared" si="130"/>
        <v>6.5000000000000002E-2</v>
      </c>
      <c r="AX139" s="159">
        <f t="shared" si="131"/>
        <v>179.98099999999999</v>
      </c>
      <c r="AY139" s="160">
        <f t="shared" si="132"/>
        <v>179.661</v>
      </c>
      <c r="AZ139" s="160">
        <f t="shared" si="133"/>
        <v>179.98099999999999</v>
      </c>
      <c r="BA139" s="159">
        <f t="shared" si="134"/>
        <v>3.8967000000000001</v>
      </c>
      <c r="BB139" s="160">
        <f t="shared" si="135"/>
        <v>3.8967000000000001</v>
      </c>
      <c r="BC139" s="160">
        <f t="shared" si="136"/>
        <v>3.8967000000000001</v>
      </c>
      <c r="BD139" s="171">
        <f t="shared" si="137"/>
        <v>214.59991666666664</v>
      </c>
      <c r="BE139" s="172">
        <f t="shared" si="138"/>
        <v>214.51658333333333</v>
      </c>
      <c r="BF139" s="172">
        <f t="shared" si="139"/>
        <v>214.59991666666664</v>
      </c>
      <c r="BG139" s="159">
        <f t="shared" si="140"/>
        <v>3.8092416666666669</v>
      </c>
      <c r="BH139" s="160">
        <f t="shared" si="141"/>
        <v>3.8092416666666669</v>
      </c>
      <c r="BI139" s="160">
        <f t="shared" si="142"/>
        <v>3.8092416666666669</v>
      </c>
      <c r="BM139" s="250"/>
    </row>
    <row r="140" spans="1:65">
      <c r="A140" s="6">
        <v>43556</v>
      </c>
      <c r="B140" s="7">
        <v>9.1862954143242526E-3</v>
      </c>
      <c r="C140" s="7">
        <v>9.1862954143242526E-3</v>
      </c>
      <c r="D140" s="7">
        <v>9.1862954143242526E-3</v>
      </c>
      <c r="E140" s="64">
        <v>5.6996950247900635E-3</v>
      </c>
      <c r="F140" s="43">
        <v>5.6996950247900635E-3</v>
      </c>
      <c r="G140" s="7">
        <v>5.6996950247900635E-3</v>
      </c>
      <c r="H140" s="64">
        <v>5.2616942768477504E-3</v>
      </c>
      <c r="I140" s="7">
        <v>5.2616942768477504E-3</v>
      </c>
      <c r="J140" s="7">
        <v>5.2616942768477504E-3</v>
      </c>
      <c r="K140" s="64">
        <v>6.5000000000000002E-2</v>
      </c>
      <c r="L140" s="7">
        <v>6.5000000000000002E-2</v>
      </c>
      <c r="M140" s="7">
        <v>6.5000000000000002E-2</v>
      </c>
      <c r="N140" s="76">
        <v>172.61199999999999</v>
      </c>
      <c r="O140" s="9">
        <v>172.51</v>
      </c>
      <c r="P140" s="9">
        <v>172.61199999999999</v>
      </c>
      <c r="Q140" s="72">
        <f t="shared" si="151"/>
        <v>3.9453</v>
      </c>
      <c r="R140" s="8">
        <v>3.9453</v>
      </c>
      <c r="S140" s="8">
        <f t="shared" si="152"/>
        <v>3.9453</v>
      </c>
      <c r="T140" s="161">
        <f t="shared" si="153"/>
        <v>3.0895223664570981E-2</v>
      </c>
      <c r="U140" s="162">
        <f t="shared" si="154"/>
        <v>3.0895223664570981E-2</v>
      </c>
      <c r="V140" s="162">
        <f t="shared" si="155"/>
        <v>3.0895223664570981E-2</v>
      </c>
      <c r="W140" s="163">
        <f t="shared" si="156"/>
        <v>1.7598442816298077E-2</v>
      </c>
      <c r="X140" s="162">
        <f t="shared" si="157"/>
        <v>1.7598442816298077E-2</v>
      </c>
      <c r="Y140" s="162">
        <f t="shared" si="158"/>
        <v>1.7598442816298077E-2</v>
      </c>
      <c r="Z140" s="163">
        <f t="shared" si="159"/>
        <v>1.5868284782783348E-2</v>
      </c>
      <c r="AA140" s="162">
        <f t="shared" si="160"/>
        <v>1.5868284782783348E-2</v>
      </c>
      <c r="AB140" s="162">
        <f t="shared" si="161"/>
        <v>1.5868284782783348E-2</v>
      </c>
      <c r="AC140" s="128">
        <f t="shared" si="162"/>
        <v>6.5000000000000002E-2</v>
      </c>
      <c r="AD140" s="127">
        <f t="shared" si="163"/>
        <v>6.5000000000000002E-2</v>
      </c>
      <c r="AE140" s="127">
        <f t="shared" si="164"/>
        <v>6.5000000000000002E-2</v>
      </c>
      <c r="AF140" s="159">
        <f t="shared" si="165"/>
        <v>172.61199999999999</v>
      </c>
      <c r="AG140" s="160">
        <f t="shared" si="166"/>
        <v>172.51</v>
      </c>
      <c r="AH140" s="160">
        <f t="shared" si="167"/>
        <v>172.61199999999999</v>
      </c>
      <c r="AI140" s="159">
        <f t="shared" si="168"/>
        <v>3.9453</v>
      </c>
      <c r="AJ140" s="160">
        <f t="shared" si="169"/>
        <v>3.9453</v>
      </c>
      <c r="AK140" s="160">
        <f t="shared" si="170"/>
        <v>3.9453</v>
      </c>
      <c r="AL140" s="170">
        <f t="shared" si="127"/>
        <v>8.6424350577289477E-2</v>
      </c>
      <c r="AM140" s="127">
        <f t="shared" si="143"/>
        <v>8.6424350577289477E-2</v>
      </c>
      <c r="AN140" s="127">
        <f t="shared" si="144"/>
        <v>8.6424350577289477E-2</v>
      </c>
      <c r="AO140" s="155">
        <f t="shared" si="145"/>
        <v>4.9405059413443642E-2</v>
      </c>
      <c r="AP140" s="154">
        <f t="shared" si="146"/>
        <v>4.9405059413443642E-2</v>
      </c>
      <c r="AQ140" s="154">
        <f t="shared" si="147"/>
        <v>4.9405059413443642E-2</v>
      </c>
      <c r="AR140" s="128">
        <f t="shared" si="148"/>
        <v>6.4999999999999281E-2</v>
      </c>
      <c r="AS140" s="127">
        <f t="shared" si="149"/>
        <v>6.4999999999999281E-2</v>
      </c>
      <c r="AT140" s="127">
        <f t="shared" si="150"/>
        <v>6.4999999999999281E-2</v>
      </c>
      <c r="AU140" s="128">
        <f t="shared" si="128"/>
        <v>6.5000000000000002E-2</v>
      </c>
      <c r="AV140" s="127">
        <f t="shared" si="129"/>
        <v>6.5000000000000002E-2</v>
      </c>
      <c r="AW140" s="127">
        <f t="shared" si="130"/>
        <v>6.5000000000000002E-2</v>
      </c>
      <c r="AX140" s="159">
        <f t="shared" si="131"/>
        <v>172.61199999999999</v>
      </c>
      <c r="AY140" s="160">
        <f t="shared" si="132"/>
        <v>172.51</v>
      </c>
      <c r="AZ140" s="160">
        <f t="shared" si="133"/>
        <v>172.61199999999999</v>
      </c>
      <c r="BA140" s="159">
        <f t="shared" si="134"/>
        <v>3.9453</v>
      </c>
      <c r="BB140" s="160">
        <f t="shared" si="135"/>
        <v>3.9453</v>
      </c>
      <c r="BC140" s="160">
        <f t="shared" si="136"/>
        <v>3.9453</v>
      </c>
      <c r="BD140" s="171">
        <f t="shared" si="137"/>
        <v>214.49691666666664</v>
      </c>
      <c r="BE140" s="172">
        <f t="shared" si="138"/>
        <v>214.41091666666671</v>
      </c>
      <c r="BF140" s="172">
        <f t="shared" si="139"/>
        <v>214.49691666666664</v>
      </c>
      <c r="BG140" s="159">
        <f t="shared" si="140"/>
        <v>3.8479250000000005</v>
      </c>
      <c r="BH140" s="160">
        <f t="shared" si="141"/>
        <v>3.8479250000000005</v>
      </c>
      <c r="BI140" s="160">
        <f t="shared" si="142"/>
        <v>3.8479250000000005</v>
      </c>
      <c r="BM140" s="250"/>
    </row>
    <row r="141" spans="1:65">
      <c r="A141" s="6">
        <v>43586</v>
      </c>
      <c r="B141" s="7">
        <v>4.4546758328694036E-3</v>
      </c>
      <c r="C141" s="7">
        <v>4.4546758328694036E-3</v>
      </c>
      <c r="D141" s="7">
        <v>4.4546758328694036E-3</v>
      </c>
      <c r="E141" s="64">
        <v>1.3001778382095708E-3</v>
      </c>
      <c r="F141" s="43">
        <v>1.3001778382095708E-3</v>
      </c>
      <c r="G141" s="7">
        <v>1.3001778382095708E-3</v>
      </c>
      <c r="H141" s="64">
        <v>5.2616942768477504E-3</v>
      </c>
      <c r="I141" s="7">
        <v>5.2616942768477504E-3</v>
      </c>
      <c r="J141" s="7">
        <v>5.2616942768477504E-3</v>
      </c>
      <c r="K141" s="64">
        <v>6.5000000000000002E-2</v>
      </c>
      <c r="L141" s="7">
        <v>6.5000000000000002E-2</v>
      </c>
      <c r="M141" s="7">
        <v>6.5000000000000002E-2</v>
      </c>
      <c r="N141" s="76">
        <v>181.328</v>
      </c>
      <c r="O141" s="9">
        <v>181.328</v>
      </c>
      <c r="P141" s="9">
        <v>181.328</v>
      </c>
      <c r="Q141" s="72">
        <f t="shared" si="151"/>
        <v>3.9407000000000001</v>
      </c>
      <c r="R141" s="8">
        <v>3.9407000000000001</v>
      </c>
      <c r="S141" s="8">
        <f t="shared" si="152"/>
        <v>3.9407000000000001</v>
      </c>
      <c r="T141" s="161">
        <f t="shared" si="153"/>
        <v>2.6407116247073592E-2</v>
      </c>
      <c r="U141" s="162">
        <f t="shared" si="154"/>
        <v>2.6407116247073592E-2</v>
      </c>
      <c r="V141" s="162">
        <f t="shared" si="155"/>
        <v>2.6407116247073592E-2</v>
      </c>
      <c r="W141" s="163">
        <f t="shared" si="156"/>
        <v>1.4559451091959108E-2</v>
      </c>
      <c r="X141" s="162">
        <f t="shared" si="157"/>
        <v>1.4559451091959108E-2</v>
      </c>
      <c r="Y141" s="162">
        <f t="shared" si="158"/>
        <v>1.4559451091959108E-2</v>
      </c>
      <c r="Z141" s="163">
        <f t="shared" si="159"/>
        <v>1.5868284782783348E-2</v>
      </c>
      <c r="AA141" s="162">
        <f t="shared" si="160"/>
        <v>1.5868284782783348E-2</v>
      </c>
      <c r="AB141" s="162">
        <f t="shared" si="161"/>
        <v>1.5868284782783348E-2</v>
      </c>
      <c r="AC141" s="128">
        <f t="shared" si="162"/>
        <v>6.5000000000000002E-2</v>
      </c>
      <c r="AD141" s="127">
        <f t="shared" si="163"/>
        <v>6.5000000000000002E-2</v>
      </c>
      <c r="AE141" s="127">
        <f t="shared" si="164"/>
        <v>6.5000000000000002E-2</v>
      </c>
      <c r="AF141" s="159">
        <f t="shared" si="165"/>
        <v>181.328</v>
      </c>
      <c r="AG141" s="160">
        <f t="shared" si="166"/>
        <v>181.328</v>
      </c>
      <c r="AH141" s="160">
        <f t="shared" si="167"/>
        <v>181.328</v>
      </c>
      <c r="AI141" s="159">
        <f t="shared" si="168"/>
        <v>3.9407000000000001</v>
      </c>
      <c r="AJ141" s="160">
        <f t="shared" si="169"/>
        <v>3.9407000000000001</v>
      </c>
      <c r="AK141" s="160">
        <f t="shared" si="170"/>
        <v>3.9407000000000001</v>
      </c>
      <c r="AL141" s="170">
        <f t="shared" si="127"/>
        <v>7.6429040566929007E-2</v>
      </c>
      <c r="AM141" s="127">
        <f t="shared" si="143"/>
        <v>7.6429040566929007E-2</v>
      </c>
      <c r="AN141" s="127">
        <f t="shared" si="144"/>
        <v>7.6429040566929007E-2</v>
      </c>
      <c r="AO141" s="155">
        <f t="shared" si="145"/>
        <v>4.658258542783722E-2</v>
      </c>
      <c r="AP141" s="154">
        <f t="shared" si="146"/>
        <v>4.658258542783722E-2</v>
      </c>
      <c r="AQ141" s="154">
        <f t="shared" si="147"/>
        <v>4.658258542783722E-2</v>
      </c>
      <c r="AR141" s="128">
        <f t="shared" si="148"/>
        <v>6.4999999999999281E-2</v>
      </c>
      <c r="AS141" s="127">
        <f t="shared" si="149"/>
        <v>6.4999999999999281E-2</v>
      </c>
      <c r="AT141" s="127">
        <f t="shared" si="150"/>
        <v>6.4999999999999281E-2</v>
      </c>
      <c r="AU141" s="128">
        <f t="shared" si="128"/>
        <v>6.5000000000000002E-2</v>
      </c>
      <c r="AV141" s="127">
        <f t="shared" si="129"/>
        <v>6.5000000000000002E-2</v>
      </c>
      <c r="AW141" s="127">
        <f t="shared" si="130"/>
        <v>6.5000000000000002E-2</v>
      </c>
      <c r="AX141" s="159">
        <f t="shared" si="131"/>
        <v>181.328</v>
      </c>
      <c r="AY141" s="160">
        <f t="shared" si="132"/>
        <v>181.328</v>
      </c>
      <c r="AZ141" s="160">
        <f t="shared" si="133"/>
        <v>181.328</v>
      </c>
      <c r="BA141" s="159">
        <f t="shared" si="134"/>
        <v>3.9407000000000001</v>
      </c>
      <c r="BB141" s="160">
        <f t="shared" si="135"/>
        <v>3.9407000000000001</v>
      </c>
      <c r="BC141" s="160">
        <f t="shared" si="136"/>
        <v>3.9407000000000001</v>
      </c>
      <c r="BD141" s="171">
        <f t="shared" si="137"/>
        <v>210.67316666666667</v>
      </c>
      <c r="BE141" s="172">
        <f t="shared" si="138"/>
        <v>210.64533333333335</v>
      </c>
      <c r="BF141" s="172">
        <f t="shared" si="139"/>
        <v>210.67316666666667</v>
      </c>
      <c r="BG141" s="159">
        <f t="shared" si="140"/>
        <v>3.8649000000000004</v>
      </c>
      <c r="BH141" s="160">
        <f t="shared" si="141"/>
        <v>3.8649000000000004</v>
      </c>
      <c r="BI141" s="160">
        <f t="shared" si="142"/>
        <v>3.8649000000000004</v>
      </c>
      <c r="BM141" s="250"/>
    </row>
    <row r="142" spans="1:65">
      <c r="A142" s="6">
        <v>43617</v>
      </c>
      <c r="B142" s="7">
        <v>7.9525522287211547E-3</v>
      </c>
      <c r="C142" s="7">
        <v>7.9525522287211547E-3</v>
      </c>
      <c r="D142" s="7">
        <v>7.9525522287211547E-3</v>
      </c>
      <c r="E142" s="64">
        <v>9.9736274274730974E-5</v>
      </c>
      <c r="F142" s="43">
        <v>9.9736274274730974E-5</v>
      </c>
      <c r="G142" s="7">
        <v>9.9736274274730974E-5</v>
      </c>
      <c r="H142" s="64">
        <v>5.2616942768477504E-3</v>
      </c>
      <c r="I142" s="7">
        <v>5.2616942768477504E-3</v>
      </c>
      <c r="J142" s="7">
        <v>5.2616942768477504E-3</v>
      </c>
      <c r="K142" s="64">
        <v>6.5000000000000002E-2</v>
      </c>
      <c r="L142" s="7">
        <v>6.5000000000000002E-2</v>
      </c>
      <c r="M142" s="7">
        <v>6.5000000000000002E-2</v>
      </c>
      <c r="N142" s="76">
        <v>150.196</v>
      </c>
      <c r="O142" s="9">
        <v>150.404</v>
      </c>
      <c r="P142" s="9">
        <v>150.196</v>
      </c>
      <c r="Q142" s="72">
        <f t="shared" si="151"/>
        <v>3.8322000000000003</v>
      </c>
      <c r="R142" s="8">
        <v>3.8322000000000003</v>
      </c>
      <c r="S142" s="8">
        <f t="shared" si="152"/>
        <v>3.8322000000000003</v>
      </c>
      <c r="T142" s="161">
        <f t="shared" si="153"/>
        <v>2.1743251414473752E-2</v>
      </c>
      <c r="U142" s="162">
        <f t="shared" si="154"/>
        <v>2.1743251414473752E-2</v>
      </c>
      <c r="V142" s="162">
        <f t="shared" si="155"/>
        <v>2.1743251414473752E-2</v>
      </c>
      <c r="W142" s="163">
        <f t="shared" si="156"/>
        <v>7.1077186347772159E-3</v>
      </c>
      <c r="X142" s="162">
        <f t="shared" si="157"/>
        <v>7.1077186347772159E-3</v>
      </c>
      <c r="Y142" s="162">
        <f t="shared" si="158"/>
        <v>7.1077186347772159E-3</v>
      </c>
      <c r="Z142" s="163">
        <f t="shared" si="159"/>
        <v>1.5868284782783348E-2</v>
      </c>
      <c r="AA142" s="162">
        <f t="shared" si="160"/>
        <v>1.5868284782783348E-2</v>
      </c>
      <c r="AB142" s="162">
        <f t="shared" si="161"/>
        <v>1.5868284782783348E-2</v>
      </c>
      <c r="AC142" s="128">
        <f t="shared" si="162"/>
        <v>6.5000000000000002E-2</v>
      </c>
      <c r="AD142" s="127">
        <f t="shared" si="163"/>
        <v>6.5000000000000002E-2</v>
      </c>
      <c r="AE142" s="127">
        <f t="shared" si="164"/>
        <v>6.5000000000000002E-2</v>
      </c>
      <c r="AF142" s="159">
        <f t="shared" si="165"/>
        <v>150.196</v>
      </c>
      <c r="AG142" s="160">
        <f t="shared" si="166"/>
        <v>150.404</v>
      </c>
      <c r="AH142" s="160">
        <f t="shared" si="167"/>
        <v>150.196</v>
      </c>
      <c r="AI142" s="159">
        <f t="shared" si="168"/>
        <v>3.8322000000000003</v>
      </c>
      <c r="AJ142" s="160">
        <f t="shared" si="169"/>
        <v>3.8322000000000003</v>
      </c>
      <c r="AK142" s="160">
        <f t="shared" si="170"/>
        <v>3.8322000000000003</v>
      </c>
      <c r="AL142" s="170">
        <f t="shared" si="127"/>
        <v>6.5101465915270218E-2</v>
      </c>
      <c r="AM142" s="127">
        <f t="shared" si="143"/>
        <v>6.5101465915270218E-2</v>
      </c>
      <c r="AN142" s="127">
        <f t="shared" si="144"/>
        <v>6.5101465915270218E-2</v>
      </c>
      <c r="AO142" s="155">
        <f t="shared" si="145"/>
        <v>3.3662671524801846E-2</v>
      </c>
      <c r="AP142" s="154">
        <f t="shared" si="146"/>
        <v>3.3662671524801846E-2</v>
      </c>
      <c r="AQ142" s="154">
        <f t="shared" si="147"/>
        <v>3.3662671524801846E-2</v>
      </c>
      <c r="AR142" s="128">
        <f t="shared" si="148"/>
        <v>6.4999999999999281E-2</v>
      </c>
      <c r="AS142" s="127">
        <f t="shared" si="149"/>
        <v>6.4999999999999281E-2</v>
      </c>
      <c r="AT142" s="127">
        <f t="shared" si="150"/>
        <v>6.4999999999999281E-2</v>
      </c>
      <c r="AU142" s="128">
        <f t="shared" si="128"/>
        <v>6.5000000000000002E-2</v>
      </c>
      <c r="AV142" s="127">
        <f t="shared" si="129"/>
        <v>6.5000000000000002E-2</v>
      </c>
      <c r="AW142" s="127">
        <f t="shared" si="130"/>
        <v>6.5000000000000002E-2</v>
      </c>
      <c r="AX142" s="159">
        <f t="shared" si="131"/>
        <v>150.196</v>
      </c>
      <c r="AY142" s="160">
        <f t="shared" si="132"/>
        <v>150.404</v>
      </c>
      <c r="AZ142" s="160">
        <f t="shared" si="133"/>
        <v>150.196</v>
      </c>
      <c r="BA142" s="159">
        <f t="shared" si="134"/>
        <v>3.8322000000000003</v>
      </c>
      <c r="BB142" s="160">
        <f t="shared" si="135"/>
        <v>3.8322000000000003</v>
      </c>
      <c r="BC142" s="160">
        <f t="shared" si="136"/>
        <v>3.8322000000000003</v>
      </c>
      <c r="BD142" s="171">
        <f t="shared" si="137"/>
        <v>200.69291666666663</v>
      </c>
      <c r="BE142" s="172">
        <f t="shared" si="138"/>
        <v>200.66399999999999</v>
      </c>
      <c r="BF142" s="172">
        <f t="shared" si="139"/>
        <v>200.69291666666663</v>
      </c>
      <c r="BG142" s="159">
        <f t="shared" si="140"/>
        <v>3.8629333333333338</v>
      </c>
      <c r="BH142" s="160">
        <f t="shared" si="141"/>
        <v>3.8629333333333338</v>
      </c>
      <c r="BI142" s="160">
        <f t="shared" si="142"/>
        <v>3.8629333333333338</v>
      </c>
      <c r="BM142" s="250"/>
    </row>
    <row r="143" spans="1:65">
      <c r="A143" s="6">
        <v>43647</v>
      </c>
      <c r="B143" s="7">
        <v>3.9611549509019905E-3</v>
      </c>
      <c r="C143" s="7">
        <v>3.9611549509019905E-3</v>
      </c>
      <c r="D143" s="7">
        <v>3.9611549509019905E-3</v>
      </c>
      <c r="E143" s="64">
        <v>1.9005536729015393E-3</v>
      </c>
      <c r="F143" s="43">
        <v>1.9005536729015393E-3</v>
      </c>
      <c r="G143" s="7">
        <v>1.9005536729015393E-3</v>
      </c>
      <c r="H143" s="64">
        <v>4.8675505653430484E-3</v>
      </c>
      <c r="I143" s="7">
        <v>4.8675505653430484E-3</v>
      </c>
      <c r="J143" s="7">
        <v>4.8675505653430484E-3</v>
      </c>
      <c r="K143" s="64">
        <v>0.06</v>
      </c>
      <c r="L143" s="7">
        <v>0.06</v>
      </c>
      <c r="M143" s="7">
        <v>0.06</v>
      </c>
      <c r="N143" s="76">
        <v>127.02200000000001</v>
      </c>
      <c r="O143" s="9">
        <v>127.2</v>
      </c>
      <c r="P143" s="9">
        <v>127.02200000000001</v>
      </c>
      <c r="Q143" s="72">
        <f t="shared" si="151"/>
        <v>3.7648999999999999</v>
      </c>
      <c r="R143" s="8">
        <v>3.7648999999999999</v>
      </c>
      <c r="S143" s="8">
        <f t="shared" si="152"/>
        <v>3.7648999999999999</v>
      </c>
      <c r="T143" s="161">
        <f t="shared" si="153"/>
        <v>1.6453096335621087E-2</v>
      </c>
      <c r="U143" s="162">
        <f t="shared" si="154"/>
        <v>1.6453096335621087E-2</v>
      </c>
      <c r="V143" s="162">
        <f t="shared" si="155"/>
        <v>1.6453096335621087E-2</v>
      </c>
      <c r="W143" s="163">
        <f t="shared" si="156"/>
        <v>3.3032583186416442E-3</v>
      </c>
      <c r="X143" s="162">
        <f t="shared" si="157"/>
        <v>3.3032583186416442E-3</v>
      </c>
      <c r="Y143" s="162">
        <f t="shared" si="158"/>
        <v>3.3032583186416442E-3</v>
      </c>
      <c r="Z143" s="163">
        <f t="shared" si="159"/>
        <v>1.5469982431819629E-2</v>
      </c>
      <c r="AA143" s="162">
        <f t="shared" si="160"/>
        <v>1.5469982431819629E-2</v>
      </c>
      <c r="AB143" s="162">
        <f t="shared" si="161"/>
        <v>1.5469982431819629E-2</v>
      </c>
      <c r="AC143" s="128">
        <f t="shared" si="162"/>
        <v>0.06</v>
      </c>
      <c r="AD143" s="127">
        <f t="shared" si="163"/>
        <v>0.06</v>
      </c>
      <c r="AE143" s="127">
        <f t="shared" si="164"/>
        <v>0.06</v>
      </c>
      <c r="AF143" s="159">
        <f t="shared" si="165"/>
        <v>127.02200000000001</v>
      </c>
      <c r="AG143" s="160">
        <f t="shared" si="166"/>
        <v>127.2</v>
      </c>
      <c r="AH143" s="160">
        <f t="shared" si="167"/>
        <v>127.02200000000001</v>
      </c>
      <c r="AI143" s="159">
        <f t="shared" si="168"/>
        <v>3.7648999999999999</v>
      </c>
      <c r="AJ143" s="160">
        <f t="shared" si="169"/>
        <v>3.7648999999999999</v>
      </c>
      <c r="AK143" s="160">
        <f t="shared" si="170"/>
        <v>3.7648999999999999</v>
      </c>
      <c r="AL143" s="170">
        <f t="shared" si="127"/>
        <v>6.3929391504018218E-2</v>
      </c>
      <c r="AM143" s="127">
        <f t="shared" si="143"/>
        <v>6.3929391504018218E-2</v>
      </c>
      <c r="AN143" s="127">
        <f t="shared" si="144"/>
        <v>6.3929391504018218E-2</v>
      </c>
      <c r="AO143" s="155">
        <f t="shared" si="145"/>
        <v>3.2220204658661933E-2</v>
      </c>
      <c r="AP143" s="154">
        <f t="shared" si="146"/>
        <v>3.2220204658661933E-2</v>
      </c>
      <c r="AQ143" s="154">
        <f t="shared" si="147"/>
        <v>3.2220204658661933E-2</v>
      </c>
      <c r="AR143" s="128">
        <f t="shared" si="148"/>
        <v>6.4582434051607684E-2</v>
      </c>
      <c r="AS143" s="127">
        <f t="shared" si="149"/>
        <v>6.4582434051607684E-2</v>
      </c>
      <c r="AT143" s="127">
        <f t="shared" si="150"/>
        <v>6.4582434051607684E-2</v>
      </c>
      <c r="AU143" s="128">
        <f t="shared" si="128"/>
        <v>0.06</v>
      </c>
      <c r="AV143" s="127">
        <f t="shared" si="129"/>
        <v>0.06</v>
      </c>
      <c r="AW143" s="127">
        <f t="shared" si="130"/>
        <v>0.06</v>
      </c>
      <c r="AX143" s="159">
        <f t="shared" si="131"/>
        <v>127.02200000000001</v>
      </c>
      <c r="AY143" s="160">
        <f t="shared" si="132"/>
        <v>127.2</v>
      </c>
      <c r="AZ143" s="160">
        <f t="shared" si="133"/>
        <v>127.02200000000001</v>
      </c>
      <c r="BA143" s="159">
        <f t="shared" si="134"/>
        <v>3.7648999999999999</v>
      </c>
      <c r="BB143" s="160">
        <f t="shared" si="135"/>
        <v>3.7648999999999999</v>
      </c>
      <c r="BC143" s="160">
        <f t="shared" si="136"/>
        <v>3.7648999999999999</v>
      </c>
      <c r="BD143" s="171">
        <f t="shared" si="137"/>
        <v>193.41233333333335</v>
      </c>
      <c r="BE143" s="172">
        <f t="shared" si="138"/>
        <v>193.3981666666667</v>
      </c>
      <c r="BF143" s="172">
        <f t="shared" si="139"/>
        <v>193.41233333333335</v>
      </c>
      <c r="BG143" s="159">
        <f t="shared" si="140"/>
        <v>3.8637666666666663</v>
      </c>
      <c r="BH143" s="160">
        <f t="shared" si="141"/>
        <v>3.8637666666666663</v>
      </c>
      <c r="BI143" s="160">
        <f t="shared" si="142"/>
        <v>3.8637666666666663</v>
      </c>
      <c r="BM143" s="250"/>
    </row>
    <row r="144" spans="1:65">
      <c r="A144" s="6">
        <v>43678</v>
      </c>
      <c r="B144" s="7">
        <v>-6.6689508003010545E-3</v>
      </c>
      <c r="C144" s="7">
        <v>-6.6689508003010545E-3</v>
      </c>
      <c r="D144" s="7">
        <v>-6.6689508003010545E-3</v>
      </c>
      <c r="E144" s="64">
        <v>1.1006512026767723E-3</v>
      </c>
      <c r="F144" s="43">
        <v>1.1006512026767723E-3</v>
      </c>
      <c r="G144" s="7">
        <v>1.1006512026767723E-3</v>
      </c>
      <c r="H144" s="64">
        <v>4.8675505653430484E-3</v>
      </c>
      <c r="I144" s="7">
        <v>4.8675505653430484E-3</v>
      </c>
      <c r="J144" s="7">
        <v>4.8675505653430484E-3</v>
      </c>
      <c r="K144" s="64">
        <v>0.06</v>
      </c>
      <c r="L144" s="7">
        <v>0.06</v>
      </c>
      <c r="M144" s="7">
        <v>0.06</v>
      </c>
      <c r="N144" s="76">
        <v>135.55000000000001</v>
      </c>
      <c r="O144" s="9">
        <v>135.54900000000001</v>
      </c>
      <c r="P144" s="9">
        <v>135.55000000000001</v>
      </c>
      <c r="Q144" s="72">
        <f t="shared" si="151"/>
        <v>4.1384999999999996</v>
      </c>
      <c r="R144" s="8">
        <v>4.1384999999999996</v>
      </c>
      <c r="S144" s="8">
        <f t="shared" si="152"/>
        <v>4.1384999999999996</v>
      </c>
      <c r="T144" s="161">
        <f t="shared" si="153"/>
        <v>5.1965956633610588E-3</v>
      </c>
      <c r="U144" s="162">
        <f t="shared" si="154"/>
        <v>5.1965956633610588E-3</v>
      </c>
      <c r="V144" s="162">
        <f t="shared" si="155"/>
        <v>5.1965956633610588E-3</v>
      </c>
      <c r="W144" s="163">
        <f t="shared" si="156"/>
        <v>3.1033325341645046E-3</v>
      </c>
      <c r="X144" s="162">
        <f t="shared" si="157"/>
        <v>3.1033325341645046E-3</v>
      </c>
      <c r="Y144" s="162">
        <f t="shared" si="158"/>
        <v>3.1033325341645046E-3</v>
      </c>
      <c r="Z144" s="163">
        <f t="shared" si="159"/>
        <v>1.507183624752173E-2</v>
      </c>
      <c r="AA144" s="162">
        <f t="shared" si="160"/>
        <v>1.507183624752173E-2</v>
      </c>
      <c r="AB144" s="162">
        <f t="shared" si="161"/>
        <v>1.507183624752173E-2</v>
      </c>
      <c r="AC144" s="128">
        <f t="shared" si="162"/>
        <v>0.06</v>
      </c>
      <c r="AD144" s="127">
        <f t="shared" si="163"/>
        <v>0.06</v>
      </c>
      <c r="AE144" s="127">
        <f t="shared" si="164"/>
        <v>0.06</v>
      </c>
      <c r="AF144" s="159">
        <f t="shared" si="165"/>
        <v>135.55000000000001</v>
      </c>
      <c r="AG144" s="160">
        <f t="shared" si="166"/>
        <v>135.54900000000001</v>
      </c>
      <c r="AH144" s="160">
        <f t="shared" si="167"/>
        <v>135.55000000000001</v>
      </c>
      <c r="AI144" s="159">
        <f t="shared" si="168"/>
        <v>4.1384999999999996</v>
      </c>
      <c r="AJ144" s="160">
        <f t="shared" si="169"/>
        <v>4.1384999999999996</v>
      </c>
      <c r="AK144" s="160">
        <f t="shared" si="170"/>
        <v>4.1384999999999996</v>
      </c>
      <c r="AL144" s="170">
        <f t="shared" si="127"/>
        <v>4.9488582353418797E-2</v>
      </c>
      <c r="AM144" s="127">
        <f t="shared" si="143"/>
        <v>4.9488582353418797E-2</v>
      </c>
      <c r="AN144" s="127">
        <f t="shared" si="144"/>
        <v>4.9488582353418797E-2</v>
      </c>
      <c r="AO144" s="155">
        <f t="shared" si="145"/>
        <v>3.4286155014476183E-2</v>
      </c>
      <c r="AP144" s="154">
        <f t="shared" si="146"/>
        <v>3.4286155014476183E-2</v>
      </c>
      <c r="AQ144" s="154">
        <f t="shared" si="147"/>
        <v>3.4286155014476183E-2</v>
      </c>
      <c r="AR144" s="128">
        <f t="shared" si="148"/>
        <v>6.416503182276645E-2</v>
      </c>
      <c r="AS144" s="127">
        <f t="shared" si="149"/>
        <v>6.416503182276645E-2</v>
      </c>
      <c r="AT144" s="127">
        <f t="shared" si="150"/>
        <v>6.416503182276645E-2</v>
      </c>
      <c r="AU144" s="128">
        <f t="shared" si="128"/>
        <v>0.06</v>
      </c>
      <c r="AV144" s="127">
        <f t="shared" si="129"/>
        <v>0.06</v>
      </c>
      <c r="AW144" s="127">
        <f t="shared" si="130"/>
        <v>0.06</v>
      </c>
      <c r="AX144" s="159">
        <f t="shared" si="131"/>
        <v>135.55000000000001</v>
      </c>
      <c r="AY144" s="160">
        <f t="shared" si="132"/>
        <v>135.54900000000001</v>
      </c>
      <c r="AZ144" s="160">
        <f t="shared" si="133"/>
        <v>135.55000000000001</v>
      </c>
      <c r="BA144" s="159">
        <f t="shared" si="134"/>
        <v>4.1384999999999996</v>
      </c>
      <c r="BB144" s="160">
        <f t="shared" si="135"/>
        <v>4.1384999999999996</v>
      </c>
      <c r="BC144" s="160">
        <f t="shared" si="136"/>
        <v>4.1384999999999996</v>
      </c>
      <c r="BD144" s="171">
        <f t="shared" si="137"/>
        <v>179.53866666666667</v>
      </c>
      <c r="BE144" s="172">
        <f t="shared" si="138"/>
        <v>179.52433333333332</v>
      </c>
      <c r="BF144" s="172">
        <f t="shared" si="139"/>
        <v>179.53866666666667</v>
      </c>
      <c r="BG144" s="159">
        <f t="shared" si="140"/>
        <v>3.864033333333333</v>
      </c>
      <c r="BH144" s="160">
        <f t="shared" si="141"/>
        <v>3.864033333333333</v>
      </c>
      <c r="BI144" s="160">
        <f t="shared" si="142"/>
        <v>3.864033333333333</v>
      </c>
      <c r="BM144" s="250"/>
    </row>
    <row r="145" spans="1:65">
      <c r="A145" s="6">
        <v>43709</v>
      </c>
      <c r="B145" s="7">
        <v>-5.4318157745480988E-5</v>
      </c>
      <c r="C145" s="7">
        <v>-5.4318157745480988E-5</v>
      </c>
      <c r="D145" s="7">
        <v>-5.4318157745480988E-5</v>
      </c>
      <c r="E145" s="64">
        <v>-3.996229395040185E-4</v>
      </c>
      <c r="F145" s="43">
        <v>-3.996229395040185E-4</v>
      </c>
      <c r="G145" s="7">
        <v>-3.996229395040185E-4</v>
      </c>
      <c r="H145" s="64">
        <v>4.471698917043021E-3</v>
      </c>
      <c r="I145" s="7">
        <v>4.471698917043021E-3</v>
      </c>
      <c r="J145" s="7">
        <v>4.471698917043021E-3</v>
      </c>
      <c r="K145" s="64">
        <v>5.5E-2</v>
      </c>
      <c r="L145" s="7">
        <v>5.5E-2</v>
      </c>
      <c r="M145" s="7">
        <v>5.5E-2</v>
      </c>
      <c r="N145" s="76">
        <v>136.536</v>
      </c>
      <c r="O145" s="9">
        <v>136.542</v>
      </c>
      <c r="P145" s="9">
        <v>136.536</v>
      </c>
      <c r="Q145" s="72">
        <f t="shared" si="151"/>
        <v>4.1643999999999997</v>
      </c>
      <c r="R145" s="8">
        <v>4.1643999999999997</v>
      </c>
      <c r="S145" s="8">
        <f t="shared" si="152"/>
        <v>4.1643999999999997</v>
      </c>
      <c r="T145" s="161">
        <f t="shared" si="153"/>
        <v>-2.7883822372333222E-3</v>
      </c>
      <c r="U145" s="162">
        <f t="shared" si="154"/>
        <v>-2.7883822372333222E-3</v>
      </c>
      <c r="V145" s="162">
        <f t="shared" si="155"/>
        <v>-2.7883822372333222E-3</v>
      </c>
      <c r="W145" s="163">
        <f t="shared" si="156"/>
        <v>2.6024735964957912E-3</v>
      </c>
      <c r="X145" s="162">
        <f t="shared" si="157"/>
        <v>2.6024735964957912E-3</v>
      </c>
      <c r="Y145" s="162">
        <f t="shared" si="158"/>
        <v>2.6024735964957912E-3</v>
      </c>
      <c r="Z145" s="163">
        <f t="shared" si="159"/>
        <v>1.4274131485598085E-2</v>
      </c>
      <c r="AA145" s="162">
        <f t="shared" si="160"/>
        <v>1.4274131485598085E-2</v>
      </c>
      <c r="AB145" s="162">
        <f t="shared" si="161"/>
        <v>1.4274131485598085E-2</v>
      </c>
      <c r="AC145" s="128">
        <f t="shared" si="162"/>
        <v>5.5E-2</v>
      </c>
      <c r="AD145" s="127">
        <f t="shared" si="163"/>
        <v>5.5E-2</v>
      </c>
      <c r="AE145" s="127">
        <f t="shared" si="164"/>
        <v>5.5E-2</v>
      </c>
      <c r="AF145" s="159">
        <f t="shared" si="165"/>
        <v>136.536</v>
      </c>
      <c r="AG145" s="160">
        <f t="shared" si="166"/>
        <v>136.542</v>
      </c>
      <c r="AH145" s="160">
        <f t="shared" si="167"/>
        <v>136.536</v>
      </c>
      <c r="AI145" s="159">
        <f t="shared" si="168"/>
        <v>4.1643999999999997</v>
      </c>
      <c r="AJ145" s="160">
        <f t="shared" si="169"/>
        <v>4.1643999999999997</v>
      </c>
      <c r="AK145" s="160">
        <f t="shared" si="170"/>
        <v>4.1643999999999997</v>
      </c>
      <c r="AL145" s="170">
        <f t="shared" ref="AL145:AL208" si="171">FVSCHEDULE(1,B134:B145)-1</f>
        <v>3.3674774310648914E-2</v>
      </c>
      <c r="AM145" s="127">
        <f t="shared" si="143"/>
        <v>3.3674774310648914E-2</v>
      </c>
      <c r="AN145" s="127">
        <f t="shared" si="144"/>
        <v>3.3674774310648914E-2</v>
      </c>
      <c r="AO145" s="155">
        <f t="shared" si="145"/>
        <v>2.8934248931768769E-2</v>
      </c>
      <c r="AP145" s="154">
        <f t="shared" si="146"/>
        <v>2.8934248931768769E-2</v>
      </c>
      <c r="AQ145" s="154">
        <f t="shared" si="147"/>
        <v>2.8934248931768769E-2</v>
      </c>
      <c r="AR145" s="128">
        <f t="shared" si="148"/>
        <v>6.3328746662401958E-2</v>
      </c>
      <c r="AS145" s="127">
        <f t="shared" si="149"/>
        <v>6.3328746662401958E-2</v>
      </c>
      <c r="AT145" s="127">
        <f t="shared" si="150"/>
        <v>6.3328746662401958E-2</v>
      </c>
      <c r="AU145" s="128">
        <f t="shared" ref="AU145:AU196" si="172">K145</f>
        <v>5.5E-2</v>
      </c>
      <c r="AV145" s="127">
        <f t="shared" ref="AV145:AV196" si="173">L145</f>
        <v>5.5E-2</v>
      </c>
      <c r="AW145" s="127">
        <f t="shared" ref="AW145:AW196" si="174">M145</f>
        <v>5.5E-2</v>
      </c>
      <c r="AX145" s="159">
        <f t="shared" ref="AX145:AX208" si="175">N145</f>
        <v>136.536</v>
      </c>
      <c r="AY145" s="160">
        <f t="shared" ref="AY145:AY208" si="176">O145</f>
        <v>136.542</v>
      </c>
      <c r="AZ145" s="160">
        <f t="shared" ref="AZ145:AZ208" si="177">P145</f>
        <v>136.536</v>
      </c>
      <c r="BA145" s="159">
        <f t="shared" ref="BA145:BA208" si="178">Q145</f>
        <v>4.1643999999999997</v>
      </c>
      <c r="BB145" s="160">
        <f t="shared" ref="BB145:BB208" si="179">R145</f>
        <v>4.1643999999999997</v>
      </c>
      <c r="BC145" s="160">
        <f t="shared" ref="BC145:BC208" si="180">S145</f>
        <v>4.1643999999999997</v>
      </c>
      <c r="BD145" s="171">
        <f t="shared" ref="BD145:BD208" si="181">AVERAGE(N134:N145)</f>
        <v>169.00299999999999</v>
      </c>
      <c r="BE145" s="172">
        <f t="shared" ref="BE145:BE208" si="182">AVERAGE(O134:O145)</f>
        <v>168.98908333333333</v>
      </c>
      <c r="BF145" s="172">
        <f t="shared" ref="BF145:BF208" si="183">AVERAGE(P134:P145)</f>
        <v>169.00299999999999</v>
      </c>
      <c r="BG145" s="159">
        <f t="shared" ref="BG145:BG208" si="184">AVERAGE(Q134:Q145)</f>
        <v>3.8774083333333333</v>
      </c>
      <c r="BH145" s="160">
        <f t="shared" ref="BH145:BH208" si="185">AVERAGE(R134:R145)</f>
        <v>3.8774083333333333</v>
      </c>
      <c r="BI145" s="160">
        <f t="shared" ref="BI145:BI208" si="186">AVERAGE(S134:S145)</f>
        <v>3.8774083333333333</v>
      </c>
      <c r="BM145" s="250"/>
    </row>
    <row r="146" spans="1:65">
      <c r="A146" s="6">
        <v>43739</v>
      </c>
      <c r="B146" s="7">
        <v>6.7507557424202336E-3</v>
      </c>
      <c r="C146" s="7">
        <v>6.7507557424202336E-3</v>
      </c>
      <c r="D146" s="7">
        <v>6.7507557424202336E-3</v>
      </c>
      <c r="E146" s="64">
        <v>1.0004131725529497E-3</v>
      </c>
      <c r="F146" s="43">
        <v>1.0004131725529497E-3</v>
      </c>
      <c r="G146" s="7">
        <v>1.0004131725529497E-3</v>
      </c>
      <c r="H146" s="64">
        <v>4.0741237836483535E-3</v>
      </c>
      <c r="I146" s="7">
        <v>4.0741237836483535E-3</v>
      </c>
      <c r="J146" s="7">
        <v>4.0741237836483535E-3</v>
      </c>
      <c r="K146" s="64">
        <v>0.05</v>
      </c>
      <c r="L146" s="7">
        <v>0.05</v>
      </c>
      <c r="M146" s="7">
        <v>0.05</v>
      </c>
      <c r="N146" s="76">
        <v>120.43</v>
      </c>
      <c r="O146" s="9">
        <v>120.43</v>
      </c>
      <c r="P146" s="9">
        <v>120.43</v>
      </c>
      <c r="Q146" s="72">
        <f t="shared" si="151"/>
        <v>4.0041000000000002</v>
      </c>
      <c r="R146" s="8">
        <v>4.0041000000000002</v>
      </c>
      <c r="S146" s="8">
        <f t="shared" si="152"/>
        <v>4.0041000000000002</v>
      </c>
      <c r="T146" s="161">
        <f t="shared" si="153"/>
        <v>-1.7535671602786351E-5</v>
      </c>
      <c r="U146" s="162">
        <f t="shared" si="154"/>
        <v>-1.7535671602786351E-5</v>
      </c>
      <c r="V146" s="162">
        <f t="shared" si="155"/>
        <v>-1.7535671602786351E-5</v>
      </c>
      <c r="W146" s="163">
        <f t="shared" si="156"/>
        <v>1.7017024681382775E-3</v>
      </c>
      <c r="X146" s="162">
        <f t="shared" si="157"/>
        <v>1.7017024681382775E-3</v>
      </c>
      <c r="Y146" s="162">
        <f t="shared" si="158"/>
        <v>1.7017024681382775E-3</v>
      </c>
      <c r="Z146" s="163">
        <f t="shared" si="159"/>
        <v>1.3473277423340813E-2</v>
      </c>
      <c r="AA146" s="162">
        <f t="shared" si="160"/>
        <v>1.3473277423340813E-2</v>
      </c>
      <c r="AB146" s="162">
        <f t="shared" si="161"/>
        <v>1.3473277423340813E-2</v>
      </c>
      <c r="AC146" s="128">
        <f t="shared" si="162"/>
        <v>0.05</v>
      </c>
      <c r="AD146" s="127">
        <f t="shared" si="163"/>
        <v>0.05</v>
      </c>
      <c r="AE146" s="127">
        <f t="shared" si="164"/>
        <v>0.05</v>
      </c>
      <c r="AF146" s="159">
        <f t="shared" si="165"/>
        <v>120.43</v>
      </c>
      <c r="AG146" s="160">
        <f t="shared" si="166"/>
        <v>120.43</v>
      </c>
      <c r="AH146" s="160">
        <f t="shared" si="167"/>
        <v>120.43</v>
      </c>
      <c r="AI146" s="159">
        <f t="shared" si="168"/>
        <v>4.0041000000000002</v>
      </c>
      <c r="AJ146" s="160">
        <f t="shared" si="169"/>
        <v>4.0041000000000002</v>
      </c>
      <c r="AK146" s="160">
        <f t="shared" si="170"/>
        <v>4.0041000000000002</v>
      </c>
      <c r="AL146" s="170">
        <f t="shared" si="171"/>
        <v>3.1514546031357282E-2</v>
      </c>
      <c r="AM146" s="127">
        <f t="shared" si="143"/>
        <v>3.1514546031357282E-2</v>
      </c>
      <c r="AN146" s="127">
        <f t="shared" si="144"/>
        <v>3.1514546031357282E-2</v>
      </c>
      <c r="AO146" s="155">
        <f t="shared" si="145"/>
        <v>2.5350285773626746E-2</v>
      </c>
      <c r="AP146" s="154">
        <f t="shared" si="146"/>
        <v>2.5350285773626746E-2</v>
      </c>
      <c r="AQ146" s="154">
        <f t="shared" si="147"/>
        <v>2.5350285773626746E-2</v>
      </c>
      <c r="AR146" s="128">
        <f t="shared" si="148"/>
        <v>6.2072578391695554E-2</v>
      </c>
      <c r="AS146" s="127">
        <f t="shared" si="149"/>
        <v>6.2072578391695554E-2</v>
      </c>
      <c r="AT146" s="127">
        <f t="shared" si="150"/>
        <v>6.2072578391695554E-2</v>
      </c>
      <c r="AU146" s="128">
        <f t="shared" si="172"/>
        <v>0.05</v>
      </c>
      <c r="AV146" s="127">
        <f t="shared" si="173"/>
        <v>0.05</v>
      </c>
      <c r="AW146" s="127">
        <f t="shared" si="174"/>
        <v>0.05</v>
      </c>
      <c r="AX146" s="159">
        <f t="shared" si="175"/>
        <v>120.43</v>
      </c>
      <c r="AY146" s="160">
        <f t="shared" si="176"/>
        <v>120.43</v>
      </c>
      <c r="AZ146" s="160">
        <f t="shared" si="177"/>
        <v>120.43</v>
      </c>
      <c r="BA146" s="159">
        <f t="shared" si="178"/>
        <v>4.0041000000000002</v>
      </c>
      <c r="BB146" s="160">
        <f t="shared" si="179"/>
        <v>4.0041000000000002</v>
      </c>
      <c r="BC146" s="160">
        <f t="shared" si="180"/>
        <v>4.0041000000000002</v>
      </c>
      <c r="BD146" s="171">
        <f t="shared" si="181"/>
        <v>162.0035</v>
      </c>
      <c r="BE146" s="172">
        <f t="shared" si="182"/>
        <v>161.99949999999998</v>
      </c>
      <c r="BF146" s="172">
        <f t="shared" si="183"/>
        <v>162.0035</v>
      </c>
      <c r="BG146" s="159">
        <f t="shared" si="184"/>
        <v>3.901275</v>
      </c>
      <c r="BH146" s="160">
        <f t="shared" si="185"/>
        <v>3.901275</v>
      </c>
      <c r="BI146" s="160">
        <f t="shared" si="186"/>
        <v>3.901275</v>
      </c>
      <c r="BM146" s="250"/>
    </row>
    <row r="147" spans="1:65">
      <c r="A147" s="6">
        <v>43770</v>
      </c>
      <c r="B147" s="7">
        <v>3.0013502703913897E-3</v>
      </c>
      <c r="C147" s="7">
        <v>3.0013502703913897E-3</v>
      </c>
      <c r="D147" s="7">
        <v>3.0013502703913897E-3</v>
      </c>
      <c r="E147" s="64">
        <v>5.1002566371174396E-3</v>
      </c>
      <c r="F147" s="43">
        <v>5.1002566371174396E-3</v>
      </c>
      <c r="G147" s="7">
        <v>5.1002566371174396E-3</v>
      </c>
      <c r="H147" s="64">
        <v>4.0741237836483535E-3</v>
      </c>
      <c r="I147" s="7">
        <v>4.0741237836483535E-3</v>
      </c>
      <c r="J147" s="7">
        <v>4.0741237836483535E-3</v>
      </c>
      <c r="K147" s="64">
        <v>0.05</v>
      </c>
      <c r="L147" s="7">
        <v>0.05</v>
      </c>
      <c r="M147" s="7">
        <v>0.05</v>
      </c>
      <c r="N147" s="76">
        <v>124.73099999999999</v>
      </c>
      <c r="O147" s="9">
        <v>124.73099999999999</v>
      </c>
      <c r="P147" s="9">
        <v>124.73099999999999</v>
      </c>
      <c r="Q147" s="72">
        <f t="shared" si="151"/>
        <v>4.2240000000000002</v>
      </c>
      <c r="R147" s="8">
        <v>4.2240000000000002</v>
      </c>
      <c r="S147" s="8">
        <f t="shared" si="152"/>
        <v>4.2240000000000002</v>
      </c>
      <c r="T147" s="161">
        <f t="shared" si="153"/>
        <v>9.7175184206452769E-3</v>
      </c>
      <c r="U147" s="162">
        <f t="shared" si="154"/>
        <v>9.7175184206452769E-3</v>
      </c>
      <c r="V147" s="162">
        <f t="shared" si="155"/>
        <v>9.7175184206452769E-3</v>
      </c>
      <c r="W147" s="163">
        <f t="shared" si="156"/>
        <v>5.7037092274656587E-3</v>
      </c>
      <c r="X147" s="162">
        <f t="shared" si="157"/>
        <v>5.7037092274656587E-3</v>
      </c>
      <c r="Y147" s="162">
        <f t="shared" si="158"/>
        <v>5.7037092274656587E-3</v>
      </c>
      <c r="Z147" s="163">
        <f t="shared" si="159"/>
        <v>1.2673055702192348E-2</v>
      </c>
      <c r="AA147" s="162">
        <f t="shared" si="160"/>
        <v>1.2673055702192348E-2</v>
      </c>
      <c r="AB147" s="162">
        <f t="shared" si="161"/>
        <v>1.2673055702192348E-2</v>
      </c>
      <c r="AC147" s="128">
        <f t="shared" si="162"/>
        <v>0.05</v>
      </c>
      <c r="AD147" s="127">
        <f t="shared" si="163"/>
        <v>0.05</v>
      </c>
      <c r="AE147" s="127">
        <f t="shared" si="164"/>
        <v>0.05</v>
      </c>
      <c r="AF147" s="159">
        <f t="shared" si="165"/>
        <v>124.73099999999999</v>
      </c>
      <c r="AG147" s="160">
        <f t="shared" si="166"/>
        <v>124.73099999999999</v>
      </c>
      <c r="AH147" s="160">
        <f t="shared" si="167"/>
        <v>124.73099999999999</v>
      </c>
      <c r="AI147" s="159">
        <f t="shared" si="168"/>
        <v>4.2240000000000002</v>
      </c>
      <c r="AJ147" s="160">
        <f t="shared" si="169"/>
        <v>4.2240000000000002</v>
      </c>
      <c r="AK147" s="160">
        <f t="shared" si="170"/>
        <v>4.2240000000000002</v>
      </c>
      <c r="AL147" s="170">
        <f t="shared" si="171"/>
        <v>3.9699873875435721E-2</v>
      </c>
      <c r="AM147" s="127">
        <f t="shared" si="143"/>
        <v>3.9699873875435721E-2</v>
      </c>
      <c r="AN147" s="127">
        <f t="shared" si="144"/>
        <v>3.9699873875435721E-2</v>
      </c>
      <c r="AO147" s="155">
        <f t="shared" si="145"/>
        <v>3.274906390573662E-2</v>
      </c>
      <c r="AP147" s="154">
        <f t="shared" si="146"/>
        <v>3.274906390573662E-2</v>
      </c>
      <c r="AQ147" s="154">
        <f t="shared" si="147"/>
        <v>3.274906390573662E-2</v>
      </c>
      <c r="AR147" s="128">
        <f t="shared" si="148"/>
        <v>6.0817894101112602E-2</v>
      </c>
      <c r="AS147" s="127">
        <f t="shared" si="149"/>
        <v>6.0817894101112602E-2</v>
      </c>
      <c r="AT147" s="127">
        <f t="shared" si="150"/>
        <v>6.0817894101112602E-2</v>
      </c>
      <c r="AU147" s="128">
        <f t="shared" si="172"/>
        <v>0.05</v>
      </c>
      <c r="AV147" s="127">
        <f t="shared" si="173"/>
        <v>0.05</v>
      </c>
      <c r="AW147" s="127">
        <f t="shared" si="174"/>
        <v>0.05</v>
      </c>
      <c r="AX147" s="159">
        <f t="shared" si="175"/>
        <v>124.73099999999999</v>
      </c>
      <c r="AY147" s="160">
        <f t="shared" si="176"/>
        <v>124.73099999999999</v>
      </c>
      <c r="AZ147" s="160">
        <f t="shared" si="177"/>
        <v>124.73099999999999</v>
      </c>
      <c r="BA147" s="159">
        <f t="shared" si="178"/>
        <v>4.2240000000000002</v>
      </c>
      <c r="BB147" s="160">
        <f t="shared" si="179"/>
        <v>4.2240000000000002</v>
      </c>
      <c r="BC147" s="160">
        <f t="shared" si="180"/>
        <v>4.2240000000000002</v>
      </c>
      <c r="BD147" s="171">
        <f t="shared" si="181"/>
        <v>154.86733333333333</v>
      </c>
      <c r="BE147" s="172">
        <f t="shared" si="182"/>
        <v>154.86324999999999</v>
      </c>
      <c r="BF147" s="172">
        <f t="shared" si="183"/>
        <v>154.86733333333333</v>
      </c>
      <c r="BG147" s="159">
        <f t="shared" si="184"/>
        <v>3.9313333333333333</v>
      </c>
      <c r="BH147" s="160">
        <f t="shared" si="185"/>
        <v>3.9313333333333333</v>
      </c>
      <c r="BI147" s="160">
        <f t="shared" si="186"/>
        <v>3.9313333333333333</v>
      </c>
      <c r="BM147" s="250"/>
    </row>
    <row r="148" spans="1:65">
      <c r="A148" s="6">
        <v>43800</v>
      </c>
      <c r="B148" s="7">
        <v>2.0918341272637697E-2</v>
      </c>
      <c r="C148" s="7">
        <v>2.0918341272637697E-2</v>
      </c>
      <c r="D148" s="7">
        <v>2.0918341272637697E-2</v>
      </c>
      <c r="E148" s="64">
        <v>1.1500524738771389E-2</v>
      </c>
      <c r="F148" s="43">
        <v>1.1500524738771389E-2</v>
      </c>
      <c r="G148" s="7">
        <v>1.1500524738771389E-2</v>
      </c>
      <c r="H148" s="64">
        <v>3.6748094004368514E-3</v>
      </c>
      <c r="I148" s="7">
        <v>3.6748094004368514E-3</v>
      </c>
      <c r="J148" s="7">
        <v>3.6748094004368514E-3</v>
      </c>
      <c r="K148" s="64">
        <v>4.4999999999999998E-2</v>
      </c>
      <c r="L148" s="7">
        <v>4.4999999999999998E-2</v>
      </c>
      <c r="M148" s="7">
        <v>4.4999999999999998E-2</v>
      </c>
      <c r="N148" s="76">
        <v>99.45</v>
      </c>
      <c r="O148" s="9">
        <v>99.45</v>
      </c>
      <c r="P148" s="9">
        <v>99.45</v>
      </c>
      <c r="Q148" s="72">
        <f t="shared" si="151"/>
        <v>4.0307000000000004</v>
      </c>
      <c r="R148" s="8">
        <v>4.0307000000000004</v>
      </c>
      <c r="S148" s="8">
        <f t="shared" si="152"/>
        <v>4.0307000000000004</v>
      </c>
      <c r="T148" s="161">
        <f t="shared" si="153"/>
        <v>3.089513038424041E-2</v>
      </c>
      <c r="U148" s="162">
        <f t="shared" si="154"/>
        <v>3.089513038424041E-2</v>
      </c>
      <c r="V148" s="162">
        <f t="shared" si="155"/>
        <v>3.089513038424041E-2</v>
      </c>
      <c r="W148" s="163">
        <f t="shared" si="156"/>
        <v>1.7676516496296646E-2</v>
      </c>
      <c r="X148" s="162">
        <f t="shared" si="157"/>
        <v>1.7676516496296646E-2</v>
      </c>
      <c r="Y148" s="162">
        <f t="shared" si="158"/>
        <v>1.7676516496296646E-2</v>
      </c>
      <c r="Z148" s="163">
        <f t="shared" si="159"/>
        <v>1.186965970536269E-2</v>
      </c>
      <c r="AA148" s="162">
        <f t="shared" si="160"/>
        <v>1.186965970536269E-2</v>
      </c>
      <c r="AB148" s="162">
        <f t="shared" si="161"/>
        <v>1.186965970536269E-2</v>
      </c>
      <c r="AC148" s="128">
        <f t="shared" si="162"/>
        <v>4.4999999999999998E-2</v>
      </c>
      <c r="AD148" s="127">
        <f t="shared" si="163"/>
        <v>4.4999999999999998E-2</v>
      </c>
      <c r="AE148" s="127">
        <f t="shared" si="164"/>
        <v>4.4999999999999998E-2</v>
      </c>
      <c r="AF148" s="159">
        <f t="shared" si="165"/>
        <v>99.45</v>
      </c>
      <c r="AG148" s="160">
        <f t="shared" si="166"/>
        <v>99.45</v>
      </c>
      <c r="AH148" s="160">
        <f t="shared" si="167"/>
        <v>99.45</v>
      </c>
      <c r="AI148" s="159">
        <f t="shared" si="168"/>
        <v>4.0307000000000004</v>
      </c>
      <c r="AJ148" s="160">
        <f t="shared" si="169"/>
        <v>4.0307000000000004</v>
      </c>
      <c r="AK148" s="160">
        <f t="shared" si="170"/>
        <v>4.0307000000000004</v>
      </c>
      <c r="AL148" s="170">
        <f t="shared" si="171"/>
        <v>7.3039306458064557E-2</v>
      </c>
      <c r="AM148" s="127">
        <f t="shared" si="143"/>
        <v>7.3039306458064557E-2</v>
      </c>
      <c r="AN148" s="127">
        <f t="shared" si="144"/>
        <v>7.3039306458064557E-2</v>
      </c>
      <c r="AO148" s="155">
        <f t="shared" si="145"/>
        <v>4.306151617159526E-2</v>
      </c>
      <c r="AP148" s="154">
        <f t="shared" si="146"/>
        <v>4.306151617159526E-2</v>
      </c>
      <c r="AQ148" s="154">
        <f t="shared" si="147"/>
        <v>4.306151617159526E-2</v>
      </c>
      <c r="AR148" s="128">
        <f t="shared" si="148"/>
        <v>5.9143309381174181E-2</v>
      </c>
      <c r="AS148" s="127">
        <f t="shared" si="149"/>
        <v>5.9143309381174181E-2</v>
      </c>
      <c r="AT148" s="127">
        <f t="shared" si="150"/>
        <v>5.9143309381174181E-2</v>
      </c>
      <c r="AU148" s="128">
        <f t="shared" si="172"/>
        <v>4.4999999999999998E-2</v>
      </c>
      <c r="AV148" s="127">
        <f t="shared" si="173"/>
        <v>4.4999999999999998E-2</v>
      </c>
      <c r="AW148" s="127">
        <f t="shared" si="174"/>
        <v>4.4999999999999998E-2</v>
      </c>
      <c r="AX148" s="159">
        <f t="shared" si="175"/>
        <v>99.45</v>
      </c>
      <c r="AY148" s="160">
        <f t="shared" si="176"/>
        <v>99.45</v>
      </c>
      <c r="AZ148" s="160">
        <f t="shared" si="177"/>
        <v>99.45</v>
      </c>
      <c r="BA148" s="159">
        <f t="shared" si="178"/>
        <v>4.0307000000000004</v>
      </c>
      <c r="BB148" s="160">
        <f t="shared" si="179"/>
        <v>4.0307000000000004</v>
      </c>
      <c r="BC148" s="160">
        <f t="shared" si="180"/>
        <v>4.0307000000000004</v>
      </c>
      <c r="BD148" s="171">
        <f t="shared" si="181"/>
        <v>145.86175</v>
      </c>
      <c r="BE148" s="172">
        <f t="shared" si="182"/>
        <v>145.85783333333333</v>
      </c>
      <c r="BF148" s="172">
        <f t="shared" si="183"/>
        <v>145.86175</v>
      </c>
      <c r="BG148" s="159">
        <f t="shared" si="184"/>
        <v>3.9443249999999996</v>
      </c>
      <c r="BH148" s="160">
        <f t="shared" si="185"/>
        <v>3.9443249999999996</v>
      </c>
      <c r="BI148" s="160">
        <f t="shared" si="186"/>
        <v>3.9443249999999996</v>
      </c>
      <c r="BM148" s="250"/>
    </row>
    <row r="149" spans="1:65">
      <c r="A149" s="53">
        <v>43831</v>
      </c>
      <c r="B149" s="93">
        <v>4.7700471076732587E-3</v>
      </c>
      <c r="C149" s="93">
        <v>4.7700471076732587E-3</v>
      </c>
      <c r="D149" s="93">
        <v>4.7700471076732587E-3</v>
      </c>
      <c r="E149" s="92">
        <v>2.099525398242541E-3</v>
      </c>
      <c r="F149" s="90">
        <v>2.0999999999999999E-3</v>
      </c>
      <c r="G149" s="93">
        <v>2.099525398242541E-3</v>
      </c>
      <c r="H149" s="92">
        <f t="shared" ref="H149:H196" si="187">(1+(K149))^(21/252)-1</f>
        <v>3.6748094004368514E-3</v>
      </c>
      <c r="I149" s="93">
        <f t="shared" ref="I149:I196" si="188">(1+(L149))^(21/252)-1</f>
        <v>3.6748094004368514E-3</v>
      </c>
      <c r="J149" s="93">
        <f t="shared" ref="J149:J196" si="189">(1+(M149))^(21/252)-1</f>
        <v>3.6748094004368514E-3</v>
      </c>
      <c r="K149" s="92">
        <v>4.4999999999999998E-2</v>
      </c>
      <c r="L149" s="93">
        <v>4.4999999999999998E-2</v>
      </c>
      <c r="M149" s="93">
        <v>4.4999999999999998E-2</v>
      </c>
      <c r="N149" s="100">
        <v>102.652</v>
      </c>
      <c r="O149" s="101">
        <v>102.65300000000001</v>
      </c>
      <c r="P149" s="101">
        <v>102.652</v>
      </c>
      <c r="Q149" s="98">
        <f t="shared" si="151"/>
        <v>4.2694999999999999</v>
      </c>
      <c r="R149" s="99">
        <v>4.2694999999999999</v>
      </c>
      <c r="S149" s="99">
        <f t="shared" si="152"/>
        <v>4.2694999999999999</v>
      </c>
      <c r="T149" s="164">
        <f t="shared" si="153"/>
        <v>2.8866919454550333E-2</v>
      </c>
      <c r="U149" s="165">
        <f t="shared" si="154"/>
        <v>2.8866919454550333E-2</v>
      </c>
      <c r="V149" s="165">
        <f t="shared" si="155"/>
        <v>2.8866919454550333E-2</v>
      </c>
      <c r="W149" s="166">
        <f t="shared" si="156"/>
        <v>1.8793939312869767E-2</v>
      </c>
      <c r="X149" s="165">
        <f t="shared" si="157"/>
        <v>1.8794421821225482E-2</v>
      </c>
      <c r="Y149" s="165">
        <f t="shared" si="158"/>
        <v>1.8793939312869767E-2</v>
      </c>
      <c r="Z149" s="166">
        <f t="shared" si="159"/>
        <v>1.1467245083289557E-2</v>
      </c>
      <c r="AA149" s="165">
        <f t="shared" si="160"/>
        <v>1.1467245083289557E-2</v>
      </c>
      <c r="AB149" s="165">
        <f t="shared" si="161"/>
        <v>1.1467245083289557E-2</v>
      </c>
      <c r="AC149" s="177">
        <f t="shared" si="162"/>
        <v>4.4999999999999998E-2</v>
      </c>
      <c r="AD149" s="174">
        <f t="shared" si="163"/>
        <v>4.4999999999999998E-2</v>
      </c>
      <c r="AE149" s="174">
        <f t="shared" si="164"/>
        <v>4.4999999999999998E-2</v>
      </c>
      <c r="AF149" s="167">
        <f t="shared" si="165"/>
        <v>102.652</v>
      </c>
      <c r="AG149" s="168">
        <f t="shared" si="166"/>
        <v>102.65300000000001</v>
      </c>
      <c r="AH149" s="168">
        <f t="shared" si="167"/>
        <v>102.652</v>
      </c>
      <c r="AI149" s="167">
        <f t="shared" si="168"/>
        <v>4.2694999999999999</v>
      </c>
      <c r="AJ149" s="168">
        <f t="shared" si="169"/>
        <v>4.2694999999999999</v>
      </c>
      <c r="AK149" s="168">
        <f t="shared" si="170"/>
        <v>4.2694999999999999</v>
      </c>
      <c r="AL149" s="173">
        <f t="shared" si="171"/>
        <v>7.8086130082771765E-2</v>
      </c>
      <c r="AM149" s="174">
        <f t="shared" si="143"/>
        <v>7.8086130082771765E-2</v>
      </c>
      <c r="AN149" s="174">
        <f t="shared" si="144"/>
        <v>7.8086130082771765E-2</v>
      </c>
      <c r="AO149" s="175">
        <f t="shared" si="145"/>
        <v>4.1917712378320537E-2</v>
      </c>
      <c r="AP149" s="176">
        <f t="shared" si="146"/>
        <v>4.1918205838266331E-2</v>
      </c>
      <c r="AQ149" s="176">
        <f t="shared" si="147"/>
        <v>4.1917712378320537E-2</v>
      </c>
      <c r="AR149" s="177">
        <f t="shared" si="148"/>
        <v>5.7471368125303179E-2</v>
      </c>
      <c r="AS149" s="174">
        <f t="shared" si="149"/>
        <v>5.7471368125303179E-2</v>
      </c>
      <c r="AT149" s="174">
        <f t="shared" si="150"/>
        <v>5.7471368125303179E-2</v>
      </c>
      <c r="AU149" s="177">
        <f t="shared" si="172"/>
        <v>4.4999999999999998E-2</v>
      </c>
      <c r="AV149" s="174">
        <f t="shared" si="173"/>
        <v>4.4999999999999998E-2</v>
      </c>
      <c r="AW149" s="174">
        <f t="shared" si="174"/>
        <v>4.4999999999999998E-2</v>
      </c>
      <c r="AX149" s="167">
        <f t="shared" si="175"/>
        <v>102.652</v>
      </c>
      <c r="AY149" s="168">
        <f t="shared" si="176"/>
        <v>102.65300000000001</v>
      </c>
      <c r="AZ149" s="168">
        <f t="shared" si="177"/>
        <v>102.652</v>
      </c>
      <c r="BA149" s="167">
        <f t="shared" si="178"/>
        <v>4.2694999999999999</v>
      </c>
      <c r="BB149" s="168">
        <f t="shared" si="179"/>
        <v>4.2694999999999999</v>
      </c>
      <c r="BC149" s="168">
        <f t="shared" si="180"/>
        <v>4.2694999999999999</v>
      </c>
      <c r="BD149" s="178">
        <f t="shared" si="181"/>
        <v>140.56033333333335</v>
      </c>
      <c r="BE149" s="179">
        <f t="shared" si="182"/>
        <v>140.55674999999999</v>
      </c>
      <c r="BF149" s="179">
        <f t="shared" si="183"/>
        <v>140.56033333333335</v>
      </c>
      <c r="BG149" s="167">
        <f t="shared" si="184"/>
        <v>3.9957916666666669</v>
      </c>
      <c r="BH149" s="168">
        <f t="shared" si="185"/>
        <v>3.9957916666666669</v>
      </c>
      <c r="BI149" s="168">
        <f t="shared" si="186"/>
        <v>3.9957916666666669</v>
      </c>
      <c r="BM149" s="250"/>
    </row>
    <row r="150" spans="1:65">
      <c r="A150" s="6">
        <v>43862</v>
      </c>
      <c r="B150" s="7">
        <v>-4.0643318172928211E-4</v>
      </c>
      <c r="C150" s="7">
        <v>-4.0643318172928211E-4</v>
      </c>
      <c r="D150" s="7">
        <v>-4.0643318172928211E-4</v>
      </c>
      <c r="E150" s="64">
        <v>2.5002719725701894E-3</v>
      </c>
      <c r="F150" s="43">
        <v>2.5000000000000001E-3</v>
      </c>
      <c r="G150" s="7">
        <v>2.5002719725701894E-3</v>
      </c>
      <c r="H150" s="64">
        <f t="shared" si="187"/>
        <v>3.474495003497502E-3</v>
      </c>
      <c r="I150" s="7">
        <f t="shared" si="188"/>
        <v>3.474495003497502E-3</v>
      </c>
      <c r="J150" s="7">
        <f t="shared" si="189"/>
        <v>3.474495003497502E-3</v>
      </c>
      <c r="K150" s="64">
        <v>4.2500000000000003E-2</v>
      </c>
      <c r="L150" s="7">
        <v>4.2500000000000003E-2</v>
      </c>
      <c r="M150" s="7">
        <v>4.2500000000000003E-2</v>
      </c>
      <c r="N150" s="76">
        <v>131.97499999999999</v>
      </c>
      <c r="O150" s="9">
        <v>131.97499999999999</v>
      </c>
      <c r="P150" s="9">
        <v>131.97499999999999</v>
      </c>
      <c r="Q150" s="72">
        <f t="shared" si="151"/>
        <v>4.4987000000000004</v>
      </c>
      <c r="R150" s="8">
        <v>4.4987000000000004</v>
      </c>
      <c r="S150" s="8">
        <f t="shared" si="152"/>
        <v>4.4987000000000004</v>
      </c>
      <c r="T150" s="161">
        <f t="shared" si="153"/>
        <v>2.5371255503941814E-2</v>
      </c>
      <c r="U150" s="162">
        <f t="shared" si="154"/>
        <v>2.5371255503941814E-2</v>
      </c>
      <c r="V150" s="162">
        <f t="shared" si="155"/>
        <v>2.5371255503941814E-2</v>
      </c>
      <c r="W150" s="163">
        <f t="shared" si="156"/>
        <v>1.6158531948225807E-2</v>
      </c>
      <c r="X150" s="162">
        <f t="shared" si="157"/>
        <v>1.6158737530324485E-2</v>
      </c>
      <c r="Y150" s="162">
        <f t="shared" si="158"/>
        <v>1.6158531948225807E-2</v>
      </c>
      <c r="Z150" s="163">
        <f t="shared" si="159"/>
        <v>1.0863201162661262E-2</v>
      </c>
      <c r="AA150" s="162">
        <f t="shared" si="160"/>
        <v>1.0863201162661262E-2</v>
      </c>
      <c r="AB150" s="162">
        <f t="shared" si="161"/>
        <v>1.0863201162661262E-2</v>
      </c>
      <c r="AC150" s="128">
        <f t="shared" si="162"/>
        <v>4.2500000000000003E-2</v>
      </c>
      <c r="AD150" s="127">
        <f t="shared" si="163"/>
        <v>4.2500000000000003E-2</v>
      </c>
      <c r="AE150" s="127">
        <f t="shared" si="164"/>
        <v>4.2500000000000003E-2</v>
      </c>
      <c r="AF150" s="159">
        <f t="shared" si="165"/>
        <v>131.97499999999999</v>
      </c>
      <c r="AG150" s="160">
        <f t="shared" si="166"/>
        <v>131.97499999999999</v>
      </c>
      <c r="AH150" s="160">
        <f t="shared" si="167"/>
        <v>131.97499999999999</v>
      </c>
      <c r="AI150" s="159">
        <f t="shared" si="168"/>
        <v>4.4987000000000004</v>
      </c>
      <c r="AJ150" s="160">
        <f t="shared" si="169"/>
        <v>4.4987000000000004</v>
      </c>
      <c r="AK150" s="160">
        <f t="shared" si="170"/>
        <v>4.4987000000000004</v>
      </c>
      <c r="AL150" s="170">
        <f t="shared" si="171"/>
        <v>6.8197834807011581E-2</v>
      </c>
      <c r="AM150" s="127">
        <f t="shared" si="143"/>
        <v>6.8197834807011581E-2</v>
      </c>
      <c r="AN150" s="127">
        <f t="shared" si="144"/>
        <v>6.8197834807011581E-2</v>
      </c>
      <c r="AO150" s="155">
        <f t="shared" si="145"/>
        <v>4.0051139050347073E-2</v>
      </c>
      <c r="AP150" s="154">
        <f t="shared" si="146"/>
        <v>4.0051349466231123E-2</v>
      </c>
      <c r="AQ150" s="154">
        <f t="shared" si="147"/>
        <v>4.0051139050347073E-2</v>
      </c>
      <c r="AR150" s="128">
        <f t="shared" si="148"/>
        <v>5.5591348154919062E-2</v>
      </c>
      <c r="AS150" s="127">
        <f t="shared" si="149"/>
        <v>5.5591348154919062E-2</v>
      </c>
      <c r="AT150" s="127">
        <f t="shared" si="150"/>
        <v>5.5591348154919062E-2</v>
      </c>
      <c r="AU150" s="128">
        <f t="shared" si="172"/>
        <v>4.2500000000000003E-2</v>
      </c>
      <c r="AV150" s="127">
        <f t="shared" si="173"/>
        <v>4.2500000000000003E-2</v>
      </c>
      <c r="AW150" s="127">
        <f t="shared" si="174"/>
        <v>4.2500000000000003E-2</v>
      </c>
      <c r="AX150" s="159">
        <f t="shared" si="175"/>
        <v>131.97499999999999</v>
      </c>
      <c r="AY150" s="160">
        <f t="shared" si="176"/>
        <v>131.97499999999999</v>
      </c>
      <c r="AZ150" s="160">
        <f t="shared" si="177"/>
        <v>131.97499999999999</v>
      </c>
      <c r="BA150" s="159">
        <f t="shared" si="178"/>
        <v>4.4987000000000004</v>
      </c>
      <c r="BB150" s="160">
        <f t="shared" si="179"/>
        <v>4.4987000000000004</v>
      </c>
      <c r="BC150" s="160">
        <f t="shared" si="180"/>
        <v>4.4987000000000004</v>
      </c>
      <c r="BD150" s="171">
        <f t="shared" si="181"/>
        <v>138.53858333333335</v>
      </c>
      <c r="BE150" s="172">
        <f t="shared" si="182"/>
        <v>138.53608333333332</v>
      </c>
      <c r="BF150" s="172">
        <f t="shared" si="183"/>
        <v>138.53858333333335</v>
      </c>
      <c r="BG150" s="159">
        <f t="shared" si="184"/>
        <v>4.0591416666666671</v>
      </c>
      <c r="BH150" s="160">
        <f t="shared" si="185"/>
        <v>4.0591416666666671</v>
      </c>
      <c r="BI150" s="160">
        <f t="shared" si="186"/>
        <v>4.0591416666666671</v>
      </c>
      <c r="BM150" s="250"/>
    </row>
    <row r="151" spans="1:65">
      <c r="A151" s="6">
        <v>43891</v>
      </c>
      <c r="B151" s="7">
        <v>1.2440600559007198E-2</v>
      </c>
      <c r="C151" s="7">
        <v>1.2440600559007198E-2</v>
      </c>
      <c r="D151" s="7">
        <v>1.2440600559007198E-2</v>
      </c>
      <c r="E151" s="64">
        <v>6.9975209317552078E-4</v>
      </c>
      <c r="F151" s="43">
        <v>7.000000000000001E-4</v>
      </c>
      <c r="G151" s="7">
        <v>6.9975209317552078E-4</v>
      </c>
      <c r="H151" s="64">
        <f t="shared" si="187"/>
        <v>3.0725417032555491E-3</v>
      </c>
      <c r="I151" s="7">
        <f t="shared" si="188"/>
        <v>3.0725417032555491E-3</v>
      </c>
      <c r="J151" s="7">
        <f t="shared" si="189"/>
        <v>3.0725417032555491E-3</v>
      </c>
      <c r="K151" s="64">
        <v>3.7499999999999999E-2</v>
      </c>
      <c r="L151" s="7">
        <v>3.7499999999999999E-2</v>
      </c>
      <c r="M151" s="7">
        <v>3.7499999999999999E-2</v>
      </c>
      <c r="N151" s="76">
        <v>275.94900000000001</v>
      </c>
      <c r="O151" s="9">
        <v>275.95</v>
      </c>
      <c r="P151" s="9">
        <v>275.94900000000001</v>
      </c>
      <c r="Q151" s="72">
        <f t="shared" si="151"/>
        <v>5.1986999999999997</v>
      </c>
      <c r="R151" s="8">
        <v>5.1986999999999997</v>
      </c>
      <c r="S151" s="8">
        <f t="shared" si="152"/>
        <v>5.1986999999999997</v>
      </c>
      <c r="T151" s="161">
        <f t="shared" si="153"/>
        <v>1.6856537638714864E-2</v>
      </c>
      <c r="U151" s="162">
        <f t="shared" si="154"/>
        <v>1.6856537638714864E-2</v>
      </c>
      <c r="V151" s="162">
        <f t="shared" si="155"/>
        <v>1.6856537638714864E-2</v>
      </c>
      <c r="W151" s="163">
        <f t="shared" si="156"/>
        <v>5.3080212396032778E-3</v>
      </c>
      <c r="X151" s="162">
        <f t="shared" si="157"/>
        <v>5.3084736749999806E-3</v>
      </c>
      <c r="Y151" s="162">
        <f t="shared" si="158"/>
        <v>5.3080212396032778E-3</v>
      </c>
      <c r="Z151" s="163">
        <f t="shared" si="159"/>
        <v>1.0256619980561821E-2</v>
      </c>
      <c r="AA151" s="162">
        <f t="shared" si="160"/>
        <v>1.0256619980561821E-2</v>
      </c>
      <c r="AB151" s="162">
        <f t="shared" si="161"/>
        <v>1.0256619980561821E-2</v>
      </c>
      <c r="AC151" s="128">
        <f t="shared" si="162"/>
        <v>3.7499999999999999E-2</v>
      </c>
      <c r="AD151" s="127">
        <f t="shared" si="163"/>
        <v>3.7499999999999999E-2</v>
      </c>
      <c r="AE151" s="127">
        <f t="shared" si="164"/>
        <v>3.7499999999999999E-2</v>
      </c>
      <c r="AF151" s="159">
        <f t="shared" si="165"/>
        <v>275.94900000000001</v>
      </c>
      <c r="AG151" s="160">
        <f t="shared" si="166"/>
        <v>275.95</v>
      </c>
      <c r="AH151" s="160">
        <f t="shared" si="167"/>
        <v>275.94900000000001</v>
      </c>
      <c r="AI151" s="159">
        <f t="shared" si="168"/>
        <v>5.1986999999999997</v>
      </c>
      <c r="AJ151" s="160">
        <f t="shared" si="169"/>
        <v>5.1986999999999997</v>
      </c>
      <c r="AK151" s="160">
        <f t="shared" si="170"/>
        <v>5.1986999999999997</v>
      </c>
      <c r="AL151" s="170">
        <f t="shared" si="171"/>
        <v>6.807876497667853E-2</v>
      </c>
      <c r="AM151" s="127">
        <f t="shared" si="143"/>
        <v>6.807876497667853E-2</v>
      </c>
      <c r="AN151" s="127">
        <f t="shared" si="144"/>
        <v>6.807876497667853E-2</v>
      </c>
      <c r="AO151" s="155">
        <f t="shared" si="145"/>
        <v>3.3031577198901818E-2</v>
      </c>
      <c r="AP151" s="154">
        <f t="shared" si="146"/>
        <v>3.3032042111188931E-2</v>
      </c>
      <c r="AQ151" s="154">
        <f t="shared" si="147"/>
        <v>3.3031577198901818E-2</v>
      </c>
      <c r="AR151" s="128">
        <f t="shared" si="148"/>
        <v>5.3292592985363818E-2</v>
      </c>
      <c r="AS151" s="127">
        <f t="shared" si="149"/>
        <v>5.3292592985363818E-2</v>
      </c>
      <c r="AT151" s="127">
        <f t="shared" si="150"/>
        <v>5.3292592985363818E-2</v>
      </c>
      <c r="AU151" s="128">
        <f t="shared" si="172"/>
        <v>3.7499999999999999E-2</v>
      </c>
      <c r="AV151" s="127">
        <f t="shared" si="173"/>
        <v>3.7499999999999999E-2</v>
      </c>
      <c r="AW151" s="127">
        <f t="shared" si="174"/>
        <v>3.7499999999999999E-2</v>
      </c>
      <c r="AX151" s="159">
        <f t="shared" si="175"/>
        <v>275.94900000000001</v>
      </c>
      <c r="AY151" s="160">
        <f t="shared" si="176"/>
        <v>275.95</v>
      </c>
      <c r="AZ151" s="160">
        <f t="shared" si="177"/>
        <v>275.94900000000001</v>
      </c>
      <c r="BA151" s="159">
        <f t="shared" si="178"/>
        <v>5.1986999999999997</v>
      </c>
      <c r="BB151" s="160">
        <f t="shared" si="179"/>
        <v>5.1986999999999997</v>
      </c>
      <c r="BC151" s="160">
        <f t="shared" si="180"/>
        <v>5.1986999999999997</v>
      </c>
      <c r="BD151" s="171">
        <f t="shared" si="181"/>
        <v>146.53591666666668</v>
      </c>
      <c r="BE151" s="172">
        <f t="shared" si="182"/>
        <v>146.56016666666667</v>
      </c>
      <c r="BF151" s="172">
        <f t="shared" si="183"/>
        <v>146.53591666666668</v>
      </c>
      <c r="BG151" s="159">
        <f t="shared" si="184"/>
        <v>4.1676416666666674</v>
      </c>
      <c r="BH151" s="160">
        <f t="shared" si="185"/>
        <v>4.1676416666666674</v>
      </c>
      <c r="BI151" s="160">
        <f t="shared" si="186"/>
        <v>4.1676416666666674</v>
      </c>
      <c r="BM151" s="250"/>
    </row>
    <row r="152" spans="1:65">
      <c r="A152" s="6">
        <v>43922</v>
      </c>
      <c r="B152" s="7">
        <v>8.0229768314359351E-3</v>
      </c>
      <c r="C152" s="7">
        <v>8.0229768314359351E-3</v>
      </c>
      <c r="D152" s="7">
        <v>8.0229768314359351E-3</v>
      </c>
      <c r="E152" s="64">
        <v>-3.0999403569978989E-3</v>
      </c>
      <c r="F152" s="43">
        <v>-3.0999999999999999E-3</v>
      </c>
      <c r="G152" s="7">
        <v>-3.0999403569978989E-3</v>
      </c>
      <c r="H152" s="64">
        <f t="shared" si="187"/>
        <v>3.0725417032555491E-3</v>
      </c>
      <c r="I152" s="7">
        <f t="shared" si="188"/>
        <v>3.0725417032555491E-3</v>
      </c>
      <c r="J152" s="7">
        <f t="shared" si="189"/>
        <v>3.0725417032555491E-3</v>
      </c>
      <c r="K152" s="64">
        <v>3.7499999999999999E-2</v>
      </c>
      <c r="L152" s="7">
        <v>3.7499999999999999E-2</v>
      </c>
      <c r="M152" s="7">
        <v>3.7499999999999999E-2</v>
      </c>
      <c r="N152" s="76">
        <v>308.18299999999999</v>
      </c>
      <c r="O152" s="9">
        <v>308.18</v>
      </c>
      <c r="P152" s="9">
        <v>308.18299999999999</v>
      </c>
      <c r="Q152" s="72">
        <f t="shared" si="151"/>
        <v>5.4269999999999996</v>
      </c>
      <c r="R152" s="8">
        <v>5.4269999999999996</v>
      </c>
      <c r="S152" s="8">
        <f t="shared" si="152"/>
        <v>5.4269999999999996</v>
      </c>
      <c r="T152" s="161">
        <f t="shared" si="153"/>
        <v>2.0148597215539521E-2</v>
      </c>
      <c r="U152" s="162">
        <f t="shared" si="154"/>
        <v>2.0148597215539521E-2</v>
      </c>
      <c r="V152" s="162">
        <f t="shared" si="155"/>
        <v>2.0148597215539521E-2</v>
      </c>
      <c r="W152" s="163">
        <f t="shared" si="156"/>
        <v>9.1907971984994674E-5</v>
      </c>
      <c r="X152" s="162">
        <f t="shared" si="157"/>
        <v>9.1824574999899156E-5</v>
      </c>
      <c r="Y152" s="162">
        <f t="shared" si="158"/>
        <v>9.1907971984994674E-5</v>
      </c>
      <c r="Z152" s="163">
        <f t="shared" si="159"/>
        <v>9.6504027851325169E-3</v>
      </c>
      <c r="AA152" s="162">
        <f t="shared" si="160"/>
        <v>9.6504027851325169E-3</v>
      </c>
      <c r="AB152" s="162">
        <f t="shared" si="161"/>
        <v>9.6504027851325169E-3</v>
      </c>
      <c r="AC152" s="128">
        <f t="shared" si="162"/>
        <v>3.7499999999999999E-2</v>
      </c>
      <c r="AD152" s="127">
        <f t="shared" si="163"/>
        <v>3.7499999999999999E-2</v>
      </c>
      <c r="AE152" s="127">
        <f t="shared" si="164"/>
        <v>3.7499999999999999E-2</v>
      </c>
      <c r="AF152" s="159">
        <f t="shared" si="165"/>
        <v>308.18299999999999</v>
      </c>
      <c r="AG152" s="160">
        <f t="shared" si="166"/>
        <v>308.18</v>
      </c>
      <c r="AH152" s="160">
        <f t="shared" si="167"/>
        <v>308.18299999999999</v>
      </c>
      <c r="AI152" s="159">
        <f t="shared" si="168"/>
        <v>5.4269999999999996</v>
      </c>
      <c r="AJ152" s="160">
        <f t="shared" si="169"/>
        <v>5.4269999999999996</v>
      </c>
      <c r="AK152" s="160">
        <f t="shared" si="170"/>
        <v>5.4269999999999996</v>
      </c>
      <c r="AL152" s="170">
        <f t="shared" si="171"/>
        <v>6.684755932026798E-2</v>
      </c>
      <c r="AM152" s="127">
        <f t="shared" si="143"/>
        <v>6.684755932026798E-2</v>
      </c>
      <c r="AN152" s="127">
        <f t="shared" si="144"/>
        <v>6.684755932026798E-2</v>
      </c>
      <c r="AO152" s="155">
        <f t="shared" si="145"/>
        <v>2.3992794287668096E-2</v>
      </c>
      <c r="AP152" s="154">
        <f t="shared" si="146"/>
        <v>2.3993193868135476E-2</v>
      </c>
      <c r="AQ152" s="154">
        <f t="shared" si="147"/>
        <v>2.3992794287668096E-2</v>
      </c>
      <c r="AR152" s="128">
        <f t="shared" si="148"/>
        <v>5.0998843801636662E-2</v>
      </c>
      <c r="AS152" s="127">
        <f t="shared" si="149"/>
        <v>5.0998843801636662E-2</v>
      </c>
      <c r="AT152" s="127">
        <f t="shared" si="150"/>
        <v>5.0998843801636662E-2</v>
      </c>
      <c r="AU152" s="128">
        <f t="shared" si="172"/>
        <v>3.7499999999999999E-2</v>
      </c>
      <c r="AV152" s="127">
        <f t="shared" si="173"/>
        <v>3.7499999999999999E-2</v>
      </c>
      <c r="AW152" s="127">
        <f t="shared" si="174"/>
        <v>3.7499999999999999E-2</v>
      </c>
      <c r="AX152" s="159">
        <f t="shared" si="175"/>
        <v>308.18299999999999</v>
      </c>
      <c r="AY152" s="160">
        <f t="shared" si="176"/>
        <v>308.18</v>
      </c>
      <c r="AZ152" s="160">
        <f t="shared" si="177"/>
        <v>308.18299999999999</v>
      </c>
      <c r="BA152" s="159">
        <f t="shared" si="178"/>
        <v>5.4269999999999996</v>
      </c>
      <c r="BB152" s="160">
        <f t="shared" si="179"/>
        <v>5.4269999999999996</v>
      </c>
      <c r="BC152" s="160">
        <f t="shared" si="180"/>
        <v>5.4269999999999996</v>
      </c>
      <c r="BD152" s="171">
        <f t="shared" si="181"/>
        <v>157.83350000000002</v>
      </c>
      <c r="BE152" s="172">
        <f t="shared" si="182"/>
        <v>157.86600000000001</v>
      </c>
      <c r="BF152" s="172">
        <f t="shared" si="183"/>
        <v>157.83350000000002</v>
      </c>
      <c r="BG152" s="159">
        <f t="shared" si="184"/>
        <v>4.2911166666666674</v>
      </c>
      <c r="BH152" s="160">
        <f t="shared" si="185"/>
        <v>4.2911166666666674</v>
      </c>
      <c r="BI152" s="160">
        <f t="shared" si="186"/>
        <v>4.2911166666666674</v>
      </c>
      <c r="BM152" s="250"/>
    </row>
    <row r="153" spans="1:65">
      <c r="A153" s="6">
        <v>43952</v>
      </c>
      <c r="B153" s="7">
        <v>2.8004076591598981E-3</v>
      </c>
      <c r="C153" s="7">
        <v>2.8004076591598981E-3</v>
      </c>
      <c r="D153" s="7">
        <v>2.8004076591598981E-3</v>
      </c>
      <c r="E153" s="64">
        <v>-3.7997640620340833E-3</v>
      </c>
      <c r="F153" s="43">
        <v>-3.8E-3</v>
      </c>
      <c r="G153" s="7">
        <v>-3.7997640620340833E-3</v>
      </c>
      <c r="H153" s="64">
        <f t="shared" si="187"/>
        <v>2.4662697723036864E-3</v>
      </c>
      <c r="I153" s="7">
        <f t="shared" si="188"/>
        <v>2.4662697723036864E-3</v>
      </c>
      <c r="J153" s="7">
        <f t="shared" si="189"/>
        <v>2.4662697723036864E-3</v>
      </c>
      <c r="K153" s="64">
        <v>0.03</v>
      </c>
      <c r="L153" s="7">
        <v>0.03</v>
      </c>
      <c r="M153" s="7">
        <v>0.03</v>
      </c>
      <c r="N153" s="76">
        <v>283.93400000000003</v>
      </c>
      <c r="O153" s="9">
        <v>283.94</v>
      </c>
      <c r="P153" s="9">
        <v>283.93400000000003</v>
      </c>
      <c r="Q153" s="72">
        <f t="shared" si="151"/>
        <v>5.4263000000000003</v>
      </c>
      <c r="R153" s="8">
        <v>5.4263000000000003</v>
      </c>
      <c r="S153" s="8">
        <f t="shared" si="152"/>
        <v>5.4263000000000003</v>
      </c>
      <c r="T153" s="161">
        <f t="shared" si="153"/>
        <v>2.3421381569024069E-2</v>
      </c>
      <c r="U153" s="162">
        <f t="shared" si="154"/>
        <v>2.3421381569024069E-2</v>
      </c>
      <c r="V153" s="162">
        <f t="shared" si="155"/>
        <v>2.3421381569024069E-2</v>
      </c>
      <c r="W153" s="163">
        <f t="shared" si="156"/>
        <v>-6.1929931240937153E-3</v>
      </c>
      <c r="X153" s="162">
        <f t="shared" si="157"/>
        <v>-6.1930417540001503E-3</v>
      </c>
      <c r="Y153" s="162">
        <f t="shared" si="158"/>
        <v>-6.1929931240937153E-3</v>
      </c>
      <c r="Z153" s="163">
        <f t="shared" si="159"/>
        <v>8.6359724076374711E-3</v>
      </c>
      <c r="AA153" s="162">
        <f t="shared" si="160"/>
        <v>8.6359724076374711E-3</v>
      </c>
      <c r="AB153" s="162">
        <f t="shared" si="161"/>
        <v>8.6359724076374711E-3</v>
      </c>
      <c r="AC153" s="128">
        <f t="shared" si="162"/>
        <v>0.03</v>
      </c>
      <c r="AD153" s="127">
        <f t="shared" si="163"/>
        <v>0.03</v>
      </c>
      <c r="AE153" s="127">
        <f t="shared" si="164"/>
        <v>0.03</v>
      </c>
      <c r="AF153" s="159">
        <f t="shared" si="165"/>
        <v>283.93400000000003</v>
      </c>
      <c r="AG153" s="160">
        <f t="shared" si="166"/>
        <v>283.94</v>
      </c>
      <c r="AH153" s="160">
        <f t="shared" si="167"/>
        <v>283.93400000000003</v>
      </c>
      <c r="AI153" s="159">
        <f t="shared" si="168"/>
        <v>5.4263000000000003</v>
      </c>
      <c r="AJ153" s="160">
        <f t="shared" si="169"/>
        <v>5.4263000000000003</v>
      </c>
      <c r="AK153" s="160">
        <f t="shared" si="170"/>
        <v>5.4263000000000003</v>
      </c>
      <c r="AL153" s="170">
        <f t="shared" si="171"/>
        <v>6.5090534333431593E-2</v>
      </c>
      <c r="AM153" s="127">
        <f t="shared" si="143"/>
        <v>6.5090534333431593E-2</v>
      </c>
      <c r="AN153" s="127">
        <f t="shared" si="144"/>
        <v>6.5090534333431593E-2</v>
      </c>
      <c r="AO153" s="155">
        <f t="shared" si="145"/>
        <v>1.8777271637496984E-2</v>
      </c>
      <c r="AP153" s="154">
        <f t="shared" si="146"/>
        <v>1.877742789761605E-2</v>
      </c>
      <c r="AQ153" s="154">
        <f t="shared" si="147"/>
        <v>1.8777271637496984E-2</v>
      </c>
      <c r="AR153" s="128">
        <f t="shared" si="148"/>
        <v>4.8076233759955622E-2</v>
      </c>
      <c r="AS153" s="127">
        <f t="shared" si="149"/>
        <v>4.8076233759955622E-2</v>
      </c>
      <c r="AT153" s="127">
        <f t="shared" si="150"/>
        <v>4.8076233759955622E-2</v>
      </c>
      <c r="AU153" s="128">
        <f t="shared" si="172"/>
        <v>0.03</v>
      </c>
      <c r="AV153" s="127">
        <f t="shared" si="173"/>
        <v>0.03</v>
      </c>
      <c r="AW153" s="127">
        <f t="shared" si="174"/>
        <v>0.03</v>
      </c>
      <c r="AX153" s="159">
        <f t="shared" si="175"/>
        <v>283.93400000000003</v>
      </c>
      <c r="AY153" s="160">
        <f t="shared" si="176"/>
        <v>283.94</v>
      </c>
      <c r="AZ153" s="160">
        <f t="shared" si="177"/>
        <v>283.93400000000003</v>
      </c>
      <c r="BA153" s="159">
        <f t="shared" si="178"/>
        <v>5.4263000000000003</v>
      </c>
      <c r="BB153" s="160">
        <f t="shared" si="179"/>
        <v>5.4263000000000003</v>
      </c>
      <c r="BC153" s="160">
        <f t="shared" si="180"/>
        <v>5.4263000000000003</v>
      </c>
      <c r="BD153" s="171">
        <f t="shared" si="181"/>
        <v>166.38400000000001</v>
      </c>
      <c r="BE153" s="172">
        <f t="shared" si="182"/>
        <v>166.417</v>
      </c>
      <c r="BF153" s="172">
        <f t="shared" si="183"/>
        <v>166.38400000000001</v>
      </c>
      <c r="BG153" s="159">
        <f t="shared" si="184"/>
        <v>4.4149166666666666</v>
      </c>
      <c r="BH153" s="160">
        <f t="shared" si="185"/>
        <v>4.4149166666666666</v>
      </c>
      <c r="BI153" s="160">
        <f t="shared" si="186"/>
        <v>4.4149166666666666</v>
      </c>
      <c r="BM153" s="250"/>
    </row>
    <row r="154" spans="1:65">
      <c r="A154" s="6">
        <v>43983</v>
      </c>
      <c r="B154" s="7">
        <v>1.5570051776285343E-2</v>
      </c>
      <c r="C154" s="7">
        <v>1.5570051776285343E-2</v>
      </c>
      <c r="D154" s="7">
        <v>1.5570051776285343E-2</v>
      </c>
      <c r="E154" s="64">
        <v>2.5999454030292135E-3</v>
      </c>
      <c r="F154" s="43">
        <v>2.5999999999999999E-3</v>
      </c>
      <c r="G154" s="7">
        <v>2.5999454030292135E-3</v>
      </c>
      <c r="H154" s="64">
        <f t="shared" si="187"/>
        <v>1.855937535336194E-3</v>
      </c>
      <c r="I154" s="7">
        <f t="shared" si="188"/>
        <v>1.855937535336194E-3</v>
      </c>
      <c r="J154" s="7">
        <f t="shared" si="189"/>
        <v>1.855937535336194E-3</v>
      </c>
      <c r="K154" s="64">
        <v>2.2499999999999999E-2</v>
      </c>
      <c r="L154" s="7">
        <v>2.2499999999999999E-2</v>
      </c>
      <c r="M154" s="7">
        <v>2.2499999999999999E-2</v>
      </c>
      <c r="N154" s="76">
        <v>255.59</v>
      </c>
      <c r="O154" s="9">
        <v>256.51400000000001</v>
      </c>
      <c r="P154" s="9">
        <v>255.59</v>
      </c>
      <c r="Q154" s="72">
        <f t="shared" si="151"/>
        <v>5.476</v>
      </c>
      <c r="R154" s="8">
        <v>5.476</v>
      </c>
      <c r="S154" s="8">
        <f t="shared" si="152"/>
        <v>5.476</v>
      </c>
      <c r="T154" s="161">
        <f t="shared" si="153"/>
        <v>2.6584774351347651E-2</v>
      </c>
      <c r="U154" s="162">
        <f t="shared" si="154"/>
        <v>2.6584774351347651E-2</v>
      </c>
      <c r="V154" s="162">
        <f t="shared" si="155"/>
        <v>2.6584774351347651E-2</v>
      </c>
      <c r="W154" s="163">
        <f t="shared" si="156"/>
        <v>-4.3058882039603841E-3</v>
      </c>
      <c r="X154" s="162">
        <f t="shared" si="157"/>
        <v>-4.3061293720000338E-3</v>
      </c>
      <c r="Y154" s="162">
        <f t="shared" si="158"/>
        <v>-4.3058882039603841E-3</v>
      </c>
      <c r="Z154" s="163">
        <f t="shared" si="159"/>
        <v>7.4126204795099682E-3</v>
      </c>
      <c r="AA154" s="162">
        <f t="shared" si="160"/>
        <v>7.4126204795099682E-3</v>
      </c>
      <c r="AB154" s="162">
        <f t="shared" si="161"/>
        <v>7.4126204795099682E-3</v>
      </c>
      <c r="AC154" s="128">
        <f t="shared" si="162"/>
        <v>2.2499999999999999E-2</v>
      </c>
      <c r="AD154" s="127">
        <f t="shared" si="163"/>
        <v>2.2499999999999999E-2</v>
      </c>
      <c r="AE154" s="127">
        <f t="shared" si="164"/>
        <v>2.2499999999999999E-2</v>
      </c>
      <c r="AF154" s="159">
        <f t="shared" si="165"/>
        <v>255.59</v>
      </c>
      <c r="AG154" s="160">
        <f t="shared" si="166"/>
        <v>256.51400000000001</v>
      </c>
      <c r="AH154" s="160">
        <f t="shared" si="167"/>
        <v>255.59</v>
      </c>
      <c r="AI154" s="159">
        <f t="shared" si="168"/>
        <v>5.476</v>
      </c>
      <c r="AJ154" s="160">
        <f t="shared" si="169"/>
        <v>5.476</v>
      </c>
      <c r="AK154" s="160">
        <f t="shared" si="170"/>
        <v>5.476</v>
      </c>
      <c r="AL154" s="170">
        <f t="shared" si="171"/>
        <v>7.3139848406261754E-2</v>
      </c>
      <c r="AM154" s="127">
        <f t="shared" si="143"/>
        <v>7.3139848406261754E-2</v>
      </c>
      <c r="AN154" s="127">
        <f t="shared" si="144"/>
        <v>7.3139848406261754E-2</v>
      </c>
      <c r="AO154" s="155">
        <f t="shared" si="145"/>
        <v>2.1324173853674244E-2</v>
      </c>
      <c r="AP154" s="154">
        <f t="shared" si="146"/>
        <v>2.1324386121051697E-2</v>
      </c>
      <c r="AQ154" s="154">
        <f t="shared" si="147"/>
        <v>2.1324173853674244E-2</v>
      </c>
      <c r="AR154" s="128">
        <f t="shared" si="148"/>
        <v>4.4525424334840302E-2</v>
      </c>
      <c r="AS154" s="127">
        <f t="shared" si="149"/>
        <v>4.4525424334840302E-2</v>
      </c>
      <c r="AT154" s="127">
        <f t="shared" si="150"/>
        <v>4.4525424334840302E-2</v>
      </c>
      <c r="AU154" s="128">
        <f t="shared" si="172"/>
        <v>2.2499999999999999E-2</v>
      </c>
      <c r="AV154" s="127">
        <f t="shared" si="173"/>
        <v>2.2499999999999999E-2</v>
      </c>
      <c r="AW154" s="127">
        <f t="shared" si="174"/>
        <v>2.2499999999999999E-2</v>
      </c>
      <c r="AX154" s="159">
        <f t="shared" si="175"/>
        <v>255.59</v>
      </c>
      <c r="AY154" s="160">
        <f t="shared" si="176"/>
        <v>256.51400000000001</v>
      </c>
      <c r="AZ154" s="160">
        <f t="shared" si="177"/>
        <v>255.59</v>
      </c>
      <c r="BA154" s="159">
        <f t="shared" si="178"/>
        <v>5.476</v>
      </c>
      <c r="BB154" s="160">
        <f t="shared" si="179"/>
        <v>5.476</v>
      </c>
      <c r="BC154" s="160">
        <f t="shared" si="180"/>
        <v>5.476</v>
      </c>
      <c r="BD154" s="171">
        <f t="shared" si="181"/>
        <v>175.16683333333333</v>
      </c>
      <c r="BE154" s="172">
        <f t="shared" si="182"/>
        <v>175.2595</v>
      </c>
      <c r="BF154" s="172">
        <f t="shared" si="183"/>
        <v>175.16683333333333</v>
      </c>
      <c r="BG154" s="159">
        <f t="shared" si="184"/>
        <v>4.5518999999999998</v>
      </c>
      <c r="BH154" s="160">
        <f t="shared" si="185"/>
        <v>4.5518999999999998</v>
      </c>
      <c r="BI154" s="160">
        <f t="shared" si="186"/>
        <v>4.5518999999999998</v>
      </c>
      <c r="BM154" s="250"/>
    </row>
    <row r="155" spans="1:65">
      <c r="A155" s="6">
        <v>44013</v>
      </c>
      <c r="B155" s="7">
        <v>2.2278336608074767E-2</v>
      </c>
      <c r="C155" s="7">
        <v>2.2278336608074767E-2</v>
      </c>
      <c r="D155" s="7">
        <v>2.2278336608074767E-2</v>
      </c>
      <c r="E155" s="64">
        <v>3.599689040946652E-3</v>
      </c>
      <c r="F155" s="43">
        <v>3.5999999999999999E-3</v>
      </c>
      <c r="G155" s="7">
        <v>3.599689040946652E-3</v>
      </c>
      <c r="H155" s="64">
        <f t="shared" si="187"/>
        <v>1.855937535336194E-3</v>
      </c>
      <c r="I155" s="7">
        <f t="shared" si="188"/>
        <v>1.855937535336194E-3</v>
      </c>
      <c r="J155" s="7">
        <f t="shared" si="189"/>
        <v>1.855937535336194E-3</v>
      </c>
      <c r="K155" s="64">
        <v>2.2499999999999999E-2</v>
      </c>
      <c r="L155" s="7">
        <v>2.2499999999999999E-2</v>
      </c>
      <c r="M155" s="7">
        <v>2.2499999999999999E-2</v>
      </c>
      <c r="N155" s="76">
        <v>217.80600000000001</v>
      </c>
      <c r="O155" s="9">
        <v>217.80600000000001</v>
      </c>
      <c r="P155" s="9">
        <v>217.80600000000001</v>
      </c>
      <c r="Q155" s="72">
        <f t="shared" si="151"/>
        <v>5.1395</v>
      </c>
      <c r="R155" s="8">
        <v>5.1395</v>
      </c>
      <c r="S155" s="8">
        <f t="shared" si="152"/>
        <v>5.1395</v>
      </c>
      <c r="T155" s="161">
        <f t="shared" si="153"/>
        <v>4.1102633205714945E-2</v>
      </c>
      <c r="U155" s="162">
        <f t="shared" si="154"/>
        <v>4.1102633205714945E-2</v>
      </c>
      <c r="V155" s="162">
        <f t="shared" si="155"/>
        <v>4.1102633205714945E-2</v>
      </c>
      <c r="W155" s="163">
        <f t="shared" si="156"/>
        <v>2.3856366667853734E-3</v>
      </c>
      <c r="X155" s="162">
        <f t="shared" si="157"/>
        <v>2.3857644320000038E-3</v>
      </c>
      <c r="Y155" s="162">
        <f t="shared" si="158"/>
        <v>2.3856366667853734E-3</v>
      </c>
      <c r="Z155" s="163">
        <f t="shared" si="159"/>
        <v>6.1907523274729037E-3</v>
      </c>
      <c r="AA155" s="162">
        <f t="shared" si="160"/>
        <v>6.1907523274729037E-3</v>
      </c>
      <c r="AB155" s="162">
        <f t="shared" si="161"/>
        <v>6.1907523274729037E-3</v>
      </c>
      <c r="AC155" s="128">
        <f t="shared" si="162"/>
        <v>2.2499999999999999E-2</v>
      </c>
      <c r="AD155" s="127">
        <f t="shared" si="163"/>
        <v>2.2499999999999999E-2</v>
      </c>
      <c r="AE155" s="127">
        <f t="shared" si="164"/>
        <v>2.2499999999999999E-2</v>
      </c>
      <c r="AF155" s="159">
        <f t="shared" si="165"/>
        <v>217.80600000000001</v>
      </c>
      <c r="AG155" s="160">
        <f t="shared" si="166"/>
        <v>217.80600000000001</v>
      </c>
      <c r="AH155" s="160">
        <f t="shared" si="167"/>
        <v>217.80600000000001</v>
      </c>
      <c r="AI155" s="159">
        <f t="shared" si="168"/>
        <v>5.1395</v>
      </c>
      <c r="AJ155" s="160">
        <f t="shared" si="169"/>
        <v>5.1395</v>
      </c>
      <c r="AK155" s="160">
        <f t="shared" si="170"/>
        <v>5.1395</v>
      </c>
      <c r="AL155" s="170">
        <f t="shared" si="171"/>
        <v>9.2719189150545445E-2</v>
      </c>
      <c r="AM155" s="127">
        <f t="shared" si="143"/>
        <v>9.2719189150545445E-2</v>
      </c>
      <c r="AN155" s="127">
        <f t="shared" si="144"/>
        <v>9.2719189150545445E-2</v>
      </c>
      <c r="AO155" s="155">
        <f t="shared" si="145"/>
        <v>2.3056249976072696E-2</v>
      </c>
      <c r="AP155" s="154">
        <f t="shared" si="146"/>
        <v>2.3056779591049015E-2</v>
      </c>
      <c r="AQ155" s="154">
        <f t="shared" si="147"/>
        <v>2.3056249976072696E-2</v>
      </c>
      <c r="AR155" s="128">
        <f t="shared" si="148"/>
        <v>4.1394955671252953E-2</v>
      </c>
      <c r="AS155" s="127">
        <f t="shared" si="149"/>
        <v>4.1394955671252953E-2</v>
      </c>
      <c r="AT155" s="127">
        <f t="shared" si="150"/>
        <v>4.1394955671252953E-2</v>
      </c>
      <c r="AU155" s="128">
        <f t="shared" si="172"/>
        <v>2.2499999999999999E-2</v>
      </c>
      <c r="AV155" s="127">
        <f t="shared" si="173"/>
        <v>2.2499999999999999E-2</v>
      </c>
      <c r="AW155" s="127">
        <f t="shared" si="174"/>
        <v>2.2499999999999999E-2</v>
      </c>
      <c r="AX155" s="159">
        <f t="shared" si="175"/>
        <v>217.80600000000001</v>
      </c>
      <c r="AY155" s="160">
        <f t="shared" si="176"/>
        <v>217.80600000000001</v>
      </c>
      <c r="AZ155" s="160">
        <f t="shared" si="177"/>
        <v>217.80600000000001</v>
      </c>
      <c r="BA155" s="159">
        <f t="shared" si="178"/>
        <v>5.1395</v>
      </c>
      <c r="BB155" s="160">
        <f t="shared" si="179"/>
        <v>5.1395</v>
      </c>
      <c r="BC155" s="160">
        <f t="shared" si="180"/>
        <v>5.1395</v>
      </c>
      <c r="BD155" s="171">
        <f t="shared" si="181"/>
        <v>182.73216666666667</v>
      </c>
      <c r="BE155" s="172">
        <f t="shared" si="182"/>
        <v>182.81000000000003</v>
      </c>
      <c r="BF155" s="172">
        <f t="shared" si="183"/>
        <v>182.73216666666667</v>
      </c>
      <c r="BG155" s="159">
        <f t="shared" si="184"/>
        <v>4.6664499999999993</v>
      </c>
      <c r="BH155" s="160">
        <f t="shared" si="185"/>
        <v>4.6664499999999993</v>
      </c>
      <c r="BI155" s="160">
        <f t="shared" si="186"/>
        <v>4.6664499999999993</v>
      </c>
      <c r="BM155" s="250"/>
    </row>
    <row r="156" spans="1:65">
      <c r="A156" s="6">
        <v>44044</v>
      </c>
      <c r="B156" s="7">
        <v>2.7441632524074722E-2</v>
      </c>
      <c r="C156" s="7">
        <v>2.7441632524074722E-2</v>
      </c>
      <c r="D156" s="7">
        <v>2.7441632524074722E-2</v>
      </c>
      <c r="E156" s="64">
        <v>2.4005403554596683E-3</v>
      </c>
      <c r="F156" s="43">
        <v>2.3999999999999998E-3</v>
      </c>
      <c r="G156" s="7">
        <v>2.4005403554596683E-3</v>
      </c>
      <c r="H156" s="64">
        <f t="shared" si="187"/>
        <v>1.6515813019202241E-3</v>
      </c>
      <c r="I156" s="7">
        <f t="shared" si="188"/>
        <v>1.6515813019202241E-3</v>
      </c>
      <c r="J156" s="7">
        <f t="shared" si="189"/>
        <v>1.6515813019202241E-3</v>
      </c>
      <c r="K156" s="64">
        <v>0.02</v>
      </c>
      <c r="L156" s="7">
        <v>0.02</v>
      </c>
      <c r="M156" s="7">
        <v>0.02</v>
      </c>
      <c r="N156" s="76">
        <v>214.93700000000001</v>
      </c>
      <c r="O156" s="9">
        <v>214.94</v>
      </c>
      <c r="P156" s="9">
        <v>214.93700000000001</v>
      </c>
      <c r="Q156" s="72">
        <f t="shared" si="151"/>
        <v>5.4713000000000003</v>
      </c>
      <c r="R156" s="8">
        <v>5.4713000000000003</v>
      </c>
      <c r="S156" s="8">
        <f t="shared" si="152"/>
        <v>5.4713000000000003</v>
      </c>
      <c r="T156" s="161">
        <f t="shared" si="153"/>
        <v>6.6685036140872622E-2</v>
      </c>
      <c r="U156" s="162">
        <f t="shared" si="154"/>
        <v>6.6685036140872622E-2</v>
      </c>
      <c r="V156" s="162">
        <f t="shared" si="155"/>
        <v>6.6685036140872622E-2</v>
      </c>
      <c r="W156" s="163">
        <f t="shared" si="156"/>
        <v>8.6244387337268691E-3</v>
      </c>
      <c r="X156" s="162">
        <f t="shared" si="157"/>
        <v>8.6242624639998322E-3</v>
      </c>
      <c r="Y156" s="162">
        <f t="shared" si="158"/>
        <v>8.6244387337268691E-3</v>
      </c>
      <c r="Z156" s="163">
        <f t="shared" si="159"/>
        <v>5.3730370290681062E-3</v>
      </c>
      <c r="AA156" s="162">
        <f t="shared" si="160"/>
        <v>5.3730370290681062E-3</v>
      </c>
      <c r="AB156" s="162">
        <f t="shared" si="161"/>
        <v>5.3730370290681062E-3</v>
      </c>
      <c r="AC156" s="128">
        <f t="shared" si="162"/>
        <v>0.02</v>
      </c>
      <c r="AD156" s="127">
        <f t="shared" si="163"/>
        <v>0.02</v>
      </c>
      <c r="AE156" s="127">
        <f t="shared" si="164"/>
        <v>0.02</v>
      </c>
      <c r="AF156" s="159">
        <f t="shared" si="165"/>
        <v>214.93700000000001</v>
      </c>
      <c r="AG156" s="160">
        <f t="shared" si="166"/>
        <v>214.94</v>
      </c>
      <c r="AH156" s="160">
        <f t="shared" si="167"/>
        <v>214.93700000000001</v>
      </c>
      <c r="AI156" s="159">
        <f t="shared" si="168"/>
        <v>5.4713000000000003</v>
      </c>
      <c r="AJ156" s="160">
        <f t="shared" si="169"/>
        <v>5.4713000000000003</v>
      </c>
      <c r="AK156" s="160">
        <f t="shared" si="170"/>
        <v>5.4713000000000003</v>
      </c>
      <c r="AL156" s="170">
        <f t="shared" si="171"/>
        <v>0.13024272068788512</v>
      </c>
      <c r="AM156" s="127">
        <f t="shared" si="143"/>
        <v>0.13024272068788512</v>
      </c>
      <c r="AN156" s="127">
        <f t="shared" si="144"/>
        <v>0.13024272068788512</v>
      </c>
      <c r="AO156" s="155">
        <f t="shared" si="145"/>
        <v>2.4384647595665498E-2</v>
      </c>
      <c r="AP156" s="154">
        <f t="shared" si="146"/>
        <v>2.4384625691796336E-2</v>
      </c>
      <c r="AQ156" s="154">
        <f t="shared" si="147"/>
        <v>2.4384647595665498E-2</v>
      </c>
      <c r="AR156" s="128">
        <f t="shared" si="148"/>
        <v>3.8062084422064046E-2</v>
      </c>
      <c r="AS156" s="127">
        <f t="shared" si="149"/>
        <v>3.8062084422064046E-2</v>
      </c>
      <c r="AT156" s="127">
        <f t="shared" si="150"/>
        <v>3.8062084422064046E-2</v>
      </c>
      <c r="AU156" s="128">
        <f t="shared" si="172"/>
        <v>0.02</v>
      </c>
      <c r="AV156" s="127">
        <f t="shared" si="173"/>
        <v>0.02</v>
      </c>
      <c r="AW156" s="127">
        <f t="shared" si="174"/>
        <v>0.02</v>
      </c>
      <c r="AX156" s="159">
        <f t="shared" si="175"/>
        <v>214.93700000000001</v>
      </c>
      <c r="AY156" s="160">
        <f t="shared" si="176"/>
        <v>214.94</v>
      </c>
      <c r="AZ156" s="160">
        <f t="shared" si="177"/>
        <v>214.93700000000001</v>
      </c>
      <c r="BA156" s="159">
        <f t="shared" si="178"/>
        <v>5.4713000000000003</v>
      </c>
      <c r="BB156" s="160">
        <f t="shared" si="179"/>
        <v>5.4713000000000003</v>
      </c>
      <c r="BC156" s="160">
        <f t="shared" si="180"/>
        <v>5.4713000000000003</v>
      </c>
      <c r="BD156" s="171">
        <f t="shared" si="181"/>
        <v>189.34774999999999</v>
      </c>
      <c r="BE156" s="172">
        <f t="shared" si="182"/>
        <v>189.42591666666669</v>
      </c>
      <c r="BF156" s="172">
        <f t="shared" si="183"/>
        <v>189.34774999999999</v>
      </c>
      <c r="BG156" s="159">
        <f t="shared" si="184"/>
        <v>4.7775166666666662</v>
      </c>
      <c r="BH156" s="160">
        <f t="shared" si="185"/>
        <v>4.7775166666666662</v>
      </c>
      <c r="BI156" s="160">
        <f t="shared" si="186"/>
        <v>4.7775166666666662</v>
      </c>
      <c r="BM156" s="250"/>
    </row>
    <row r="157" spans="1:65">
      <c r="A157" s="6">
        <v>44075</v>
      </c>
      <c r="B157" s="7">
        <v>4.3407948692379072E-2</v>
      </c>
      <c r="C157" s="7">
        <v>4.3407948692379072E-2</v>
      </c>
      <c r="D157" s="7">
        <v>4.3407948692379072E-2</v>
      </c>
      <c r="E157" s="64">
        <v>6.4004210950712181E-3</v>
      </c>
      <c r="F157" s="43">
        <v>6.4000000000000003E-3</v>
      </c>
      <c r="G157" s="7">
        <v>6.4004210950712181E-3</v>
      </c>
      <c r="H157" s="64">
        <f t="shared" si="187"/>
        <v>1.6515813019202241E-3</v>
      </c>
      <c r="I157" s="7">
        <f t="shared" si="188"/>
        <v>1.6515813019202241E-3</v>
      </c>
      <c r="J157" s="7">
        <f t="shared" si="189"/>
        <v>1.6515813019202241E-3</v>
      </c>
      <c r="K157" s="64">
        <v>0.02</v>
      </c>
      <c r="L157" s="7">
        <v>0.02</v>
      </c>
      <c r="M157" s="7">
        <v>0.02</v>
      </c>
      <c r="N157" s="76">
        <v>249.48699999999999</v>
      </c>
      <c r="O157" s="9">
        <v>249.64400000000001</v>
      </c>
      <c r="P157" s="9">
        <v>249.48699999999999</v>
      </c>
      <c r="Q157" s="72">
        <f t="shared" si="151"/>
        <v>5.6406999999999998</v>
      </c>
      <c r="R157" s="8">
        <v>5.6406999999999998</v>
      </c>
      <c r="S157" s="8">
        <f t="shared" si="152"/>
        <v>5.6406999999999998</v>
      </c>
      <c r="T157" s="161">
        <f t="shared" si="153"/>
        <v>9.5924051239922203E-2</v>
      </c>
      <c r="U157" s="162">
        <f t="shared" si="154"/>
        <v>9.5924051239922203E-2</v>
      </c>
      <c r="V157" s="162">
        <f t="shared" si="155"/>
        <v>9.5924051239922203E-2</v>
      </c>
      <c r="W157" s="163">
        <f t="shared" si="156"/>
        <v>1.2447750992402584E-2</v>
      </c>
      <c r="X157" s="162">
        <f t="shared" si="157"/>
        <v>1.2447095295999855E-2</v>
      </c>
      <c r="Y157" s="162">
        <f t="shared" si="158"/>
        <v>1.2447750992402584E-2</v>
      </c>
      <c r="Z157" s="163">
        <f t="shared" si="159"/>
        <v>5.1679633859147422E-3</v>
      </c>
      <c r="AA157" s="162">
        <f t="shared" si="160"/>
        <v>5.1679633859147422E-3</v>
      </c>
      <c r="AB157" s="162">
        <f t="shared" si="161"/>
        <v>5.1679633859147422E-3</v>
      </c>
      <c r="AC157" s="128">
        <f t="shared" si="162"/>
        <v>0.02</v>
      </c>
      <c r="AD157" s="127">
        <f t="shared" si="163"/>
        <v>0.02</v>
      </c>
      <c r="AE157" s="127">
        <f t="shared" si="164"/>
        <v>0.02</v>
      </c>
      <c r="AF157" s="159">
        <f t="shared" si="165"/>
        <v>249.48699999999999</v>
      </c>
      <c r="AG157" s="160">
        <f t="shared" si="166"/>
        <v>249.64400000000001</v>
      </c>
      <c r="AH157" s="160">
        <f t="shared" si="167"/>
        <v>249.48699999999999</v>
      </c>
      <c r="AI157" s="159">
        <f t="shared" si="168"/>
        <v>5.6406999999999998</v>
      </c>
      <c r="AJ157" s="160">
        <f t="shared" si="169"/>
        <v>5.6406999999999998</v>
      </c>
      <c r="AK157" s="160">
        <f t="shared" si="170"/>
        <v>5.6406999999999998</v>
      </c>
      <c r="AL157" s="170">
        <f t="shared" si="171"/>
        <v>0.17936829983078995</v>
      </c>
      <c r="AM157" s="127">
        <f t="shared" si="143"/>
        <v>0.17936829983078995</v>
      </c>
      <c r="AN157" s="127">
        <f t="shared" si="144"/>
        <v>0.17936829983078995</v>
      </c>
      <c r="AO157" s="155">
        <f t="shared" si="145"/>
        <v>3.1353293138275395E-2</v>
      </c>
      <c r="AP157" s="154">
        <f t="shared" si="146"/>
        <v>3.1352839549629863E-2</v>
      </c>
      <c r="AQ157" s="154">
        <f t="shared" si="147"/>
        <v>3.1353293138275395E-2</v>
      </c>
      <c r="AR157" s="128">
        <f t="shared" si="148"/>
        <v>3.5147659682147614E-2</v>
      </c>
      <c r="AS157" s="127">
        <f t="shared" si="149"/>
        <v>3.5147659682147614E-2</v>
      </c>
      <c r="AT157" s="127">
        <f t="shared" si="150"/>
        <v>3.5147659682147614E-2</v>
      </c>
      <c r="AU157" s="128">
        <f t="shared" si="172"/>
        <v>0.02</v>
      </c>
      <c r="AV157" s="127">
        <f t="shared" si="173"/>
        <v>0.02</v>
      </c>
      <c r="AW157" s="127">
        <f t="shared" si="174"/>
        <v>0.02</v>
      </c>
      <c r="AX157" s="159">
        <f t="shared" si="175"/>
        <v>249.48699999999999</v>
      </c>
      <c r="AY157" s="160">
        <f t="shared" si="176"/>
        <v>249.64400000000001</v>
      </c>
      <c r="AZ157" s="160">
        <f t="shared" si="177"/>
        <v>249.48699999999999</v>
      </c>
      <c r="BA157" s="159">
        <f t="shared" si="178"/>
        <v>5.6406999999999998</v>
      </c>
      <c r="BB157" s="160">
        <f t="shared" si="179"/>
        <v>5.6406999999999998</v>
      </c>
      <c r="BC157" s="160">
        <f t="shared" si="180"/>
        <v>5.6406999999999998</v>
      </c>
      <c r="BD157" s="171">
        <f t="shared" si="181"/>
        <v>198.76033333333331</v>
      </c>
      <c r="BE157" s="172">
        <f t="shared" si="182"/>
        <v>198.85108333333338</v>
      </c>
      <c r="BF157" s="172">
        <f t="shared" si="183"/>
        <v>198.76033333333331</v>
      </c>
      <c r="BG157" s="159">
        <f t="shared" si="184"/>
        <v>4.9005416666666664</v>
      </c>
      <c r="BH157" s="160">
        <f t="shared" si="185"/>
        <v>4.9005416666666664</v>
      </c>
      <c r="BI157" s="160">
        <f t="shared" si="186"/>
        <v>4.9005416666666664</v>
      </c>
      <c r="BM157" s="250"/>
    </row>
    <row r="158" spans="1:65">
      <c r="A158" s="6">
        <v>44105</v>
      </c>
      <c r="B158" s="7">
        <v>3.2314190239532303E-2</v>
      </c>
      <c r="C158" s="7">
        <v>3.2314190239532303E-2</v>
      </c>
      <c r="D158" s="7">
        <v>3.2314190239532303E-2</v>
      </c>
      <c r="E158" s="64">
        <v>8.603529715232261E-3</v>
      </c>
      <c r="F158" s="43">
        <v>8.6E-3</v>
      </c>
      <c r="G158" s="7">
        <v>8.603529715232261E-3</v>
      </c>
      <c r="H158" s="64">
        <f t="shared" si="187"/>
        <v>1.6515813019202241E-3</v>
      </c>
      <c r="I158" s="7">
        <f t="shared" si="188"/>
        <v>1.6515813019202241E-3</v>
      </c>
      <c r="J158" s="7">
        <f t="shared" si="189"/>
        <v>1.6515813019202241E-3</v>
      </c>
      <c r="K158" s="64">
        <v>0.02</v>
      </c>
      <c r="L158" s="7">
        <v>0.02</v>
      </c>
      <c r="M158" s="7">
        <v>0.02</v>
      </c>
      <c r="N158" s="76">
        <v>218.416</v>
      </c>
      <c r="O158" s="9">
        <v>218.16200000000001</v>
      </c>
      <c r="P158" s="9">
        <v>218.416</v>
      </c>
      <c r="Q158" s="72">
        <f t="shared" si="151"/>
        <v>5.7717999999999998</v>
      </c>
      <c r="R158" s="8">
        <v>5.7717999999999998</v>
      </c>
      <c r="S158" s="8">
        <f t="shared" si="152"/>
        <v>5.7717999999999998</v>
      </c>
      <c r="T158" s="161">
        <f t="shared" si="153"/>
        <v>0.10668289545639165</v>
      </c>
      <c r="U158" s="162">
        <f t="shared" si="154"/>
        <v>0.10668289545639165</v>
      </c>
      <c r="V158" s="162">
        <f t="shared" si="155"/>
        <v>0.10668289545639165</v>
      </c>
      <c r="W158" s="163">
        <f t="shared" si="156"/>
        <v>1.7495707156922835E-2</v>
      </c>
      <c r="X158" s="162">
        <f t="shared" si="157"/>
        <v>1.7491172095999818E-2</v>
      </c>
      <c r="Y158" s="162">
        <f t="shared" si="158"/>
        <v>1.7495707156922835E-2</v>
      </c>
      <c r="Z158" s="163">
        <f t="shared" si="159"/>
        <v>4.9629315732038215E-3</v>
      </c>
      <c r="AA158" s="162">
        <f t="shared" si="160"/>
        <v>4.9629315732038215E-3</v>
      </c>
      <c r="AB158" s="162">
        <f t="shared" si="161"/>
        <v>4.9629315732038215E-3</v>
      </c>
      <c r="AC158" s="128">
        <f t="shared" si="162"/>
        <v>0.02</v>
      </c>
      <c r="AD158" s="127">
        <f t="shared" si="163"/>
        <v>0.02</v>
      </c>
      <c r="AE158" s="127">
        <f t="shared" si="164"/>
        <v>0.02</v>
      </c>
      <c r="AF158" s="159">
        <f t="shared" si="165"/>
        <v>218.416</v>
      </c>
      <c r="AG158" s="160">
        <f t="shared" si="166"/>
        <v>218.16200000000001</v>
      </c>
      <c r="AH158" s="160">
        <f t="shared" si="167"/>
        <v>218.416</v>
      </c>
      <c r="AI158" s="159">
        <f t="shared" si="168"/>
        <v>5.7717999999999998</v>
      </c>
      <c r="AJ158" s="160">
        <f t="shared" si="169"/>
        <v>5.7717999999999998</v>
      </c>
      <c r="AK158" s="160">
        <f t="shared" si="170"/>
        <v>5.7717999999999998</v>
      </c>
      <c r="AL158" s="170">
        <f t="shared" si="171"/>
        <v>0.20931484231782527</v>
      </c>
      <c r="AM158" s="127">
        <f t="shared" si="143"/>
        <v>0.20931484231782527</v>
      </c>
      <c r="AN158" s="127">
        <f t="shared" si="144"/>
        <v>0.20931484231782527</v>
      </c>
      <c r="AO158" s="155">
        <f t="shared" si="145"/>
        <v>3.9186955523641709E-2</v>
      </c>
      <c r="AP158" s="154">
        <f t="shared" si="146"/>
        <v>3.9182861746175135E-2</v>
      </c>
      <c r="AQ158" s="154">
        <f t="shared" si="147"/>
        <v>3.9186955523641709E-2</v>
      </c>
      <c r="AR158" s="128">
        <f t="shared" si="148"/>
        <v>3.2650145682890042E-2</v>
      </c>
      <c r="AS158" s="127">
        <f t="shared" si="149"/>
        <v>3.2650145682890042E-2</v>
      </c>
      <c r="AT158" s="127">
        <f t="shared" si="150"/>
        <v>3.2650145682890042E-2</v>
      </c>
      <c r="AU158" s="128">
        <f t="shared" si="172"/>
        <v>0.02</v>
      </c>
      <c r="AV158" s="127">
        <f t="shared" si="173"/>
        <v>0.02</v>
      </c>
      <c r="AW158" s="127">
        <f t="shared" si="174"/>
        <v>0.02</v>
      </c>
      <c r="AX158" s="159">
        <f t="shared" si="175"/>
        <v>218.416</v>
      </c>
      <c r="AY158" s="160">
        <f t="shared" si="176"/>
        <v>218.16200000000001</v>
      </c>
      <c r="AZ158" s="160">
        <f t="shared" si="177"/>
        <v>218.416</v>
      </c>
      <c r="BA158" s="159">
        <f t="shared" si="178"/>
        <v>5.7717999999999998</v>
      </c>
      <c r="BB158" s="160">
        <f t="shared" si="179"/>
        <v>5.7717999999999998</v>
      </c>
      <c r="BC158" s="160">
        <f t="shared" si="180"/>
        <v>5.7717999999999998</v>
      </c>
      <c r="BD158" s="171">
        <f t="shared" si="181"/>
        <v>206.92583333333334</v>
      </c>
      <c r="BE158" s="172">
        <f t="shared" si="182"/>
        <v>206.99541666666667</v>
      </c>
      <c r="BF158" s="172">
        <f t="shared" si="183"/>
        <v>206.92583333333334</v>
      </c>
      <c r="BG158" s="159">
        <f t="shared" si="184"/>
        <v>5.0478499999999995</v>
      </c>
      <c r="BH158" s="160">
        <f t="shared" si="185"/>
        <v>5.0478499999999995</v>
      </c>
      <c r="BI158" s="160">
        <f t="shared" si="186"/>
        <v>5.0478499999999995</v>
      </c>
      <c r="BM158" s="250"/>
    </row>
    <row r="159" spans="1:65">
      <c r="A159" s="6">
        <v>44136</v>
      </c>
      <c r="B159" s="7">
        <v>3.2773938795656488E-2</v>
      </c>
      <c r="C159" s="7">
        <v>3.2773938795656488E-2</v>
      </c>
      <c r="D159" s="7">
        <v>3.2773938795656488E-2</v>
      </c>
      <c r="E159" s="64">
        <v>8.899999999999908E-3</v>
      </c>
      <c r="F159" s="43">
        <v>8.8999999999999999E-3</v>
      </c>
      <c r="G159" s="7">
        <v>8.899999999999908E-3</v>
      </c>
      <c r="H159" s="64">
        <f t="shared" si="187"/>
        <v>1.6515813019202241E-3</v>
      </c>
      <c r="I159" s="7">
        <f t="shared" si="188"/>
        <v>1.6515813019202241E-3</v>
      </c>
      <c r="J159" s="7">
        <f t="shared" si="189"/>
        <v>1.6515813019202241E-3</v>
      </c>
      <c r="K159" s="64">
        <v>0.02</v>
      </c>
      <c r="L159" s="7">
        <v>0.02</v>
      </c>
      <c r="M159" s="7">
        <v>0.02</v>
      </c>
      <c r="N159" s="76">
        <v>166.114</v>
      </c>
      <c r="O159" s="9">
        <v>165.92699999999999</v>
      </c>
      <c r="P159" s="9">
        <v>166.114</v>
      </c>
      <c r="Q159" s="72">
        <f t="shared" si="151"/>
        <v>5.3316999999999997</v>
      </c>
      <c r="R159" s="8">
        <v>5.3316999999999997</v>
      </c>
      <c r="S159" s="8">
        <f t="shared" si="152"/>
        <v>5.3316999999999997</v>
      </c>
      <c r="T159" s="161">
        <f t="shared" si="153"/>
        <v>0.11242645495144266</v>
      </c>
      <c r="U159" s="162">
        <f t="shared" si="154"/>
        <v>0.11242645495144266</v>
      </c>
      <c r="V159" s="162">
        <f t="shared" si="155"/>
        <v>0.11242645495144266</v>
      </c>
      <c r="W159" s="163">
        <f t="shared" si="156"/>
        <v>2.409304227489284E-2</v>
      </c>
      <c r="X159" s="162">
        <f t="shared" si="157"/>
        <v>2.40890298559997E-2</v>
      </c>
      <c r="Y159" s="162">
        <f t="shared" si="158"/>
        <v>2.409304227489284E-2</v>
      </c>
      <c r="Z159" s="163">
        <f t="shared" si="159"/>
        <v>4.9629315732038215E-3</v>
      </c>
      <c r="AA159" s="162">
        <f t="shared" si="160"/>
        <v>4.9629315732038215E-3</v>
      </c>
      <c r="AB159" s="162">
        <f t="shared" si="161"/>
        <v>4.9629315732038215E-3</v>
      </c>
      <c r="AC159" s="128">
        <f t="shared" si="162"/>
        <v>0.02</v>
      </c>
      <c r="AD159" s="127">
        <f t="shared" si="163"/>
        <v>0.02</v>
      </c>
      <c r="AE159" s="127">
        <f t="shared" si="164"/>
        <v>0.02</v>
      </c>
      <c r="AF159" s="159">
        <f t="shared" si="165"/>
        <v>166.114</v>
      </c>
      <c r="AG159" s="160">
        <f t="shared" si="166"/>
        <v>165.92699999999999</v>
      </c>
      <c r="AH159" s="160">
        <f t="shared" si="167"/>
        <v>166.114</v>
      </c>
      <c r="AI159" s="159">
        <f t="shared" si="168"/>
        <v>5.3316999999999997</v>
      </c>
      <c r="AJ159" s="160">
        <f t="shared" si="169"/>
        <v>5.3316999999999997</v>
      </c>
      <c r="AK159" s="160">
        <f t="shared" si="170"/>
        <v>5.3316999999999997</v>
      </c>
      <c r="AL159" s="170">
        <f t="shared" si="171"/>
        <v>0.24521153696147446</v>
      </c>
      <c r="AM159" s="127">
        <f t="shared" si="143"/>
        <v>0.24521153696147446</v>
      </c>
      <c r="AN159" s="127">
        <f t="shared" si="144"/>
        <v>0.24521153696147446</v>
      </c>
      <c r="AO159" s="155">
        <f t="shared" si="145"/>
        <v>4.3115562357607384E-2</v>
      </c>
      <c r="AP159" s="154">
        <f t="shared" si="146"/>
        <v>4.3111453103769959E-2</v>
      </c>
      <c r="AQ159" s="154">
        <f t="shared" si="147"/>
        <v>4.3115562357607384E-2</v>
      </c>
      <c r="AR159" s="128">
        <f t="shared" si="148"/>
        <v>3.0158657467605376E-2</v>
      </c>
      <c r="AS159" s="127">
        <f t="shared" si="149"/>
        <v>3.0158657467605376E-2</v>
      </c>
      <c r="AT159" s="127">
        <f t="shared" si="150"/>
        <v>3.0158657467605376E-2</v>
      </c>
      <c r="AU159" s="128">
        <f t="shared" si="172"/>
        <v>0.02</v>
      </c>
      <c r="AV159" s="127">
        <f t="shared" si="173"/>
        <v>0.02</v>
      </c>
      <c r="AW159" s="127">
        <f t="shared" si="174"/>
        <v>0.02</v>
      </c>
      <c r="AX159" s="159">
        <f t="shared" si="175"/>
        <v>166.114</v>
      </c>
      <c r="AY159" s="160">
        <f t="shared" si="176"/>
        <v>165.92699999999999</v>
      </c>
      <c r="AZ159" s="160">
        <f t="shared" si="177"/>
        <v>166.114</v>
      </c>
      <c r="BA159" s="159">
        <f t="shared" si="178"/>
        <v>5.3316999999999997</v>
      </c>
      <c r="BB159" s="160">
        <f t="shared" si="179"/>
        <v>5.3316999999999997</v>
      </c>
      <c r="BC159" s="160">
        <f t="shared" si="180"/>
        <v>5.3316999999999997</v>
      </c>
      <c r="BD159" s="171">
        <f t="shared" si="181"/>
        <v>210.37441666666669</v>
      </c>
      <c r="BE159" s="172">
        <f t="shared" si="182"/>
        <v>210.42841666666672</v>
      </c>
      <c r="BF159" s="172">
        <f t="shared" si="183"/>
        <v>210.37441666666669</v>
      </c>
      <c r="BG159" s="159">
        <f t="shared" si="184"/>
        <v>5.1401583333333329</v>
      </c>
      <c r="BH159" s="160">
        <f t="shared" si="185"/>
        <v>5.1401583333333329</v>
      </c>
      <c r="BI159" s="160">
        <f t="shared" si="186"/>
        <v>5.1401583333333329</v>
      </c>
      <c r="BM159" s="250"/>
    </row>
    <row r="160" spans="1:65">
      <c r="A160" s="6">
        <v>44166</v>
      </c>
      <c r="B160" s="7">
        <v>9.5810827887206074E-3</v>
      </c>
      <c r="C160" s="7">
        <v>9.5810827887206074E-3</v>
      </c>
      <c r="D160" s="7">
        <v>9.5810827887206074E-3</v>
      </c>
      <c r="E160" s="64">
        <v>1.3500000000000068E-2</v>
      </c>
      <c r="F160" s="43">
        <v>1.3500000000000002E-2</v>
      </c>
      <c r="G160" s="7">
        <v>1.3500000000000068E-2</v>
      </c>
      <c r="H160" s="64">
        <f t="shared" si="187"/>
        <v>1.6515813019202241E-3</v>
      </c>
      <c r="I160" s="7">
        <f t="shared" si="188"/>
        <v>1.6515813019202241E-3</v>
      </c>
      <c r="J160" s="7">
        <f t="shared" si="189"/>
        <v>1.6515813019202241E-3</v>
      </c>
      <c r="K160" s="64">
        <v>0.02</v>
      </c>
      <c r="L160" s="7">
        <v>0.02</v>
      </c>
      <c r="M160" s="7">
        <v>0.02</v>
      </c>
      <c r="N160" s="76">
        <v>142.852</v>
      </c>
      <c r="O160" s="9">
        <v>142.851</v>
      </c>
      <c r="P160" s="9">
        <v>142.852</v>
      </c>
      <c r="Q160" s="72">
        <f t="shared" si="151"/>
        <v>5.1966999999999999</v>
      </c>
      <c r="R160" s="8">
        <v>5.1966999999999999</v>
      </c>
      <c r="S160" s="8">
        <f t="shared" si="152"/>
        <v>5.1966999999999999</v>
      </c>
      <c r="T160" s="161">
        <f t="shared" si="153"/>
        <v>7.6362036842990033E-2</v>
      </c>
      <c r="U160" s="162">
        <f t="shared" si="154"/>
        <v>7.6362036842990033E-2</v>
      </c>
      <c r="V160" s="162">
        <f t="shared" si="155"/>
        <v>7.6362036842990033E-2</v>
      </c>
      <c r="W160" s="163">
        <f t="shared" si="156"/>
        <v>3.1317432494948561E-2</v>
      </c>
      <c r="X160" s="162">
        <f t="shared" si="157"/>
        <v>3.1313823289999876E-2</v>
      </c>
      <c r="Y160" s="162">
        <f t="shared" si="158"/>
        <v>3.1317432494948561E-2</v>
      </c>
      <c r="Z160" s="163">
        <f t="shared" si="159"/>
        <v>4.9629315732038215E-3</v>
      </c>
      <c r="AA160" s="162">
        <f t="shared" si="160"/>
        <v>4.9629315732038215E-3</v>
      </c>
      <c r="AB160" s="162">
        <f t="shared" si="161"/>
        <v>4.9629315732038215E-3</v>
      </c>
      <c r="AC160" s="128">
        <f t="shared" si="162"/>
        <v>0.02</v>
      </c>
      <c r="AD160" s="127">
        <f t="shared" si="163"/>
        <v>0.02</v>
      </c>
      <c r="AE160" s="127">
        <f t="shared" si="164"/>
        <v>0.02</v>
      </c>
      <c r="AF160" s="159">
        <f t="shared" si="165"/>
        <v>142.852</v>
      </c>
      <c r="AG160" s="160">
        <f t="shared" si="166"/>
        <v>142.851</v>
      </c>
      <c r="AH160" s="160">
        <f t="shared" si="167"/>
        <v>142.852</v>
      </c>
      <c r="AI160" s="159">
        <f t="shared" si="168"/>
        <v>5.1966999999999999</v>
      </c>
      <c r="AJ160" s="160">
        <f t="shared" si="169"/>
        <v>5.1966999999999999</v>
      </c>
      <c r="AK160" s="160">
        <f t="shared" si="170"/>
        <v>5.1966999999999999</v>
      </c>
      <c r="AL160" s="170">
        <f t="shared" si="171"/>
        <v>0.23138351126052603</v>
      </c>
      <c r="AM160" s="127">
        <f t="shared" ref="AM160:AM208" si="190">FVSCHEDULE(1,C149:C160)-1</f>
        <v>0.23138351126052603</v>
      </c>
      <c r="AN160" s="127">
        <f t="shared" ref="AN160:AN208" si="191">FVSCHEDULE(1,D149:D160)-1</f>
        <v>0.23138351126052603</v>
      </c>
      <c r="AO160" s="155">
        <f t="shared" ref="AO160:AO208" si="192">FVSCHEDULE(1,E149:E160)-1</f>
        <v>4.5177532381869279E-2</v>
      </c>
      <c r="AP160" s="154">
        <f t="shared" ref="AP160:AP208" si="193">FVSCHEDULE(1,F149:F160)-1</f>
        <v>4.517341500509886E-2</v>
      </c>
      <c r="AQ160" s="154">
        <f t="shared" ref="AQ160:AQ208" si="194">FVSCHEDULE(1,G149:G160)-1</f>
        <v>4.5177532381869279E-2</v>
      </c>
      <c r="AR160" s="128">
        <f t="shared" ref="AR160:AR208" si="195">FVSCHEDULE(1,H149:H160)-1</f>
        <v>2.808204268939507E-2</v>
      </c>
      <c r="AS160" s="127">
        <f t="shared" ref="AS160:AS207" si="196">FVSCHEDULE(1,I149:I160)-1</f>
        <v>2.808204268939507E-2</v>
      </c>
      <c r="AT160" s="127">
        <f t="shared" ref="AT160:AT208" si="197">FVSCHEDULE(1,J149:J160)-1</f>
        <v>2.808204268939507E-2</v>
      </c>
      <c r="AU160" s="128">
        <f t="shared" si="172"/>
        <v>0.02</v>
      </c>
      <c r="AV160" s="127">
        <f t="shared" si="173"/>
        <v>0.02</v>
      </c>
      <c r="AW160" s="127">
        <f t="shared" si="174"/>
        <v>0.02</v>
      </c>
      <c r="AX160" s="159">
        <f t="shared" si="175"/>
        <v>142.852</v>
      </c>
      <c r="AY160" s="160">
        <f t="shared" si="176"/>
        <v>142.851</v>
      </c>
      <c r="AZ160" s="160">
        <f t="shared" si="177"/>
        <v>142.852</v>
      </c>
      <c r="BA160" s="159">
        <f t="shared" si="178"/>
        <v>5.1966999999999999</v>
      </c>
      <c r="BB160" s="160">
        <f t="shared" si="179"/>
        <v>5.1966999999999999</v>
      </c>
      <c r="BC160" s="160">
        <f t="shared" si="180"/>
        <v>5.1966999999999999</v>
      </c>
      <c r="BD160" s="171">
        <f t="shared" si="181"/>
        <v>213.99125000000001</v>
      </c>
      <c r="BE160" s="172">
        <f t="shared" si="182"/>
        <v>214.04516666666669</v>
      </c>
      <c r="BF160" s="172">
        <f t="shared" si="183"/>
        <v>213.99125000000001</v>
      </c>
      <c r="BG160" s="159">
        <f t="shared" si="184"/>
        <v>5.2373249999999993</v>
      </c>
      <c r="BH160" s="160">
        <f t="shared" si="185"/>
        <v>5.2373249999999993</v>
      </c>
      <c r="BI160" s="160">
        <f t="shared" si="186"/>
        <v>5.2373249999999993</v>
      </c>
      <c r="BM160" s="250"/>
    </row>
    <row r="161" spans="1:65">
      <c r="A161" s="53">
        <v>44197</v>
      </c>
      <c r="B161" s="93">
        <v>2.5767096938458911E-2</v>
      </c>
      <c r="C161" s="93">
        <v>2.5767096938458911E-2</v>
      </c>
      <c r="D161" s="93">
        <v>2.5767096938458911E-2</v>
      </c>
      <c r="E161" s="92">
        <v>2.4999999999999467E-3</v>
      </c>
      <c r="F161" s="90">
        <v>2.5000000000000001E-3</v>
      </c>
      <c r="G161" s="93">
        <v>2.4999999999999467E-3</v>
      </c>
      <c r="H161" s="92">
        <f t="shared" si="187"/>
        <v>1.6515813019202241E-3</v>
      </c>
      <c r="I161" s="93">
        <f t="shared" si="188"/>
        <v>1.6515813019202241E-3</v>
      </c>
      <c r="J161" s="93">
        <f t="shared" si="189"/>
        <v>1.6515813019202241E-3</v>
      </c>
      <c r="K161" s="92">
        <v>0.02</v>
      </c>
      <c r="L161" s="93">
        <v>0.02</v>
      </c>
      <c r="M161" s="93">
        <v>0.02</v>
      </c>
      <c r="N161" s="100">
        <v>173.96299999999999</v>
      </c>
      <c r="O161" s="101">
        <v>173.69800000000001</v>
      </c>
      <c r="P161" s="101">
        <v>173.96299999999999</v>
      </c>
      <c r="Q161" s="98">
        <f t="shared" si="151"/>
        <v>5.4759000000000002</v>
      </c>
      <c r="R161" s="99">
        <v>5.4759000000000002</v>
      </c>
      <c r="S161" s="99">
        <f t="shared" si="152"/>
        <v>5.4759000000000002</v>
      </c>
      <c r="T161" s="164">
        <f t="shared" si="153"/>
        <v>6.953558541223992E-2</v>
      </c>
      <c r="U161" s="165">
        <f t="shared" si="154"/>
        <v>6.953558541223992E-2</v>
      </c>
      <c r="V161" s="165">
        <f t="shared" si="155"/>
        <v>6.953558541223992E-2</v>
      </c>
      <c r="W161" s="166">
        <f t="shared" si="156"/>
        <v>2.5076450375000059E-2</v>
      </c>
      <c r="X161" s="165">
        <f t="shared" si="157"/>
        <v>2.5076450375000059E-2</v>
      </c>
      <c r="Y161" s="165">
        <f t="shared" si="158"/>
        <v>2.5076450375000059E-2</v>
      </c>
      <c r="Z161" s="166">
        <f t="shared" si="159"/>
        <v>4.9629315732038215E-3</v>
      </c>
      <c r="AA161" s="165">
        <f t="shared" si="160"/>
        <v>4.9629315732038215E-3</v>
      </c>
      <c r="AB161" s="165">
        <f t="shared" si="161"/>
        <v>4.9629315732038215E-3</v>
      </c>
      <c r="AC161" s="177">
        <f t="shared" si="162"/>
        <v>0.02</v>
      </c>
      <c r="AD161" s="174">
        <f t="shared" si="163"/>
        <v>0.02</v>
      </c>
      <c r="AE161" s="174">
        <f t="shared" si="164"/>
        <v>0.02</v>
      </c>
      <c r="AF161" s="167">
        <f t="shared" si="165"/>
        <v>173.96299999999999</v>
      </c>
      <c r="AG161" s="168">
        <f t="shared" si="166"/>
        <v>173.69800000000001</v>
      </c>
      <c r="AH161" s="168">
        <f t="shared" si="167"/>
        <v>173.96299999999999</v>
      </c>
      <c r="AI161" s="167">
        <f t="shared" si="168"/>
        <v>5.4759000000000002</v>
      </c>
      <c r="AJ161" s="168">
        <f t="shared" si="169"/>
        <v>5.4759000000000002</v>
      </c>
      <c r="AK161" s="168">
        <f t="shared" si="170"/>
        <v>5.4759000000000002</v>
      </c>
      <c r="AL161" s="173">
        <f t="shared" si="171"/>
        <v>0.25711618613590925</v>
      </c>
      <c r="AM161" s="174">
        <f t="shared" si="190"/>
        <v>0.25711618613590925</v>
      </c>
      <c r="AN161" s="174">
        <f t="shared" si="191"/>
        <v>0.25711618613590925</v>
      </c>
      <c r="AO161" s="175">
        <f t="shared" si="192"/>
        <v>4.5595222486931819E-2</v>
      </c>
      <c r="AP161" s="176">
        <f t="shared" si="193"/>
        <v>4.5590608265254406E-2</v>
      </c>
      <c r="AQ161" s="176">
        <f t="shared" si="194"/>
        <v>4.5595222486931819E-2</v>
      </c>
      <c r="AR161" s="177">
        <f t="shared" si="195"/>
        <v>2.6009613993498881E-2</v>
      </c>
      <c r="AS161" s="174">
        <f t="shared" si="196"/>
        <v>2.6009613993498881E-2</v>
      </c>
      <c r="AT161" s="174">
        <f t="shared" si="197"/>
        <v>2.6009613993498881E-2</v>
      </c>
      <c r="AU161" s="177">
        <f t="shared" si="172"/>
        <v>0.02</v>
      </c>
      <c r="AV161" s="174">
        <f t="shared" si="173"/>
        <v>0.02</v>
      </c>
      <c r="AW161" s="174">
        <f t="shared" si="174"/>
        <v>0.02</v>
      </c>
      <c r="AX161" s="167">
        <f t="shared" si="175"/>
        <v>173.96299999999999</v>
      </c>
      <c r="AY161" s="168">
        <f t="shared" si="176"/>
        <v>173.69800000000001</v>
      </c>
      <c r="AZ161" s="168">
        <f t="shared" si="177"/>
        <v>173.96299999999999</v>
      </c>
      <c r="BA161" s="167">
        <f t="shared" si="178"/>
        <v>5.4759000000000002</v>
      </c>
      <c r="BB161" s="168">
        <f t="shared" si="179"/>
        <v>5.4759000000000002</v>
      </c>
      <c r="BC161" s="168">
        <f t="shared" si="180"/>
        <v>5.4759000000000002</v>
      </c>
      <c r="BD161" s="178">
        <f t="shared" si="181"/>
        <v>219.93383333333335</v>
      </c>
      <c r="BE161" s="179">
        <f t="shared" si="182"/>
        <v>219.96558333333337</v>
      </c>
      <c r="BF161" s="179">
        <f t="shared" si="183"/>
        <v>219.93383333333335</v>
      </c>
      <c r="BG161" s="167">
        <f t="shared" si="184"/>
        <v>5.3378583333333331</v>
      </c>
      <c r="BH161" s="168">
        <f t="shared" si="185"/>
        <v>5.3378583333333331</v>
      </c>
      <c r="BI161" s="168">
        <f t="shared" si="186"/>
        <v>5.3378583333333331</v>
      </c>
      <c r="BM161" s="250"/>
    </row>
    <row r="162" spans="1:65">
      <c r="A162" s="6">
        <v>44228</v>
      </c>
      <c r="B162" s="7">
        <v>2.525854049250964E-2</v>
      </c>
      <c r="C162" s="7">
        <v>2.525854049250964E-2</v>
      </c>
      <c r="D162" s="7">
        <v>2.525854049250964E-2</v>
      </c>
      <c r="E162" s="64">
        <v>8.599999999999941E-3</v>
      </c>
      <c r="F162" s="43">
        <v>8.6E-3</v>
      </c>
      <c r="G162" s="7">
        <v>8.599999999999941E-3</v>
      </c>
      <c r="H162" s="64">
        <f t="shared" si="187"/>
        <v>1.6515813019202241E-3</v>
      </c>
      <c r="I162" s="7">
        <f t="shared" si="188"/>
        <v>1.6515813019202241E-3</v>
      </c>
      <c r="J162" s="7">
        <f t="shared" si="189"/>
        <v>1.6515813019202241E-3</v>
      </c>
      <c r="K162" s="64">
        <v>0.02</v>
      </c>
      <c r="L162" s="7">
        <v>0.02</v>
      </c>
      <c r="M162" s="7">
        <v>0.02</v>
      </c>
      <c r="N162" s="76">
        <v>190.87200000000001</v>
      </c>
      <c r="O162" s="9">
        <v>190.876</v>
      </c>
      <c r="P162" s="9">
        <v>190.87200000000001</v>
      </c>
      <c r="Q162" s="72">
        <f t="shared" si="151"/>
        <v>5.5301999999999998</v>
      </c>
      <c r="R162" s="8">
        <v>5.5301999999999998</v>
      </c>
      <c r="S162" s="8">
        <f t="shared" si="152"/>
        <v>5.5301999999999998</v>
      </c>
      <c r="T162" s="161">
        <f t="shared" si="153"/>
        <v>6.1752676082502456E-2</v>
      </c>
      <c r="U162" s="162">
        <f t="shared" si="154"/>
        <v>6.1752676082502456E-2</v>
      </c>
      <c r="V162" s="162">
        <f t="shared" si="155"/>
        <v>6.1752676082502456E-2</v>
      </c>
      <c r="W162" s="163">
        <f t="shared" si="156"/>
        <v>2.4771640250000004E-2</v>
      </c>
      <c r="X162" s="162">
        <f t="shared" si="157"/>
        <v>2.4771640250000004E-2</v>
      </c>
      <c r="Y162" s="162">
        <f t="shared" si="158"/>
        <v>2.4771640250000004E-2</v>
      </c>
      <c r="Z162" s="163">
        <f t="shared" si="159"/>
        <v>4.9629315732038215E-3</v>
      </c>
      <c r="AA162" s="162">
        <f t="shared" si="160"/>
        <v>4.9629315732038215E-3</v>
      </c>
      <c r="AB162" s="162">
        <f t="shared" si="161"/>
        <v>4.9629315732038215E-3</v>
      </c>
      <c r="AC162" s="128">
        <f t="shared" si="162"/>
        <v>0.02</v>
      </c>
      <c r="AD162" s="127">
        <f t="shared" si="163"/>
        <v>0.02</v>
      </c>
      <c r="AE162" s="127">
        <f t="shared" si="164"/>
        <v>0.02</v>
      </c>
      <c r="AF162" s="159">
        <f t="shared" si="165"/>
        <v>190.87200000000001</v>
      </c>
      <c r="AG162" s="160">
        <f t="shared" si="166"/>
        <v>190.876</v>
      </c>
      <c r="AH162" s="160">
        <f t="shared" si="167"/>
        <v>190.87200000000001</v>
      </c>
      <c r="AI162" s="159">
        <f t="shared" si="168"/>
        <v>5.5301999999999998</v>
      </c>
      <c r="AJ162" s="160">
        <f t="shared" si="169"/>
        <v>5.5301999999999998</v>
      </c>
      <c r="AK162" s="160">
        <f t="shared" si="170"/>
        <v>5.5301999999999998</v>
      </c>
      <c r="AL162" s="170">
        <f t="shared" si="171"/>
        <v>0.28939315839107671</v>
      </c>
      <c r="AM162" s="127">
        <f t="shared" si="190"/>
        <v>0.28939315839107671</v>
      </c>
      <c r="AN162" s="127">
        <f t="shared" si="191"/>
        <v>0.28939315839107671</v>
      </c>
      <c r="AO162" s="155">
        <f t="shared" si="192"/>
        <v>5.1957162390848799E-2</v>
      </c>
      <c r="AP162" s="154">
        <f t="shared" si="193"/>
        <v>5.1952805482628817E-2</v>
      </c>
      <c r="AQ162" s="154">
        <f t="shared" si="194"/>
        <v>5.1957162390848799E-2</v>
      </c>
      <c r="AR162" s="128">
        <f t="shared" si="195"/>
        <v>2.4145762951333083E-2</v>
      </c>
      <c r="AS162" s="127">
        <f t="shared" si="196"/>
        <v>2.4145762951333083E-2</v>
      </c>
      <c r="AT162" s="127">
        <f t="shared" si="197"/>
        <v>2.4145762951333083E-2</v>
      </c>
      <c r="AU162" s="128">
        <f t="shared" si="172"/>
        <v>0.02</v>
      </c>
      <c r="AV162" s="127">
        <f t="shared" si="173"/>
        <v>0.02</v>
      </c>
      <c r="AW162" s="127">
        <f t="shared" si="174"/>
        <v>0.02</v>
      </c>
      <c r="AX162" s="159">
        <f t="shared" si="175"/>
        <v>190.87200000000001</v>
      </c>
      <c r="AY162" s="160">
        <f t="shared" si="176"/>
        <v>190.876</v>
      </c>
      <c r="AZ162" s="160">
        <f t="shared" si="177"/>
        <v>190.87200000000001</v>
      </c>
      <c r="BA162" s="159">
        <f t="shared" si="178"/>
        <v>5.5301999999999998</v>
      </c>
      <c r="BB162" s="160">
        <f t="shared" si="179"/>
        <v>5.5301999999999998</v>
      </c>
      <c r="BC162" s="160">
        <f t="shared" si="180"/>
        <v>5.5301999999999998</v>
      </c>
      <c r="BD162" s="171">
        <f t="shared" si="181"/>
        <v>224.84191666666663</v>
      </c>
      <c r="BE162" s="172">
        <f t="shared" si="182"/>
        <v>224.87400000000002</v>
      </c>
      <c r="BF162" s="172">
        <f t="shared" si="183"/>
        <v>224.84191666666663</v>
      </c>
      <c r="BG162" s="159">
        <f t="shared" si="184"/>
        <v>5.4238166666666663</v>
      </c>
      <c r="BH162" s="160">
        <f t="shared" si="185"/>
        <v>5.4238166666666663</v>
      </c>
      <c r="BI162" s="160">
        <f t="shared" si="186"/>
        <v>5.4238166666666663</v>
      </c>
      <c r="BM162" s="250"/>
    </row>
    <row r="163" spans="1:65">
      <c r="A163" s="6">
        <v>44256</v>
      </c>
      <c r="B163" s="7">
        <v>2.9382654010984055E-2</v>
      </c>
      <c r="C163" s="7">
        <v>2.9382654010984055E-2</v>
      </c>
      <c r="D163" s="7">
        <v>2.9382654010984055E-2</v>
      </c>
      <c r="E163" s="64">
        <v>9.300000000000086E-3</v>
      </c>
      <c r="F163" s="43">
        <v>9.300000000000001E-3</v>
      </c>
      <c r="G163" s="7">
        <v>9.300000000000086E-3</v>
      </c>
      <c r="H163" s="64">
        <f t="shared" si="187"/>
        <v>2.2632796417700884E-3</v>
      </c>
      <c r="I163" s="7">
        <f t="shared" si="188"/>
        <v>2.2632796417700884E-3</v>
      </c>
      <c r="J163" s="7">
        <f t="shared" si="189"/>
        <v>2.2632796417700884E-3</v>
      </c>
      <c r="K163" s="64">
        <v>2.75E-2</v>
      </c>
      <c r="L163" s="7">
        <v>2.75E-2</v>
      </c>
      <c r="M163" s="7">
        <v>2.75E-2</v>
      </c>
      <c r="N163" s="76">
        <v>225.45400000000001</v>
      </c>
      <c r="O163" s="9">
        <v>225.452</v>
      </c>
      <c r="P163" s="9">
        <v>225.45400000000001</v>
      </c>
      <c r="Q163" s="72">
        <f t="shared" si="151"/>
        <v>5.6973000000000003</v>
      </c>
      <c r="R163" s="8">
        <v>5.6973000000000003</v>
      </c>
      <c r="S163" s="8">
        <f t="shared" si="152"/>
        <v>5.6973000000000003</v>
      </c>
      <c r="T163" s="161">
        <f t="shared" si="153"/>
        <v>8.2577522738505493E-2</v>
      </c>
      <c r="U163" s="162">
        <f t="shared" si="154"/>
        <v>8.2577522738505493E-2</v>
      </c>
      <c r="V163" s="162">
        <f t="shared" si="155"/>
        <v>8.2577522738505493E-2</v>
      </c>
      <c r="W163" s="163">
        <f t="shared" si="156"/>
        <v>2.0524929949999882E-2</v>
      </c>
      <c r="X163" s="162">
        <f t="shared" si="157"/>
        <v>2.0524929949999882E-2</v>
      </c>
      <c r="Y163" s="162">
        <f t="shared" si="158"/>
        <v>2.0524929949999882E-2</v>
      </c>
      <c r="Z163" s="163">
        <f t="shared" si="159"/>
        <v>5.5766521206770392E-3</v>
      </c>
      <c r="AA163" s="162">
        <f t="shared" si="160"/>
        <v>5.5766521206770392E-3</v>
      </c>
      <c r="AB163" s="162">
        <f t="shared" si="161"/>
        <v>5.5766521206770392E-3</v>
      </c>
      <c r="AC163" s="128">
        <f t="shared" si="162"/>
        <v>2.75E-2</v>
      </c>
      <c r="AD163" s="127">
        <f t="shared" si="163"/>
        <v>2.75E-2</v>
      </c>
      <c r="AE163" s="127">
        <f t="shared" si="164"/>
        <v>2.75E-2</v>
      </c>
      <c r="AF163" s="159">
        <f t="shared" si="165"/>
        <v>225.45400000000001</v>
      </c>
      <c r="AG163" s="160">
        <f t="shared" si="166"/>
        <v>225.452</v>
      </c>
      <c r="AH163" s="160">
        <f t="shared" si="167"/>
        <v>225.45400000000001</v>
      </c>
      <c r="AI163" s="159">
        <f t="shared" si="168"/>
        <v>5.6973000000000003</v>
      </c>
      <c r="AJ163" s="160">
        <f t="shared" si="169"/>
        <v>5.6973000000000003</v>
      </c>
      <c r="AK163" s="160">
        <f t="shared" si="170"/>
        <v>5.6973000000000003</v>
      </c>
      <c r="AL163" s="170">
        <f t="shared" si="171"/>
        <v>0.31096970105245769</v>
      </c>
      <c r="AM163" s="127">
        <f t="shared" si="190"/>
        <v>0.31096970105245769</v>
      </c>
      <c r="AN163" s="127">
        <f t="shared" si="191"/>
        <v>0.31096970105245769</v>
      </c>
      <c r="AO163" s="155">
        <f t="shared" si="192"/>
        <v>6.0997928479775476E-2</v>
      </c>
      <c r="AP163" s="154">
        <f t="shared" si="193"/>
        <v>6.0993271283718897E-2</v>
      </c>
      <c r="AQ163" s="154">
        <f t="shared" si="194"/>
        <v>6.0997928479775476E-2</v>
      </c>
      <c r="AR163" s="128">
        <f t="shared" si="195"/>
        <v>2.3319499369259589E-2</v>
      </c>
      <c r="AS163" s="127">
        <f t="shared" si="196"/>
        <v>2.3319499369259589E-2</v>
      </c>
      <c r="AT163" s="127">
        <f t="shared" si="197"/>
        <v>2.3319499369259589E-2</v>
      </c>
      <c r="AU163" s="128">
        <f t="shared" si="172"/>
        <v>2.75E-2</v>
      </c>
      <c r="AV163" s="127">
        <f t="shared" si="173"/>
        <v>2.75E-2</v>
      </c>
      <c r="AW163" s="127">
        <f t="shared" si="174"/>
        <v>2.75E-2</v>
      </c>
      <c r="AX163" s="159">
        <f t="shared" si="175"/>
        <v>225.45400000000001</v>
      </c>
      <c r="AY163" s="160">
        <f t="shared" si="176"/>
        <v>225.452</v>
      </c>
      <c r="AZ163" s="160">
        <f t="shared" si="177"/>
        <v>225.45400000000001</v>
      </c>
      <c r="BA163" s="159">
        <f t="shared" si="178"/>
        <v>5.6973000000000003</v>
      </c>
      <c r="BB163" s="160">
        <f t="shared" si="179"/>
        <v>5.6973000000000003</v>
      </c>
      <c r="BC163" s="160">
        <f t="shared" si="180"/>
        <v>5.6973000000000003</v>
      </c>
      <c r="BD163" s="171">
        <f t="shared" si="181"/>
        <v>220.63400000000001</v>
      </c>
      <c r="BE163" s="172">
        <f t="shared" si="182"/>
        <v>220.66583333333332</v>
      </c>
      <c r="BF163" s="172">
        <f t="shared" si="183"/>
        <v>220.63400000000001</v>
      </c>
      <c r="BG163" s="159">
        <f t="shared" si="184"/>
        <v>5.4653666666666672</v>
      </c>
      <c r="BH163" s="160">
        <f t="shared" si="185"/>
        <v>5.4653666666666672</v>
      </c>
      <c r="BI163" s="160">
        <f t="shared" si="186"/>
        <v>5.4653666666666672</v>
      </c>
      <c r="BM163" s="250"/>
    </row>
    <row r="164" spans="1:65">
      <c r="A164" s="6">
        <v>44287</v>
      </c>
      <c r="B164" s="7">
        <v>1.5082790815338365E-2</v>
      </c>
      <c r="C164" s="7">
        <v>1.5082790815338365E-2</v>
      </c>
      <c r="D164" s="7">
        <v>1.5082790815338365E-2</v>
      </c>
      <c r="E164" s="64">
        <v>3.1000000000001027E-3</v>
      </c>
      <c r="F164" s="43">
        <v>3.0999999999999999E-3</v>
      </c>
      <c r="G164" s="7">
        <v>3.1000000000001027E-3</v>
      </c>
      <c r="H164" s="64">
        <f t="shared" si="187"/>
        <v>2.2632796417700884E-3</v>
      </c>
      <c r="I164" s="7">
        <f t="shared" si="188"/>
        <v>2.2632796417700884E-3</v>
      </c>
      <c r="J164" s="7">
        <f t="shared" si="189"/>
        <v>2.2632796417700884E-3</v>
      </c>
      <c r="K164" s="64">
        <v>2.75E-2</v>
      </c>
      <c r="L164" s="7">
        <v>2.75E-2</v>
      </c>
      <c r="M164" s="7">
        <v>2.75E-2</v>
      </c>
      <c r="N164" s="76">
        <v>192.05699999999999</v>
      </c>
      <c r="O164" s="9">
        <v>192.05699999999999</v>
      </c>
      <c r="P164" s="9">
        <v>192.05699999999999</v>
      </c>
      <c r="Q164" s="72">
        <f t="shared" si="151"/>
        <v>5.4036</v>
      </c>
      <c r="R164" s="8">
        <v>5.4036</v>
      </c>
      <c r="S164" s="8">
        <f t="shared" si="152"/>
        <v>5.4036</v>
      </c>
      <c r="T164" s="161">
        <f t="shared" si="153"/>
        <v>7.130148387016022E-2</v>
      </c>
      <c r="U164" s="162">
        <f t="shared" si="154"/>
        <v>7.130148387016022E-2</v>
      </c>
      <c r="V164" s="162">
        <f t="shared" si="155"/>
        <v>7.130148387016022E-2</v>
      </c>
      <c r="W164" s="163">
        <f t="shared" si="156"/>
        <v>2.1135717938000065E-2</v>
      </c>
      <c r="X164" s="162">
        <f t="shared" si="157"/>
        <v>2.1135717938000065E-2</v>
      </c>
      <c r="Y164" s="162">
        <f t="shared" si="158"/>
        <v>2.1135717938000065E-2</v>
      </c>
      <c r="Z164" s="163">
        <f t="shared" si="159"/>
        <v>6.1907474609892432E-3</v>
      </c>
      <c r="AA164" s="162">
        <f t="shared" si="160"/>
        <v>6.1907474609892432E-3</v>
      </c>
      <c r="AB164" s="162">
        <f t="shared" si="161"/>
        <v>6.1907474609892432E-3</v>
      </c>
      <c r="AC164" s="128">
        <f t="shared" si="162"/>
        <v>2.75E-2</v>
      </c>
      <c r="AD164" s="127">
        <f t="shared" si="163"/>
        <v>2.75E-2</v>
      </c>
      <c r="AE164" s="127">
        <f t="shared" si="164"/>
        <v>2.75E-2</v>
      </c>
      <c r="AF164" s="159">
        <f t="shared" si="165"/>
        <v>192.05699999999999</v>
      </c>
      <c r="AG164" s="160">
        <f t="shared" si="166"/>
        <v>192.05699999999999</v>
      </c>
      <c r="AH164" s="160">
        <f t="shared" si="167"/>
        <v>192.05699999999999</v>
      </c>
      <c r="AI164" s="159">
        <f t="shared" si="168"/>
        <v>5.4036</v>
      </c>
      <c r="AJ164" s="160">
        <f t="shared" si="169"/>
        <v>5.4036</v>
      </c>
      <c r="AK164" s="160">
        <f t="shared" si="170"/>
        <v>5.4036</v>
      </c>
      <c r="AL164" s="170">
        <f t="shared" si="171"/>
        <v>0.32015124000611817</v>
      </c>
      <c r="AM164" s="127">
        <f t="shared" si="190"/>
        <v>0.32015124000611817</v>
      </c>
      <c r="AN164" s="127">
        <f t="shared" si="191"/>
        <v>0.32015124000611817</v>
      </c>
      <c r="AO164" s="155">
        <f t="shared" si="192"/>
        <v>6.7596507556827889E-2</v>
      </c>
      <c r="AP164" s="154">
        <f t="shared" si="193"/>
        <v>6.7591885269032925E-2</v>
      </c>
      <c r="AQ164" s="154">
        <f t="shared" si="194"/>
        <v>6.7596507556827889E-2</v>
      </c>
      <c r="AR164" s="128">
        <f t="shared" si="195"/>
        <v>2.2493902402751065E-2</v>
      </c>
      <c r="AS164" s="127">
        <f t="shared" si="196"/>
        <v>2.2493902402751065E-2</v>
      </c>
      <c r="AT164" s="127">
        <f t="shared" si="197"/>
        <v>2.2493902402751065E-2</v>
      </c>
      <c r="AU164" s="128">
        <f t="shared" si="172"/>
        <v>2.75E-2</v>
      </c>
      <c r="AV164" s="127">
        <f t="shared" si="173"/>
        <v>2.75E-2</v>
      </c>
      <c r="AW164" s="127">
        <f t="shared" si="174"/>
        <v>2.75E-2</v>
      </c>
      <c r="AX164" s="159">
        <f t="shared" si="175"/>
        <v>192.05699999999999</v>
      </c>
      <c r="AY164" s="160">
        <f t="shared" si="176"/>
        <v>192.05699999999999</v>
      </c>
      <c r="AZ164" s="160">
        <f t="shared" si="177"/>
        <v>192.05699999999999</v>
      </c>
      <c r="BA164" s="159">
        <f t="shared" si="178"/>
        <v>5.4036</v>
      </c>
      <c r="BB164" s="160">
        <f t="shared" si="179"/>
        <v>5.4036</v>
      </c>
      <c r="BC164" s="160">
        <f t="shared" si="180"/>
        <v>5.4036</v>
      </c>
      <c r="BD164" s="171">
        <f t="shared" si="181"/>
        <v>210.95683333333332</v>
      </c>
      <c r="BE164" s="172">
        <f t="shared" si="182"/>
        <v>210.98891666666668</v>
      </c>
      <c r="BF164" s="172">
        <f t="shared" si="183"/>
        <v>210.95683333333332</v>
      </c>
      <c r="BG164" s="159">
        <f t="shared" si="184"/>
        <v>5.4634166666666673</v>
      </c>
      <c r="BH164" s="160">
        <f t="shared" si="185"/>
        <v>5.4634166666666673</v>
      </c>
      <c r="BI164" s="160">
        <f t="shared" si="186"/>
        <v>5.4634166666666673</v>
      </c>
      <c r="BM164" s="250"/>
    </row>
    <row r="165" spans="1:65">
      <c r="A165" s="6">
        <v>44317</v>
      </c>
      <c r="B165" s="7">
        <v>4.0963346381609922E-2</v>
      </c>
      <c r="C165" s="7">
        <v>4.0963346381609922E-2</v>
      </c>
      <c r="D165" s="7">
        <v>4.0963346381609922E-2</v>
      </c>
      <c r="E165" s="64">
        <v>8.2999999999999741E-3</v>
      </c>
      <c r="F165" s="43">
        <v>8.3000000000000001E-3</v>
      </c>
      <c r="G165" s="7">
        <v>8.2999999999999741E-3</v>
      </c>
      <c r="H165" s="64">
        <f t="shared" si="187"/>
        <v>2.8708987190766422E-3</v>
      </c>
      <c r="I165" s="7">
        <f t="shared" si="188"/>
        <v>2.8708987190766422E-3</v>
      </c>
      <c r="J165" s="7">
        <f t="shared" si="189"/>
        <v>2.8708987190766422E-3</v>
      </c>
      <c r="K165" s="64">
        <v>3.5000000000000003E-2</v>
      </c>
      <c r="L165" s="7">
        <v>3.5000000000000003E-2</v>
      </c>
      <c r="M165" s="7">
        <v>3.5000000000000003E-2</v>
      </c>
      <c r="N165" s="76">
        <v>171.768</v>
      </c>
      <c r="O165" s="9">
        <v>171.768</v>
      </c>
      <c r="P165" s="9">
        <v>171.768</v>
      </c>
      <c r="Q165" s="72">
        <f t="shared" si="151"/>
        <v>5.2321999999999997</v>
      </c>
      <c r="R165" s="8">
        <v>5.2321999999999997</v>
      </c>
      <c r="S165" s="8">
        <f t="shared" si="152"/>
        <v>5.2321999999999997</v>
      </c>
      <c r="T165" s="161">
        <f t="shared" si="153"/>
        <v>8.7711570875925515E-2</v>
      </c>
      <c r="U165" s="162">
        <f t="shared" si="154"/>
        <v>8.7711570875925515E-2</v>
      </c>
      <c r="V165" s="162">
        <f t="shared" si="155"/>
        <v>8.7711570875925515E-2</v>
      </c>
      <c r="W165" s="163">
        <f t="shared" si="156"/>
        <v>2.0831989289000097E-2</v>
      </c>
      <c r="X165" s="162">
        <f t="shared" si="157"/>
        <v>2.0831989289000097E-2</v>
      </c>
      <c r="Y165" s="162">
        <f t="shared" si="158"/>
        <v>2.0831989289000097E-2</v>
      </c>
      <c r="Z165" s="163">
        <f t="shared" si="159"/>
        <v>7.4155904365940106E-3</v>
      </c>
      <c r="AA165" s="162">
        <f t="shared" si="160"/>
        <v>7.4155904365940106E-3</v>
      </c>
      <c r="AB165" s="162">
        <f t="shared" si="161"/>
        <v>7.4155904365940106E-3</v>
      </c>
      <c r="AC165" s="128">
        <f t="shared" si="162"/>
        <v>3.5000000000000003E-2</v>
      </c>
      <c r="AD165" s="127">
        <f t="shared" si="163"/>
        <v>3.5000000000000003E-2</v>
      </c>
      <c r="AE165" s="127">
        <f t="shared" si="164"/>
        <v>3.5000000000000003E-2</v>
      </c>
      <c r="AF165" s="159">
        <f t="shared" si="165"/>
        <v>171.768</v>
      </c>
      <c r="AG165" s="160">
        <f t="shared" si="166"/>
        <v>171.768</v>
      </c>
      <c r="AH165" s="160">
        <f t="shared" si="167"/>
        <v>171.768</v>
      </c>
      <c r="AI165" s="159">
        <f t="shared" si="168"/>
        <v>5.2321999999999997</v>
      </c>
      <c r="AJ165" s="160">
        <f t="shared" si="169"/>
        <v>5.2321999999999997</v>
      </c>
      <c r="AK165" s="160">
        <f t="shared" si="170"/>
        <v>5.2321999999999997</v>
      </c>
      <c r="AL165" s="170">
        <f t="shared" si="171"/>
        <v>0.37039139795970732</v>
      </c>
      <c r="AM165" s="127">
        <f t="shared" si="190"/>
        <v>0.37039139795970732</v>
      </c>
      <c r="AN165" s="127">
        <f t="shared" si="191"/>
        <v>0.37039139795970732</v>
      </c>
      <c r="AO165" s="155">
        <f t="shared" si="192"/>
        <v>8.0563444713519949E-2</v>
      </c>
      <c r="AP165" s="154">
        <f t="shared" si="193"/>
        <v>8.0559022201129649E-2</v>
      </c>
      <c r="AQ165" s="154">
        <f t="shared" si="194"/>
        <v>8.0563444713519949E-2</v>
      </c>
      <c r="AR165" s="128">
        <f t="shared" si="195"/>
        <v>2.2906615172533229E-2</v>
      </c>
      <c r="AS165" s="127">
        <f t="shared" si="196"/>
        <v>2.2906615172533229E-2</v>
      </c>
      <c r="AT165" s="127">
        <f t="shared" si="197"/>
        <v>2.2906615172533229E-2</v>
      </c>
      <c r="AU165" s="128">
        <f t="shared" si="172"/>
        <v>3.5000000000000003E-2</v>
      </c>
      <c r="AV165" s="127">
        <f t="shared" si="173"/>
        <v>3.5000000000000003E-2</v>
      </c>
      <c r="AW165" s="127">
        <f t="shared" si="174"/>
        <v>3.5000000000000003E-2</v>
      </c>
      <c r="AX165" s="159">
        <f t="shared" si="175"/>
        <v>171.768</v>
      </c>
      <c r="AY165" s="160">
        <f t="shared" si="176"/>
        <v>171.768</v>
      </c>
      <c r="AZ165" s="160">
        <f t="shared" si="177"/>
        <v>171.768</v>
      </c>
      <c r="BA165" s="159">
        <f t="shared" si="178"/>
        <v>5.2321999999999997</v>
      </c>
      <c r="BB165" s="160">
        <f t="shared" si="179"/>
        <v>5.2321999999999997</v>
      </c>
      <c r="BC165" s="160">
        <f t="shared" si="180"/>
        <v>5.2321999999999997</v>
      </c>
      <c r="BD165" s="171">
        <f t="shared" si="181"/>
        <v>201.6096666666667</v>
      </c>
      <c r="BE165" s="172">
        <f t="shared" si="182"/>
        <v>201.64124999999999</v>
      </c>
      <c r="BF165" s="172">
        <f t="shared" si="183"/>
        <v>201.6096666666667</v>
      </c>
      <c r="BG165" s="159">
        <f t="shared" si="184"/>
        <v>5.4472416666666668</v>
      </c>
      <c r="BH165" s="160">
        <f t="shared" si="185"/>
        <v>5.4472416666666668</v>
      </c>
      <c r="BI165" s="160">
        <f t="shared" si="186"/>
        <v>5.4472416666666668</v>
      </c>
      <c r="BM165" s="250"/>
    </row>
    <row r="166" spans="1:65">
      <c r="A166" s="6">
        <v>44348</v>
      </c>
      <c r="B166" s="7">
        <v>6.0264343877098892E-3</v>
      </c>
      <c r="C166" s="7">
        <v>6.0264343877098892E-3</v>
      </c>
      <c r="D166" s="7">
        <v>6.0264343877098892E-3</v>
      </c>
      <c r="E166" s="64">
        <v>5.3000000000000824E-3</v>
      </c>
      <c r="F166" s="43">
        <v>5.3E-3</v>
      </c>
      <c r="G166" s="7">
        <v>5.3000000000000824E-3</v>
      </c>
      <c r="H166" s="64">
        <f t="shared" si="187"/>
        <v>3.474495003497502E-3</v>
      </c>
      <c r="I166" s="7">
        <f t="shared" si="188"/>
        <v>3.474495003497502E-3</v>
      </c>
      <c r="J166" s="7">
        <f t="shared" si="189"/>
        <v>3.474495003497502E-3</v>
      </c>
      <c r="K166" s="64">
        <v>4.2500000000000003E-2</v>
      </c>
      <c r="L166" s="7">
        <v>4.2500000000000003E-2</v>
      </c>
      <c r="M166" s="7">
        <v>4.2500000000000003E-2</v>
      </c>
      <c r="N166" s="76">
        <v>164.77099999999999</v>
      </c>
      <c r="O166" s="9">
        <v>164.79400000000001</v>
      </c>
      <c r="P166" s="9">
        <v>164.77099999999999</v>
      </c>
      <c r="Q166" s="72">
        <f t="shared" si="151"/>
        <v>5.0022000000000002</v>
      </c>
      <c r="R166" s="8">
        <v>5.0022000000000002</v>
      </c>
      <c r="S166" s="8">
        <f t="shared" si="152"/>
        <v>5.0022000000000002</v>
      </c>
      <c r="T166" s="161">
        <f t="shared" si="153"/>
        <v>6.3031894919501674E-2</v>
      </c>
      <c r="U166" s="162">
        <f t="shared" si="154"/>
        <v>6.3031894919501674E-2</v>
      </c>
      <c r="V166" s="162">
        <f t="shared" si="155"/>
        <v>6.3031894919501674E-2</v>
      </c>
      <c r="W166" s="163">
        <f t="shared" si="156"/>
        <v>1.6786286369000036E-2</v>
      </c>
      <c r="X166" s="162">
        <f t="shared" si="157"/>
        <v>1.6786286369000036E-2</v>
      </c>
      <c r="Y166" s="162">
        <f t="shared" si="158"/>
        <v>1.6786286369000036E-2</v>
      </c>
      <c r="Z166" s="163">
        <f t="shared" si="159"/>
        <v>8.6330322640713053E-3</v>
      </c>
      <c r="AA166" s="162">
        <f t="shared" si="160"/>
        <v>8.6330322640713053E-3</v>
      </c>
      <c r="AB166" s="162">
        <f t="shared" si="161"/>
        <v>8.6330322640713053E-3</v>
      </c>
      <c r="AC166" s="128">
        <f t="shared" si="162"/>
        <v>4.2500000000000003E-2</v>
      </c>
      <c r="AD166" s="127">
        <f t="shared" si="163"/>
        <v>4.2500000000000003E-2</v>
      </c>
      <c r="AE166" s="127">
        <f t="shared" si="164"/>
        <v>4.2500000000000003E-2</v>
      </c>
      <c r="AF166" s="159">
        <f t="shared" si="165"/>
        <v>164.77099999999999</v>
      </c>
      <c r="AG166" s="160">
        <f t="shared" si="166"/>
        <v>164.79400000000001</v>
      </c>
      <c r="AH166" s="160">
        <f t="shared" si="167"/>
        <v>164.77099999999999</v>
      </c>
      <c r="AI166" s="159">
        <f t="shared" si="168"/>
        <v>5.0022000000000002</v>
      </c>
      <c r="AJ166" s="160">
        <f t="shared" si="169"/>
        <v>5.0022000000000002</v>
      </c>
      <c r="AK166" s="160">
        <f t="shared" si="170"/>
        <v>5.0022000000000002</v>
      </c>
      <c r="AL166" s="170">
        <f t="shared" si="171"/>
        <v>0.35751341760586808</v>
      </c>
      <c r="AM166" s="127">
        <f t="shared" si="190"/>
        <v>0.35751341760586808</v>
      </c>
      <c r="AN166" s="127">
        <f t="shared" si="191"/>
        <v>0.35751341760586808</v>
      </c>
      <c r="AO166" s="155">
        <f t="shared" si="192"/>
        <v>8.3473459131129468E-2</v>
      </c>
      <c r="AP166" s="154">
        <f t="shared" si="193"/>
        <v>8.3468965707955256E-2</v>
      </c>
      <c r="AQ166" s="154">
        <f t="shared" si="194"/>
        <v>8.3473459131129468E-2</v>
      </c>
      <c r="AR166" s="128">
        <f t="shared" si="195"/>
        <v>2.4559181254331985E-2</v>
      </c>
      <c r="AS166" s="127">
        <f t="shared" si="196"/>
        <v>2.4559181254331985E-2</v>
      </c>
      <c r="AT166" s="127">
        <f t="shared" si="197"/>
        <v>2.4559181254331985E-2</v>
      </c>
      <c r="AU166" s="128">
        <f t="shared" si="172"/>
        <v>4.2500000000000003E-2</v>
      </c>
      <c r="AV166" s="127">
        <f t="shared" si="173"/>
        <v>4.2500000000000003E-2</v>
      </c>
      <c r="AW166" s="127">
        <f t="shared" si="174"/>
        <v>4.2500000000000003E-2</v>
      </c>
      <c r="AX166" s="159">
        <f t="shared" si="175"/>
        <v>164.77099999999999</v>
      </c>
      <c r="AY166" s="160">
        <f t="shared" si="176"/>
        <v>164.79400000000001</v>
      </c>
      <c r="AZ166" s="160">
        <f t="shared" si="177"/>
        <v>164.77099999999999</v>
      </c>
      <c r="BA166" s="159">
        <f t="shared" si="178"/>
        <v>5.0022000000000002</v>
      </c>
      <c r="BB166" s="160">
        <f t="shared" si="179"/>
        <v>5.0022000000000002</v>
      </c>
      <c r="BC166" s="160">
        <f t="shared" si="180"/>
        <v>5.0022000000000002</v>
      </c>
      <c r="BD166" s="171">
        <f t="shared" si="181"/>
        <v>194.04141666666669</v>
      </c>
      <c r="BE166" s="172">
        <f t="shared" si="182"/>
        <v>193.99791666666667</v>
      </c>
      <c r="BF166" s="172">
        <f t="shared" si="183"/>
        <v>194.04141666666669</v>
      </c>
      <c r="BG166" s="159">
        <f t="shared" si="184"/>
        <v>5.4077583333333328</v>
      </c>
      <c r="BH166" s="160">
        <f t="shared" si="185"/>
        <v>5.4077583333333328</v>
      </c>
      <c r="BI166" s="160">
        <f t="shared" si="186"/>
        <v>5.4077583333333328</v>
      </c>
      <c r="BM166" s="250"/>
    </row>
    <row r="167" spans="1:65">
      <c r="A167" s="6">
        <v>44378</v>
      </c>
      <c r="B167" s="7">
        <v>7.7729325027680041E-3</v>
      </c>
      <c r="C167" s="7">
        <v>7.7733043422485437E-3</v>
      </c>
      <c r="D167" s="7">
        <v>7.7729325027680041E-3</v>
      </c>
      <c r="E167" s="64">
        <v>9.6000000000000529E-3</v>
      </c>
      <c r="F167" s="43">
        <v>9.5999999999999992E-3</v>
      </c>
      <c r="G167" s="7">
        <v>9.6000000000000529E-3</v>
      </c>
      <c r="H167" s="64">
        <f t="shared" si="187"/>
        <v>3.474495003497502E-3</v>
      </c>
      <c r="I167" s="7">
        <f t="shared" si="188"/>
        <v>3.474495003497502E-3</v>
      </c>
      <c r="J167" s="7">
        <f t="shared" si="189"/>
        <v>3.474495003497502E-3</v>
      </c>
      <c r="K167" s="64">
        <v>4.2500000000000003E-2</v>
      </c>
      <c r="L167" s="7">
        <v>4.2500000000000003E-2</v>
      </c>
      <c r="M167" s="7">
        <v>4.2500000000000003E-2</v>
      </c>
      <c r="N167" s="76">
        <v>176.596</v>
      </c>
      <c r="O167" s="9">
        <v>176.59399999999999</v>
      </c>
      <c r="P167" s="9">
        <v>176.596</v>
      </c>
      <c r="Q167" s="72">
        <f t="shared" si="151"/>
        <v>5.1215999999999999</v>
      </c>
      <c r="R167" s="8">
        <v>5.1215999999999999</v>
      </c>
      <c r="S167" s="8">
        <f t="shared" si="152"/>
        <v>5.1215999999999999</v>
      </c>
      <c r="T167" s="161">
        <f t="shared" si="153"/>
        <v>5.537674343440635E-2</v>
      </c>
      <c r="U167" s="162">
        <f t="shared" si="154"/>
        <v>5.5377132838335896E-2</v>
      </c>
      <c r="V167" s="162">
        <f t="shared" si="155"/>
        <v>5.537674343440635E-2</v>
      </c>
      <c r="W167" s="163">
        <f t="shared" si="156"/>
        <v>2.3374972304000208E-2</v>
      </c>
      <c r="X167" s="162">
        <f t="shared" si="157"/>
        <v>2.3374972304000208E-2</v>
      </c>
      <c r="Y167" s="162">
        <f t="shared" si="158"/>
        <v>2.3374972304000208E-2</v>
      </c>
      <c r="Z167" s="163">
        <f t="shared" si="159"/>
        <v>9.8519453459318118E-3</v>
      </c>
      <c r="AA167" s="162">
        <f t="shared" si="160"/>
        <v>9.8519453459318118E-3</v>
      </c>
      <c r="AB167" s="162">
        <f t="shared" si="161"/>
        <v>9.8519453459318118E-3</v>
      </c>
      <c r="AC167" s="128">
        <f t="shared" si="162"/>
        <v>4.2500000000000003E-2</v>
      </c>
      <c r="AD167" s="127">
        <f t="shared" si="163"/>
        <v>4.2500000000000003E-2</v>
      </c>
      <c r="AE167" s="127">
        <f t="shared" si="164"/>
        <v>4.2500000000000003E-2</v>
      </c>
      <c r="AF167" s="159">
        <f t="shared" si="165"/>
        <v>176.596</v>
      </c>
      <c r="AG167" s="160">
        <f t="shared" si="166"/>
        <v>176.59399999999999</v>
      </c>
      <c r="AH167" s="160">
        <f t="shared" si="167"/>
        <v>176.596</v>
      </c>
      <c r="AI167" s="159">
        <f t="shared" si="168"/>
        <v>5.1215999999999999</v>
      </c>
      <c r="AJ167" s="160">
        <f t="shared" si="169"/>
        <v>5.1215999999999999</v>
      </c>
      <c r="AK167" s="160">
        <f t="shared" si="170"/>
        <v>5.1215999999999999</v>
      </c>
      <c r="AL167" s="170">
        <f t="shared" si="171"/>
        <v>0.33825126561105479</v>
      </c>
      <c r="AM167" s="127">
        <f t="shared" si="190"/>
        <v>0.3382517593876182</v>
      </c>
      <c r="AN167" s="127">
        <f t="shared" si="191"/>
        <v>0.33825126561105479</v>
      </c>
      <c r="AO167" s="155">
        <f t="shared" si="192"/>
        <v>8.9951318522337953E-2</v>
      </c>
      <c r="AP167" s="154">
        <f t="shared" si="193"/>
        <v>8.9946460520876625E-2</v>
      </c>
      <c r="AQ167" s="154">
        <f t="shared" si="194"/>
        <v>8.9951318522337953E-2</v>
      </c>
      <c r="AR167" s="128">
        <f t="shared" si="195"/>
        <v>2.6214417154287295E-2</v>
      </c>
      <c r="AS167" s="127">
        <f t="shared" si="196"/>
        <v>2.6214417154287295E-2</v>
      </c>
      <c r="AT167" s="127">
        <f t="shared" si="197"/>
        <v>2.6214417154287295E-2</v>
      </c>
      <c r="AU167" s="128">
        <f t="shared" si="172"/>
        <v>4.2500000000000003E-2</v>
      </c>
      <c r="AV167" s="127">
        <f t="shared" si="173"/>
        <v>4.2500000000000003E-2</v>
      </c>
      <c r="AW167" s="127">
        <f t="shared" si="174"/>
        <v>4.2500000000000003E-2</v>
      </c>
      <c r="AX167" s="159">
        <f t="shared" si="175"/>
        <v>176.596</v>
      </c>
      <c r="AY167" s="160">
        <f t="shared" si="176"/>
        <v>176.59399999999999</v>
      </c>
      <c r="AZ167" s="160">
        <f t="shared" si="177"/>
        <v>176.596</v>
      </c>
      <c r="BA167" s="159">
        <f t="shared" si="178"/>
        <v>5.1215999999999999</v>
      </c>
      <c r="BB167" s="160">
        <f t="shared" si="179"/>
        <v>5.1215999999999999</v>
      </c>
      <c r="BC167" s="160">
        <f t="shared" si="180"/>
        <v>5.1215999999999999</v>
      </c>
      <c r="BD167" s="171">
        <f t="shared" si="181"/>
        <v>190.60725000000002</v>
      </c>
      <c r="BE167" s="172">
        <f t="shared" si="182"/>
        <v>190.56358333333333</v>
      </c>
      <c r="BF167" s="172">
        <f t="shared" si="183"/>
        <v>190.60725000000002</v>
      </c>
      <c r="BG167" s="159">
        <f t="shared" si="184"/>
        <v>5.4062666666666663</v>
      </c>
      <c r="BH167" s="160">
        <f t="shared" si="185"/>
        <v>5.4062666666666663</v>
      </c>
      <c r="BI167" s="160">
        <f t="shared" si="186"/>
        <v>5.4062666666666663</v>
      </c>
      <c r="BM167" s="250"/>
    </row>
    <row r="168" spans="1:65">
      <c r="A168" s="6">
        <v>44409</v>
      </c>
      <c r="B168" s="7">
        <v>6.6368722298322247E-3</v>
      </c>
      <c r="C168" s="7">
        <v>6.6368722298322247E-3</v>
      </c>
      <c r="D168" s="7">
        <v>6.6368722298322247E-3</v>
      </c>
      <c r="E168" s="64">
        <v>8.6999999999999994E-3</v>
      </c>
      <c r="F168" s="43">
        <v>8.6999999999999994E-3</v>
      </c>
      <c r="G168" s="7">
        <v>8.6999999999999994E-3</v>
      </c>
      <c r="H168" s="64">
        <f t="shared" si="187"/>
        <v>4.2731277661580691E-3</v>
      </c>
      <c r="I168" s="7">
        <f t="shared" si="188"/>
        <v>4.2731277661580691E-3</v>
      </c>
      <c r="J168" s="7">
        <f t="shared" si="189"/>
        <v>4.2731277661580691E-3</v>
      </c>
      <c r="K168" s="64">
        <v>5.2499999999999998E-2</v>
      </c>
      <c r="L168" s="7">
        <v>5.2499999999999998E-2</v>
      </c>
      <c r="M168" s="7">
        <v>5.2499999999999998E-2</v>
      </c>
      <c r="N168" s="76">
        <v>176.27563978509914</v>
      </c>
      <c r="O168" s="9">
        <v>176.05199999999999</v>
      </c>
      <c r="P168" s="9">
        <v>176.27563978509914</v>
      </c>
      <c r="Q168" s="72">
        <v>5.1433</v>
      </c>
      <c r="R168" s="8">
        <v>5.1433</v>
      </c>
      <c r="S168" s="8">
        <v>5.1433</v>
      </c>
      <c r="T168" s="161">
        <f t="shared" si="153"/>
        <v>2.0574977714398202E-2</v>
      </c>
      <c r="U168" s="162">
        <f t="shared" si="154"/>
        <v>2.0575354277468483E-2</v>
      </c>
      <c r="V168" s="162">
        <f t="shared" si="155"/>
        <v>2.0574977714398202E-2</v>
      </c>
      <c r="W168" s="163">
        <f t="shared" si="156"/>
        <v>2.378095265600022E-2</v>
      </c>
      <c r="X168" s="162">
        <f t="shared" si="157"/>
        <v>2.378095265600022E-2</v>
      </c>
      <c r="Y168" s="162">
        <f t="shared" si="158"/>
        <v>2.378095265600022E-2</v>
      </c>
      <c r="Z168" s="163">
        <f t="shared" si="159"/>
        <v>1.1263935396520042E-2</v>
      </c>
      <c r="AA168" s="162">
        <f t="shared" si="160"/>
        <v>1.1263935396520042E-2</v>
      </c>
      <c r="AB168" s="162">
        <f t="shared" si="161"/>
        <v>1.1263935396520042E-2</v>
      </c>
      <c r="AC168" s="128">
        <f t="shared" si="162"/>
        <v>5.2499999999999998E-2</v>
      </c>
      <c r="AD168" s="127">
        <f t="shared" si="163"/>
        <v>5.2499999999999998E-2</v>
      </c>
      <c r="AE168" s="127">
        <f t="shared" si="164"/>
        <v>5.2499999999999998E-2</v>
      </c>
      <c r="AF168" s="159">
        <f t="shared" si="165"/>
        <v>176.27563978509914</v>
      </c>
      <c r="AG168" s="160">
        <f t="shared" si="166"/>
        <v>176.05199999999999</v>
      </c>
      <c r="AH168" s="160">
        <f t="shared" si="167"/>
        <v>176.27563978509914</v>
      </c>
      <c r="AI168" s="159">
        <f t="shared" si="168"/>
        <v>5.1433</v>
      </c>
      <c r="AJ168" s="160">
        <f t="shared" si="169"/>
        <v>5.1433</v>
      </c>
      <c r="AK168" s="160">
        <f t="shared" si="170"/>
        <v>5.1433</v>
      </c>
      <c r="AL168" s="170">
        <f t="shared" si="171"/>
        <v>0.31115289241577515</v>
      </c>
      <c r="AM168" s="127">
        <f t="shared" si="190"/>
        <v>0.31115337619381167</v>
      </c>
      <c r="AN168" s="127">
        <f t="shared" si="191"/>
        <v>0.31115289241577515</v>
      </c>
      <c r="AO168" s="155">
        <f t="shared" si="192"/>
        <v>9.6800979979134505E-2</v>
      </c>
      <c r="AP168" s="154">
        <f t="shared" si="193"/>
        <v>9.6796682688954361E-2</v>
      </c>
      <c r="AQ168" s="154">
        <f t="shared" si="194"/>
        <v>9.6800979979134505E-2</v>
      </c>
      <c r="AR168" s="128">
        <f t="shared" si="195"/>
        <v>2.8900250059721744E-2</v>
      </c>
      <c r="AS168" s="127">
        <f t="shared" si="196"/>
        <v>2.8900250059721744E-2</v>
      </c>
      <c r="AT168" s="127">
        <f t="shared" si="197"/>
        <v>2.8900250059721744E-2</v>
      </c>
      <c r="AU168" s="128">
        <f t="shared" si="172"/>
        <v>5.2499999999999998E-2</v>
      </c>
      <c r="AV168" s="127">
        <f t="shared" si="173"/>
        <v>5.2499999999999998E-2</v>
      </c>
      <c r="AW168" s="127">
        <f t="shared" si="174"/>
        <v>5.2499999999999998E-2</v>
      </c>
      <c r="AX168" s="159">
        <f t="shared" si="175"/>
        <v>176.27563978509914</v>
      </c>
      <c r="AY168" s="160">
        <f t="shared" si="176"/>
        <v>176.05199999999999</v>
      </c>
      <c r="AZ168" s="160">
        <f t="shared" si="177"/>
        <v>176.27563978509914</v>
      </c>
      <c r="BA168" s="159">
        <f t="shared" si="178"/>
        <v>5.1433</v>
      </c>
      <c r="BB168" s="160">
        <f t="shared" si="179"/>
        <v>5.1433</v>
      </c>
      <c r="BC168" s="160">
        <f t="shared" si="180"/>
        <v>5.1433</v>
      </c>
      <c r="BD168" s="171">
        <f t="shared" si="181"/>
        <v>187.38546998209156</v>
      </c>
      <c r="BE168" s="172">
        <f t="shared" si="182"/>
        <v>187.32291666666671</v>
      </c>
      <c r="BF168" s="172">
        <f t="shared" si="183"/>
        <v>187.38546998209156</v>
      </c>
      <c r="BG168" s="159">
        <f t="shared" si="184"/>
        <v>5.3789333333333325</v>
      </c>
      <c r="BH168" s="160">
        <f t="shared" si="185"/>
        <v>5.3789333333333325</v>
      </c>
      <c r="BI168" s="160">
        <f t="shared" si="186"/>
        <v>5.3789333333333325</v>
      </c>
      <c r="BM168" s="250"/>
    </row>
    <row r="169" spans="1:65">
      <c r="A169" s="6">
        <v>44440</v>
      </c>
      <c r="B169" s="7">
        <v>-6.3942673349889345E-3</v>
      </c>
      <c r="C169" s="7">
        <v>-6.3942673349889345E-3</v>
      </c>
      <c r="D169" s="7">
        <v>-6.3942673349889345E-3</v>
      </c>
      <c r="E169" s="64">
        <v>1.1599999999999999E-2</v>
      </c>
      <c r="F169" s="43">
        <v>1.1599999999999999E-2</v>
      </c>
      <c r="G169" s="7">
        <v>1.1599999999999999E-2</v>
      </c>
      <c r="H169" s="64">
        <f t="shared" si="187"/>
        <v>5.0648349497708356E-3</v>
      </c>
      <c r="I169" s="7">
        <f t="shared" si="188"/>
        <v>5.0648349497708356E-3</v>
      </c>
      <c r="J169" s="7">
        <f t="shared" si="189"/>
        <v>5.0648349497708356E-3</v>
      </c>
      <c r="K169" s="64">
        <v>6.25E-2</v>
      </c>
      <c r="L169" s="7">
        <v>6.25E-2</v>
      </c>
      <c r="M169" s="7">
        <v>6.25E-2</v>
      </c>
      <c r="N169" s="76">
        <v>206.01</v>
      </c>
      <c r="O169" s="9">
        <v>206.01</v>
      </c>
      <c r="P169" s="9">
        <v>206.01</v>
      </c>
      <c r="Q169" s="72">
        <v>5.4394</v>
      </c>
      <c r="R169" s="8">
        <v>5.4394</v>
      </c>
      <c r="S169" s="8">
        <v>5.4394</v>
      </c>
      <c r="T169" s="161">
        <f t="shared" si="153"/>
        <v>7.9746553465713799E-3</v>
      </c>
      <c r="U169" s="162">
        <f t="shared" si="154"/>
        <v>7.9750272604819372E-3</v>
      </c>
      <c r="V169" s="162">
        <f t="shared" si="155"/>
        <v>7.9746553465713799E-3</v>
      </c>
      <c r="W169" s="163">
        <f t="shared" si="156"/>
        <v>3.0196768831999954E-2</v>
      </c>
      <c r="X169" s="162">
        <f t="shared" si="157"/>
        <v>3.0196768831999954E-2</v>
      </c>
      <c r="Y169" s="162">
        <f t="shared" si="158"/>
        <v>3.0196768831999954E-2</v>
      </c>
      <c r="Z169" s="163">
        <f t="shared" si="159"/>
        <v>1.2866620308487953E-2</v>
      </c>
      <c r="AA169" s="162">
        <f t="shared" si="160"/>
        <v>1.2866620308487953E-2</v>
      </c>
      <c r="AB169" s="162">
        <f t="shared" si="161"/>
        <v>1.2866620308487953E-2</v>
      </c>
      <c r="AC169" s="128">
        <f t="shared" si="162"/>
        <v>6.25E-2</v>
      </c>
      <c r="AD169" s="127">
        <f t="shared" si="163"/>
        <v>6.25E-2</v>
      </c>
      <c r="AE169" s="127">
        <f t="shared" si="164"/>
        <v>6.25E-2</v>
      </c>
      <c r="AF169" s="159">
        <f t="shared" si="165"/>
        <v>206.01</v>
      </c>
      <c r="AG169" s="160">
        <f t="shared" si="166"/>
        <v>206.01</v>
      </c>
      <c r="AH169" s="160">
        <f t="shared" si="167"/>
        <v>206.01</v>
      </c>
      <c r="AI169" s="159">
        <f t="shared" si="168"/>
        <v>5.4394</v>
      </c>
      <c r="AJ169" s="160">
        <f t="shared" si="169"/>
        <v>5.4394</v>
      </c>
      <c r="AK169" s="160">
        <f t="shared" si="170"/>
        <v>5.4394</v>
      </c>
      <c r="AL169" s="170">
        <f t="shared" si="171"/>
        <v>0.24857111922262276</v>
      </c>
      <c r="AM169" s="127">
        <f t="shared" si="190"/>
        <v>0.24857157990976897</v>
      </c>
      <c r="AN169" s="127">
        <f t="shared" si="191"/>
        <v>0.24857111922262276</v>
      </c>
      <c r="AO169" s="155">
        <f t="shared" si="192"/>
        <v>0.10246761437123819</v>
      </c>
      <c r="AP169" s="154">
        <f t="shared" si="193"/>
        <v>0.10246375616866721</v>
      </c>
      <c r="AQ169" s="154">
        <f t="shared" si="194"/>
        <v>0.10246761437123819</v>
      </c>
      <c r="AR169" s="128">
        <f t="shared" si="195"/>
        <v>3.2406356970895001E-2</v>
      </c>
      <c r="AS169" s="127">
        <f t="shared" si="196"/>
        <v>3.2406356970895001E-2</v>
      </c>
      <c r="AT169" s="127">
        <f t="shared" si="197"/>
        <v>3.2406356970895001E-2</v>
      </c>
      <c r="AU169" s="128">
        <f t="shared" si="172"/>
        <v>6.25E-2</v>
      </c>
      <c r="AV169" s="127">
        <f t="shared" si="173"/>
        <v>6.25E-2</v>
      </c>
      <c r="AW169" s="127">
        <f t="shared" si="174"/>
        <v>6.25E-2</v>
      </c>
      <c r="AX169" s="159">
        <f t="shared" si="175"/>
        <v>206.01</v>
      </c>
      <c r="AY169" s="160">
        <f t="shared" si="176"/>
        <v>206.01</v>
      </c>
      <c r="AZ169" s="160">
        <f t="shared" si="177"/>
        <v>206.01</v>
      </c>
      <c r="BA169" s="159">
        <f t="shared" si="178"/>
        <v>5.4394</v>
      </c>
      <c r="BB169" s="160">
        <f t="shared" si="179"/>
        <v>5.4394</v>
      </c>
      <c r="BC169" s="160">
        <f t="shared" si="180"/>
        <v>5.4394</v>
      </c>
      <c r="BD169" s="171">
        <f t="shared" si="181"/>
        <v>183.76238664875825</v>
      </c>
      <c r="BE169" s="172">
        <f t="shared" si="182"/>
        <v>183.68674999999999</v>
      </c>
      <c r="BF169" s="172">
        <f t="shared" si="183"/>
        <v>183.76238664875825</v>
      </c>
      <c r="BG169" s="159">
        <f t="shared" si="184"/>
        <v>5.3621583333333334</v>
      </c>
      <c r="BH169" s="160">
        <f t="shared" si="185"/>
        <v>5.3621583333333334</v>
      </c>
      <c r="BI169" s="160">
        <f t="shared" si="186"/>
        <v>5.3621583333333334</v>
      </c>
      <c r="BM169" s="250"/>
    </row>
    <row r="170" spans="1:65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70">
        <f t="shared" si="187"/>
        <v>6.2396814612857288E-3</v>
      </c>
      <c r="I170" s="44">
        <f t="shared" si="188"/>
        <v>6.2396814612857288E-3</v>
      </c>
      <c r="J170" s="44">
        <f t="shared" si="189"/>
        <v>6.2396814612857288E-3</v>
      </c>
      <c r="K170" s="224">
        <v>7.7499999999999999E-2</v>
      </c>
      <c r="L170" s="221">
        <v>7.7499999999999999E-2</v>
      </c>
      <c r="M170" s="221">
        <v>7.7499999999999999E-2</v>
      </c>
      <c r="N170" s="76">
        <v>246.86</v>
      </c>
      <c r="O170" s="9">
        <v>246.86</v>
      </c>
      <c r="P170" s="9">
        <v>246.86</v>
      </c>
      <c r="Q170" s="72">
        <v>5.6429999999999998</v>
      </c>
      <c r="R170" s="8">
        <v>5.6429999999999998</v>
      </c>
      <c r="S170" s="8">
        <v>5.6429999999999998</v>
      </c>
      <c r="T170" s="161">
        <f t="shared" si="153"/>
        <v>6.6304152311373876E-3</v>
      </c>
      <c r="U170" s="162">
        <f t="shared" si="154"/>
        <v>6.6304152311373876E-3</v>
      </c>
      <c r="V170" s="162">
        <f t="shared" si="155"/>
        <v>6.6304152311373876E-3</v>
      </c>
      <c r="W170" s="163">
        <f t="shared" si="156"/>
        <v>3.3155931499999847E-2</v>
      </c>
      <c r="X170" s="162">
        <f t="shared" si="157"/>
        <v>3.3155931499999847E-2</v>
      </c>
      <c r="Y170" s="162">
        <f t="shared" si="158"/>
        <v>3.3155931499999847E-2</v>
      </c>
      <c r="Z170" s="163">
        <f t="shared" si="159"/>
        <v>1.5657687820386235E-2</v>
      </c>
      <c r="AA170" s="162">
        <f t="shared" si="160"/>
        <v>1.5657687820386235E-2</v>
      </c>
      <c r="AB170" s="162">
        <f t="shared" si="161"/>
        <v>1.5657687820386235E-2</v>
      </c>
      <c r="AC170" s="128">
        <f t="shared" si="162"/>
        <v>7.7499999999999999E-2</v>
      </c>
      <c r="AD170" s="127">
        <f t="shared" si="163"/>
        <v>7.7499999999999999E-2</v>
      </c>
      <c r="AE170" s="127">
        <f t="shared" si="164"/>
        <v>7.7499999999999999E-2</v>
      </c>
      <c r="AF170" s="159">
        <f t="shared" si="165"/>
        <v>246.86</v>
      </c>
      <c r="AG170" s="160">
        <f t="shared" si="166"/>
        <v>246.86</v>
      </c>
      <c r="AH170" s="160">
        <f t="shared" si="167"/>
        <v>246.86</v>
      </c>
      <c r="AI170" s="159">
        <f t="shared" si="168"/>
        <v>5.6429999999999998</v>
      </c>
      <c r="AJ170" s="160">
        <f t="shared" si="169"/>
        <v>5.6429999999999998</v>
      </c>
      <c r="AK170" s="160">
        <f t="shared" si="170"/>
        <v>5.6429999999999998</v>
      </c>
      <c r="AL170" s="170">
        <f t="shared" si="171"/>
        <v>0.2172632582616203</v>
      </c>
      <c r="AM170" s="127">
        <f t="shared" si="190"/>
        <v>0.21726370739705825</v>
      </c>
      <c r="AN170" s="127">
        <f t="shared" si="191"/>
        <v>0.2172632582616203</v>
      </c>
      <c r="AO170" s="155">
        <f t="shared" si="192"/>
        <v>0.10672670347092583</v>
      </c>
      <c r="AP170" s="154">
        <f t="shared" si="193"/>
        <v>0.10672670347092583</v>
      </c>
      <c r="AQ170" s="154">
        <f t="shared" si="194"/>
        <v>0.10672670347092583</v>
      </c>
      <c r="AR170" s="128">
        <f t="shared" si="195"/>
        <v>3.713533045765538E-2</v>
      </c>
      <c r="AS170" s="127">
        <f t="shared" si="196"/>
        <v>3.713533045765538E-2</v>
      </c>
      <c r="AT170" s="127">
        <f t="shared" si="197"/>
        <v>3.713533045765538E-2</v>
      </c>
      <c r="AU170" s="128">
        <f t="shared" si="172"/>
        <v>7.7499999999999999E-2</v>
      </c>
      <c r="AV170" s="127">
        <f t="shared" si="173"/>
        <v>7.7499999999999999E-2</v>
      </c>
      <c r="AW170" s="127">
        <f t="shared" si="174"/>
        <v>7.7499999999999999E-2</v>
      </c>
      <c r="AX170" s="159">
        <f t="shared" si="175"/>
        <v>246.86</v>
      </c>
      <c r="AY170" s="160">
        <f t="shared" si="176"/>
        <v>246.86</v>
      </c>
      <c r="AZ170" s="160">
        <f t="shared" si="177"/>
        <v>246.86</v>
      </c>
      <c r="BA170" s="159">
        <f t="shared" si="178"/>
        <v>5.6429999999999998</v>
      </c>
      <c r="BB170" s="160">
        <f t="shared" si="179"/>
        <v>5.6429999999999998</v>
      </c>
      <c r="BC170" s="160">
        <f t="shared" si="180"/>
        <v>5.6429999999999998</v>
      </c>
      <c r="BD170" s="171">
        <f t="shared" si="181"/>
        <v>186.13271998209157</v>
      </c>
      <c r="BE170" s="172">
        <f t="shared" si="182"/>
        <v>186.07825</v>
      </c>
      <c r="BF170" s="172">
        <f t="shared" si="183"/>
        <v>186.13271998209157</v>
      </c>
      <c r="BG170" s="159">
        <f t="shared" si="184"/>
        <v>5.351424999999999</v>
      </c>
      <c r="BH170" s="160">
        <f t="shared" si="185"/>
        <v>5.351424999999999</v>
      </c>
      <c r="BI170" s="160">
        <f t="shared" si="186"/>
        <v>5.351424999999999</v>
      </c>
      <c r="BM170" s="250"/>
    </row>
    <row r="171" spans="1:65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70">
        <f t="shared" si="187"/>
        <v>6.2396814612857288E-3</v>
      </c>
      <c r="I171" s="44">
        <f t="shared" si="188"/>
        <v>6.2396814612857288E-3</v>
      </c>
      <c r="J171" s="44">
        <f t="shared" si="189"/>
        <v>6.2396814612857288E-3</v>
      </c>
      <c r="K171" s="224">
        <v>7.7499999999999999E-2</v>
      </c>
      <c r="L171" s="221">
        <v>7.7499999999999999E-2</v>
      </c>
      <c r="M171" s="221">
        <v>7.7499999999999999E-2</v>
      </c>
      <c r="N171" s="76">
        <v>257.44200000000001</v>
      </c>
      <c r="O171" s="9">
        <v>257.44200000000001</v>
      </c>
      <c r="P171" s="9">
        <v>257.44200000000001</v>
      </c>
      <c r="Q171" s="72">
        <v>5.6199000000000003</v>
      </c>
      <c r="R171" s="8">
        <v>5.6199000000000003</v>
      </c>
      <c r="S171" s="8">
        <v>5.6199000000000003</v>
      </c>
      <c r="T171" s="161">
        <f t="shared" si="153"/>
        <v>1.7612178727821615E-4</v>
      </c>
      <c r="U171" s="162">
        <f t="shared" si="154"/>
        <v>1.7612178727821615E-4</v>
      </c>
      <c r="V171" s="162">
        <f t="shared" si="155"/>
        <v>1.7612178727821615E-4</v>
      </c>
      <c r="W171" s="163">
        <f t="shared" ref="W171:W220" si="198">FVSCHEDULE(1,E169:E171)-1</f>
        <v>3.3975327500000096E-2</v>
      </c>
      <c r="X171" s="162">
        <f t="shared" ref="X171:X208" si="199">FVSCHEDULE(1,F169:F171)-1</f>
        <v>3.3975327500000096E-2</v>
      </c>
      <c r="Y171" s="162">
        <f t="shared" ref="Y171:Y220" si="200">FVSCHEDULE(1,G169:G171)-1</f>
        <v>3.3975327500000096E-2</v>
      </c>
      <c r="Z171" s="163">
        <f t="shared" ref="Z171:Z208" si="201">FVSCHEDULE(1,H169:H171)-1</f>
        <v>1.7646534602945074E-2</v>
      </c>
      <c r="AA171" s="162">
        <f t="shared" ref="AA171:AA209" si="202">FVSCHEDULE(1,I169:I171)-1</f>
        <v>1.7646534602945074E-2</v>
      </c>
      <c r="AB171" s="162">
        <f t="shared" ref="AB171:AB208" si="203">FVSCHEDULE(1,J169:J171)-1</f>
        <v>1.7646534602945074E-2</v>
      </c>
      <c r="AC171" s="128">
        <f t="shared" si="162"/>
        <v>7.7499999999999999E-2</v>
      </c>
      <c r="AD171" s="127">
        <f t="shared" si="163"/>
        <v>7.7499999999999999E-2</v>
      </c>
      <c r="AE171" s="127">
        <f t="shared" si="164"/>
        <v>7.7499999999999999E-2</v>
      </c>
      <c r="AF171" s="159">
        <f t="shared" si="165"/>
        <v>257.44200000000001</v>
      </c>
      <c r="AG171" s="160">
        <f t="shared" si="166"/>
        <v>257.44200000000001</v>
      </c>
      <c r="AH171" s="160">
        <f t="shared" si="167"/>
        <v>257.44200000000001</v>
      </c>
      <c r="AI171" s="159">
        <f t="shared" si="168"/>
        <v>5.6199000000000003</v>
      </c>
      <c r="AJ171" s="160">
        <f t="shared" si="169"/>
        <v>5.6199000000000003</v>
      </c>
      <c r="AK171" s="160">
        <f t="shared" si="170"/>
        <v>5.6199000000000003</v>
      </c>
      <c r="AL171" s="170">
        <f t="shared" si="171"/>
        <v>0.17884989984692878</v>
      </c>
      <c r="AM171" s="127">
        <f t="shared" si="190"/>
        <v>0.17885033480893298</v>
      </c>
      <c r="AN171" s="127">
        <f t="shared" si="191"/>
        <v>0.17884989984692878</v>
      </c>
      <c r="AO171" s="155">
        <f t="shared" si="192"/>
        <v>0.10738488170671023</v>
      </c>
      <c r="AP171" s="154">
        <f t="shared" si="193"/>
        <v>0.10738488170671023</v>
      </c>
      <c r="AQ171" s="154">
        <f t="shared" si="194"/>
        <v>0.10738488170671023</v>
      </c>
      <c r="AR171" s="128">
        <f t="shared" si="195"/>
        <v>4.1885965173143358E-2</v>
      </c>
      <c r="AS171" s="127">
        <f t="shared" si="196"/>
        <v>4.1885965173143358E-2</v>
      </c>
      <c r="AT171" s="127">
        <f t="shared" si="197"/>
        <v>4.1885965173143358E-2</v>
      </c>
      <c r="AU171" s="128">
        <f t="shared" si="172"/>
        <v>7.7499999999999999E-2</v>
      </c>
      <c r="AV171" s="127">
        <f t="shared" si="173"/>
        <v>7.7499999999999999E-2</v>
      </c>
      <c r="AW171" s="127">
        <f t="shared" si="174"/>
        <v>7.7499999999999999E-2</v>
      </c>
      <c r="AX171" s="159">
        <f t="shared" si="175"/>
        <v>257.44200000000001</v>
      </c>
      <c r="AY171" s="160">
        <f t="shared" si="176"/>
        <v>257.44200000000001</v>
      </c>
      <c r="AZ171" s="160">
        <f t="shared" si="177"/>
        <v>257.44200000000001</v>
      </c>
      <c r="BA171" s="159">
        <f t="shared" si="178"/>
        <v>5.6199000000000003</v>
      </c>
      <c r="BB171" s="160">
        <f t="shared" si="179"/>
        <v>5.6199000000000003</v>
      </c>
      <c r="BC171" s="160">
        <f t="shared" si="180"/>
        <v>5.6199000000000003</v>
      </c>
      <c r="BD171" s="171">
        <f t="shared" si="181"/>
        <v>193.74338664875827</v>
      </c>
      <c r="BE171" s="172">
        <f t="shared" si="182"/>
        <v>193.70450000000002</v>
      </c>
      <c r="BF171" s="172">
        <f t="shared" si="183"/>
        <v>193.74338664875827</v>
      </c>
      <c r="BG171" s="159">
        <f t="shared" si="184"/>
        <v>5.3754416666666671</v>
      </c>
      <c r="BH171" s="160">
        <f t="shared" si="185"/>
        <v>5.3754416666666671</v>
      </c>
      <c r="BI171" s="160">
        <f t="shared" si="186"/>
        <v>5.3754416666666671</v>
      </c>
      <c r="BM171" s="250"/>
    </row>
    <row r="172" spans="1:65">
      <c r="A172" s="6">
        <v>44531</v>
      </c>
      <c r="B172" s="55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64">
        <f t="shared" si="187"/>
        <v>7.3996302871768282E-3</v>
      </c>
      <c r="I172" s="88">
        <f t="shared" si="188"/>
        <v>7.3996302871768282E-3</v>
      </c>
      <c r="J172" s="88">
        <f t="shared" si="189"/>
        <v>7.3996302871768282E-3</v>
      </c>
      <c r="K172" s="65">
        <v>9.2499999999999999E-2</v>
      </c>
      <c r="L172" s="55">
        <v>9.2499999999999999E-2</v>
      </c>
      <c r="M172" s="55">
        <v>9.2499999999999999E-2</v>
      </c>
      <c r="N172" s="77">
        <v>205.251</v>
      </c>
      <c r="O172" s="89">
        <v>205.251</v>
      </c>
      <c r="P172" s="89">
        <v>205.251</v>
      </c>
      <c r="Q172" s="73">
        <v>5.5804999999999998</v>
      </c>
      <c r="R172" s="56">
        <v>5.5804999999999998</v>
      </c>
      <c r="S172" s="56">
        <v>5.5804999999999998</v>
      </c>
      <c r="T172" s="161">
        <f t="shared" si="153"/>
        <v>1.5378781505881456E-2</v>
      </c>
      <c r="U172" s="162">
        <f t="shared" si="154"/>
        <v>1.5378781505881456E-2</v>
      </c>
      <c r="V172" s="162">
        <f t="shared" si="155"/>
        <v>1.5378781505881456E-2</v>
      </c>
      <c r="W172" s="163">
        <f t="shared" si="198"/>
        <v>2.958021687500012E-2</v>
      </c>
      <c r="X172" s="162">
        <f t="shared" si="199"/>
        <v>2.958021687500012E-2</v>
      </c>
      <c r="Y172" s="162">
        <f t="shared" si="200"/>
        <v>2.958021687500012E-2</v>
      </c>
      <c r="Z172" s="163">
        <f t="shared" si="201"/>
        <v>2.0010557600762091E-2</v>
      </c>
      <c r="AA172" s="162">
        <f t="shared" si="202"/>
        <v>2.0010557600762091E-2</v>
      </c>
      <c r="AB172" s="162">
        <f t="shared" si="203"/>
        <v>2.0010557600762091E-2</v>
      </c>
      <c r="AC172" s="128">
        <f t="shared" si="162"/>
        <v>9.2499999999999999E-2</v>
      </c>
      <c r="AD172" s="127">
        <f t="shared" si="163"/>
        <v>9.2499999999999999E-2</v>
      </c>
      <c r="AE172" s="127">
        <f t="shared" si="164"/>
        <v>9.2499999999999999E-2</v>
      </c>
      <c r="AF172" s="159">
        <f t="shared" si="165"/>
        <v>205.251</v>
      </c>
      <c r="AG172" s="160">
        <f t="shared" si="166"/>
        <v>205.251</v>
      </c>
      <c r="AH172" s="160">
        <f t="shared" si="167"/>
        <v>205.251</v>
      </c>
      <c r="AI172" s="159">
        <f t="shared" si="168"/>
        <v>5.5804999999999998</v>
      </c>
      <c r="AJ172" s="160">
        <f t="shared" si="169"/>
        <v>5.5804999999999998</v>
      </c>
      <c r="AK172" s="160">
        <f t="shared" si="170"/>
        <v>5.5804999999999998</v>
      </c>
      <c r="AL172" s="170">
        <f t="shared" si="171"/>
        <v>0.17783104407707029</v>
      </c>
      <c r="AM172" s="127">
        <f t="shared" si="190"/>
        <v>0.17783147866314586</v>
      </c>
      <c r="AN172" s="127">
        <f t="shared" si="191"/>
        <v>0.17783104407707029</v>
      </c>
      <c r="AO172" s="155">
        <f t="shared" si="192"/>
        <v>0.10061054893257904</v>
      </c>
      <c r="AP172" s="154">
        <f t="shared" si="193"/>
        <v>0.10061054893257904</v>
      </c>
      <c r="AQ172" s="154">
        <f t="shared" si="194"/>
        <v>0.10061054893257904</v>
      </c>
      <c r="AR172" s="128">
        <f t="shared" si="195"/>
        <v>4.7864902037679347E-2</v>
      </c>
      <c r="AS172" s="127">
        <f t="shared" si="196"/>
        <v>4.7864902037679347E-2</v>
      </c>
      <c r="AT172" s="127">
        <f t="shared" si="197"/>
        <v>4.7864902037679347E-2</v>
      </c>
      <c r="AU172" s="128">
        <f t="shared" si="172"/>
        <v>9.2499999999999999E-2</v>
      </c>
      <c r="AV172" s="127">
        <f t="shared" si="173"/>
        <v>9.2499999999999999E-2</v>
      </c>
      <c r="AW172" s="127">
        <f t="shared" si="174"/>
        <v>9.2499999999999999E-2</v>
      </c>
      <c r="AX172" s="159">
        <f t="shared" si="175"/>
        <v>205.251</v>
      </c>
      <c r="AY172" s="160">
        <f t="shared" si="176"/>
        <v>205.251</v>
      </c>
      <c r="AZ172" s="160">
        <f t="shared" si="177"/>
        <v>205.251</v>
      </c>
      <c r="BA172" s="159">
        <f t="shared" si="178"/>
        <v>5.5804999999999998</v>
      </c>
      <c r="BB172" s="160">
        <f t="shared" si="179"/>
        <v>5.5804999999999998</v>
      </c>
      <c r="BC172" s="160">
        <f t="shared" si="180"/>
        <v>5.5804999999999998</v>
      </c>
      <c r="BD172" s="171">
        <f t="shared" si="181"/>
        <v>198.94330331542494</v>
      </c>
      <c r="BE172" s="172">
        <f t="shared" si="182"/>
        <v>198.90450000000001</v>
      </c>
      <c r="BF172" s="172">
        <f t="shared" si="183"/>
        <v>198.94330331542494</v>
      </c>
      <c r="BG172" s="159">
        <f t="shared" si="184"/>
        <v>5.4074249999999999</v>
      </c>
      <c r="BH172" s="160">
        <f t="shared" si="185"/>
        <v>5.4074249999999999</v>
      </c>
      <c r="BI172" s="160">
        <f t="shared" si="186"/>
        <v>5.4074249999999999</v>
      </c>
      <c r="BM172" s="250"/>
    </row>
    <row r="173" spans="1:65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92">
        <f t="shared" si="187"/>
        <v>7.3996302871768282E-3</v>
      </c>
      <c r="I173" s="93">
        <f t="shared" si="188"/>
        <v>7.3996302871768282E-3</v>
      </c>
      <c r="J173" s="93">
        <f t="shared" si="189"/>
        <v>7.3996302871768282E-3</v>
      </c>
      <c r="K173" s="91">
        <v>9.2499999999999999E-2</v>
      </c>
      <c r="L173" s="90">
        <v>9.2499999999999999E-2</v>
      </c>
      <c r="M173" s="90">
        <v>9.2499999999999999E-2</v>
      </c>
      <c r="N173" s="96">
        <v>227.732</v>
      </c>
      <c r="O173" s="97">
        <v>227.732</v>
      </c>
      <c r="P173" s="97">
        <v>227.732</v>
      </c>
      <c r="Q173" s="94">
        <v>5.3574000000000002</v>
      </c>
      <c r="R173" s="95">
        <v>5.3574000000000002</v>
      </c>
      <c r="S173" s="95">
        <v>5.3574000000000002</v>
      </c>
      <c r="T173" s="164">
        <f t="shared" si="153"/>
        <v>2.7230051078395157E-2</v>
      </c>
      <c r="U173" s="165">
        <f t="shared" si="154"/>
        <v>2.7230051078395157E-2</v>
      </c>
      <c r="V173" s="165">
        <f t="shared" si="155"/>
        <v>2.7230051078395157E-2</v>
      </c>
      <c r="W173" s="166">
        <f t="shared" si="198"/>
        <v>2.2360444490000297E-2</v>
      </c>
      <c r="X173" s="165">
        <f t="shared" si="199"/>
        <v>2.2360444490000297E-2</v>
      </c>
      <c r="Y173" s="165">
        <f t="shared" si="200"/>
        <v>2.2360444490000297E-2</v>
      </c>
      <c r="Z173" s="166">
        <f t="shared" si="201"/>
        <v>2.1186380886688561E-2</v>
      </c>
      <c r="AA173" s="165">
        <f t="shared" si="202"/>
        <v>2.1186380886688561E-2</v>
      </c>
      <c r="AB173" s="165">
        <f t="shared" si="203"/>
        <v>2.1186380886688561E-2</v>
      </c>
      <c r="AC173" s="177">
        <f t="shared" si="162"/>
        <v>9.2499999999999999E-2</v>
      </c>
      <c r="AD173" s="174">
        <f t="shared" si="163"/>
        <v>9.2499999999999999E-2</v>
      </c>
      <c r="AE173" s="174">
        <f t="shared" si="164"/>
        <v>9.2499999999999999E-2</v>
      </c>
      <c r="AF173" s="167">
        <f t="shared" si="165"/>
        <v>227.732</v>
      </c>
      <c r="AG173" s="168">
        <f t="shared" si="166"/>
        <v>227.732</v>
      </c>
      <c r="AH173" s="168">
        <f t="shared" si="167"/>
        <v>227.732</v>
      </c>
      <c r="AI173" s="167">
        <f t="shared" si="168"/>
        <v>5.3574000000000002</v>
      </c>
      <c r="AJ173" s="168">
        <f t="shared" si="169"/>
        <v>5.3574000000000002</v>
      </c>
      <c r="AK173" s="168">
        <f t="shared" si="170"/>
        <v>5.3574000000000002</v>
      </c>
      <c r="AL173" s="173">
        <f t="shared" si="171"/>
        <v>0.16911434833463934</v>
      </c>
      <c r="AM173" s="174">
        <f t="shared" si="190"/>
        <v>0.1691147797045025</v>
      </c>
      <c r="AN173" s="174">
        <f t="shared" si="191"/>
        <v>0.16911434833463934</v>
      </c>
      <c r="AO173" s="175">
        <f t="shared" si="192"/>
        <v>0.10379435999682296</v>
      </c>
      <c r="AP173" s="176">
        <f t="shared" si="193"/>
        <v>0.10379435999682296</v>
      </c>
      <c r="AQ173" s="176">
        <f t="shared" si="194"/>
        <v>0.10379435999682296</v>
      </c>
      <c r="AR173" s="177">
        <f t="shared" si="195"/>
        <v>5.387814945752023E-2</v>
      </c>
      <c r="AS173" s="174">
        <f t="shared" si="196"/>
        <v>5.387814945752023E-2</v>
      </c>
      <c r="AT173" s="174">
        <f t="shared" si="197"/>
        <v>5.387814945752023E-2</v>
      </c>
      <c r="AU173" s="177">
        <f t="shared" si="172"/>
        <v>9.2499999999999999E-2</v>
      </c>
      <c r="AV173" s="174">
        <f t="shared" si="173"/>
        <v>9.2499999999999999E-2</v>
      </c>
      <c r="AW173" s="174">
        <f t="shared" si="174"/>
        <v>9.2499999999999999E-2</v>
      </c>
      <c r="AX173" s="167">
        <f t="shared" si="175"/>
        <v>227.732</v>
      </c>
      <c r="AY173" s="168">
        <f t="shared" si="176"/>
        <v>227.732</v>
      </c>
      <c r="AZ173" s="168">
        <f t="shared" si="177"/>
        <v>227.732</v>
      </c>
      <c r="BA173" s="167">
        <f t="shared" si="178"/>
        <v>5.3574000000000002</v>
      </c>
      <c r="BB173" s="168">
        <f t="shared" si="179"/>
        <v>5.3574000000000002</v>
      </c>
      <c r="BC173" s="168">
        <f t="shared" si="180"/>
        <v>5.3574000000000002</v>
      </c>
      <c r="BD173" s="178">
        <f t="shared" si="181"/>
        <v>203.42405331542497</v>
      </c>
      <c r="BE173" s="179">
        <f t="shared" si="182"/>
        <v>203.40733333333333</v>
      </c>
      <c r="BF173" s="179">
        <f t="shared" si="183"/>
        <v>203.42405331542497</v>
      </c>
      <c r="BG173" s="167">
        <f t="shared" si="184"/>
        <v>5.3975499999999998</v>
      </c>
      <c r="BH173" s="168">
        <f t="shared" si="185"/>
        <v>5.3975499999999998</v>
      </c>
      <c r="BI173" s="168">
        <f t="shared" si="186"/>
        <v>5.3975499999999998</v>
      </c>
      <c r="BM173" s="250"/>
    </row>
    <row r="174" spans="1:65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64">
        <f t="shared" si="187"/>
        <v>8.5450710394860963E-3</v>
      </c>
      <c r="I174" s="7">
        <f t="shared" si="188"/>
        <v>8.5450710394860963E-3</v>
      </c>
      <c r="J174" s="7">
        <f t="shared" si="189"/>
        <v>8.5450710394860963E-3</v>
      </c>
      <c r="K174" s="65">
        <v>0.1075</v>
      </c>
      <c r="L174" s="43">
        <v>0.1075</v>
      </c>
      <c r="M174" s="43">
        <v>0.1075</v>
      </c>
      <c r="N174" s="76">
        <v>218.17</v>
      </c>
      <c r="O174" s="9">
        <v>223.39099999999999</v>
      </c>
      <c r="P174" s="9">
        <f>O174</f>
        <v>223.39099999999999</v>
      </c>
      <c r="Q174" s="73">
        <v>5.1394000000000002</v>
      </c>
      <c r="R174" s="42">
        <f>Q174</f>
        <v>5.1394000000000002</v>
      </c>
      <c r="S174" s="42">
        <f>R174</f>
        <v>5.1394000000000002</v>
      </c>
      <c r="T174" s="161">
        <f t="shared" si="153"/>
        <v>4.5867524215917221E-2</v>
      </c>
      <c r="U174" s="162">
        <f t="shared" si="154"/>
        <v>4.5867524215917221E-2</v>
      </c>
      <c r="V174" s="162">
        <f t="shared" si="155"/>
        <v>4.5867524215917221E-2</v>
      </c>
      <c r="W174" s="163">
        <f t="shared" si="198"/>
        <v>2.2968088142000243E-2</v>
      </c>
      <c r="X174" s="162">
        <f t="shared" si="199"/>
        <v>2.2968088142000243E-2</v>
      </c>
      <c r="Y174" s="162">
        <f t="shared" si="200"/>
        <v>2.2968088142000243E-2</v>
      </c>
      <c r="Z174" s="163">
        <f t="shared" si="201"/>
        <v>2.3526014756501068E-2</v>
      </c>
      <c r="AA174" s="162">
        <f t="shared" si="202"/>
        <v>2.3526014756501068E-2</v>
      </c>
      <c r="AB174" s="162">
        <f t="shared" si="203"/>
        <v>2.3526014756501068E-2</v>
      </c>
      <c r="AC174" s="128">
        <f t="shared" si="162"/>
        <v>0.1075</v>
      </c>
      <c r="AD174" s="127">
        <f t="shared" si="163"/>
        <v>0.1075</v>
      </c>
      <c r="AE174" s="127">
        <f t="shared" si="164"/>
        <v>0.1075</v>
      </c>
      <c r="AF174" s="159">
        <f t="shared" si="165"/>
        <v>218.17</v>
      </c>
      <c r="AG174" s="160">
        <f t="shared" si="166"/>
        <v>223.39099999999999</v>
      </c>
      <c r="AH174" s="160">
        <f t="shared" si="167"/>
        <v>223.39099999999999</v>
      </c>
      <c r="AI174" s="159">
        <f t="shared" si="168"/>
        <v>5.1394000000000002</v>
      </c>
      <c r="AJ174" s="160">
        <f t="shared" si="169"/>
        <v>5.1394000000000002</v>
      </c>
      <c r="AK174" s="160">
        <f t="shared" si="170"/>
        <v>5.1394000000000002</v>
      </c>
      <c r="AL174" s="170">
        <f t="shared" si="171"/>
        <v>0.16121282662939729</v>
      </c>
      <c r="AM174" s="127">
        <f t="shared" si="190"/>
        <v>0.16121325508382411</v>
      </c>
      <c r="AN174" s="127">
        <f t="shared" si="191"/>
        <v>0.16121282662939729</v>
      </c>
      <c r="AO174" s="155">
        <f t="shared" si="192"/>
        <v>0.10543593400038787</v>
      </c>
      <c r="AP174" s="154">
        <f t="shared" si="193"/>
        <v>0.10543593400038787</v>
      </c>
      <c r="AQ174" s="154">
        <f t="shared" si="194"/>
        <v>0.10543593400038787</v>
      </c>
      <c r="AR174" s="128">
        <f t="shared" si="195"/>
        <v>6.1131068879349382E-2</v>
      </c>
      <c r="AS174" s="127">
        <f t="shared" si="196"/>
        <v>6.1131068879349382E-2</v>
      </c>
      <c r="AT174" s="127">
        <f t="shared" si="197"/>
        <v>6.1131068879349382E-2</v>
      </c>
      <c r="AU174" s="128">
        <f t="shared" si="172"/>
        <v>0.1075</v>
      </c>
      <c r="AV174" s="127">
        <f t="shared" si="173"/>
        <v>0.1075</v>
      </c>
      <c r="AW174" s="127">
        <f t="shared" si="174"/>
        <v>0.1075</v>
      </c>
      <c r="AX174" s="159">
        <f t="shared" si="175"/>
        <v>218.17</v>
      </c>
      <c r="AY174" s="160">
        <f t="shared" si="176"/>
        <v>223.39099999999999</v>
      </c>
      <c r="AZ174" s="160">
        <f t="shared" si="177"/>
        <v>223.39099999999999</v>
      </c>
      <c r="BA174" s="159">
        <f t="shared" si="178"/>
        <v>5.1394000000000002</v>
      </c>
      <c r="BB174" s="160">
        <f t="shared" si="179"/>
        <v>5.1394000000000002</v>
      </c>
      <c r="BC174" s="160">
        <f t="shared" si="180"/>
        <v>5.1394000000000002</v>
      </c>
      <c r="BD174" s="171">
        <f t="shared" si="181"/>
        <v>205.69888664875828</v>
      </c>
      <c r="BE174" s="172">
        <f t="shared" si="182"/>
        <v>206.1169166666667</v>
      </c>
      <c r="BF174" s="172">
        <f t="shared" si="183"/>
        <v>206.1339699820916</v>
      </c>
      <c r="BG174" s="159">
        <f t="shared" si="184"/>
        <v>5.3649833333333339</v>
      </c>
      <c r="BH174" s="160">
        <f t="shared" si="185"/>
        <v>5.3649833333333339</v>
      </c>
      <c r="BI174" s="160">
        <f t="shared" si="186"/>
        <v>5.3649833333333339</v>
      </c>
      <c r="BM174" s="250"/>
    </row>
    <row r="175" spans="1:65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64">
        <f t="shared" si="187"/>
        <v>9.300823618865417E-3</v>
      </c>
      <c r="I175" s="7">
        <f t="shared" si="188"/>
        <v>9.300823618865417E-3</v>
      </c>
      <c r="J175" s="7">
        <f t="shared" si="189"/>
        <v>9.300823618865417E-3</v>
      </c>
      <c r="K175" s="65">
        <v>0.11749999999999999</v>
      </c>
      <c r="L175" s="43">
        <v>0.11749999999999999</v>
      </c>
      <c r="M175" s="43">
        <v>0.11749999999999999</v>
      </c>
      <c r="N175" s="76">
        <v>219.17</v>
      </c>
      <c r="O175" s="9">
        <v>208.786</v>
      </c>
      <c r="P175" s="9">
        <f t="shared" ref="P175" si="204">O175</f>
        <v>208.786</v>
      </c>
      <c r="Q175" s="73">
        <f>R175</f>
        <v>4.7378</v>
      </c>
      <c r="R175" s="42">
        <v>4.7378</v>
      </c>
      <c r="S175" s="42">
        <f>R175</f>
        <v>4.7378</v>
      </c>
      <c r="T175" s="161">
        <f t="shared" si="153"/>
        <v>5.4879179976306647E-2</v>
      </c>
      <c r="U175" s="162">
        <f t="shared" si="154"/>
        <v>5.4879179976306647E-2</v>
      </c>
      <c r="V175" s="162">
        <f t="shared" si="155"/>
        <v>5.4879179976306647E-2</v>
      </c>
      <c r="W175" s="163">
        <f t="shared" si="198"/>
        <v>3.2006523548000043E-2</v>
      </c>
      <c r="X175" s="162">
        <f t="shared" si="199"/>
        <v>3.2006523548000043E-2</v>
      </c>
      <c r="Y175" s="162">
        <f t="shared" si="200"/>
        <v>3.2006523548000043E-2</v>
      </c>
      <c r="Z175" s="163">
        <f t="shared" si="201"/>
        <v>2.5457642261178748E-2</v>
      </c>
      <c r="AA175" s="162">
        <f t="shared" si="202"/>
        <v>2.5457642261178748E-2</v>
      </c>
      <c r="AB175" s="162">
        <f t="shared" si="203"/>
        <v>2.5457642261178748E-2</v>
      </c>
      <c r="AC175" s="128">
        <f t="shared" si="162"/>
        <v>0.11749999999999999</v>
      </c>
      <c r="AD175" s="127">
        <f t="shared" si="163"/>
        <v>0.11749999999999999</v>
      </c>
      <c r="AE175" s="127">
        <f t="shared" si="164"/>
        <v>0.11749999999999999</v>
      </c>
      <c r="AF175" s="159">
        <f t="shared" si="165"/>
        <v>219.17</v>
      </c>
      <c r="AG175" s="160">
        <f t="shared" si="166"/>
        <v>208.786</v>
      </c>
      <c r="AH175" s="160">
        <f t="shared" si="167"/>
        <v>208.786</v>
      </c>
      <c r="AI175" s="159">
        <f t="shared" si="168"/>
        <v>4.7378</v>
      </c>
      <c r="AJ175" s="160">
        <f t="shared" si="169"/>
        <v>4.7378</v>
      </c>
      <c r="AK175" s="160">
        <f t="shared" si="170"/>
        <v>4.7378</v>
      </c>
      <c r="AL175" s="170">
        <f t="shared" si="171"/>
        <v>0.14769558745657907</v>
      </c>
      <c r="AM175" s="127">
        <f t="shared" si="190"/>
        <v>0.14769601092353035</v>
      </c>
      <c r="AN175" s="127">
        <f t="shared" si="191"/>
        <v>0.14769558745657907</v>
      </c>
      <c r="AO175" s="155">
        <f t="shared" si="192"/>
        <v>0.11299315974556001</v>
      </c>
      <c r="AP175" s="154">
        <f t="shared" si="193"/>
        <v>0.11299315974556001</v>
      </c>
      <c r="AQ175" s="154">
        <f t="shared" si="194"/>
        <v>0.11299315974556001</v>
      </c>
      <c r="AR175" s="128">
        <f t="shared" si="195"/>
        <v>6.8581961987365547E-2</v>
      </c>
      <c r="AS175" s="127">
        <f t="shared" si="196"/>
        <v>6.8581961987365547E-2</v>
      </c>
      <c r="AT175" s="127">
        <f t="shared" si="197"/>
        <v>6.8581961987365547E-2</v>
      </c>
      <c r="AU175" s="128">
        <f t="shared" si="172"/>
        <v>0.11749999999999999</v>
      </c>
      <c r="AV175" s="127">
        <f t="shared" si="173"/>
        <v>0.11749999999999999</v>
      </c>
      <c r="AW175" s="127">
        <f t="shared" si="174"/>
        <v>0.11749999999999999</v>
      </c>
      <c r="AX175" s="159">
        <f t="shared" si="175"/>
        <v>219.17</v>
      </c>
      <c r="AY175" s="160">
        <f t="shared" si="176"/>
        <v>208.786</v>
      </c>
      <c r="AZ175" s="160">
        <f t="shared" si="177"/>
        <v>208.786</v>
      </c>
      <c r="BA175" s="159">
        <f t="shared" si="178"/>
        <v>4.7378</v>
      </c>
      <c r="BB175" s="160">
        <f t="shared" si="179"/>
        <v>4.7378</v>
      </c>
      <c r="BC175" s="160">
        <f t="shared" si="180"/>
        <v>4.7378</v>
      </c>
      <c r="BD175" s="171">
        <f t="shared" si="181"/>
        <v>205.17521998209159</v>
      </c>
      <c r="BE175" s="172">
        <f t="shared" si="182"/>
        <v>204.72808333333333</v>
      </c>
      <c r="BF175" s="172">
        <f t="shared" si="183"/>
        <v>204.74496998209159</v>
      </c>
      <c r="BG175" s="159">
        <f t="shared" si="184"/>
        <v>5.2850250000000001</v>
      </c>
      <c r="BH175" s="160">
        <f t="shared" si="185"/>
        <v>5.2850250000000001</v>
      </c>
      <c r="BI175" s="160">
        <f t="shared" si="186"/>
        <v>5.2850250000000001</v>
      </c>
      <c r="BM175" s="250"/>
    </row>
    <row r="176" spans="1:65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64">
        <f t="shared" si="187"/>
        <v>9.300823618865417E-3</v>
      </c>
      <c r="I176" s="7">
        <f t="shared" si="188"/>
        <v>9.300823618865417E-3</v>
      </c>
      <c r="J176" s="7">
        <f t="shared" si="189"/>
        <v>9.300823618865417E-3</v>
      </c>
      <c r="K176" s="65">
        <v>0.11749999999999999</v>
      </c>
      <c r="L176" s="43">
        <v>0.11749999999999999</v>
      </c>
      <c r="M176" s="43">
        <v>0.11749999999999999</v>
      </c>
      <c r="N176" s="76">
        <v>220.17</v>
      </c>
      <c r="O176" s="9">
        <v>229.60499999999999</v>
      </c>
      <c r="P176" s="9">
        <f t="shared" ref="P176" si="205">O176</f>
        <v>229.60499999999999</v>
      </c>
      <c r="Q176" s="73">
        <f>R176</f>
        <v>4.9191000000000003</v>
      </c>
      <c r="R176" s="42">
        <v>4.9191000000000003</v>
      </c>
      <c r="S176" s="42">
        <f>R176</f>
        <v>4.9191000000000003</v>
      </c>
      <c r="T176" s="161">
        <f t="shared" si="153"/>
        <v>5.0669333635540159E-2</v>
      </c>
      <c r="U176" s="162">
        <f t="shared" si="154"/>
        <v>5.0669333635540159E-2</v>
      </c>
      <c r="V176" s="162">
        <f t="shared" si="155"/>
        <v>5.0669333635540159E-2</v>
      </c>
      <c r="W176" s="163">
        <f t="shared" si="198"/>
        <v>3.7344134371999793E-2</v>
      </c>
      <c r="X176" s="162">
        <f t="shared" si="199"/>
        <v>3.7344134371999793E-2</v>
      </c>
      <c r="Y176" s="162">
        <f t="shared" si="200"/>
        <v>3.7344134371999793E-2</v>
      </c>
      <c r="Z176" s="163">
        <f t="shared" si="201"/>
        <v>2.7392915188408695E-2</v>
      </c>
      <c r="AA176" s="162">
        <f t="shared" si="202"/>
        <v>2.7392915188408695E-2</v>
      </c>
      <c r="AB176" s="162">
        <f t="shared" si="203"/>
        <v>2.7392915188408695E-2</v>
      </c>
      <c r="AC176" s="128">
        <f t="shared" si="162"/>
        <v>0.11749999999999999</v>
      </c>
      <c r="AD176" s="127">
        <f t="shared" si="163"/>
        <v>0.11749999999999999</v>
      </c>
      <c r="AE176" s="127">
        <f t="shared" si="164"/>
        <v>0.11749999999999999</v>
      </c>
      <c r="AF176" s="159">
        <f t="shared" si="165"/>
        <v>220.17</v>
      </c>
      <c r="AG176" s="160">
        <f t="shared" si="166"/>
        <v>229.60499999999999</v>
      </c>
      <c r="AH176" s="160">
        <f t="shared" si="167"/>
        <v>229.60499999999999</v>
      </c>
      <c r="AI176" s="159">
        <f t="shared" si="168"/>
        <v>4.9191000000000003</v>
      </c>
      <c r="AJ176" s="160">
        <f t="shared" si="169"/>
        <v>4.9191000000000003</v>
      </c>
      <c r="AK176" s="160">
        <f t="shared" si="170"/>
        <v>4.9191000000000003</v>
      </c>
      <c r="AL176" s="170">
        <f t="shared" si="171"/>
        <v>0.14659842425587288</v>
      </c>
      <c r="AM176" s="127">
        <f t="shared" si="190"/>
        <v>0.14659884731800221</v>
      </c>
      <c r="AN176" s="127">
        <f t="shared" si="191"/>
        <v>0.14659842425587288</v>
      </c>
      <c r="AO176" s="155">
        <f t="shared" si="192"/>
        <v>0.12131481132375921</v>
      </c>
      <c r="AP176" s="154">
        <f t="shared" si="193"/>
        <v>0.12131481132375921</v>
      </c>
      <c r="AQ176" s="154">
        <f t="shared" si="194"/>
        <v>0.12131481132375921</v>
      </c>
      <c r="AR176" s="128">
        <f t="shared" si="195"/>
        <v>7.6085172673987511E-2</v>
      </c>
      <c r="AS176" s="127">
        <f t="shared" si="196"/>
        <v>7.6085172673987511E-2</v>
      </c>
      <c r="AT176" s="127">
        <f t="shared" si="197"/>
        <v>7.6085172673987511E-2</v>
      </c>
      <c r="AU176" s="128">
        <f t="shared" si="172"/>
        <v>0.11749999999999999</v>
      </c>
      <c r="AV176" s="127">
        <f t="shared" si="173"/>
        <v>0.11749999999999999</v>
      </c>
      <c r="AW176" s="127">
        <f t="shared" si="174"/>
        <v>0.11749999999999999</v>
      </c>
      <c r="AX176" s="159">
        <f t="shared" si="175"/>
        <v>220.17</v>
      </c>
      <c r="AY176" s="160">
        <f t="shared" si="176"/>
        <v>229.60499999999999</v>
      </c>
      <c r="AZ176" s="160">
        <f t="shared" si="177"/>
        <v>229.60499999999999</v>
      </c>
      <c r="BA176" s="159">
        <f t="shared" si="178"/>
        <v>4.9191000000000003</v>
      </c>
      <c r="BB176" s="160">
        <f t="shared" si="179"/>
        <v>4.9191000000000003</v>
      </c>
      <c r="BC176" s="160">
        <f t="shared" si="180"/>
        <v>4.9191000000000003</v>
      </c>
      <c r="BD176" s="171">
        <f t="shared" si="181"/>
        <v>207.51796998209159</v>
      </c>
      <c r="BE176" s="172">
        <f t="shared" si="182"/>
        <v>207.85708333333332</v>
      </c>
      <c r="BF176" s="172">
        <f t="shared" si="183"/>
        <v>207.87396998209158</v>
      </c>
      <c r="BG176" s="159">
        <f t="shared" si="184"/>
        <v>5.24465</v>
      </c>
      <c r="BH176" s="160">
        <f t="shared" si="185"/>
        <v>5.24465</v>
      </c>
      <c r="BI176" s="160">
        <f t="shared" si="186"/>
        <v>5.24465</v>
      </c>
      <c r="BM176" s="250"/>
    </row>
    <row r="177" spans="1:65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64">
        <f t="shared" si="187"/>
        <v>1.0050402122422808E-2</v>
      </c>
      <c r="I177" s="7">
        <f t="shared" si="188"/>
        <v>1.0050402122422808E-2</v>
      </c>
      <c r="J177" s="7">
        <f t="shared" si="189"/>
        <v>1.0050402122422808E-2</v>
      </c>
      <c r="K177" s="65">
        <v>0.1275</v>
      </c>
      <c r="L177" s="43">
        <v>0.1275</v>
      </c>
      <c r="M177" s="43">
        <v>0.1275</v>
      </c>
      <c r="N177" s="76">
        <v>221.17</v>
      </c>
      <c r="O177" s="9">
        <v>223.72800000000001</v>
      </c>
      <c r="P177" s="9">
        <f t="shared" ref="P177" si="206">O177</f>
        <v>223.72800000000001</v>
      </c>
      <c r="Q177" s="73">
        <v>4.7289000000000003</v>
      </c>
      <c r="R177" s="42">
        <f>Q177</f>
        <v>4.7289000000000003</v>
      </c>
      <c r="S177" s="42">
        <f>R177</f>
        <v>4.7289000000000003</v>
      </c>
      <c r="T177" s="161">
        <f t="shared" si="153"/>
        <v>3.7123098709946456E-2</v>
      </c>
      <c r="U177" s="162">
        <f t="shared" si="154"/>
        <v>3.7123098709946456E-2</v>
      </c>
      <c r="V177" s="162">
        <f t="shared" si="155"/>
        <v>3.7123098709946456E-2</v>
      </c>
      <c r="W177" s="163">
        <f t="shared" si="198"/>
        <v>3.1798487083999794E-2</v>
      </c>
      <c r="X177" s="162">
        <f t="shared" si="199"/>
        <v>3.1798487083999794E-2</v>
      </c>
      <c r="Y177" s="162">
        <f t="shared" si="200"/>
        <v>3.1798487083999794E-2</v>
      </c>
      <c r="Z177" s="163">
        <f t="shared" si="201"/>
        <v>2.8926378128273145E-2</v>
      </c>
      <c r="AA177" s="162">
        <f t="shared" si="202"/>
        <v>2.8926378128273145E-2</v>
      </c>
      <c r="AB177" s="162">
        <f t="shared" si="203"/>
        <v>2.8926378128273145E-2</v>
      </c>
      <c r="AC177" s="128">
        <f t="shared" si="162"/>
        <v>0.1275</v>
      </c>
      <c r="AD177" s="127">
        <f t="shared" si="163"/>
        <v>0.1275</v>
      </c>
      <c r="AE177" s="127">
        <f t="shared" si="164"/>
        <v>0.1275</v>
      </c>
      <c r="AF177" s="159">
        <f t="shared" si="165"/>
        <v>221.17</v>
      </c>
      <c r="AG177" s="160">
        <f t="shared" si="166"/>
        <v>223.72800000000001</v>
      </c>
      <c r="AH177" s="160">
        <f t="shared" si="167"/>
        <v>223.72800000000001</v>
      </c>
      <c r="AI177" s="159">
        <f t="shared" si="168"/>
        <v>4.7289000000000003</v>
      </c>
      <c r="AJ177" s="160">
        <f t="shared" si="169"/>
        <v>4.7289000000000003</v>
      </c>
      <c r="AK177" s="160">
        <f t="shared" si="170"/>
        <v>4.7289000000000003</v>
      </c>
      <c r="AL177" s="170">
        <f t="shared" si="171"/>
        <v>0.10720587815921379</v>
      </c>
      <c r="AM177" s="127">
        <f t="shared" si="190"/>
        <v>0.10720628668661614</v>
      </c>
      <c r="AN177" s="127">
        <f t="shared" si="191"/>
        <v>0.10720587815921379</v>
      </c>
      <c r="AO177" s="155">
        <f t="shared" si="192"/>
        <v>0.1173113070881493</v>
      </c>
      <c r="AP177" s="154">
        <f t="shared" si="193"/>
        <v>0.1173113070881493</v>
      </c>
      <c r="AQ177" s="154">
        <f t="shared" si="194"/>
        <v>0.1173113070881493</v>
      </c>
      <c r="AR177" s="128">
        <f t="shared" si="195"/>
        <v>8.3788813461023182E-2</v>
      </c>
      <c r="AS177" s="127">
        <f t="shared" si="196"/>
        <v>8.3788813461023182E-2</v>
      </c>
      <c r="AT177" s="127">
        <f t="shared" si="197"/>
        <v>8.3788813461023182E-2</v>
      </c>
      <c r="AU177" s="128">
        <f t="shared" si="172"/>
        <v>0.1275</v>
      </c>
      <c r="AV177" s="127">
        <f t="shared" si="173"/>
        <v>0.1275</v>
      </c>
      <c r="AW177" s="127">
        <f t="shared" si="174"/>
        <v>0.1275</v>
      </c>
      <c r="AX177" s="159">
        <f t="shared" si="175"/>
        <v>221.17</v>
      </c>
      <c r="AY177" s="160">
        <f t="shared" si="176"/>
        <v>223.72800000000001</v>
      </c>
      <c r="AZ177" s="160">
        <f t="shared" si="177"/>
        <v>223.72800000000001</v>
      </c>
      <c r="BA177" s="159">
        <f t="shared" si="178"/>
        <v>4.7289000000000003</v>
      </c>
      <c r="BB177" s="160">
        <f t="shared" si="179"/>
        <v>4.7289000000000003</v>
      </c>
      <c r="BC177" s="160">
        <f t="shared" si="180"/>
        <v>4.7289000000000003</v>
      </c>
      <c r="BD177" s="171">
        <f t="shared" si="181"/>
        <v>211.63480331542493</v>
      </c>
      <c r="BE177" s="172">
        <f t="shared" si="182"/>
        <v>212.18708333333333</v>
      </c>
      <c r="BF177" s="172">
        <f t="shared" si="183"/>
        <v>212.20396998209159</v>
      </c>
      <c r="BG177" s="159">
        <f t="shared" si="184"/>
        <v>5.2027083333333337</v>
      </c>
      <c r="BH177" s="160">
        <f t="shared" si="185"/>
        <v>5.2027083333333337</v>
      </c>
      <c r="BI177" s="160">
        <f t="shared" si="186"/>
        <v>5.2027083333333337</v>
      </c>
      <c r="BM177" s="250"/>
    </row>
    <row r="178" spans="1:65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64">
        <f t="shared" si="187"/>
        <v>1.0422908867375291E-2</v>
      </c>
      <c r="I178" s="7">
        <f t="shared" si="188"/>
        <v>1.0422908867375291E-2</v>
      </c>
      <c r="J178" s="7">
        <f t="shared" si="189"/>
        <v>1.0422908867375291E-2</v>
      </c>
      <c r="K178" s="65">
        <v>0.13250000000000001</v>
      </c>
      <c r="L178" s="43">
        <v>0.13250000000000001</v>
      </c>
      <c r="M178" s="43">
        <v>0.13250000000000001</v>
      </c>
      <c r="N178" s="76">
        <v>222.17</v>
      </c>
      <c r="O178" s="9">
        <v>294.83800000000002</v>
      </c>
      <c r="P178" s="9">
        <f t="shared" ref="P178" si="207">O178</f>
        <v>294.83800000000002</v>
      </c>
      <c r="Q178" s="73">
        <v>5.2380000000000004</v>
      </c>
      <c r="R178" s="42">
        <v>5.2380000000000004</v>
      </c>
      <c r="S178" s="42">
        <v>5.2380000000000004</v>
      </c>
      <c r="T178" s="161">
        <f t="shared" si="153"/>
        <v>2.5351497026067538E-2</v>
      </c>
      <c r="U178" s="162">
        <f t="shared" si="154"/>
        <v>2.5351497026067538E-2</v>
      </c>
      <c r="V178" s="162">
        <f t="shared" si="155"/>
        <v>2.5351497026067538E-2</v>
      </c>
      <c r="W178" s="163">
        <f t="shared" si="198"/>
        <v>2.2152663793999938E-2</v>
      </c>
      <c r="X178" s="162">
        <f t="shared" si="199"/>
        <v>2.2152663793999938E-2</v>
      </c>
      <c r="Y178" s="162">
        <f t="shared" si="200"/>
        <v>2.2152663793999938E-2</v>
      </c>
      <c r="Z178" s="163">
        <f t="shared" si="201"/>
        <v>3.0070281990910219E-2</v>
      </c>
      <c r="AA178" s="162">
        <f t="shared" si="202"/>
        <v>3.0070281990910219E-2</v>
      </c>
      <c r="AB178" s="162">
        <f t="shared" si="203"/>
        <v>3.0070281990910219E-2</v>
      </c>
      <c r="AC178" s="128">
        <f t="shared" si="162"/>
        <v>0.13250000000000001</v>
      </c>
      <c r="AD178" s="127">
        <f t="shared" si="163"/>
        <v>0.13250000000000001</v>
      </c>
      <c r="AE178" s="127">
        <f t="shared" si="164"/>
        <v>0.13250000000000001</v>
      </c>
      <c r="AF178" s="159">
        <f t="shared" si="165"/>
        <v>222.17</v>
      </c>
      <c r="AG178" s="160">
        <f t="shared" si="166"/>
        <v>294.83800000000002</v>
      </c>
      <c r="AH178" s="160">
        <f t="shared" si="167"/>
        <v>294.83800000000002</v>
      </c>
      <c r="AI178" s="159">
        <f t="shared" si="168"/>
        <v>5.2380000000000004</v>
      </c>
      <c r="AJ178" s="160">
        <f t="shared" si="169"/>
        <v>5.2380000000000004</v>
      </c>
      <c r="AK178" s="160">
        <f t="shared" si="170"/>
        <v>5.2380000000000004</v>
      </c>
      <c r="AL178" s="170">
        <f t="shared" si="171"/>
        <v>0.10701418683014063</v>
      </c>
      <c r="AM178" s="127">
        <f t="shared" si="190"/>
        <v>0.10701459528681467</v>
      </c>
      <c r="AN178" s="127">
        <f t="shared" si="191"/>
        <v>0.10701418683014063</v>
      </c>
      <c r="AO178" s="155">
        <f t="shared" si="192"/>
        <v>0.11886729617590741</v>
      </c>
      <c r="AP178" s="154">
        <f t="shared" si="193"/>
        <v>0.11886729617590741</v>
      </c>
      <c r="AQ178" s="154">
        <f t="shared" si="194"/>
        <v>0.11886729617590741</v>
      </c>
      <c r="AR178" s="128">
        <f t="shared" si="195"/>
        <v>9.1293352195654265E-2</v>
      </c>
      <c r="AS178" s="127">
        <f t="shared" si="196"/>
        <v>9.1293352195654265E-2</v>
      </c>
      <c r="AT178" s="127">
        <f t="shared" si="197"/>
        <v>9.1293352195654265E-2</v>
      </c>
      <c r="AU178" s="128">
        <f t="shared" si="172"/>
        <v>0.13250000000000001</v>
      </c>
      <c r="AV178" s="127">
        <f t="shared" si="173"/>
        <v>0.13250000000000001</v>
      </c>
      <c r="AW178" s="127">
        <f t="shared" si="174"/>
        <v>0.13250000000000001</v>
      </c>
      <c r="AX178" s="159">
        <f t="shared" si="175"/>
        <v>222.17</v>
      </c>
      <c r="AY178" s="160">
        <f t="shared" si="176"/>
        <v>294.83800000000002</v>
      </c>
      <c r="AZ178" s="160">
        <f t="shared" si="177"/>
        <v>294.83800000000002</v>
      </c>
      <c r="BA178" s="159">
        <f t="shared" si="178"/>
        <v>5.2380000000000004</v>
      </c>
      <c r="BB178" s="160">
        <f t="shared" si="179"/>
        <v>5.2380000000000004</v>
      </c>
      <c r="BC178" s="160">
        <f t="shared" si="180"/>
        <v>5.2380000000000004</v>
      </c>
      <c r="BD178" s="171">
        <f t="shared" si="181"/>
        <v>216.41805331542494</v>
      </c>
      <c r="BE178" s="172">
        <f t="shared" si="182"/>
        <v>223.02408333333335</v>
      </c>
      <c r="BF178" s="172">
        <f t="shared" si="183"/>
        <v>223.0428866487583</v>
      </c>
      <c r="BG178" s="159">
        <f t="shared" si="184"/>
        <v>5.2223583333333332</v>
      </c>
      <c r="BH178" s="160">
        <f t="shared" si="185"/>
        <v>5.2223583333333332</v>
      </c>
      <c r="BI178" s="160">
        <f t="shared" si="186"/>
        <v>5.2223583333333332</v>
      </c>
      <c r="BM178" s="250"/>
    </row>
    <row r="179" spans="1:65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64">
        <f t="shared" si="187"/>
        <v>1.0422908867375291E-2</v>
      </c>
      <c r="I179" s="7">
        <f t="shared" si="188"/>
        <v>1.0422908867375291E-2</v>
      </c>
      <c r="J179" s="7">
        <f t="shared" si="189"/>
        <v>1.0422908867375291E-2</v>
      </c>
      <c r="K179" s="65">
        <v>0.13250000000000001</v>
      </c>
      <c r="L179" s="43">
        <v>0.13250000000000001</v>
      </c>
      <c r="M179" s="43">
        <v>0.13250000000000001</v>
      </c>
      <c r="N179" s="76">
        <v>223.17</v>
      </c>
      <c r="O179" s="9">
        <v>273.589</v>
      </c>
      <c r="P179" s="9">
        <f t="shared" ref="P179" si="208">O179</f>
        <v>273.589</v>
      </c>
      <c r="Q179" s="73">
        <v>5.1883999999999997</v>
      </c>
      <c r="R179" s="42">
        <f>Q179</f>
        <v>5.1883999999999997</v>
      </c>
      <c r="S179" s="42">
        <f>R179</f>
        <v>5.1883999999999997</v>
      </c>
      <c r="T179" s="161">
        <f t="shared" si="153"/>
        <v>1.3167121898778777E-2</v>
      </c>
      <c r="U179" s="162">
        <f t="shared" si="154"/>
        <v>1.3167121898778777E-2</v>
      </c>
      <c r="V179" s="162">
        <f t="shared" si="155"/>
        <v>1.3167121898778777E-2</v>
      </c>
      <c r="W179" s="163">
        <f t="shared" si="198"/>
        <v>4.5537558679997758E-3</v>
      </c>
      <c r="X179" s="162">
        <f t="shared" si="199"/>
        <v>4.5537558679997758E-3</v>
      </c>
      <c r="Y179" s="162">
        <f t="shared" si="200"/>
        <v>4.5537558679997758E-3</v>
      </c>
      <c r="Z179" s="163">
        <f t="shared" si="201"/>
        <v>3.1215457583065431E-2</v>
      </c>
      <c r="AA179" s="162">
        <f t="shared" si="202"/>
        <v>3.1215457583065431E-2</v>
      </c>
      <c r="AB179" s="162">
        <f t="shared" si="203"/>
        <v>3.1215457583065431E-2</v>
      </c>
      <c r="AC179" s="128">
        <f t="shared" si="162"/>
        <v>0.13250000000000001</v>
      </c>
      <c r="AD179" s="127">
        <f t="shared" si="163"/>
        <v>0.13250000000000001</v>
      </c>
      <c r="AE179" s="127">
        <f t="shared" si="164"/>
        <v>0.13250000000000001</v>
      </c>
      <c r="AF179" s="159">
        <f t="shared" si="165"/>
        <v>223.17</v>
      </c>
      <c r="AG179" s="160">
        <f t="shared" si="166"/>
        <v>273.589</v>
      </c>
      <c r="AH179" s="160">
        <f t="shared" si="167"/>
        <v>273.589</v>
      </c>
      <c r="AI179" s="159">
        <f t="shared" si="168"/>
        <v>5.1883999999999997</v>
      </c>
      <c r="AJ179" s="160">
        <f t="shared" si="169"/>
        <v>5.1883999999999997</v>
      </c>
      <c r="AK179" s="160">
        <f t="shared" si="170"/>
        <v>5.1883999999999997</v>
      </c>
      <c r="AL179" s="170">
        <f t="shared" si="171"/>
        <v>0.10074040640369608</v>
      </c>
      <c r="AM179" s="127">
        <f t="shared" si="190"/>
        <v>0.10074040640369608</v>
      </c>
      <c r="AN179" s="127">
        <f t="shared" si="191"/>
        <v>0.10074040640369608</v>
      </c>
      <c r="AO179" s="155">
        <f t="shared" si="192"/>
        <v>0.10069235198287529</v>
      </c>
      <c r="AP179" s="154">
        <f t="shared" si="193"/>
        <v>0.10069235198287529</v>
      </c>
      <c r="AQ179" s="154">
        <f t="shared" si="194"/>
        <v>0.10069235198287529</v>
      </c>
      <c r="AR179" s="128">
        <f t="shared" si="195"/>
        <v>9.8849855022293376E-2</v>
      </c>
      <c r="AS179" s="127">
        <f t="shared" si="196"/>
        <v>9.8849855022293376E-2</v>
      </c>
      <c r="AT179" s="127">
        <f t="shared" si="197"/>
        <v>9.8849855022293376E-2</v>
      </c>
      <c r="AU179" s="128">
        <f t="shared" si="172"/>
        <v>0.13250000000000001</v>
      </c>
      <c r="AV179" s="127">
        <f t="shared" si="173"/>
        <v>0.13250000000000001</v>
      </c>
      <c r="AW179" s="127">
        <f t="shared" si="174"/>
        <v>0.13250000000000001</v>
      </c>
      <c r="AX179" s="159">
        <f t="shared" si="175"/>
        <v>223.17</v>
      </c>
      <c r="AY179" s="160">
        <f t="shared" si="176"/>
        <v>273.589</v>
      </c>
      <c r="AZ179" s="160">
        <f t="shared" si="177"/>
        <v>273.589</v>
      </c>
      <c r="BA179" s="159">
        <f t="shared" si="178"/>
        <v>5.1883999999999997</v>
      </c>
      <c r="BB179" s="160">
        <f t="shared" si="179"/>
        <v>5.1883999999999997</v>
      </c>
      <c r="BC179" s="160">
        <f t="shared" si="180"/>
        <v>5.1883999999999997</v>
      </c>
      <c r="BD179" s="171">
        <f t="shared" si="181"/>
        <v>220.29921998209161</v>
      </c>
      <c r="BE179" s="172">
        <f t="shared" si="182"/>
        <v>231.107</v>
      </c>
      <c r="BF179" s="172">
        <f t="shared" si="183"/>
        <v>231.12563664875827</v>
      </c>
      <c r="BG179" s="159">
        <f t="shared" si="184"/>
        <v>5.2279250000000008</v>
      </c>
      <c r="BH179" s="160">
        <f t="shared" si="185"/>
        <v>5.2279250000000008</v>
      </c>
      <c r="BI179" s="160">
        <f t="shared" si="186"/>
        <v>5.2279250000000008</v>
      </c>
      <c r="BM179" s="250"/>
    </row>
    <row r="180" spans="1:65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64">
        <f t="shared" si="187"/>
        <v>1.0793911082132235E-2</v>
      </c>
      <c r="I180" s="7">
        <f t="shared" si="188"/>
        <v>1.0793911082132235E-2</v>
      </c>
      <c r="J180" s="7">
        <f t="shared" si="189"/>
        <v>1.0793911082132235E-2</v>
      </c>
      <c r="K180" s="65">
        <v>0.13750000000000001</v>
      </c>
      <c r="L180" s="43">
        <v>0.13750000000000001</v>
      </c>
      <c r="M180" s="43">
        <v>0.13750000000000001</v>
      </c>
      <c r="N180" s="77">
        <v>263.24599999999998</v>
      </c>
      <c r="O180" s="45">
        <v>263.24599999999998</v>
      </c>
      <c r="P180" s="45">
        <v>263.24599999999998</v>
      </c>
      <c r="Q180" s="73">
        <v>5.1790000000000003</v>
      </c>
      <c r="R180" s="42">
        <v>5.1790000000000003</v>
      </c>
      <c r="S180" s="42">
        <v>5.1790000000000003</v>
      </c>
      <c r="T180" s="161">
        <f t="shared" si="153"/>
        <v>8.8745091865183312E-4</v>
      </c>
      <c r="U180" s="162">
        <f t="shared" si="154"/>
        <v>8.8745091865183312E-4</v>
      </c>
      <c r="V180" s="162">
        <f t="shared" si="155"/>
        <v>8.8745091865183312E-4</v>
      </c>
      <c r="W180" s="163">
        <f t="shared" si="198"/>
        <v>-3.7450359840001113E-3</v>
      </c>
      <c r="X180" s="162">
        <f t="shared" si="199"/>
        <v>-3.7450359840001113E-3</v>
      </c>
      <c r="Y180" s="162">
        <f t="shared" si="200"/>
        <v>-3.7450359840001113E-3</v>
      </c>
      <c r="Z180" s="163">
        <f t="shared" si="201"/>
        <v>3.1974546367637746E-2</v>
      </c>
      <c r="AA180" s="162">
        <f t="shared" si="202"/>
        <v>3.1974546367637746E-2</v>
      </c>
      <c r="AB180" s="162">
        <f t="shared" si="203"/>
        <v>3.1974546367637746E-2</v>
      </c>
      <c r="AC180" s="128">
        <f t="shared" si="162"/>
        <v>0.13750000000000001</v>
      </c>
      <c r="AD180" s="127">
        <f t="shared" si="163"/>
        <v>0.13750000000000001</v>
      </c>
      <c r="AE180" s="127">
        <f t="shared" si="164"/>
        <v>0.13750000000000001</v>
      </c>
      <c r="AF180" s="159">
        <f t="shared" si="165"/>
        <v>263.24599999999998</v>
      </c>
      <c r="AG180" s="160">
        <f t="shared" si="166"/>
        <v>263.24599999999998</v>
      </c>
      <c r="AH180" s="160">
        <f t="shared" si="167"/>
        <v>263.24599999999998</v>
      </c>
      <c r="AI180" s="159">
        <f t="shared" si="168"/>
        <v>5.1790000000000003</v>
      </c>
      <c r="AJ180" s="160">
        <f t="shared" si="169"/>
        <v>5.1790000000000003</v>
      </c>
      <c r="AK180" s="160">
        <f t="shared" si="170"/>
        <v>5.1790000000000003</v>
      </c>
      <c r="AL180" s="170">
        <f t="shared" si="171"/>
        <v>8.5847187351914878E-2</v>
      </c>
      <c r="AM180" s="127">
        <f t="shared" si="190"/>
        <v>8.5847187351914878E-2</v>
      </c>
      <c r="AN180" s="127">
        <f t="shared" si="191"/>
        <v>8.5847187351914878E-2</v>
      </c>
      <c r="AO180" s="155">
        <f t="shared" si="192"/>
        <v>8.7270605250061362E-2</v>
      </c>
      <c r="AP180" s="154">
        <f t="shared" si="193"/>
        <v>8.7270605250061362E-2</v>
      </c>
      <c r="AQ180" s="154">
        <f t="shared" si="194"/>
        <v>8.7270605250061362E-2</v>
      </c>
      <c r="AR180" s="128">
        <f t="shared" si="195"/>
        <v>0.10598472859730168</v>
      </c>
      <c r="AS180" s="127">
        <f t="shared" si="196"/>
        <v>0.10598472859730168</v>
      </c>
      <c r="AT180" s="127">
        <f t="shared" si="197"/>
        <v>0.10598472859730168</v>
      </c>
      <c r="AU180" s="128">
        <f t="shared" si="172"/>
        <v>0.13750000000000001</v>
      </c>
      <c r="AV180" s="127">
        <f t="shared" si="173"/>
        <v>0.13750000000000001</v>
      </c>
      <c r="AW180" s="127">
        <f t="shared" si="174"/>
        <v>0.13750000000000001</v>
      </c>
      <c r="AX180" s="159">
        <f t="shared" si="175"/>
        <v>263.24599999999998</v>
      </c>
      <c r="AY180" s="160">
        <f t="shared" si="176"/>
        <v>263.24599999999998</v>
      </c>
      <c r="AZ180" s="160">
        <f t="shared" si="177"/>
        <v>263.24599999999998</v>
      </c>
      <c r="BA180" s="159">
        <f t="shared" si="178"/>
        <v>5.1790000000000003</v>
      </c>
      <c r="BB180" s="160">
        <f t="shared" si="179"/>
        <v>5.1790000000000003</v>
      </c>
      <c r="BC180" s="160">
        <f t="shared" si="180"/>
        <v>5.1790000000000003</v>
      </c>
      <c r="BD180" s="171">
        <f t="shared" si="181"/>
        <v>227.54675000000006</v>
      </c>
      <c r="BE180" s="172">
        <f t="shared" si="182"/>
        <v>238.37316666666672</v>
      </c>
      <c r="BF180" s="172">
        <f t="shared" si="183"/>
        <v>238.37316666666672</v>
      </c>
      <c r="BG180" s="159">
        <f t="shared" si="184"/>
        <v>5.230900000000001</v>
      </c>
      <c r="BH180" s="160">
        <f t="shared" si="185"/>
        <v>5.230900000000001</v>
      </c>
      <c r="BI180" s="160">
        <f t="shared" si="186"/>
        <v>5.230900000000001</v>
      </c>
      <c r="BM180" s="250"/>
    </row>
    <row r="181" spans="1:65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64">
        <f t="shared" si="187"/>
        <v>1.0793911082132235E-2</v>
      </c>
      <c r="I181" s="7">
        <f t="shared" si="188"/>
        <v>1.0793911082132235E-2</v>
      </c>
      <c r="J181" s="7">
        <f t="shared" si="189"/>
        <v>1.0793911082132235E-2</v>
      </c>
      <c r="K181" s="65">
        <v>0.13750000000000001</v>
      </c>
      <c r="L181" s="43">
        <v>0.13750000000000001</v>
      </c>
      <c r="M181" s="43">
        <v>0.13750000000000001</v>
      </c>
      <c r="N181" s="77">
        <v>312.63</v>
      </c>
      <c r="O181" s="45">
        <v>312.63</v>
      </c>
      <c r="P181" s="45">
        <v>312.63</v>
      </c>
      <c r="Q181" s="73">
        <f>R181</f>
        <v>5.4066000000000001</v>
      </c>
      <c r="R181" s="42">
        <v>5.4066000000000001</v>
      </c>
      <c r="S181" s="42">
        <f>R181</f>
        <v>5.4066000000000001</v>
      </c>
      <c r="T181" s="161">
        <f t="shared" si="153"/>
        <v>-1.4349201465536199E-2</v>
      </c>
      <c r="U181" s="162">
        <f t="shared" si="154"/>
        <v>-1.4349201465536199E-2</v>
      </c>
      <c r="V181" s="162">
        <f t="shared" si="155"/>
        <v>-1.4349201465536199E-2</v>
      </c>
      <c r="W181" s="163">
        <f t="shared" si="198"/>
        <v>-1.3245430992000151E-2</v>
      </c>
      <c r="X181" s="162">
        <f t="shared" si="199"/>
        <v>-1.3245430992000151E-2</v>
      </c>
      <c r="Y181" s="162">
        <f t="shared" si="200"/>
        <v>-1.3245430992000151E-2</v>
      </c>
      <c r="Z181" s="163">
        <f t="shared" si="201"/>
        <v>3.2353461808801054E-2</v>
      </c>
      <c r="AA181" s="162">
        <f t="shared" si="202"/>
        <v>3.2353461808801054E-2</v>
      </c>
      <c r="AB181" s="162">
        <f t="shared" si="203"/>
        <v>3.2353461808801054E-2</v>
      </c>
      <c r="AC181" s="128">
        <f t="shared" si="162"/>
        <v>0.13750000000000001</v>
      </c>
      <c r="AD181" s="127">
        <f t="shared" si="163"/>
        <v>0.13750000000000001</v>
      </c>
      <c r="AE181" s="127">
        <f t="shared" si="164"/>
        <v>0.13750000000000001</v>
      </c>
      <c r="AF181" s="159">
        <f t="shared" si="165"/>
        <v>312.63</v>
      </c>
      <c r="AG181" s="160">
        <f t="shared" si="166"/>
        <v>312.63</v>
      </c>
      <c r="AH181" s="160">
        <f t="shared" si="167"/>
        <v>312.63</v>
      </c>
      <c r="AI181" s="159">
        <f t="shared" si="168"/>
        <v>5.4066000000000001</v>
      </c>
      <c r="AJ181" s="160">
        <f t="shared" si="169"/>
        <v>5.4066000000000001</v>
      </c>
      <c r="AK181" s="160">
        <f t="shared" si="170"/>
        <v>5.4066000000000001</v>
      </c>
      <c r="AL181" s="170">
        <f t="shared" si="171"/>
        <v>8.2496877724516082E-2</v>
      </c>
      <c r="AM181" s="127">
        <f t="shared" si="190"/>
        <v>8.2496877724516082E-2</v>
      </c>
      <c r="AN181" s="127">
        <f t="shared" si="191"/>
        <v>8.2496877724516082E-2</v>
      </c>
      <c r="AO181" s="155">
        <f t="shared" si="192"/>
        <v>7.1685963320320623E-2</v>
      </c>
      <c r="AP181" s="154">
        <f t="shared" si="193"/>
        <v>7.1685963320320623E-2</v>
      </c>
      <c r="AQ181" s="154">
        <f t="shared" si="194"/>
        <v>7.1685963320320623E-2</v>
      </c>
      <c r="AR181" s="128">
        <f t="shared" si="195"/>
        <v>0.11228906886573808</v>
      </c>
      <c r="AS181" s="127">
        <f t="shared" si="196"/>
        <v>0.11228906886573808</v>
      </c>
      <c r="AT181" s="127">
        <f t="shared" si="197"/>
        <v>0.11228906886573808</v>
      </c>
      <c r="AU181" s="128">
        <f t="shared" si="172"/>
        <v>0.13750000000000001</v>
      </c>
      <c r="AV181" s="127">
        <f t="shared" si="173"/>
        <v>0.13750000000000001</v>
      </c>
      <c r="AW181" s="127">
        <f t="shared" si="174"/>
        <v>0.13750000000000001</v>
      </c>
      <c r="AX181" s="159">
        <f t="shared" si="175"/>
        <v>312.63</v>
      </c>
      <c r="AY181" s="160">
        <f t="shared" si="176"/>
        <v>312.63</v>
      </c>
      <c r="AZ181" s="160">
        <f t="shared" si="177"/>
        <v>312.63</v>
      </c>
      <c r="BA181" s="159">
        <f t="shared" si="178"/>
        <v>5.4066000000000001</v>
      </c>
      <c r="BB181" s="160">
        <f t="shared" si="179"/>
        <v>5.4066000000000001</v>
      </c>
      <c r="BC181" s="160">
        <f t="shared" si="180"/>
        <v>5.4066000000000001</v>
      </c>
      <c r="BD181" s="171">
        <f t="shared" si="181"/>
        <v>236.43175000000005</v>
      </c>
      <c r="BE181" s="172">
        <f t="shared" si="182"/>
        <v>247.25816666666671</v>
      </c>
      <c r="BF181" s="172">
        <f t="shared" si="183"/>
        <v>247.25816666666671</v>
      </c>
      <c r="BG181" s="159">
        <f t="shared" si="184"/>
        <v>5.2281666666666675</v>
      </c>
      <c r="BH181" s="160">
        <f t="shared" si="185"/>
        <v>5.2281666666666675</v>
      </c>
      <c r="BI181" s="160">
        <f t="shared" si="186"/>
        <v>5.2281666666666675</v>
      </c>
      <c r="BM181" s="250"/>
    </row>
    <row r="182" spans="1:65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64">
        <f t="shared" si="187"/>
        <v>1.0793911082132235E-2</v>
      </c>
      <c r="I182" s="7">
        <f t="shared" si="188"/>
        <v>1.0793911082132235E-2</v>
      </c>
      <c r="J182" s="7">
        <f t="shared" si="189"/>
        <v>1.0793911082132235E-2</v>
      </c>
      <c r="K182" s="65">
        <v>0.13750000000000001</v>
      </c>
      <c r="L182" s="43">
        <v>0.13750000000000001</v>
      </c>
      <c r="M182" s="43">
        <v>0.13750000000000001</v>
      </c>
      <c r="N182" s="77">
        <v>277.01900000000001</v>
      </c>
      <c r="O182" s="45">
        <v>277.01900000000001</v>
      </c>
      <c r="P182" s="45">
        <v>277.01900000000001</v>
      </c>
      <c r="Q182" s="73">
        <f t="shared" ref="Q182:Q184" si="209">R182</f>
        <v>5.2569999999999997</v>
      </c>
      <c r="R182" s="42">
        <v>5.2569999999999997</v>
      </c>
      <c r="S182" s="42">
        <f t="shared" ref="S182:S185" si="210">R182</f>
        <v>5.2569999999999997</v>
      </c>
      <c r="T182" s="161">
        <f t="shared" si="153"/>
        <v>-2.593191008036555E-2</v>
      </c>
      <c r="U182" s="162">
        <f t="shared" si="154"/>
        <v>-2.593191008036555E-2</v>
      </c>
      <c r="V182" s="162">
        <f t="shared" si="155"/>
        <v>-2.593191008036555E-2</v>
      </c>
      <c r="W182" s="163">
        <f t="shared" si="198"/>
        <v>-6.2784840400009756E-4</v>
      </c>
      <c r="X182" s="162">
        <f t="shared" si="199"/>
        <v>-6.2784840400009756E-4</v>
      </c>
      <c r="Y182" s="162">
        <f t="shared" si="200"/>
        <v>-6.2784840400009756E-4</v>
      </c>
      <c r="Z182" s="163">
        <f t="shared" si="201"/>
        <v>3.2732516378310539E-2</v>
      </c>
      <c r="AA182" s="162">
        <f t="shared" si="202"/>
        <v>3.2732516378310539E-2</v>
      </c>
      <c r="AB182" s="162">
        <f t="shared" si="203"/>
        <v>3.2732516378310539E-2</v>
      </c>
      <c r="AC182" s="128">
        <f t="shared" si="162"/>
        <v>0.13750000000000001</v>
      </c>
      <c r="AD182" s="127">
        <f t="shared" si="163"/>
        <v>0.13750000000000001</v>
      </c>
      <c r="AE182" s="127">
        <f t="shared" si="164"/>
        <v>0.13750000000000001</v>
      </c>
      <c r="AF182" s="159">
        <f t="shared" si="165"/>
        <v>277.01900000000001</v>
      </c>
      <c r="AG182" s="160">
        <f t="shared" si="166"/>
        <v>277.01900000000001</v>
      </c>
      <c r="AH182" s="160">
        <f t="shared" si="167"/>
        <v>277.01900000000001</v>
      </c>
      <c r="AI182" s="159">
        <f t="shared" si="168"/>
        <v>5.2569999999999997</v>
      </c>
      <c r="AJ182" s="160">
        <f t="shared" si="169"/>
        <v>5.2569999999999997</v>
      </c>
      <c r="AK182" s="160">
        <f t="shared" si="170"/>
        <v>5.2569999999999997</v>
      </c>
      <c r="AL182" s="170">
        <f t="shared" si="171"/>
        <v>6.5133825622404329E-2</v>
      </c>
      <c r="AM182" s="127">
        <f t="shared" si="190"/>
        <v>6.5133825622404329E-2</v>
      </c>
      <c r="AN182" s="127">
        <f t="shared" si="191"/>
        <v>6.5133825622404329E-2</v>
      </c>
      <c r="AO182" s="155">
        <f t="shared" si="192"/>
        <v>6.4700158522380757E-2</v>
      </c>
      <c r="AP182" s="154">
        <f t="shared" si="193"/>
        <v>6.4700158522380757E-2</v>
      </c>
      <c r="AQ182" s="154">
        <f t="shared" si="194"/>
        <v>6.4700158522380757E-2</v>
      </c>
      <c r="AR182" s="128">
        <f t="shared" si="195"/>
        <v>0.11732327683596577</v>
      </c>
      <c r="AS182" s="127">
        <f t="shared" si="196"/>
        <v>0.11732327683596577</v>
      </c>
      <c r="AT182" s="127">
        <f t="shared" si="197"/>
        <v>0.11732327683596577</v>
      </c>
      <c r="AU182" s="128">
        <f t="shared" si="172"/>
        <v>0.13750000000000001</v>
      </c>
      <c r="AV182" s="127">
        <f t="shared" si="173"/>
        <v>0.13750000000000001</v>
      </c>
      <c r="AW182" s="127">
        <f t="shared" si="174"/>
        <v>0.13750000000000001</v>
      </c>
      <c r="AX182" s="159">
        <f t="shared" si="175"/>
        <v>277.01900000000001</v>
      </c>
      <c r="AY182" s="160">
        <f t="shared" si="176"/>
        <v>277.01900000000001</v>
      </c>
      <c r="AZ182" s="160">
        <f t="shared" si="177"/>
        <v>277.01900000000001</v>
      </c>
      <c r="BA182" s="159">
        <f t="shared" si="178"/>
        <v>5.2569999999999997</v>
      </c>
      <c r="BB182" s="160">
        <f t="shared" si="179"/>
        <v>5.2569999999999997</v>
      </c>
      <c r="BC182" s="160">
        <f t="shared" si="180"/>
        <v>5.2569999999999997</v>
      </c>
      <c r="BD182" s="171">
        <f t="shared" si="181"/>
        <v>238.94500000000002</v>
      </c>
      <c r="BE182" s="172">
        <f t="shared" si="182"/>
        <v>249.77141666666671</v>
      </c>
      <c r="BF182" s="172">
        <f t="shared" si="183"/>
        <v>249.77141666666671</v>
      </c>
      <c r="BG182" s="159">
        <f t="shared" si="184"/>
        <v>5.1960000000000006</v>
      </c>
      <c r="BH182" s="160">
        <f t="shared" si="185"/>
        <v>5.1960000000000006</v>
      </c>
      <c r="BI182" s="160">
        <f t="shared" si="186"/>
        <v>5.1960000000000006</v>
      </c>
      <c r="BM182" s="250"/>
    </row>
    <row r="183" spans="1:65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65">
        <f t="shared" si="187"/>
        <v>1.0793911082132235E-2</v>
      </c>
      <c r="I183" s="43">
        <f t="shared" si="188"/>
        <v>1.0793911082132235E-2</v>
      </c>
      <c r="J183" s="43">
        <f t="shared" si="189"/>
        <v>1.0793911082132235E-2</v>
      </c>
      <c r="K183" s="65">
        <v>0.13750000000000001</v>
      </c>
      <c r="L183" s="43">
        <v>0.13750000000000001</v>
      </c>
      <c r="M183" s="43">
        <v>0.13750000000000001</v>
      </c>
      <c r="N183" s="77">
        <v>246.94399999999999</v>
      </c>
      <c r="O183" s="45">
        <v>246.94399999999999</v>
      </c>
      <c r="P183" s="45">
        <v>246.94399999999999</v>
      </c>
      <c r="Q183" s="73">
        <f t="shared" si="209"/>
        <v>5.2941000000000003</v>
      </c>
      <c r="R183" s="42">
        <v>5.2941000000000003</v>
      </c>
      <c r="S183" s="42">
        <f t="shared" si="210"/>
        <v>5.2941000000000003</v>
      </c>
      <c r="T183" s="161">
        <f t="shared" si="153"/>
        <v>-2.4619505343233206E-2</v>
      </c>
      <c r="U183" s="162">
        <f t="shared" si="154"/>
        <v>-2.4619505343233206E-2</v>
      </c>
      <c r="V183" s="162">
        <f t="shared" si="155"/>
        <v>-2.4619505343233206E-2</v>
      </c>
      <c r="W183" s="163">
        <f t="shared" si="198"/>
        <v>7.095119848999909E-3</v>
      </c>
      <c r="X183" s="162">
        <f t="shared" si="199"/>
        <v>7.095119848999909E-3</v>
      </c>
      <c r="Y183" s="162">
        <f t="shared" si="200"/>
        <v>7.095119848999909E-3</v>
      </c>
      <c r="Z183" s="163">
        <f t="shared" si="201"/>
        <v>3.2732516378310539E-2</v>
      </c>
      <c r="AA183" s="162">
        <f t="shared" si="202"/>
        <v>3.2732516378310539E-2</v>
      </c>
      <c r="AB183" s="162">
        <f t="shared" si="203"/>
        <v>3.2732516378310539E-2</v>
      </c>
      <c r="AC183" s="128">
        <f t="shared" si="162"/>
        <v>0.13750000000000001</v>
      </c>
      <c r="AD183" s="127">
        <f t="shared" si="163"/>
        <v>0.13750000000000001</v>
      </c>
      <c r="AE183" s="127">
        <f t="shared" si="164"/>
        <v>0.13750000000000001</v>
      </c>
      <c r="AF183" s="159">
        <f t="shared" si="165"/>
        <v>246.94399999999999</v>
      </c>
      <c r="AG183" s="160">
        <f t="shared" si="166"/>
        <v>246.94399999999999</v>
      </c>
      <c r="AH183" s="160">
        <f t="shared" si="167"/>
        <v>246.94399999999999</v>
      </c>
      <c r="AI183" s="159">
        <f t="shared" si="168"/>
        <v>5.2941000000000003</v>
      </c>
      <c r="AJ183" s="160">
        <f t="shared" si="169"/>
        <v>5.2941000000000003</v>
      </c>
      <c r="AK183" s="160">
        <f t="shared" si="170"/>
        <v>5.2941000000000003</v>
      </c>
      <c r="AL183" s="170">
        <f t="shared" si="171"/>
        <v>5.8927666487749608E-2</v>
      </c>
      <c r="AM183" s="127">
        <f t="shared" si="190"/>
        <v>5.8927666487749608E-2</v>
      </c>
      <c r="AN183" s="127">
        <f t="shared" si="191"/>
        <v>5.8927666487749608E-2</v>
      </c>
      <c r="AO183" s="155">
        <f t="shared" si="192"/>
        <v>5.9004882785856916E-2</v>
      </c>
      <c r="AP183" s="154">
        <f t="shared" si="193"/>
        <v>5.9004882785856916E-2</v>
      </c>
      <c r="AQ183" s="154">
        <f t="shared" si="194"/>
        <v>5.9004882785856916E-2</v>
      </c>
      <c r="AR183" s="128">
        <f t="shared" si="195"/>
        <v>0.12238026957554626</v>
      </c>
      <c r="AS183" s="127">
        <f t="shared" si="196"/>
        <v>0.12238026957554626</v>
      </c>
      <c r="AT183" s="127">
        <f t="shared" si="197"/>
        <v>0.12238026957554626</v>
      </c>
      <c r="AU183" s="128">
        <f t="shared" si="172"/>
        <v>0.13750000000000001</v>
      </c>
      <c r="AV183" s="127">
        <f t="shared" si="173"/>
        <v>0.13750000000000001</v>
      </c>
      <c r="AW183" s="127">
        <f t="shared" si="174"/>
        <v>0.13750000000000001</v>
      </c>
      <c r="AX183" s="159">
        <f t="shared" si="175"/>
        <v>246.94399999999999</v>
      </c>
      <c r="AY183" s="160">
        <f t="shared" si="176"/>
        <v>246.94399999999999</v>
      </c>
      <c r="AZ183" s="160">
        <f t="shared" si="177"/>
        <v>246.94399999999999</v>
      </c>
      <c r="BA183" s="159">
        <f t="shared" si="178"/>
        <v>5.2941000000000003</v>
      </c>
      <c r="BB183" s="160">
        <f t="shared" si="179"/>
        <v>5.2941000000000003</v>
      </c>
      <c r="BC183" s="160">
        <f t="shared" si="180"/>
        <v>5.2941000000000003</v>
      </c>
      <c r="BD183" s="171">
        <f t="shared" si="181"/>
        <v>238.07016666666667</v>
      </c>
      <c r="BE183" s="172">
        <f t="shared" si="182"/>
        <v>248.89658333333338</v>
      </c>
      <c r="BF183" s="172">
        <f t="shared" si="183"/>
        <v>248.89658333333338</v>
      </c>
      <c r="BG183" s="159">
        <f t="shared" si="184"/>
        <v>5.1688499999999999</v>
      </c>
      <c r="BH183" s="160">
        <f t="shared" si="185"/>
        <v>5.1688499999999999</v>
      </c>
      <c r="BI183" s="160">
        <f t="shared" si="186"/>
        <v>5.1688499999999999</v>
      </c>
      <c r="BM183" s="250"/>
    </row>
    <row r="184" spans="1:65">
      <c r="A184" s="6">
        <v>44896</v>
      </c>
      <c r="B184" s="55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65">
        <f t="shared" si="187"/>
        <v>1.0793911082132235E-2</v>
      </c>
      <c r="I184" s="55">
        <f t="shared" si="188"/>
        <v>1.0793911082132235E-2</v>
      </c>
      <c r="J184" s="55">
        <f t="shared" si="189"/>
        <v>1.0793911082132235E-2</v>
      </c>
      <c r="K184" s="65">
        <v>0.13750000000000001</v>
      </c>
      <c r="L184" s="55">
        <v>0.13750000000000001</v>
      </c>
      <c r="M184" s="55">
        <v>0.13750000000000001</v>
      </c>
      <c r="N184" s="104">
        <v>254.42</v>
      </c>
      <c r="O184" s="102">
        <v>254.42</v>
      </c>
      <c r="P184" s="102">
        <v>254.42</v>
      </c>
      <c r="Q184" s="73">
        <f t="shared" si="209"/>
        <v>5.2176999999999998</v>
      </c>
      <c r="R184" s="56">
        <v>5.2176999999999998</v>
      </c>
      <c r="S184" s="56">
        <f t="shared" si="210"/>
        <v>5.2176999999999998</v>
      </c>
      <c r="T184" s="161">
        <f t="shared" si="153"/>
        <v>-1.0894251066669747E-2</v>
      </c>
      <c r="U184" s="162">
        <f t="shared" si="154"/>
        <v>-1.0894251066669747E-2</v>
      </c>
      <c r="V184" s="162">
        <f t="shared" si="155"/>
        <v>-1.0894251066669747E-2</v>
      </c>
      <c r="W184" s="163">
        <f t="shared" si="198"/>
        <v>1.6286339977999997E-2</v>
      </c>
      <c r="X184" s="162">
        <f t="shared" si="199"/>
        <v>1.6286339977999997E-2</v>
      </c>
      <c r="Y184" s="162">
        <f t="shared" si="200"/>
        <v>1.6286339977999997E-2</v>
      </c>
      <c r="Z184" s="163">
        <f t="shared" si="201"/>
        <v>3.2732516378310539E-2</v>
      </c>
      <c r="AA184" s="162">
        <f t="shared" si="202"/>
        <v>3.2732516378310539E-2</v>
      </c>
      <c r="AB184" s="162">
        <f t="shared" si="203"/>
        <v>3.2732516378310539E-2</v>
      </c>
      <c r="AC184" s="128">
        <f t="shared" si="162"/>
        <v>0.13750000000000001</v>
      </c>
      <c r="AD184" s="127">
        <f t="shared" si="163"/>
        <v>0.13750000000000001</v>
      </c>
      <c r="AE184" s="127">
        <f t="shared" si="164"/>
        <v>0.13750000000000001</v>
      </c>
      <c r="AF184" s="159">
        <f t="shared" si="165"/>
        <v>254.42</v>
      </c>
      <c r="AG184" s="160">
        <f t="shared" si="166"/>
        <v>254.42</v>
      </c>
      <c r="AH184" s="160">
        <f t="shared" si="167"/>
        <v>254.42</v>
      </c>
      <c r="AI184" s="159">
        <f t="shared" si="168"/>
        <v>5.2176999999999998</v>
      </c>
      <c r="AJ184" s="160">
        <f t="shared" si="169"/>
        <v>5.2176999999999998</v>
      </c>
      <c r="AK184" s="160">
        <f t="shared" si="170"/>
        <v>5.2176999999999998</v>
      </c>
      <c r="AL184" s="170">
        <f t="shared" si="171"/>
        <v>5.4487157365811667E-2</v>
      </c>
      <c r="AM184" s="127">
        <f t="shared" si="190"/>
        <v>5.4487157365811667E-2</v>
      </c>
      <c r="AN184" s="127">
        <f t="shared" si="191"/>
        <v>5.4487157365811667E-2</v>
      </c>
      <c r="AO184" s="155">
        <f t="shared" si="192"/>
        <v>5.784841959607756E-2</v>
      </c>
      <c r="AP184" s="154">
        <f t="shared" si="193"/>
        <v>5.784841959607756E-2</v>
      </c>
      <c r="AQ184" s="154">
        <f t="shared" si="194"/>
        <v>5.784841959607756E-2</v>
      </c>
      <c r="AR184" s="128">
        <f t="shared" si="195"/>
        <v>0.12616196025630577</v>
      </c>
      <c r="AS184" s="127">
        <f t="shared" si="196"/>
        <v>0.12616196025630577</v>
      </c>
      <c r="AT184" s="127">
        <f t="shared" si="197"/>
        <v>0.12616196025630577</v>
      </c>
      <c r="AU184" s="128">
        <f t="shared" si="172"/>
        <v>0.13750000000000001</v>
      </c>
      <c r="AV184" s="127">
        <f t="shared" si="173"/>
        <v>0.13750000000000001</v>
      </c>
      <c r="AW184" s="127">
        <f t="shared" si="174"/>
        <v>0.13750000000000001</v>
      </c>
      <c r="AX184" s="159">
        <f t="shared" si="175"/>
        <v>254.42</v>
      </c>
      <c r="AY184" s="160">
        <f t="shared" si="176"/>
        <v>254.42</v>
      </c>
      <c r="AZ184" s="160">
        <f t="shared" si="177"/>
        <v>254.42</v>
      </c>
      <c r="BA184" s="159">
        <f t="shared" si="178"/>
        <v>5.2176999999999998</v>
      </c>
      <c r="BB184" s="160">
        <f t="shared" si="179"/>
        <v>5.2176999999999998</v>
      </c>
      <c r="BC184" s="160">
        <f t="shared" si="180"/>
        <v>5.2176999999999998</v>
      </c>
      <c r="BD184" s="171">
        <f t="shared" si="181"/>
        <v>242.16758333333334</v>
      </c>
      <c r="BE184" s="172">
        <f t="shared" si="182"/>
        <v>252.99400000000003</v>
      </c>
      <c r="BF184" s="172">
        <f t="shared" si="183"/>
        <v>252.99400000000003</v>
      </c>
      <c r="BG184" s="159">
        <f t="shared" si="184"/>
        <v>5.1386166666666666</v>
      </c>
      <c r="BH184" s="160">
        <f t="shared" si="185"/>
        <v>5.1386166666666666</v>
      </c>
      <c r="BI184" s="160">
        <f t="shared" si="186"/>
        <v>5.1386166666666666</v>
      </c>
      <c r="BM184" s="250"/>
    </row>
    <row r="185" spans="1:65">
      <c r="A185" s="53">
        <v>44927</v>
      </c>
      <c r="B185" s="90">
        <v>2.1178188773904871E-3</v>
      </c>
      <c r="C185" s="90">
        <v>2.1178188773904871E-3</v>
      </c>
      <c r="D185" s="90">
        <v>2.1178188773904871E-3</v>
      </c>
      <c r="E185" s="91">
        <v>5.3E-3</v>
      </c>
      <c r="F185" s="90">
        <f>'[1]IPCA (Var)'!B330/100</f>
        <v>5.3E-3</v>
      </c>
      <c r="G185" s="90">
        <v>5.3E-3</v>
      </c>
      <c r="H185" s="91">
        <f t="shared" si="187"/>
        <v>1.0793911082132235E-2</v>
      </c>
      <c r="I185" s="90">
        <f t="shared" si="188"/>
        <v>1.0793911082132235E-2</v>
      </c>
      <c r="J185" s="90">
        <f t="shared" si="189"/>
        <v>1.0793911082132235E-2</v>
      </c>
      <c r="K185" s="91">
        <v>0.13750000000000001</v>
      </c>
      <c r="L185" s="90">
        <v>0.13750000000000001</v>
      </c>
      <c r="M185" s="90">
        <v>0.13750000000000001</v>
      </c>
      <c r="N185" s="105">
        <v>231</v>
      </c>
      <c r="O185" s="103">
        <v>231</v>
      </c>
      <c r="P185" s="103">
        <v>231</v>
      </c>
      <c r="Q185" s="94">
        <v>5.0999999999999996</v>
      </c>
      <c r="R185" s="95">
        <v>5.0999999999999996</v>
      </c>
      <c r="S185" s="95">
        <f t="shared" si="210"/>
        <v>5.0999999999999996</v>
      </c>
      <c r="T185" s="164">
        <f t="shared" si="153"/>
        <v>9.2344126486820777E-4</v>
      </c>
      <c r="U185" s="165">
        <f t="shared" si="154"/>
        <v>9.2344126486820777E-4</v>
      </c>
      <c r="V185" s="165">
        <f t="shared" si="155"/>
        <v>9.2344126486820777E-4</v>
      </c>
      <c r="W185" s="166">
        <f t="shared" si="198"/>
        <v>1.5680144726000211E-2</v>
      </c>
      <c r="X185" s="165">
        <f t="shared" si="199"/>
        <v>1.5680144726000211E-2</v>
      </c>
      <c r="Y185" s="165">
        <f t="shared" si="200"/>
        <v>1.5680144726000211E-2</v>
      </c>
      <c r="Z185" s="166">
        <f t="shared" si="201"/>
        <v>3.2732516378310539E-2</v>
      </c>
      <c r="AA185" s="165">
        <f t="shared" si="202"/>
        <v>3.2732516378310539E-2</v>
      </c>
      <c r="AB185" s="165">
        <f t="shared" si="203"/>
        <v>3.2732516378310539E-2</v>
      </c>
      <c r="AC185" s="177">
        <f t="shared" si="162"/>
        <v>0.13750000000000001</v>
      </c>
      <c r="AD185" s="174">
        <f t="shared" si="163"/>
        <v>0.13750000000000001</v>
      </c>
      <c r="AE185" s="174">
        <f t="shared" si="164"/>
        <v>0.13750000000000001</v>
      </c>
      <c r="AF185" s="167">
        <f t="shared" si="165"/>
        <v>231</v>
      </c>
      <c r="AG185" s="168">
        <f t="shared" si="166"/>
        <v>231</v>
      </c>
      <c r="AH185" s="168">
        <f t="shared" si="167"/>
        <v>231</v>
      </c>
      <c r="AI185" s="167">
        <f t="shared" si="168"/>
        <v>5.0999999999999996</v>
      </c>
      <c r="AJ185" s="168">
        <f t="shared" si="169"/>
        <v>5.0999999999999996</v>
      </c>
      <c r="AK185" s="168">
        <f t="shared" si="170"/>
        <v>5.0999999999999996</v>
      </c>
      <c r="AL185" s="173">
        <f t="shared" si="171"/>
        <v>3.785652788328342E-2</v>
      </c>
      <c r="AM185" s="174">
        <f t="shared" si="190"/>
        <v>3.785652788328342E-2</v>
      </c>
      <c r="AN185" s="174">
        <f t="shared" si="191"/>
        <v>3.785652788328342E-2</v>
      </c>
      <c r="AO185" s="175">
        <f t="shared" si="192"/>
        <v>5.7743202924146253E-2</v>
      </c>
      <c r="AP185" s="176">
        <f t="shared" si="193"/>
        <v>5.7743202924146253E-2</v>
      </c>
      <c r="AQ185" s="176">
        <f t="shared" si="194"/>
        <v>5.7743202924146253E-2</v>
      </c>
      <c r="AR185" s="177">
        <f t="shared" si="195"/>
        <v>0.12995639277224558</v>
      </c>
      <c r="AS185" s="174">
        <f t="shared" si="196"/>
        <v>0.12995639277224558</v>
      </c>
      <c r="AT185" s="174">
        <f t="shared" si="197"/>
        <v>0.12995639277224558</v>
      </c>
      <c r="AU185" s="177">
        <f t="shared" si="172"/>
        <v>0.13750000000000001</v>
      </c>
      <c r="AV185" s="174">
        <f t="shared" si="173"/>
        <v>0.13750000000000001</v>
      </c>
      <c r="AW185" s="174">
        <f t="shared" si="174"/>
        <v>0.13750000000000001</v>
      </c>
      <c r="AX185" s="167">
        <f t="shared" si="175"/>
        <v>231</v>
      </c>
      <c r="AY185" s="168">
        <f t="shared" si="176"/>
        <v>231</v>
      </c>
      <c r="AZ185" s="168">
        <f t="shared" si="177"/>
        <v>231</v>
      </c>
      <c r="BA185" s="167">
        <f t="shared" si="178"/>
        <v>5.0999999999999996</v>
      </c>
      <c r="BB185" s="168">
        <f t="shared" si="179"/>
        <v>5.0999999999999996</v>
      </c>
      <c r="BC185" s="168">
        <f t="shared" si="180"/>
        <v>5.0999999999999996</v>
      </c>
      <c r="BD185" s="178">
        <f t="shared" si="181"/>
        <v>242.43991666666668</v>
      </c>
      <c r="BE185" s="179">
        <f t="shared" si="182"/>
        <v>253.26633333333336</v>
      </c>
      <c r="BF185" s="179">
        <f t="shared" si="183"/>
        <v>253.26633333333336</v>
      </c>
      <c r="BG185" s="167">
        <f t="shared" si="184"/>
        <v>5.1171666666666669</v>
      </c>
      <c r="BH185" s="168">
        <f t="shared" si="185"/>
        <v>5.1171666666666669</v>
      </c>
      <c r="BI185" s="168">
        <f t="shared" si="186"/>
        <v>5.1171666666666669</v>
      </c>
      <c r="BM185" s="250"/>
    </row>
    <row r="186" spans="1:65">
      <c r="A186" s="6">
        <v>44958</v>
      </c>
      <c r="B186" s="43">
        <v>-6.0517526704262359E-4</v>
      </c>
      <c r="C186" s="43">
        <v>-6.0517526704262359E-4</v>
      </c>
      <c r="D186" s="43">
        <v>-6.0517526704262359E-4</v>
      </c>
      <c r="E186" s="43">
        <v>8.3999999999999995E-3</v>
      </c>
      <c r="F186" s="43">
        <f>'[1]IPCA (Var)'!B331/100</f>
        <v>8.3999999999999995E-3</v>
      </c>
      <c r="G186" s="43">
        <v>8.3999999999999995E-3</v>
      </c>
      <c r="H186" s="65">
        <f t="shared" si="187"/>
        <v>1.0793911082132235E-2</v>
      </c>
      <c r="I186" s="43">
        <f t="shared" si="188"/>
        <v>1.0793911082132235E-2</v>
      </c>
      <c r="J186" s="43">
        <f t="shared" si="189"/>
        <v>1.0793911082132235E-2</v>
      </c>
      <c r="K186" s="65">
        <f t="shared" ref="K186:K191" si="211">L186</f>
        <v>0.13750000000000001</v>
      </c>
      <c r="L186" s="43">
        <v>0.13750000000000001</v>
      </c>
      <c r="M186" s="43">
        <f t="shared" ref="M186:M191" si="212">L186</f>
        <v>0.13750000000000001</v>
      </c>
      <c r="N186" s="104">
        <v>232</v>
      </c>
      <c r="O186" s="102">
        <v>232</v>
      </c>
      <c r="P186" s="124">
        <v>232</v>
      </c>
      <c r="Q186" s="73">
        <v>5.2</v>
      </c>
      <c r="R186" s="42">
        <v>5.2</v>
      </c>
      <c r="S186" s="42">
        <v>5.2</v>
      </c>
      <c r="T186" s="161">
        <f t="shared" si="153"/>
        <v>5.9967332546422281E-3</v>
      </c>
      <c r="U186" s="162">
        <f t="shared" si="154"/>
        <v>5.9967332546422281E-3</v>
      </c>
      <c r="V186" s="162">
        <f t="shared" si="155"/>
        <v>5.9967332546422281E-3</v>
      </c>
      <c r="W186" s="163">
        <f t="shared" si="198"/>
        <v>2.0029736024000044E-2</v>
      </c>
      <c r="X186" s="162">
        <f t="shared" si="199"/>
        <v>2.0029736024000044E-2</v>
      </c>
      <c r="Y186" s="162">
        <f t="shared" si="200"/>
        <v>2.0029736024000044E-2</v>
      </c>
      <c r="Z186" s="163">
        <f t="shared" si="201"/>
        <v>3.2732516378310539E-2</v>
      </c>
      <c r="AA186" s="162">
        <f t="shared" si="202"/>
        <v>3.2732516378310539E-2</v>
      </c>
      <c r="AB186" s="162">
        <f t="shared" si="203"/>
        <v>3.2732516378310539E-2</v>
      </c>
      <c r="AC186" s="128">
        <f t="shared" si="162"/>
        <v>0.13750000000000001</v>
      </c>
      <c r="AD186" s="127">
        <f t="shared" si="163"/>
        <v>0.13750000000000001</v>
      </c>
      <c r="AE186" s="127">
        <f t="shared" si="164"/>
        <v>0.13750000000000001</v>
      </c>
      <c r="AF186" s="159">
        <f t="shared" si="165"/>
        <v>232</v>
      </c>
      <c r="AG186" s="160">
        <f t="shared" si="166"/>
        <v>232</v>
      </c>
      <c r="AH186" s="160">
        <f t="shared" si="167"/>
        <v>232</v>
      </c>
      <c r="AI186" s="159">
        <f t="shared" si="168"/>
        <v>5.2</v>
      </c>
      <c r="AJ186" s="160">
        <f t="shared" si="169"/>
        <v>5.2</v>
      </c>
      <c r="AK186" s="160">
        <f t="shared" si="170"/>
        <v>5.2</v>
      </c>
      <c r="AL186" s="170">
        <f t="shared" si="171"/>
        <v>1.8558993920641864E-2</v>
      </c>
      <c r="AM186" s="127">
        <f t="shared" si="190"/>
        <v>1.8558993920641864E-2</v>
      </c>
      <c r="AN186" s="127">
        <f t="shared" si="191"/>
        <v>1.8558993920641864E-2</v>
      </c>
      <c r="AO186" s="155">
        <f t="shared" si="192"/>
        <v>5.5963019333441277E-2</v>
      </c>
      <c r="AP186" s="154">
        <f t="shared" si="193"/>
        <v>5.5963019333441277E-2</v>
      </c>
      <c r="AQ186" s="154">
        <f t="shared" si="194"/>
        <v>5.5963019333441277E-2</v>
      </c>
      <c r="AR186" s="128">
        <f t="shared" si="195"/>
        <v>0.13247595412401636</v>
      </c>
      <c r="AS186" s="127">
        <f t="shared" si="196"/>
        <v>0.13247595412401636</v>
      </c>
      <c r="AT186" s="127">
        <f t="shared" si="197"/>
        <v>0.13247595412401636</v>
      </c>
      <c r="AU186" s="128">
        <f t="shared" si="172"/>
        <v>0.13750000000000001</v>
      </c>
      <c r="AV186" s="127">
        <f t="shared" si="173"/>
        <v>0.13750000000000001</v>
      </c>
      <c r="AW186" s="127">
        <f t="shared" si="174"/>
        <v>0.13750000000000001</v>
      </c>
      <c r="AX186" s="159">
        <f t="shared" si="175"/>
        <v>232</v>
      </c>
      <c r="AY186" s="160">
        <f t="shared" si="176"/>
        <v>232</v>
      </c>
      <c r="AZ186" s="160">
        <f t="shared" si="177"/>
        <v>232</v>
      </c>
      <c r="BA186" s="159">
        <f t="shared" si="178"/>
        <v>5.2</v>
      </c>
      <c r="BB186" s="160">
        <f t="shared" si="179"/>
        <v>5.2</v>
      </c>
      <c r="BC186" s="160">
        <f t="shared" si="180"/>
        <v>5.2</v>
      </c>
      <c r="BD186" s="171">
        <f t="shared" si="181"/>
        <v>243.59241666666671</v>
      </c>
      <c r="BE186" s="172">
        <f t="shared" si="182"/>
        <v>253.98374999999999</v>
      </c>
      <c r="BF186" s="172">
        <f t="shared" si="183"/>
        <v>253.98374999999999</v>
      </c>
      <c r="BG186" s="159">
        <f t="shared" si="184"/>
        <v>5.1222166666666666</v>
      </c>
      <c r="BH186" s="160">
        <f t="shared" si="185"/>
        <v>5.1222166666666666</v>
      </c>
      <c r="BI186" s="160">
        <f t="shared" si="186"/>
        <v>5.1222166666666666</v>
      </c>
    </row>
    <row r="187" spans="1:65">
      <c r="A187" s="6">
        <v>44986</v>
      </c>
      <c r="B187" s="43">
        <v>5.1472336736568813E-4</v>
      </c>
      <c r="C187" s="43">
        <v>5.1472336736568813E-4</v>
      </c>
      <c r="D187" s="43">
        <v>5.1472336736568813E-4</v>
      </c>
      <c r="E187" s="43">
        <v>7.0999999999999995E-3</v>
      </c>
      <c r="F187" s="43">
        <f>'[1]IPCA (Var)'!B332/100</f>
        <v>7.0999999999999995E-3</v>
      </c>
      <c r="G187" s="43">
        <v>7.0999999999999995E-3</v>
      </c>
      <c r="H187" s="65">
        <f t="shared" si="187"/>
        <v>1.0793911082132235E-2</v>
      </c>
      <c r="I187" s="43">
        <f t="shared" si="188"/>
        <v>1.0793911082132235E-2</v>
      </c>
      <c r="J187" s="43">
        <f t="shared" si="189"/>
        <v>1.0793911082132235E-2</v>
      </c>
      <c r="K187" s="65">
        <f t="shared" si="211"/>
        <v>0.13750000000000001</v>
      </c>
      <c r="L187" s="43">
        <v>0.13750000000000001</v>
      </c>
      <c r="M187" s="43">
        <f t="shared" si="212"/>
        <v>0.13750000000000001</v>
      </c>
      <c r="N187" s="104">
        <v>228</v>
      </c>
      <c r="O187" s="102">
        <v>228</v>
      </c>
      <c r="P187" s="124">
        <v>228</v>
      </c>
      <c r="Q187" s="73">
        <v>5.08</v>
      </c>
      <c r="R187" s="42">
        <v>5.08</v>
      </c>
      <c r="S187" s="42">
        <v>5.08</v>
      </c>
      <c r="T187" s="161">
        <f t="shared" si="153"/>
        <v>2.026863259425582E-3</v>
      </c>
      <c r="U187" s="162">
        <f t="shared" si="154"/>
        <v>2.026863259425582E-3</v>
      </c>
      <c r="V187" s="162">
        <f t="shared" si="155"/>
        <v>2.026863259425582E-3</v>
      </c>
      <c r="W187" s="163">
        <f t="shared" si="198"/>
        <v>2.0942106092000312E-2</v>
      </c>
      <c r="X187" s="162">
        <f t="shared" si="199"/>
        <v>2.0942106092000312E-2</v>
      </c>
      <c r="Y187" s="162">
        <f t="shared" si="200"/>
        <v>2.0942106092000312E-2</v>
      </c>
      <c r="Z187" s="163">
        <f t="shared" si="201"/>
        <v>3.2732516378310539E-2</v>
      </c>
      <c r="AA187" s="162">
        <f t="shared" si="202"/>
        <v>3.2732516378310539E-2</v>
      </c>
      <c r="AB187" s="162">
        <f t="shared" si="203"/>
        <v>3.2732516378310539E-2</v>
      </c>
      <c r="AC187" s="128">
        <f t="shared" si="162"/>
        <v>0.13750000000000001</v>
      </c>
      <c r="AD187" s="127">
        <f t="shared" si="163"/>
        <v>0.13750000000000001</v>
      </c>
      <c r="AE187" s="127">
        <f t="shared" si="164"/>
        <v>0.13750000000000001</v>
      </c>
      <c r="AF187" s="159">
        <f t="shared" si="165"/>
        <v>228</v>
      </c>
      <c r="AG187" s="160">
        <f t="shared" si="166"/>
        <v>228</v>
      </c>
      <c r="AH187" s="160">
        <f t="shared" si="167"/>
        <v>228</v>
      </c>
      <c r="AI187" s="159">
        <f t="shared" si="168"/>
        <v>5.08</v>
      </c>
      <c r="AJ187" s="160">
        <f t="shared" si="169"/>
        <v>5.08</v>
      </c>
      <c r="AK187" s="160">
        <f t="shared" si="170"/>
        <v>5.08</v>
      </c>
      <c r="AL187" s="170">
        <f t="shared" si="171"/>
        <v>1.6544820482145006E-3</v>
      </c>
      <c r="AM187" s="127">
        <f t="shared" si="190"/>
        <v>1.6544820482145006E-3</v>
      </c>
      <c r="AN187" s="127">
        <f t="shared" si="191"/>
        <v>1.6544820482145006E-3</v>
      </c>
      <c r="AO187" s="155">
        <f t="shared" si="192"/>
        <v>4.6506944273478901E-2</v>
      </c>
      <c r="AP187" s="154">
        <f t="shared" si="193"/>
        <v>4.6506944273478901E-2</v>
      </c>
      <c r="AQ187" s="154">
        <f t="shared" si="194"/>
        <v>4.6506944273478901E-2</v>
      </c>
      <c r="AR187" s="128">
        <f t="shared" si="195"/>
        <v>0.13415125806708739</v>
      </c>
      <c r="AS187" s="127">
        <f t="shared" si="196"/>
        <v>0.13415125806708739</v>
      </c>
      <c r="AT187" s="127">
        <f t="shared" si="197"/>
        <v>0.13415125806708739</v>
      </c>
      <c r="AU187" s="128">
        <f t="shared" si="172"/>
        <v>0.13750000000000001</v>
      </c>
      <c r="AV187" s="127">
        <f t="shared" si="173"/>
        <v>0.13750000000000001</v>
      </c>
      <c r="AW187" s="127">
        <f t="shared" si="174"/>
        <v>0.13750000000000001</v>
      </c>
      <c r="AX187" s="159">
        <f t="shared" si="175"/>
        <v>228</v>
      </c>
      <c r="AY187" s="160">
        <f t="shared" si="176"/>
        <v>228</v>
      </c>
      <c r="AZ187" s="160">
        <f t="shared" si="177"/>
        <v>228</v>
      </c>
      <c r="BA187" s="159">
        <f t="shared" si="178"/>
        <v>5.08</v>
      </c>
      <c r="BB187" s="160">
        <f t="shared" si="179"/>
        <v>5.08</v>
      </c>
      <c r="BC187" s="160">
        <f t="shared" si="180"/>
        <v>5.08</v>
      </c>
      <c r="BD187" s="171">
        <f t="shared" si="181"/>
        <v>244.32825</v>
      </c>
      <c r="BE187" s="172">
        <f t="shared" si="182"/>
        <v>255.58491666666669</v>
      </c>
      <c r="BF187" s="172">
        <f t="shared" si="183"/>
        <v>255.58491666666669</v>
      </c>
      <c r="BG187" s="159">
        <f t="shared" si="184"/>
        <v>5.1507333333333341</v>
      </c>
      <c r="BH187" s="160">
        <f t="shared" si="185"/>
        <v>5.1507333333333341</v>
      </c>
      <c r="BI187" s="160">
        <f t="shared" si="186"/>
        <v>5.1507333333333341</v>
      </c>
    </row>
    <row r="188" spans="1:65">
      <c r="A188" s="6">
        <v>45017</v>
      </c>
      <c r="B188" s="43">
        <v>-9.500076932399959E-3</v>
      </c>
      <c r="C188" s="43">
        <v>-9.500076932399959E-3</v>
      </c>
      <c r="D188" s="43">
        <v>-9.500076932399959E-3</v>
      </c>
      <c r="E188" s="43">
        <v>6.0999999999999995E-3</v>
      </c>
      <c r="F188" s="43">
        <f>'[1]IPCA (Var)'!B333/100</f>
        <v>6.0999999999999995E-3</v>
      </c>
      <c r="G188" s="43">
        <v>6.0999999999999995E-3</v>
      </c>
      <c r="H188" s="43">
        <f t="shared" si="187"/>
        <v>1.0793911082132235E-2</v>
      </c>
      <c r="I188" s="43">
        <f t="shared" si="188"/>
        <v>1.0793911082132235E-2</v>
      </c>
      <c r="J188" s="43">
        <f t="shared" si="189"/>
        <v>1.0793911082132235E-2</v>
      </c>
      <c r="K188" s="65">
        <f t="shared" si="211"/>
        <v>0.13750000000000001</v>
      </c>
      <c r="L188" s="43">
        <v>0.13750000000000001</v>
      </c>
      <c r="M188" s="43">
        <f t="shared" si="212"/>
        <v>0.13750000000000001</v>
      </c>
      <c r="N188" s="104">
        <f t="shared" ref="N188:N193" si="213">O188</f>
        <v>224</v>
      </c>
      <c r="O188" s="102">
        <v>224</v>
      </c>
      <c r="P188" s="124">
        <f t="shared" ref="P188:P193" si="214">O188</f>
        <v>224</v>
      </c>
      <c r="Q188" s="73">
        <f t="shared" ref="Q188:Q193" si="215">R188</f>
        <v>5</v>
      </c>
      <c r="R188" s="42">
        <v>5</v>
      </c>
      <c r="S188" s="42">
        <f t="shared" ref="S188:S193" si="216">R188</f>
        <v>5</v>
      </c>
      <c r="T188" s="161">
        <f t="shared" si="153"/>
        <v>-9.5899780706689697E-3</v>
      </c>
      <c r="U188" s="162">
        <f t="shared" si="154"/>
        <v>-9.5899780706689697E-3</v>
      </c>
      <c r="V188" s="162">
        <f t="shared" si="155"/>
        <v>-9.5899780706689697E-3</v>
      </c>
      <c r="W188" s="163">
        <f t="shared" si="198"/>
        <v>2.1754553804000043E-2</v>
      </c>
      <c r="X188" s="162">
        <f t="shared" si="199"/>
        <v>2.1754553804000043E-2</v>
      </c>
      <c r="Y188" s="162">
        <f t="shared" si="200"/>
        <v>2.1754553804000043E-2</v>
      </c>
      <c r="Z188" s="163">
        <f t="shared" si="201"/>
        <v>3.2732516378310539E-2</v>
      </c>
      <c r="AA188" s="162">
        <f t="shared" si="202"/>
        <v>3.2732516378310539E-2</v>
      </c>
      <c r="AB188" s="162">
        <f t="shared" si="203"/>
        <v>3.2732516378310539E-2</v>
      </c>
      <c r="AC188" s="128">
        <f t="shared" si="162"/>
        <v>0.13750000000000001</v>
      </c>
      <c r="AD188" s="127">
        <f t="shared" si="163"/>
        <v>0.13750000000000001</v>
      </c>
      <c r="AE188" s="127">
        <f t="shared" si="164"/>
        <v>0.13750000000000001</v>
      </c>
      <c r="AF188" s="159">
        <f t="shared" si="165"/>
        <v>224</v>
      </c>
      <c r="AG188" s="160">
        <f t="shared" si="166"/>
        <v>224</v>
      </c>
      <c r="AH188" s="160">
        <f t="shared" si="167"/>
        <v>224</v>
      </c>
      <c r="AI188" s="159">
        <f t="shared" si="168"/>
        <v>5</v>
      </c>
      <c r="AJ188" s="160">
        <f t="shared" si="169"/>
        <v>5</v>
      </c>
      <c r="AK188" s="160">
        <f t="shared" si="170"/>
        <v>5</v>
      </c>
      <c r="AL188" s="170">
        <f t="shared" si="171"/>
        <v>-2.1667927640358187E-2</v>
      </c>
      <c r="AM188" s="127">
        <f t="shared" si="190"/>
        <v>-2.1667927640358187E-2</v>
      </c>
      <c r="AN188" s="127">
        <f t="shared" si="191"/>
        <v>-2.1667927640358187E-2</v>
      </c>
      <c r="AO188" s="155">
        <f t="shared" si="192"/>
        <v>4.1847057820648237E-2</v>
      </c>
      <c r="AP188" s="154">
        <f t="shared" si="193"/>
        <v>4.1847057820648237E-2</v>
      </c>
      <c r="AQ188" s="154">
        <f t="shared" si="194"/>
        <v>4.1847057820648237E-2</v>
      </c>
      <c r="AR188" s="128">
        <f t="shared" si="195"/>
        <v>0.13582904033501086</v>
      </c>
      <c r="AS188" s="127">
        <f t="shared" si="196"/>
        <v>0.13582904033501086</v>
      </c>
      <c r="AT188" s="127">
        <f t="shared" si="197"/>
        <v>0.13582904033501086</v>
      </c>
      <c r="AU188" s="128">
        <f t="shared" si="172"/>
        <v>0.13750000000000001</v>
      </c>
      <c r="AV188" s="127">
        <f t="shared" si="173"/>
        <v>0.13750000000000001</v>
      </c>
      <c r="AW188" s="127">
        <f t="shared" si="174"/>
        <v>0.13750000000000001</v>
      </c>
      <c r="AX188" s="159">
        <f t="shared" si="175"/>
        <v>224</v>
      </c>
      <c r="AY188" s="160">
        <f t="shared" si="176"/>
        <v>224</v>
      </c>
      <c r="AZ188" s="160">
        <f t="shared" si="177"/>
        <v>224</v>
      </c>
      <c r="BA188" s="159">
        <f t="shared" si="178"/>
        <v>5</v>
      </c>
      <c r="BB188" s="160">
        <f t="shared" si="179"/>
        <v>5</v>
      </c>
      <c r="BC188" s="160">
        <f t="shared" si="180"/>
        <v>5</v>
      </c>
      <c r="BD188" s="171">
        <f t="shared" si="181"/>
        <v>244.64741666666669</v>
      </c>
      <c r="BE188" s="172">
        <f t="shared" si="182"/>
        <v>255.11783333333332</v>
      </c>
      <c r="BF188" s="172">
        <f t="shared" si="183"/>
        <v>255.11783333333332</v>
      </c>
      <c r="BG188" s="159">
        <f t="shared" si="184"/>
        <v>5.1574750000000007</v>
      </c>
      <c r="BH188" s="160">
        <f t="shared" si="185"/>
        <v>5.1574750000000007</v>
      </c>
      <c r="BI188" s="160">
        <f t="shared" si="186"/>
        <v>5.1574750000000007</v>
      </c>
    </row>
    <row r="189" spans="1:65">
      <c r="A189" s="6">
        <v>45047</v>
      </c>
      <c r="B189" s="43">
        <v>-1.8440658609207405E-2</v>
      </c>
      <c r="C189" s="43">
        <v>-1.8440658609207405E-2</v>
      </c>
      <c r="D189" s="43">
        <v>-1.8440658609207405E-2</v>
      </c>
      <c r="E189" s="43">
        <v>2.3E-3</v>
      </c>
      <c r="F189" s="43">
        <f>'[1]IPCA (Var)'!B334/100</f>
        <v>2.3E-3</v>
      </c>
      <c r="G189" s="43">
        <v>2.3E-3</v>
      </c>
      <c r="H189" s="43">
        <f t="shared" si="187"/>
        <v>1.0793911082132235E-2</v>
      </c>
      <c r="I189" s="43">
        <f t="shared" si="188"/>
        <v>1.0793911082132235E-2</v>
      </c>
      <c r="J189" s="43">
        <f t="shared" si="189"/>
        <v>1.0793911082132235E-2</v>
      </c>
      <c r="K189" s="65">
        <f t="shared" si="211"/>
        <v>0.13750000000000001</v>
      </c>
      <c r="L189" s="43">
        <v>0.13750000000000001</v>
      </c>
      <c r="M189" s="43">
        <f t="shared" si="212"/>
        <v>0.13750000000000001</v>
      </c>
      <c r="N189" s="104">
        <f t="shared" si="213"/>
        <v>212</v>
      </c>
      <c r="O189" s="102">
        <v>212</v>
      </c>
      <c r="P189" s="124">
        <f t="shared" si="214"/>
        <v>212</v>
      </c>
      <c r="Q189" s="73">
        <f t="shared" si="215"/>
        <v>5.0999999999999996</v>
      </c>
      <c r="R189" s="42">
        <v>5.0999999999999996</v>
      </c>
      <c r="S189" s="42">
        <f t="shared" si="216"/>
        <v>5.0999999999999996</v>
      </c>
      <c r="T189" s="161">
        <f t="shared" si="153"/>
        <v>-2.7265116075064433E-2</v>
      </c>
      <c r="U189" s="162">
        <f t="shared" si="154"/>
        <v>-2.7265116075064433E-2</v>
      </c>
      <c r="V189" s="162">
        <f t="shared" si="155"/>
        <v>-2.7265116075064433E-2</v>
      </c>
      <c r="W189" s="163">
        <f t="shared" si="198"/>
        <v>1.5573769613000055E-2</v>
      </c>
      <c r="X189" s="162">
        <f t="shared" si="199"/>
        <v>1.5573769613000055E-2</v>
      </c>
      <c r="Y189" s="162">
        <f t="shared" si="200"/>
        <v>1.5573769613000055E-2</v>
      </c>
      <c r="Z189" s="163">
        <f t="shared" si="201"/>
        <v>3.2732516378310539E-2</v>
      </c>
      <c r="AA189" s="162">
        <f t="shared" si="202"/>
        <v>3.2732516378310539E-2</v>
      </c>
      <c r="AB189" s="162">
        <f t="shared" si="203"/>
        <v>3.2732516378310539E-2</v>
      </c>
      <c r="AC189" s="128">
        <f t="shared" si="162"/>
        <v>0.13750000000000001</v>
      </c>
      <c r="AD189" s="127">
        <f t="shared" si="163"/>
        <v>0.13750000000000001</v>
      </c>
      <c r="AE189" s="127">
        <f t="shared" si="164"/>
        <v>0.13750000000000001</v>
      </c>
      <c r="AF189" s="159">
        <f t="shared" si="165"/>
        <v>212</v>
      </c>
      <c r="AG189" s="160">
        <f t="shared" si="166"/>
        <v>212</v>
      </c>
      <c r="AH189" s="160">
        <f t="shared" si="167"/>
        <v>212</v>
      </c>
      <c r="AI189" s="159">
        <f t="shared" si="168"/>
        <v>5.0999999999999996</v>
      </c>
      <c r="AJ189" s="160">
        <f t="shared" si="169"/>
        <v>5.0999999999999996</v>
      </c>
      <c r="AK189" s="160">
        <f t="shared" si="170"/>
        <v>5.0999999999999996</v>
      </c>
      <c r="AL189" s="170">
        <f t="shared" si="171"/>
        <v>-4.4676696571011698E-2</v>
      </c>
      <c r="AM189" s="127">
        <f t="shared" si="190"/>
        <v>-4.4676696571011698E-2</v>
      </c>
      <c r="AN189" s="127">
        <f t="shared" si="191"/>
        <v>-4.4676696571011698E-2</v>
      </c>
      <c r="AO189" s="155">
        <f t="shared" si="192"/>
        <v>3.9358321940515362E-2</v>
      </c>
      <c r="AP189" s="154">
        <f t="shared" si="193"/>
        <v>3.9358321940515362E-2</v>
      </c>
      <c r="AQ189" s="154">
        <f t="shared" si="194"/>
        <v>3.9358321940515362E-2</v>
      </c>
      <c r="AR189" s="128">
        <f t="shared" si="195"/>
        <v>0.13666513630251242</v>
      </c>
      <c r="AS189" s="127">
        <f t="shared" si="196"/>
        <v>0.13666513630251242</v>
      </c>
      <c r="AT189" s="127">
        <f t="shared" si="197"/>
        <v>0.13666513630251242</v>
      </c>
      <c r="AU189" s="128">
        <f t="shared" si="172"/>
        <v>0.13750000000000001</v>
      </c>
      <c r="AV189" s="127">
        <f t="shared" si="173"/>
        <v>0.13750000000000001</v>
      </c>
      <c r="AW189" s="127">
        <f t="shared" si="174"/>
        <v>0.13750000000000001</v>
      </c>
      <c r="AX189" s="159">
        <f t="shared" si="175"/>
        <v>212</v>
      </c>
      <c r="AY189" s="160">
        <f t="shared" si="176"/>
        <v>212</v>
      </c>
      <c r="AZ189" s="160">
        <f t="shared" si="177"/>
        <v>212</v>
      </c>
      <c r="BA189" s="159">
        <f t="shared" si="178"/>
        <v>5.0999999999999996</v>
      </c>
      <c r="BB189" s="160">
        <f t="shared" si="179"/>
        <v>5.0999999999999996</v>
      </c>
      <c r="BC189" s="160">
        <f t="shared" si="180"/>
        <v>5.0999999999999996</v>
      </c>
      <c r="BD189" s="171">
        <f t="shared" si="181"/>
        <v>243.88325</v>
      </c>
      <c r="BE189" s="172">
        <f t="shared" si="182"/>
        <v>254.14049999999997</v>
      </c>
      <c r="BF189" s="172">
        <f t="shared" si="183"/>
        <v>254.14049999999997</v>
      </c>
      <c r="BG189" s="159">
        <f t="shared" si="184"/>
        <v>5.1884000000000006</v>
      </c>
      <c r="BH189" s="160">
        <f t="shared" si="185"/>
        <v>5.1884000000000006</v>
      </c>
      <c r="BI189" s="160">
        <f t="shared" si="186"/>
        <v>5.1884000000000006</v>
      </c>
    </row>
    <row r="190" spans="1:65">
      <c r="A190" s="6">
        <v>45078</v>
      </c>
      <c r="B190" s="43">
        <v>-1.9298484949087924E-2</v>
      </c>
      <c r="C190" s="43">
        <v>-1.9298484949087924E-2</v>
      </c>
      <c r="D190" s="43">
        <v>-1.9298484949087924E-2</v>
      </c>
      <c r="E190" s="43">
        <v>-8.0000000000000004E-4</v>
      </c>
      <c r="F190" s="43">
        <f>'[1]IPCA (Var)'!B335/100</f>
        <v>-8.0000000000000004E-4</v>
      </c>
      <c r="G190" s="43">
        <v>-8.0000000000000004E-4</v>
      </c>
      <c r="H190" s="43">
        <f t="shared" si="187"/>
        <v>1.0793911082132235E-2</v>
      </c>
      <c r="I190" s="43">
        <f t="shared" si="188"/>
        <v>1.0793911082132235E-2</v>
      </c>
      <c r="J190" s="43">
        <f t="shared" si="189"/>
        <v>1.0793911082132235E-2</v>
      </c>
      <c r="K190" s="65">
        <f t="shared" si="211"/>
        <v>0.13750000000000001</v>
      </c>
      <c r="L190" s="43">
        <v>0.13750000000000001</v>
      </c>
      <c r="M190" s="43">
        <f t="shared" si="212"/>
        <v>0.13750000000000001</v>
      </c>
      <c r="N190" s="104">
        <f t="shared" si="213"/>
        <v>176</v>
      </c>
      <c r="O190" s="102">
        <v>176</v>
      </c>
      <c r="P190" s="124">
        <f t="shared" si="214"/>
        <v>176</v>
      </c>
      <c r="Q190" s="73">
        <f t="shared" si="215"/>
        <v>4.82</v>
      </c>
      <c r="R190" s="42">
        <v>4.82</v>
      </c>
      <c r="S190" s="42">
        <f t="shared" si="216"/>
        <v>4.82</v>
      </c>
      <c r="T190" s="161">
        <f t="shared" si="153"/>
        <v>-4.6528199807625792E-2</v>
      </c>
      <c r="U190" s="162">
        <f t="shared" si="154"/>
        <v>-4.6528199807625792E-2</v>
      </c>
      <c r="V190" s="162">
        <f t="shared" si="155"/>
        <v>-4.6528199807625792E-2</v>
      </c>
      <c r="W190" s="163">
        <f t="shared" si="198"/>
        <v>7.60729877599986E-3</v>
      </c>
      <c r="X190" s="162">
        <f t="shared" si="199"/>
        <v>7.60729877599986E-3</v>
      </c>
      <c r="Y190" s="162">
        <f t="shared" si="200"/>
        <v>7.60729877599986E-3</v>
      </c>
      <c r="Z190" s="163">
        <f t="shared" si="201"/>
        <v>3.2732516378310539E-2</v>
      </c>
      <c r="AA190" s="162">
        <f t="shared" si="202"/>
        <v>3.2732516378310539E-2</v>
      </c>
      <c r="AB190" s="162">
        <f t="shared" si="203"/>
        <v>3.2732516378310539E-2</v>
      </c>
      <c r="AC190" s="128">
        <f t="shared" si="162"/>
        <v>0.13750000000000001</v>
      </c>
      <c r="AD190" s="127">
        <f t="shared" si="163"/>
        <v>0.13750000000000001</v>
      </c>
      <c r="AE190" s="127">
        <f t="shared" si="164"/>
        <v>0.13750000000000001</v>
      </c>
      <c r="AF190" s="159">
        <f t="shared" si="165"/>
        <v>176</v>
      </c>
      <c r="AG190" s="160">
        <f t="shared" si="166"/>
        <v>176</v>
      </c>
      <c r="AH190" s="160">
        <f t="shared" si="167"/>
        <v>176</v>
      </c>
      <c r="AI190" s="159">
        <f t="shared" si="168"/>
        <v>4.82</v>
      </c>
      <c r="AJ190" s="160">
        <f t="shared" si="169"/>
        <v>4.82</v>
      </c>
      <c r="AK190" s="160">
        <f t="shared" si="170"/>
        <v>4.82</v>
      </c>
      <c r="AL190" s="170">
        <f t="shared" si="171"/>
        <v>-6.8563994942906104E-2</v>
      </c>
      <c r="AM190" s="127">
        <f t="shared" si="190"/>
        <v>-6.8563994942906104E-2</v>
      </c>
      <c r="AN190" s="127">
        <f t="shared" si="191"/>
        <v>-6.8563994942906104E-2</v>
      </c>
      <c r="AO190" s="155">
        <f t="shared" si="192"/>
        <v>3.161501468457617E-2</v>
      </c>
      <c r="AP190" s="154">
        <f>FVSCHEDULE(1,F179:F190)-1</f>
        <v>3.161501468457617E-2</v>
      </c>
      <c r="AQ190" s="154">
        <f t="shared" si="194"/>
        <v>3.161501468457617E-2</v>
      </c>
      <c r="AR190" s="128">
        <f t="shared" si="195"/>
        <v>0.1370824915300155</v>
      </c>
      <c r="AS190" s="127">
        <f t="shared" si="196"/>
        <v>0.1370824915300155</v>
      </c>
      <c r="AT190" s="127">
        <f t="shared" si="197"/>
        <v>0.1370824915300155</v>
      </c>
      <c r="AU190" s="128">
        <f t="shared" si="172"/>
        <v>0.13750000000000001</v>
      </c>
      <c r="AV190" s="127">
        <f t="shared" si="173"/>
        <v>0.13750000000000001</v>
      </c>
      <c r="AW190" s="127">
        <f t="shared" si="174"/>
        <v>0.13750000000000001</v>
      </c>
      <c r="AX190" s="159">
        <f t="shared" si="175"/>
        <v>176</v>
      </c>
      <c r="AY190" s="160">
        <f t="shared" si="176"/>
        <v>176</v>
      </c>
      <c r="AZ190" s="160">
        <f t="shared" si="177"/>
        <v>176</v>
      </c>
      <c r="BA190" s="159">
        <f t="shared" si="178"/>
        <v>4.82</v>
      </c>
      <c r="BB190" s="160">
        <f t="shared" si="179"/>
        <v>4.82</v>
      </c>
      <c r="BC190" s="160">
        <f t="shared" si="180"/>
        <v>4.82</v>
      </c>
      <c r="BD190" s="171">
        <f t="shared" si="181"/>
        <v>240.03575000000001</v>
      </c>
      <c r="BE190" s="172">
        <f t="shared" si="182"/>
        <v>244.23733333333334</v>
      </c>
      <c r="BF190" s="172">
        <f t="shared" si="183"/>
        <v>244.23733333333334</v>
      </c>
      <c r="BG190" s="159">
        <f t="shared" si="184"/>
        <v>5.1535666666666673</v>
      </c>
      <c r="BH190" s="160">
        <f t="shared" si="185"/>
        <v>5.1535666666666673</v>
      </c>
      <c r="BI190" s="160">
        <f t="shared" si="186"/>
        <v>5.1535666666666673</v>
      </c>
    </row>
    <row r="191" spans="1:65">
      <c r="A191" s="6">
        <v>45108</v>
      </c>
      <c r="B191" s="43">
        <v>-7.2361007185164361E-3</v>
      </c>
      <c r="C191" s="43">
        <v>-7.2361007185164361E-3</v>
      </c>
      <c r="D191" s="43">
        <v>-7.2361007185164361E-3</v>
      </c>
      <c r="E191" s="43">
        <v>1.1999999999999999E-3</v>
      </c>
      <c r="F191" s="43">
        <f>'[1]IPCA (Var)'!B336/100</f>
        <v>1.1999999999999999E-3</v>
      </c>
      <c r="G191" s="43">
        <v>1.1999999999999999E-3</v>
      </c>
      <c r="H191" s="43">
        <f t="shared" si="187"/>
        <v>1.0793911082132235E-2</v>
      </c>
      <c r="I191" s="43">
        <f t="shared" si="188"/>
        <v>1.0793911082132235E-2</v>
      </c>
      <c r="J191" s="43">
        <f t="shared" si="189"/>
        <v>1.0793911082132235E-2</v>
      </c>
      <c r="K191" s="65">
        <f t="shared" si="211"/>
        <v>0.13750000000000001</v>
      </c>
      <c r="L191" s="43">
        <v>0.13750000000000001</v>
      </c>
      <c r="M191" s="43">
        <f t="shared" si="212"/>
        <v>0.13750000000000001</v>
      </c>
      <c r="N191" s="104">
        <f t="shared" si="213"/>
        <v>163</v>
      </c>
      <c r="O191" s="102">
        <v>163</v>
      </c>
      <c r="P191" s="124">
        <f t="shared" si="214"/>
        <v>163</v>
      </c>
      <c r="Q191" s="73">
        <f t="shared" si="215"/>
        <v>4.74</v>
      </c>
      <c r="R191" s="42">
        <v>4.74</v>
      </c>
      <c r="S191" s="42">
        <f t="shared" si="216"/>
        <v>4.74</v>
      </c>
      <c r="T191" s="161">
        <f t="shared" si="153"/>
        <v>-4.434885842054237E-2</v>
      </c>
      <c r="U191" s="162">
        <f t="shared" si="154"/>
        <v>-4.434885842054237E-2</v>
      </c>
      <c r="V191" s="162">
        <f t="shared" si="155"/>
        <v>-4.434885842054237E-2</v>
      </c>
      <c r="W191" s="163">
        <f t="shared" si="198"/>
        <v>2.6999577919999407E-3</v>
      </c>
      <c r="X191" s="162">
        <f t="shared" si="199"/>
        <v>2.6999577919999407E-3</v>
      </c>
      <c r="Y191" s="162">
        <f t="shared" si="200"/>
        <v>2.6999577919999407E-3</v>
      </c>
      <c r="Z191" s="163">
        <f t="shared" si="201"/>
        <v>3.2732516378310539E-2</v>
      </c>
      <c r="AA191" s="162">
        <f t="shared" si="202"/>
        <v>3.2732516378310539E-2</v>
      </c>
      <c r="AB191" s="162">
        <f t="shared" si="203"/>
        <v>3.2732516378310539E-2</v>
      </c>
      <c r="AC191" s="128">
        <f t="shared" si="162"/>
        <v>0.13750000000000001</v>
      </c>
      <c r="AD191" s="127">
        <f t="shared" si="163"/>
        <v>0.13750000000000001</v>
      </c>
      <c r="AE191" s="127">
        <f t="shared" si="164"/>
        <v>0.13750000000000001</v>
      </c>
      <c r="AF191" s="159">
        <f t="shared" si="165"/>
        <v>163</v>
      </c>
      <c r="AG191" s="160">
        <f t="shared" si="166"/>
        <v>163</v>
      </c>
      <c r="AH191" s="160">
        <f t="shared" si="167"/>
        <v>163</v>
      </c>
      <c r="AI191" s="159">
        <f t="shared" si="168"/>
        <v>4.74</v>
      </c>
      <c r="AJ191" s="160">
        <f t="shared" si="169"/>
        <v>4.74</v>
      </c>
      <c r="AK191" s="160">
        <f t="shared" si="170"/>
        <v>4.74</v>
      </c>
      <c r="AL191" s="170">
        <f t="shared" si="171"/>
        <v>-7.7206374361904695E-2</v>
      </c>
      <c r="AM191" s="127">
        <f t="shared" si="190"/>
        <v>-7.7206374361904695E-2</v>
      </c>
      <c r="AN191" s="127">
        <f t="shared" si="191"/>
        <v>-7.7206374361904695E-2</v>
      </c>
      <c r="AO191" s="155">
        <f t="shared" si="192"/>
        <v>3.9924438886627112E-2</v>
      </c>
      <c r="AP191" s="154">
        <f t="shared" si="193"/>
        <v>3.9924438886627112E-2</v>
      </c>
      <c r="AQ191" s="154">
        <f t="shared" si="194"/>
        <v>3.9924438886627112E-2</v>
      </c>
      <c r="AR191" s="128">
        <f t="shared" si="195"/>
        <v>0.13750000000000084</v>
      </c>
      <c r="AS191" s="127">
        <f t="shared" si="196"/>
        <v>0.13750000000000084</v>
      </c>
      <c r="AT191" s="127">
        <f t="shared" si="197"/>
        <v>0.13750000000000084</v>
      </c>
      <c r="AU191" s="128">
        <f t="shared" si="172"/>
        <v>0.13750000000000001</v>
      </c>
      <c r="AV191" s="127">
        <f t="shared" si="173"/>
        <v>0.13750000000000001</v>
      </c>
      <c r="AW191" s="127">
        <f t="shared" si="174"/>
        <v>0.13750000000000001</v>
      </c>
      <c r="AX191" s="159">
        <f t="shared" si="175"/>
        <v>163</v>
      </c>
      <c r="AY191" s="160">
        <f t="shared" si="176"/>
        <v>163</v>
      </c>
      <c r="AZ191" s="160">
        <f t="shared" si="177"/>
        <v>163</v>
      </c>
      <c r="BA191" s="159">
        <f t="shared" si="178"/>
        <v>4.74</v>
      </c>
      <c r="BB191" s="160">
        <f t="shared" si="179"/>
        <v>4.74</v>
      </c>
      <c r="BC191" s="160">
        <f t="shared" si="180"/>
        <v>4.74</v>
      </c>
      <c r="BD191" s="171">
        <f t="shared" si="181"/>
        <v>235.02158333333333</v>
      </c>
      <c r="BE191" s="172">
        <f t="shared" si="182"/>
        <v>235.02158333333333</v>
      </c>
      <c r="BF191" s="172">
        <f t="shared" si="183"/>
        <v>235.02158333333333</v>
      </c>
      <c r="BG191" s="159">
        <f t="shared" si="184"/>
        <v>5.1162000000000001</v>
      </c>
      <c r="BH191" s="160">
        <f t="shared" si="185"/>
        <v>5.1162000000000001</v>
      </c>
      <c r="BI191" s="160">
        <f t="shared" si="186"/>
        <v>5.1162000000000001</v>
      </c>
    </row>
    <row r="192" spans="1:65">
      <c r="A192" s="6">
        <v>45139</v>
      </c>
      <c r="B192" s="43">
        <v>-1.3560617996581925E-3</v>
      </c>
      <c r="C192" s="43">
        <v>-1.3560617996581925E-3</v>
      </c>
      <c r="D192" s="43">
        <v>-1.3560617996581925E-3</v>
      </c>
      <c r="E192" s="43">
        <f>F192</f>
        <v>2.3E-3</v>
      </c>
      <c r="F192" s="43">
        <f>'[1]IPCA (Var)'!B337/100</f>
        <v>2.3E-3</v>
      </c>
      <c r="G192" s="43">
        <f>F192</f>
        <v>2.3E-3</v>
      </c>
      <c r="H192" s="43">
        <f t="shared" si="187"/>
        <v>1.0422908867375291E-2</v>
      </c>
      <c r="I192" s="43">
        <f t="shared" si="188"/>
        <v>1.0422908867375291E-2</v>
      </c>
      <c r="J192" s="43">
        <f t="shared" si="189"/>
        <v>1.0422908867375291E-2</v>
      </c>
      <c r="K192" s="65">
        <f>L192</f>
        <v>0.13250000000000001</v>
      </c>
      <c r="L192" s="43">
        <v>0.13250000000000001</v>
      </c>
      <c r="M192" s="43">
        <f>L192</f>
        <v>0.13250000000000001</v>
      </c>
      <c r="N192" s="104">
        <f t="shared" si="213"/>
        <v>167.26</v>
      </c>
      <c r="O192" s="102">
        <v>167.26</v>
      </c>
      <c r="P192" s="124">
        <f t="shared" si="214"/>
        <v>167.26</v>
      </c>
      <c r="Q192" s="73">
        <f t="shared" si="215"/>
        <v>4.92</v>
      </c>
      <c r="R192" s="42">
        <v>4.92</v>
      </c>
      <c r="S192" s="42">
        <f t="shared" si="216"/>
        <v>4.92</v>
      </c>
      <c r="T192" s="161">
        <f t="shared" si="153"/>
        <v>-2.771520851677145E-2</v>
      </c>
      <c r="U192" s="162">
        <f t="shared" si="154"/>
        <v>-2.771520851677145E-2</v>
      </c>
      <c r="V192" s="162">
        <f t="shared" si="155"/>
        <v>-2.771520851677145E-2</v>
      </c>
      <c r="W192" s="163">
        <f t="shared" si="198"/>
        <v>2.6999577919999407E-3</v>
      </c>
      <c r="X192" s="162">
        <f t="shared" si="199"/>
        <v>2.6999577919999407E-3</v>
      </c>
      <c r="Y192" s="162">
        <f t="shared" si="200"/>
        <v>2.6999577919999407E-3</v>
      </c>
      <c r="Z192" s="163">
        <f t="shared" si="201"/>
        <v>3.2353461808801276E-2</v>
      </c>
      <c r="AA192" s="162">
        <f t="shared" si="202"/>
        <v>3.2353461808801276E-2</v>
      </c>
      <c r="AB192" s="162">
        <f t="shared" si="203"/>
        <v>3.2353461808801276E-2</v>
      </c>
      <c r="AC192" s="128">
        <f t="shared" si="162"/>
        <v>0.13250000000000001</v>
      </c>
      <c r="AD192" s="127">
        <f t="shared" si="163"/>
        <v>0.13250000000000001</v>
      </c>
      <c r="AE192" s="127">
        <f t="shared" si="164"/>
        <v>0.13250000000000001</v>
      </c>
      <c r="AF192" s="159">
        <f t="shared" si="165"/>
        <v>167.26</v>
      </c>
      <c r="AG192" s="160">
        <f t="shared" si="166"/>
        <v>167.26</v>
      </c>
      <c r="AH192" s="160">
        <f t="shared" si="167"/>
        <v>167.26</v>
      </c>
      <c r="AI192" s="159">
        <f t="shared" si="168"/>
        <v>4.92</v>
      </c>
      <c r="AJ192" s="160">
        <f t="shared" si="169"/>
        <v>4.92</v>
      </c>
      <c r="AK192" s="160">
        <f t="shared" si="170"/>
        <v>4.92</v>
      </c>
      <c r="AL192" s="170">
        <f t="shared" si="171"/>
        <v>-7.1977255763379766E-2</v>
      </c>
      <c r="AM192" s="127">
        <f t="shared" si="190"/>
        <v>-7.1977255763379766E-2</v>
      </c>
      <c r="AN192" s="127">
        <f t="shared" si="191"/>
        <v>-7.1977255763379766E-2</v>
      </c>
      <c r="AO192" s="155">
        <f t="shared" si="192"/>
        <v>4.6082160875216882E-2</v>
      </c>
      <c r="AP192" s="154">
        <f t="shared" si="193"/>
        <v>4.6082160875216882E-2</v>
      </c>
      <c r="AQ192" s="154">
        <f t="shared" si="194"/>
        <v>4.6082160875216882E-2</v>
      </c>
      <c r="AR192" s="128">
        <f t="shared" si="195"/>
        <v>0.13708249153001595</v>
      </c>
      <c r="AS192" s="127">
        <f t="shared" si="196"/>
        <v>0.13708249153001595</v>
      </c>
      <c r="AT192" s="127">
        <f t="shared" si="197"/>
        <v>0.13708249153001595</v>
      </c>
      <c r="AU192" s="128">
        <f t="shared" si="172"/>
        <v>0.13250000000000001</v>
      </c>
      <c r="AV192" s="127">
        <f t="shared" si="173"/>
        <v>0.13250000000000001</v>
      </c>
      <c r="AW192" s="127">
        <f t="shared" si="174"/>
        <v>0.13250000000000001</v>
      </c>
      <c r="AX192" s="159">
        <f t="shared" si="175"/>
        <v>167.26</v>
      </c>
      <c r="AY192" s="160">
        <f t="shared" si="176"/>
        <v>167.26</v>
      </c>
      <c r="AZ192" s="160">
        <f t="shared" si="177"/>
        <v>167.26</v>
      </c>
      <c r="BA192" s="159">
        <f t="shared" si="178"/>
        <v>4.92</v>
      </c>
      <c r="BB192" s="160">
        <f t="shared" si="179"/>
        <v>4.92</v>
      </c>
      <c r="BC192" s="160">
        <f t="shared" si="180"/>
        <v>4.92</v>
      </c>
      <c r="BD192" s="171">
        <f t="shared" si="181"/>
        <v>227.02275</v>
      </c>
      <c r="BE192" s="172">
        <f t="shared" si="182"/>
        <v>227.02275</v>
      </c>
      <c r="BF192" s="172">
        <f t="shared" si="183"/>
        <v>227.02275</v>
      </c>
      <c r="BG192" s="159">
        <f t="shared" si="184"/>
        <v>5.094616666666667</v>
      </c>
      <c r="BH192" s="160">
        <f t="shared" si="185"/>
        <v>5.094616666666667</v>
      </c>
      <c r="BI192" s="160">
        <f t="shared" si="186"/>
        <v>5.094616666666667</v>
      </c>
    </row>
    <row r="193" spans="1:63">
      <c r="A193" s="6">
        <v>45170</v>
      </c>
      <c r="B193" s="43">
        <f>C193</f>
        <v>3.7000000000000002E-3</v>
      </c>
      <c r="C193" s="43">
        <v>3.7000000000000002E-3</v>
      </c>
      <c r="D193" s="43">
        <f>C193</f>
        <v>3.7000000000000002E-3</v>
      </c>
      <c r="E193" s="43">
        <f>F193</f>
        <v>2.5999999999999999E-3</v>
      </c>
      <c r="F193" s="43">
        <f>'[1]IPCA (Var)'!B338/100</f>
        <v>2.5999999999999999E-3</v>
      </c>
      <c r="G193" s="43">
        <f>F193</f>
        <v>2.5999999999999999E-3</v>
      </c>
      <c r="H193" s="43">
        <f t="shared" si="187"/>
        <v>1.0050402122422808E-2</v>
      </c>
      <c r="I193" s="43">
        <f t="shared" si="188"/>
        <v>1.0050402122422808E-2</v>
      </c>
      <c r="J193" s="43">
        <f t="shared" si="189"/>
        <v>1.0050402122422808E-2</v>
      </c>
      <c r="K193" s="65">
        <f>L193</f>
        <v>0.1275</v>
      </c>
      <c r="L193" s="43">
        <v>0.1275</v>
      </c>
      <c r="M193" s="43">
        <f>L193</f>
        <v>0.1275</v>
      </c>
      <c r="N193" s="104">
        <f t="shared" si="213"/>
        <v>185.55</v>
      </c>
      <c r="O193" s="102">
        <v>185.55</v>
      </c>
      <c r="P193" s="124">
        <f t="shared" si="214"/>
        <v>185.55</v>
      </c>
      <c r="Q193" s="73">
        <f t="shared" si="215"/>
        <v>5.01</v>
      </c>
      <c r="R193" s="42">
        <v>5.01</v>
      </c>
      <c r="S193" s="42">
        <f t="shared" si="216"/>
        <v>5.01</v>
      </c>
      <c r="T193" s="161">
        <f t="shared" si="153"/>
        <v>-4.9141046131098154E-3</v>
      </c>
      <c r="U193" s="162">
        <f t="shared" si="154"/>
        <v>-4.9141046131098154E-3</v>
      </c>
      <c r="V193" s="162">
        <f t="shared" si="155"/>
        <v>-4.9141046131098154E-3</v>
      </c>
      <c r="W193" s="163">
        <f t="shared" si="198"/>
        <v>6.1118671760000964E-3</v>
      </c>
      <c r="X193" s="162">
        <f t="shared" si="199"/>
        <v>6.1118671760000964E-3</v>
      </c>
      <c r="Y193" s="162">
        <f t="shared" si="200"/>
        <v>6.1118671760000964E-3</v>
      </c>
      <c r="Z193" s="163">
        <f t="shared" si="201"/>
        <v>3.1594094305666731E-2</v>
      </c>
      <c r="AA193" s="162">
        <f t="shared" si="202"/>
        <v>3.1594094305666731E-2</v>
      </c>
      <c r="AB193" s="162">
        <f t="shared" si="203"/>
        <v>3.1594094305666731E-2</v>
      </c>
      <c r="AC193" s="128">
        <f t="shared" si="162"/>
        <v>0.1275</v>
      </c>
      <c r="AD193" s="127">
        <f t="shared" si="163"/>
        <v>0.1275</v>
      </c>
      <c r="AE193" s="127">
        <f t="shared" si="164"/>
        <v>0.1275</v>
      </c>
      <c r="AF193" s="159">
        <f t="shared" si="165"/>
        <v>185.55</v>
      </c>
      <c r="AG193" s="160">
        <f t="shared" si="166"/>
        <v>185.55</v>
      </c>
      <c r="AH193" s="160">
        <f t="shared" si="167"/>
        <v>185.55</v>
      </c>
      <c r="AI193" s="159">
        <f t="shared" si="168"/>
        <v>5.01</v>
      </c>
      <c r="AJ193" s="160">
        <f t="shared" si="169"/>
        <v>5.01</v>
      </c>
      <c r="AK193" s="160">
        <f t="shared" si="170"/>
        <v>5.01</v>
      </c>
      <c r="AL193" s="170">
        <f t="shared" si="171"/>
        <v>-5.9647866702947749E-2</v>
      </c>
      <c r="AM193" s="127">
        <f t="shared" si="190"/>
        <v>-5.9647866702947749E-2</v>
      </c>
      <c r="AN193" s="127">
        <f t="shared" si="191"/>
        <v>-5.9647866702947749E-2</v>
      </c>
      <c r="AO193" s="155">
        <f t="shared" si="192"/>
        <v>5.1852346297756258E-2</v>
      </c>
      <c r="AP193" s="154">
        <f t="shared" si="193"/>
        <v>5.1852346297756258E-2</v>
      </c>
      <c r="AQ193" s="154">
        <f t="shared" si="194"/>
        <v>5.1852346297756258E-2</v>
      </c>
      <c r="AR193" s="128">
        <f t="shared" si="195"/>
        <v>0.13624608856882636</v>
      </c>
      <c r="AS193" s="127">
        <f t="shared" si="196"/>
        <v>0.13624608856882636</v>
      </c>
      <c r="AT193" s="127">
        <f t="shared" si="197"/>
        <v>0.13624608856882636</v>
      </c>
      <c r="AU193" s="128">
        <f t="shared" si="172"/>
        <v>0.1275</v>
      </c>
      <c r="AV193" s="127">
        <f t="shared" si="173"/>
        <v>0.1275</v>
      </c>
      <c r="AW193" s="127">
        <f t="shared" si="174"/>
        <v>0.1275</v>
      </c>
      <c r="AX193" s="159">
        <f t="shared" si="175"/>
        <v>185.55</v>
      </c>
      <c r="AY193" s="160">
        <f t="shared" si="176"/>
        <v>185.55</v>
      </c>
      <c r="AZ193" s="160">
        <f t="shared" si="177"/>
        <v>185.55</v>
      </c>
      <c r="BA193" s="159">
        <f t="shared" si="178"/>
        <v>5.01</v>
      </c>
      <c r="BB193" s="160">
        <f t="shared" si="179"/>
        <v>5.01</v>
      </c>
      <c r="BC193" s="160">
        <f t="shared" si="180"/>
        <v>5.01</v>
      </c>
      <c r="BD193" s="171">
        <f t="shared" si="181"/>
        <v>216.43275000000003</v>
      </c>
      <c r="BE193" s="172">
        <f t="shared" si="182"/>
        <v>216.43275000000003</v>
      </c>
      <c r="BF193" s="172">
        <f t="shared" si="183"/>
        <v>216.43275000000003</v>
      </c>
      <c r="BG193" s="159">
        <f t="shared" si="184"/>
        <v>5.0615666666666668</v>
      </c>
      <c r="BH193" s="160">
        <f t="shared" si="185"/>
        <v>5.0615666666666668</v>
      </c>
      <c r="BI193" s="160">
        <f t="shared" si="186"/>
        <v>5.0615666666666668</v>
      </c>
    </row>
    <row r="194" spans="1:63">
      <c r="A194" s="6">
        <v>45200</v>
      </c>
      <c r="B194" s="43">
        <f>C194</f>
        <v>5.0000000000000001E-3</v>
      </c>
      <c r="C194" s="43">
        <v>5.0000000000000001E-3</v>
      </c>
      <c r="D194" s="43">
        <f>C194</f>
        <v>5.0000000000000001E-3</v>
      </c>
      <c r="E194" s="43">
        <f>F194</f>
        <v>2.3999999999999998E-3</v>
      </c>
      <c r="F194" s="43">
        <f>'[1]IPCA (Var)'!B339/100</f>
        <v>2.3999999999999998E-3</v>
      </c>
      <c r="G194" s="43">
        <f>F194</f>
        <v>2.3999999999999998E-3</v>
      </c>
      <c r="H194" s="43">
        <f t="shared" si="187"/>
        <v>1.0050402122422808E-2</v>
      </c>
      <c r="I194" s="43">
        <f t="shared" si="188"/>
        <v>1.0050402122422808E-2</v>
      </c>
      <c r="J194" s="43">
        <f t="shared" si="189"/>
        <v>1.0050402122422808E-2</v>
      </c>
      <c r="K194" s="65">
        <f>L194</f>
        <v>0.1275</v>
      </c>
      <c r="L194" s="43">
        <v>0.1275</v>
      </c>
      <c r="M194" s="43">
        <f>L194</f>
        <v>0.1275</v>
      </c>
      <c r="N194" s="104">
        <f t="shared" ref="N194" si="217">O194</f>
        <v>181.38</v>
      </c>
      <c r="O194" s="102">
        <v>181.38</v>
      </c>
      <c r="P194" s="124">
        <f t="shared" ref="P194" si="218">O194</f>
        <v>181.38</v>
      </c>
      <c r="Q194" s="73">
        <f t="shared" ref="Q194" si="219">R194</f>
        <v>5.0575000000000001</v>
      </c>
      <c r="R194" s="42">
        <v>5.0575000000000001</v>
      </c>
      <c r="S194" s="42">
        <f>R194</f>
        <v>5.0575000000000001</v>
      </c>
      <c r="T194" s="161">
        <f t="shared" si="153"/>
        <v>7.3506153755413806E-3</v>
      </c>
      <c r="U194" s="162">
        <f t="shared" si="154"/>
        <v>7.3506153755413806E-3</v>
      </c>
      <c r="V194" s="162">
        <f t="shared" si="155"/>
        <v>7.3506153755413806E-3</v>
      </c>
      <c r="W194" s="163">
        <f t="shared" si="198"/>
        <v>7.3177543519999944E-3</v>
      </c>
      <c r="X194" s="162">
        <f t="shared" si="199"/>
        <v>7.3177543519999944E-3</v>
      </c>
      <c r="Y194" s="162">
        <f t="shared" si="200"/>
        <v>7.3177543519999944E-3</v>
      </c>
      <c r="Z194" s="163">
        <f t="shared" si="201"/>
        <v>3.0835285369947618E-2</v>
      </c>
      <c r="AA194" s="162">
        <f t="shared" si="202"/>
        <v>3.0835285369947618E-2</v>
      </c>
      <c r="AB194" s="162">
        <f t="shared" si="203"/>
        <v>3.0835285369947618E-2</v>
      </c>
      <c r="AC194" s="128">
        <f t="shared" si="162"/>
        <v>0.1275</v>
      </c>
      <c r="AD194" s="127">
        <f t="shared" si="163"/>
        <v>0.1275</v>
      </c>
      <c r="AE194" s="127">
        <f t="shared" si="164"/>
        <v>0.1275</v>
      </c>
      <c r="AF194" s="159">
        <f t="shared" si="165"/>
        <v>181.38</v>
      </c>
      <c r="AG194" s="160">
        <f t="shared" si="166"/>
        <v>181.38</v>
      </c>
      <c r="AH194" s="160">
        <f t="shared" si="167"/>
        <v>181.38</v>
      </c>
      <c r="AI194" s="159">
        <f t="shared" si="168"/>
        <v>5.0575000000000001</v>
      </c>
      <c r="AJ194" s="160">
        <f t="shared" si="169"/>
        <v>5.0575000000000001</v>
      </c>
      <c r="AK194" s="160">
        <f t="shared" si="170"/>
        <v>5.0575000000000001</v>
      </c>
      <c r="AL194" s="170">
        <f t="shared" si="171"/>
        <v>-4.5675824646040031E-2</v>
      </c>
      <c r="AM194" s="127">
        <f t="shared" si="190"/>
        <v>-4.5675824646040031E-2</v>
      </c>
      <c r="AN194" s="127">
        <f t="shared" si="191"/>
        <v>-4.5675824646040031E-2</v>
      </c>
      <c r="AO194" s="155">
        <f t="shared" si="192"/>
        <v>4.8192456435899311E-2</v>
      </c>
      <c r="AP194" s="154">
        <f t="shared" si="193"/>
        <v>4.8192456435899311E-2</v>
      </c>
      <c r="AQ194" s="154">
        <f t="shared" si="194"/>
        <v>4.8192456435899311E-2</v>
      </c>
      <c r="AR194" s="128">
        <f t="shared" si="195"/>
        <v>0.13541030083996941</v>
      </c>
      <c r="AS194" s="127">
        <f t="shared" si="196"/>
        <v>0.13541030083996941</v>
      </c>
      <c r="AT194" s="127">
        <f t="shared" si="197"/>
        <v>0.13541030083996941</v>
      </c>
      <c r="AU194" s="128">
        <f t="shared" si="172"/>
        <v>0.1275</v>
      </c>
      <c r="AV194" s="127">
        <f t="shared" si="173"/>
        <v>0.1275</v>
      </c>
      <c r="AW194" s="127">
        <f t="shared" si="174"/>
        <v>0.1275</v>
      </c>
      <c r="AX194" s="159">
        <f t="shared" si="175"/>
        <v>181.38</v>
      </c>
      <c r="AY194" s="160">
        <f t="shared" si="176"/>
        <v>181.38</v>
      </c>
      <c r="AZ194" s="160">
        <f t="shared" si="177"/>
        <v>181.38</v>
      </c>
      <c r="BA194" s="159">
        <f t="shared" si="178"/>
        <v>5.0575000000000001</v>
      </c>
      <c r="BB194" s="160">
        <f t="shared" si="179"/>
        <v>5.0575000000000001</v>
      </c>
      <c r="BC194" s="160">
        <f t="shared" si="180"/>
        <v>5.0575000000000001</v>
      </c>
      <c r="BD194" s="171">
        <f t="shared" si="181"/>
        <v>208.46283333333335</v>
      </c>
      <c r="BE194" s="172">
        <f t="shared" si="182"/>
        <v>208.46283333333335</v>
      </c>
      <c r="BF194" s="172">
        <f t="shared" si="183"/>
        <v>208.46283333333335</v>
      </c>
      <c r="BG194" s="159">
        <f t="shared" si="184"/>
        <v>5.0449416666666673</v>
      </c>
      <c r="BH194" s="160">
        <f t="shared" si="185"/>
        <v>5.0449416666666673</v>
      </c>
      <c r="BI194" s="160">
        <f t="shared" si="186"/>
        <v>5.0449416666666673</v>
      </c>
    </row>
    <row r="195" spans="1:63">
      <c r="A195" s="6">
        <v>45231</v>
      </c>
      <c r="B195" s="43">
        <f t="shared" ref="B195:B199" si="220">C195</f>
        <v>5.8999999999999999E-3</v>
      </c>
      <c r="C195" s="43">
        <v>5.8999999999999999E-3</v>
      </c>
      <c r="D195" s="43">
        <f t="shared" ref="D195:D199" si="221">C195</f>
        <v>5.8999999999999999E-3</v>
      </c>
      <c r="E195" s="43">
        <f>F195</f>
        <v>2.8000000000000004E-3</v>
      </c>
      <c r="F195" s="43">
        <f>'[1]IPCA (Var)'!B340/100</f>
        <v>2.8000000000000004E-3</v>
      </c>
      <c r="G195" s="43">
        <f>F195</f>
        <v>2.8000000000000004E-3</v>
      </c>
      <c r="H195" s="43">
        <f t="shared" si="187"/>
        <v>9.6763780332134175E-3</v>
      </c>
      <c r="I195" s="43">
        <f t="shared" si="188"/>
        <v>9.6763780332134175E-3</v>
      </c>
      <c r="J195" s="43">
        <f t="shared" si="189"/>
        <v>9.6763780332134175E-3</v>
      </c>
      <c r="K195" s="65">
        <f t="shared" ref="K195:K204" si="222">L195</f>
        <v>0.1225</v>
      </c>
      <c r="L195" s="43">
        <v>0.1225</v>
      </c>
      <c r="M195" s="43">
        <f t="shared" ref="M195:M204" si="223">L195</f>
        <v>0.1225</v>
      </c>
      <c r="N195" s="104">
        <f t="shared" ref="N195" si="224">O195</f>
        <v>147.33000000000001</v>
      </c>
      <c r="O195" s="102">
        <v>147.33000000000001</v>
      </c>
      <c r="P195" s="124">
        <f t="shared" ref="P195" si="225">O195</f>
        <v>147.33000000000001</v>
      </c>
      <c r="Q195" s="73">
        <f t="shared" ref="Q195" si="226">R195</f>
        <v>4.9400000000000004</v>
      </c>
      <c r="R195" s="42">
        <v>4.9400000000000004</v>
      </c>
      <c r="S195" s="42">
        <f>R195</f>
        <v>4.9400000000000004</v>
      </c>
      <c r="T195" s="161">
        <f t="shared" si="153"/>
        <v>1.4669939149999811E-2</v>
      </c>
      <c r="U195" s="162">
        <f t="shared" si="154"/>
        <v>1.4669939149999811E-2</v>
      </c>
      <c r="V195" s="162">
        <f t="shared" si="155"/>
        <v>1.4669939149999811E-2</v>
      </c>
      <c r="W195" s="163">
        <f t="shared" si="198"/>
        <v>7.8202574719998807E-3</v>
      </c>
      <c r="X195" s="162">
        <f t="shared" si="199"/>
        <v>7.8202574719998807E-3</v>
      </c>
      <c r="Y195" s="162">
        <f t="shared" si="200"/>
        <v>7.8202574719998807E-3</v>
      </c>
      <c r="Z195" s="163">
        <f t="shared" si="201"/>
        <v>3.0073673258110833E-2</v>
      </c>
      <c r="AA195" s="162">
        <f t="shared" si="202"/>
        <v>3.0073673258110833E-2</v>
      </c>
      <c r="AB195" s="162">
        <f t="shared" si="203"/>
        <v>3.0073673258110833E-2</v>
      </c>
      <c r="AC195" s="128">
        <f t="shared" si="162"/>
        <v>0.1225</v>
      </c>
      <c r="AD195" s="127">
        <f t="shared" si="163"/>
        <v>0.1225</v>
      </c>
      <c r="AE195" s="127">
        <f t="shared" si="164"/>
        <v>0.1225</v>
      </c>
      <c r="AF195" s="159">
        <f t="shared" si="165"/>
        <v>147.33000000000001</v>
      </c>
      <c r="AG195" s="160">
        <f t="shared" si="166"/>
        <v>147.33000000000001</v>
      </c>
      <c r="AH195" s="160">
        <f t="shared" si="167"/>
        <v>147.33000000000001</v>
      </c>
      <c r="AI195" s="159">
        <f t="shared" si="168"/>
        <v>4.9400000000000004</v>
      </c>
      <c r="AJ195" s="160">
        <f t="shared" si="169"/>
        <v>4.9400000000000004</v>
      </c>
      <c r="AK195" s="160">
        <f t="shared" si="170"/>
        <v>4.9400000000000004</v>
      </c>
      <c r="AL195" s="170">
        <f t="shared" si="171"/>
        <v>-3.4595435747619363E-2</v>
      </c>
      <c r="AM195" s="127">
        <f t="shared" si="190"/>
        <v>-3.4595435747619363E-2</v>
      </c>
      <c r="AN195" s="127">
        <f t="shared" si="191"/>
        <v>-3.4595435747619363E-2</v>
      </c>
      <c r="AO195" s="155">
        <f t="shared" si="192"/>
        <v>4.6835370295706724E-2</v>
      </c>
      <c r="AP195" s="154">
        <f t="shared" si="193"/>
        <v>4.6835370295706724E-2</v>
      </c>
      <c r="AQ195" s="154">
        <f t="shared" si="194"/>
        <v>4.6835370295706724E-2</v>
      </c>
      <c r="AR195" s="128">
        <f t="shared" si="195"/>
        <v>0.13415499199673264</v>
      </c>
      <c r="AS195" s="127">
        <f>FVSCHEDULE(1,I184:I195)-1</f>
        <v>0.13415499199673264</v>
      </c>
      <c r="AT195" s="127">
        <f t="shared" si="197"/>
        <v>0.13415499199673264</v>
      </c>
      <c r="AU195" s="128">
        <f t="shared" si="172"/>
        <v>0.1225</v>
      </c>
      <c r="AV195" s="127">
        <f t="shared" si="173"/>
        <v>0.1225</v>
      </c>
      <c r="AW195" s="127">
        <f t="shared" si="174"/>
        <v>0.1225</v>
      </c>
      <c r="AX195" s="159">
        <f t="shared" si="175"/>
        <v>147.33000000000001</v>
      </c>
      <c r="AY195" s="160">
        <f t="shared" si="176"/>
        <v>147.33000000000001</v>
      </c>
      <c r="AZ195" s="160">
        <f t="shared" si="177"/>
        <v>147.33000000000001</v>
      </c>
      <c r="BA195" s="159">
        <f t="shared" si="178"/>
        <v>4.9400000000000004</v>
      </c>
      <c r="BB195" s="160">
        <f t="shared" si="179"/>
        <v>4.9400000000000004</v>
      </c>
      <c r="BC195" s="160">
        <f t="shared" si="180"/>
        <v>4.9400000000000004</v>
      </c>
      <c r="BD195" s="171">
        <f t="shared" si="181"/>
        <v>200.16166666666666</v>
      </c>
      <c r="BE195" s="172">
        <f t="shared" si="182"/>
        <v>200.16166666666666</v>
      </c>
      <c r="BF195" s="172">
        <f t="shared" si="183"/>
        <v>200.16166666666666</v>
      </c>
      <c r="BG195" s="159">
        <f t="shared" si="184"/>
        <v>5.0154333333333332</v>
      </c>
      <c r="BH195" s="160">
        <f t="shared" si="185"/>
        <v>5.0154333333333332</v>
      </c>
      <c r="BI195" s="160">
        <f t="shared" si="186"/>
        <v>5.0154333333333332</v>
      </c>
    </row>
    <row r="196" spans="1:63">
      <c r="A196" s="6">
        <v>45261</v>
      </c>
      <c r="B196" s="43">
        <f t="shared" si="220"/>
        <v>7.3999755335676376E-3</v>
      </c>
      <c r="C196" s="43">
        <v>7.3999755335676376E-3</v>
      </c>
      <c r="D196" s="43">
        <f t="shared" si="221"/>
        <v>7.3999755335676376E-3</v>
      </c>
      <c r="E196" s="65">
        <f t="shared" ref="E196:E201" si="227">F196</f>
        <v>5.6000000000000008E-3</v>
      </c>
      <c r="F196" s="55">
        <f>'[1]IPCA (Var)'!B341/100</f>
        <v>5.6000000000000008E-3</v>
      </c>
      <c r="G196" s="55">
        <f t="shared" ref="G196:G201" si="228">F196</f>
        <v>5.6000000000000008E-3</v>
      </c>
      <c r="H196" s="65">
        <f t="shared" si="187"/>
        <v>9.300823618865417E-3</v>
      </c>
      <c r="I196" s="55">
        <f t="shared" si="188"/>
        <v>9.300823618865417E-3</v>
      </c>
      <c r="J196" s="55">
        <f t="shared" si="189"/>
        <v>9.300823618865417E-3</v>
      </c>
      <c r="K196" s="65">
        <f t="shared" si="222"/>
        <v>0.11749999999999999</v>
      </c>
      <c r="L196" s="55">
        <v>0.11749999999999999</v>
      </c>
      <c r="M196" s="55">
        <f t="shared" si="223"/>
        <v>0.11749999999999999</v>
      </c>
      <c r="N196" s="104">
        <f>O196</f>
        <v>132</v>
      </c>
      <c r="O196" s="102">
        <v>132</v>
      </c>
      <c r="P196" s="102">
        <f>O196</f>
        <v>132</v>
      </c>
      <c r="Q196" s="73">
        <f t="shared" ref="Q196:Q198" si="229">R196</f>
        <v>4.84</v>
      </c>
      <c r="R196" s="56">
        <v>4.84</v>
      </c>
      <c r="S196" s="56">
        <f>R196</f>
        <v>4.84</v>
      </c>
      <c r="T196" s="161">
        <f t="shared" si="153"/>
        <v>1.8410353566161497E-2</v>
      </c>
      <c r="U196" s="162">
        <f t="shared" si="154"/>
        <v>1.8410353566161497E-2</v>
      </c>
      <c r="V196" s="162">
        <f t="shared" si="155"/>
        <v>1.8410353566161497E-2</v>
      </c>
      <c r="W196" s="163">
        <f>FVSCHEDULE(1,E194:E196)-1</f>
        <v>1.0835877631999891E-2</v>
      </c>
      <c r="X196" s="162">
        <f t="shared" si="199"/>
        <v>1.0835877631999891E-2</v>
      </c>
      <c r="Y196" s="162">
        <f t="shared" si="200"/>
        <v>1.0835877631999891E-2</v>
      </c>
      <c r="Z196" s="163">
        <f t="shared" si="201"/>
        <v>2.930923508657779E-2</v>
      </c>
      <c r="AA196" s="162">
        <f t="shared" si="202"/>
        <v>2.930923508657779E-2</v>
      </c>
      <c r="AB196" s="162">
        <f t="shared" si="203"/>
        <v>2.930923508657779E-2</v>
      </c>
      <c r="AC196" s="128">
        <f t="shared" si="162"/>
        <v>0.11749999999999999</v>
      </c>
      <c r="AD196" s="127">
        <f t="shared" si="163"/>
        <v>0.11749999999999999</v>
      </c>
      <c r="AE196" s="127">
        <f t="shared" si="164"/>
        <v>0.11749999999999999</v>
      </c>
      <c r="AF196" s="159">
        <f t="shared" si="165"/>
        <v>132</v>
      </c>
      <c r="AG196" s="160">
        <f t="shared" si="166"/>
        <v>132</v>
      </c>
      <c r="AH196" s="160">
        <f t="shared" si="167"/>
        <v>132</v>
      </c>
      <c r="AI196" s="159">
        <f t="shared" si="168"/>
        <v>4.84</v>
      </c>
      <c r="AJ196" s="160">
        <f t="shared" si="169"/>
        <v>4.84</v>
      </c>
      <c r="AK196" s="160">
        <f t="shared" si="170"/>
        <v>4.84</v>
      </c>
      <c r="AL196" s="170">
        <f t="shared" si="171"/>
        <v>-3.1787703609539641E-2</v>
      </c>
      <c r="AM196" s="127">
        <f t="shared" si="190"/>
        <v>-3.1787703609539641E-2</v>
      </c>
      <c r="AN196" s="127">
        <f t="shared" si="191"/>
        <v>-3.1787703609539641E-2</v>
      </c>
      <c r="AO196" s="155">
        <f t="shared" si="192"/>
        <v>4.6211139305667892E-2</v>
      </c>
      <c r="AP196" s="154">
        <f>FVSCHEDULE(1,F185:F196)-1</f>
        <v>4.6211139305667892E-2</v>
      </c>
      <c r="AQ196" s="154">
        <f t="shared" si="194"/>
        <v>4.6211139305667892E-2</v>
      </c>
      <c r="AR196" s="128">
        <f t="shared" si="195"/>
        <v>0.13247968253811204</v>
      </c>
      <c r="AS196" s="127">
        <f t="shared" si="196"/>
        <v>0.13247968253811204</v>
      </c>
      <c r="AT196" s="127">
        <f t="shared" si="197"/>
        <v>0.13247968253811204</v>
      </c>
      <c r="AU196" s="128">
        <f t="shared" si="172"/>
        <v>0.11749999999999999</v>
      </c>
      <c r="AV196" s="127">
        <f t="shared" si="173"/>
        <v>0.11749999999999999</v>
      </c>
      <c r="AW196" s="127">
        <f t="shared" si="174"/>
        <v>0.11749999999999999</v>
      </c>
      <c r="AX196" s="159">
        <f t="shared" si="175"/>
        <v>132</v>
      </c>
      <c r="AY196" s="160">
        <f t="shared" si="176"/>
        <v>132</v>
      </c>
      <c r="AZ196" s="160">
        <f t="shared" si="177"/>
        <v>132</v>
      </c>
      <c r="BA196" s="159">
        <f t="shared" si="178"/>
        <v>4.84</v>
      </c>
      <c r="BB196" s="160">
        <f t="shared" si="179"/>
        <v>4.84</v>
      </c>
      <c r="BC196" s="160">
        <f t="shared" si="180"/>
        <v>4.84</v>
      </c>
      <c r="BD196" s="171">
        <f t="shared" si="181"/>
        <v>189.96</v>
      </c>
      <c r="BE196" s="172">
        <f t="shared" si="182"/>
        <v>189.96</v>
      </c>
      <c r="BF196" s="172">
        <f t="shared" si="183"/>
        <v>189.96</v>
      </c>
      <c r="BG196" s="159">
        <f t="shared" si="184"/>
        <v>4.9839583333333337</v>
      </c>
      <c r="BH196" s="160">
        <f t="shared" si="185"/>
        <v>4.9839583333333337</v>
      </c>
      <c r="BI196" s="160">
        <f t="shared" si="186"/>
        <v>4.9839583333333337</v>
      </c>
    </row>
    <row r="197" spans="1:63">
      <c r="A197" s="53">
        <v>45292</v>
      </c>
      <c r="B197" s="91">
        <f t="shared" si="220"/>
        <v>7.181037861025974E-4</v>
      </c>
      <c r="C197" s="90">
        <v>7.181037861025974E-4</v>
      </c>
      <c r="D197" s="90">
        <f t="shared" si="221"/>
        <v>7.181037861025974E-4</v>
      </c>
      <c r="E197" s="91">
        <f t="shared" si="227"/>
        <v>4.1999999999999997E-3</v>
      </c>
      <c r="F197" s="90">
        <f>'[1]IPCA (Var)'!B342/100</f>
        <v>4.1999999999999997E-3</v>
      </c>
      <c r="G197" s="90">
        <f t="shared" si="228"/>
        <v>4.1999999999999997E-3</v>
      </c>
      <c r="H197" s="91">
        <f t="shared" ref="H197:J203" si="230">(1+(K197))^(21/252)-1</f>
        <v>8.9237257287477778E-3</v>
      </c>
      <c r="I197" s="90">
        <f t="shared" si="230"/>
        <v>8.9237257287477778E-3</v>
      </c>
      <c r="J197" s="90">
        <f t="shared" si="230"/>
        <v>8.9237257287477778E-3</v>
      </c>
      <c r="K197" s="91">
        <f t="shared" si="222"/>
        <v>0.1125</v>
      </c>
      <c r="L197" s="90">
        <v>0.1125</v>
      </c>
      <c r="M197" s="90">
        <f t="shared" si="223"/>
        <v>0.1125</v>
      </c>
      <c r="N197" s="105">
        <f t="shared" ref="N197:N198" si="231">O197</f>
        <v>138.19999999999999</v>
      </c>
      <c r="O197" s="103">
        <v>138.19999999999999</v>
      </c>
      <c r="P197" s="103">
        <f t="shared" ref="P197:P198" si="232">O197</f>
        <v>138.19999999999999</v>
      </c>
      <c r="Q197" s="94">
        <f t="shared" si="229"/>
        <v>4.95</v>
      </c>
      <c r="R197" s="95">
        <v>4.95</v>
      </c>
      <c r="S197" s="95">
        <f t="shared" ref="S197:S198" si="233">R197</f>
        <v>4.95</v>
      </c>
      <c r="T197" s="164">
        <f t="shared" si="153"/>
        <v>1.4071321290411776E-2</v>
      </c>
      <c r="U197" s="165">
        <f t="shared" si="154"/>
        <v>1.4071321290411776E-2</v>
      </c>
      <c r="V197" s="165">
        <f t="shared" si="155"/>
        <v>1.4071321290411776E-2</v>
      </c>
      <c r="W197" s="166">
        <f t="shared" si="198"/>
        <v>1.2651025855999976E-2</v>
      </c>
      <c r="X197" s="165">
        <f t="shared" si="199"/>
        <v>1.2651025855999976E-2</v>
      </c>
      <c r="Y197" s="165">
        <f t="shared" si="200"/>
        <v>1.2651025855999976E-2</v>
      </c>
      <c r="Z197" s="166">
        <f t="shared" si="201"/>
        <v>2.8161076128839779E-2</v>
      </c>
      <c r="AA197" s="165">
        <f>FVSCHEDULE(1,I195:I197)-1</f>
        <v>2.8161076128839779E-2</v>
      </c>
      <c r="AB197" s="165">
        <f t="shared" si="203"/>
        <v>2.8161076128839779E-2</v>
      </c>
      <c r="AC197" s="177">
        <f t="shared" ref="AC197:AC232" si="234">K197</f>
        <v>0.1125</v>
      </c>
      <c r="AD197" s="174">
        <f t="shared" ref="AD197:AD232" si="235">L197</f>
        <v>0.1125</v>
      </c>
      <c r="AE197" s="174">
        <f t="shared" ref="AE197:AE232" si="236">M197</f>
        <v>0.1125</v>
      </c>
      <c r="AF197" s="167">
        <f t="shared" si="165"/>
        <v>138.19999999999999</v>
      </c>
      <c r="AG197" s="168">
        <f t="shared" si="166"/>
        <v>138.19999999999999</v>
      </c>
      <c r="AH197" s="168">
        <f t="shared" si="167"/>
        <v>138.19999999999999</v>
      </c>
      <c r="AI197" s="167">
        <f t="shared" si="168"/>
        <v>4.95</v>
      </c>
      <c r="AJ197" s="168">
        <f t="shared" si="169"/>
        <v>4.95</v>
      </c>
      <c r="AK197" s="168">
        <f t="shared" si="170"/>
        <v>4.95</v>
      </c>
      <c r="AL197" s="173">
        <f t="shared" si="171"/>
        <v>-3.3140060924517378E-2</v>
      </c>
      <c r="AM197" s="174">
        <f t="shared" si="190"/>
        <v>-3.3140060924517378E-2</v>
      </c>
      <c r="AN197" s="174">
        <f t="shared" si="191"/>
        <v>-3.3140060924517378E-2</v>
      </c>
      <c r="AO197" s="175">
        <f t="shared" si="192"/>
        <v>4.5066374306924395E-2</v>
      </c>
      <c r="AP197" s="176">
        <f t="shared" si="193"/>
        <v>4.5066374306924395E-2</v>
      </c>
      <c r="AQ197" s="176">
        <f t="shared" si="194"/>
        <v>4.5066374306924395E-2</v>
      </c>
      <c r="AR197" s="177">
        <f t="shared" si="195"/>
        <v>0.13038435242970192</v>
      </c>
      <c r="AS197" s="174">
        <f t="shared" si="196"/>
        <v>0.13038435242970192</v>
      </c>
      <c r="AT197" s="174">
        <f t="shared" si="197"/>
        <v>0.13038435242970192</v>
      </c>
      <c r="AU197" s="177">
        <f t="shared" ref="AU197:AU244" si="237">K197</f>
        <v>0.1125</v>
      </c>
      <c r="AV197" s="174">
        <f t="shared" ref="AV197:AV244" si="238">L197</f>
        <v>0.1125</v>
      </c>
      <c r="AW197" s="174">
        <f t="shared" ref="AW197:AW244" si="239">M197</f>
        <v>0.1125</v>
      </c>
      <c r="AX197" s="167">
        <f t="shared" si="175"/>
        <v>138.19999999999999</v>
      </c>
      <c r="AY197" s="168">
        <f t="shared" si="176"/>
        <v>138.19999999999999</v>
      </c>
      <c r="AZ197" s="168">
        <f t="shared" si="177"/>
        <v>138.19999999999999</v>
      </c>
      <c r="BA197" s="167">
        <f t="shared" si="178"/>
        <v>4.95</v>
      </c>
      <c r="BB197" s="168">
        <f t="shared" si="179"/>
        <v>4.95</v>
      </c>
      <c r="BC197" s="168">
        <f t="shared" si="180"/>
        <v>4.95</v>
      </c>
      <c r="BD197" s="178">
        <f t="shared" si="181"/>
        <v>182.22666666666666</v>
      </c>
      <c r="BE197" s="179">
        <f t="shared" si="182"/>
        <v>182.22666666666666</v>
      </c>
      <c r="BF197" s="179">
        <f t="shared" si="183"/>
        <v>182.22666666666666</v>
      </c>
      <c r="BG197" s="167">
        <f t="shared" si="184"/>
        <v>4.9714583333333335</v>
      </c>
      <c r="BH197" s="168">
        <f t="shared" si="185"/>
        <v>4.9714583333333335</v>
      </c>
      <c r="BI197" s="168">
        <f t="shared" si="186"/>
        <v>4.9714583333333335</v>
      </c>
    </row>
    <row r="198" spans="1:63">
      <c r="A198" s="6">
        <v>45323</v>
      </c>
      <c r="B198" s="43">
        <f t="shared" si="220"/>
        <v>-5.1714909349780402E-3</v>
      </c>
      <c r="C198" s="43">
        <v>-5.1714909349780402E-3</v>
      </c>
      <c r="D198" s="43">
        <f t="shared" si="221"/>
        <v>-5.1714909349780402E-3</v>
      </c>
      <c r="E198" s="65">
        <f t="shared" si="227"/>
        <v>8.3000000000000001E-3</v>
      </c>
      <c r="F198" s="43">
        <f>'[1]IPCA (Var)'!B343/100</f>
        <v>8.3000000000000001E-3</v>
      </c>
      <c r="G198" s="43">
        <f t="shared" si="228"/>
        <v>8.3000000000000001E-3</v>
      </c>
      <c r="H198" s="65">
        <f t="shared" si="230"/>
        <v>8.9237257287477778E-3</v>
      </c>
      <c r="I198" s="43">
        <f t="shared" si="230"/>
        <v>8.9237257287477778E-3</v>
      </c>
      <c r="J198" s="43">
        <f t="shared" si="230"/>
        <v>8.9237257287477778E-3</v>
      </c>
      <c r="K198" s="65">
        <f t="shared" si="222"/>
        <v>0.1125</v>
      </c>
      <c r="L198" s="43">
        <v>0.1125</v>
      </c>
      <c r="M198" s="43">
        <f t="shared" si="223"/>
        <v>0.1125</v>
      </c>
      <c r="N198" s="104">
        <f t="shared" si="231"/>
        <v>124.6</v>
      </c>
      <c r="O198" s="102">
        <v>124.6</v>
      </c>
      <c r="P198" s="124">
        <f t="shared" si="232"/>
        <v>124.6</v>
      </c>
      <c r="Q198" s="73">
        <f t="shared" si="229"/>
        <v>4.9800000000000004</v>
      </c>
      <c r="R198" s="42">
        <v>4.9800000000000004</v>
      </c>
      <c r="S198" s="42">
        <f t="shared" si="233"/>
        <v>4.9800000000000004</v>
      </c>
      <c r="T198" s="161">
        <f t="shared" si="153"/>
        <v>2.909892280482218E-3</v>
      </c>
      <c r="U198" s="162">
        <f>FVSCHEDULE(1,C196:C198)-1</f>
        <v>2.909892280482218E-3</v>
      </c>
      <c r="V198" s="162">
        <f t="shared" si="155"/>
        <v>2.909892280482218E-3</v>
      </c>
      <c r="W198" s="163">
        <f t="shared" si="198"/>
        <v>1.8205055216000021E-2</v>
      </c>
      <c r="X198" s="162">
        <f t="shared" si="199"/>
        <v>1.8205055216000021E-2</v>
      </c>
      <c r="Y198" s="162">
        <f t="shared" si="200"/>
        <v>1.8205055216000021E-2</v>
      </c>
      <c r="Z198" s="163">
        <f t="shared" si="201"/>
        <v>2.7394644606674623E-2</v>
      </c>
      <c r="AA198" s="162">
        <f t="shared" si="202"/>
        <v>2.7394644606674623E-2</v>
      </c>
      <c r="AB198" s="162">
        <f t="shared" si="203"/>
        <v>2.7394644606674623E-2</v>
      </c>
      <c r="AC198" s="128">
        <f t="shared" si="234"/>
        <v>0.1125</v>
      </c>
      <c r="AD198" s="127">
        <f t="shared" si="235"/>
        <v>0.1125</v>
      </c>
      <c r="AE198" s="127">
        <f t="shared" si="236"/>
        <v>0.1125</v>
      </c>
      <c r="AF198" s="159">
        <f t="shared" si="165"/>
        <v>124.6</v>
      </c>
      <c r="AG198" s="160">
        <f t="shared" si="166"/>
        <v>124.6</v>
      </c>
      <c r="AH198" s="160">
        <f t="shared" si="167"/>
        <v>124.6</v>
      </c>
      <c r="AI198" s="159">
        <f t="shared" si="168"/>
        <v>4.9800000000000004</v>
      </c>
      <c r="AJ198" s="160">
        <f t="shared" si="169"/>
        <v>4.9800000000000004</v>
      </c>
      <c r="AK198" s="160">
        <f t="shared" si="170"/>
        <v>4.9800000000000004</v>
      </c>
      <c r="AL198" s="170">
        <f t="shared" si="171"/>
        <v>-3.7557722072281696E-2</v>
      </c>
      <c r="AM198" s="127">
        <f t="shared" si="190"/>
        <v>-3.7557722072281696E-2</v>
      </c>
      <c r="AN198" s="127">
        <f t="shared" si="191"/>
        <v>-3.7557722072281696E-2</v>
      </c>
      <c r="AO198" s="155">
        <f t="shared" si="192"/>
        <v>4.4962738212685593E-2</v>
      </c>
      <c r="AP198" s="154">
        <f t="shared" si="193"/>
        <v>4.4962738212685593E-2</v>
      </c>
      <c r="AQ198" s="154">
        <f t="shared" si="194"/>
        <v>4.4962738212685593E-2</v>
      </c>
      <c r="AR198" s="128">
        <f t="shared" si="195"/>
        <v>0.12829289913103104</v>
      </c>
      <c r="AS198" s="127">
        <f t="shared" si="196"/>
        <v>0.12829289913103104</v>
      </c>
      <c r="AT198" s="127">
        <f t="shared" si="197"/>
        <v>0.12829289913103104</v>
      </c>
      <c r="AU198" s="128">
        <f t="shared" si="237"/>
        <v>0.1125</v>
      </c>
      <c r="AV198" s="127">
        <f t="shared" si="238"/>
        <v>0.1125</v>
      </c>
      <c r="AW198" s="127">
        <f t="shared" si="239"/>
        <v>0.1125</v>
      </c>
      <c r="AX198" s="159">
        <f t="shared" si="175"/>
        <v>124.6</v>
      </c>
      <c r="AY198" s="160">
        <f t="shared" si="176"/>
        <v>124.6</v>
      </c>
      <c r="AZ198" s="160">
        <f t="shared" si="177"/>
        <v>124.6</v>
      </c>
      <c r="BA198" s="159">
        <f t="shared" si="178"/>
        <v>4.9800000000000004</v>
      </c>
      <c r="BB198" s="160">
        <f t="shared" si="179"/>
        <v>4.9800000000000004</v>
      </c>
      <c r="BC198" s="160">
        <f t="shared" si="180"/>
        <v>4.9800000000000004</v>
      </c>
      <c r="BD198" s="171">
        <f t="shared" si="181"/>
        <v>173.27666666666667</v>
      </c>
      <c r="BE198" s="172">
        <f t="shared" si="182"/>
        <v>173.27666666666667</v>
      </c>
      <c r="BF198" s="172">
        <f t="shared" si="183"/>
        <v>173.27666666666667</v>
      </c>
      <c r="BG198" s="159">
        <f t="shared" si="184"/>
        <v>4.953125</v>
      </c>
      <c r="BH198" s="160">
        <f t="shared" si="185"/>
        <v>4.953125</v>
      </c>
      <c r="BI198" s="160">
        <f t="shared" si="186"/>
        <v>4.953125</v>
      </c>
    </row>
    <row r="199" spans="1:63">
      <c r="A199" s="6">
        <v>45352</v>
      </c>
      <c r="B199" s="43">
        <f t="shared" si="220"/>
        <v>-4.7000000000000002E-3</v>
      </c>
      <c r="C199" s="43">
        <v>-4.7000000000000002E-3</v>
      </c>
      <c r="D199" s="43">
        <f t="shared" si="221"/>
        <v>-4.7000000000000002E-3</v>
      </c>
      <c r="E199" s="65">
        <f t="shared" si="227"/>
        <v>1.6000000000000001E-3</v>
      </c>
      <c r="F199" s="43">
        <f>'[1]IPCA (Var)'!B344/100</f>
        <v>1.6000000000000001E-3</v>
      </c>
      <c r="G199" s="43">
        <f t="shared" si="228"/>
        <v>1.6000000000000001E-3</v>
      </c>
      <c r="H199" s="65">
        <f t="shared" si="230"/>
        <v>8.5450710394860963E-3</v>
      </c>
      <c r="I199" s="43">
        <f t="shared" si="230"/>
        <v>8.5450710394860963E-3</v>
      </c>
      <c r="J199" s="43">
        <f t="shared" si="230"/>
        <v>8.5450710394860963E-3</v>
      </c>
      <c r="K199" s="65">
        <f t="shared" si="222"/>
        <v>0.1075</v>
      </c>
      <c r="L199" s="43">
        <v>0.1075</v>
      </c>
      <c r="M199" s="43">
        <f t="shared" si="223"/>
        <v>0.1075</v>
      </c>
      <c r="N199" s="104">
        <f t="shared" ref="N199" si="240">O199</f>
        <v>136.69999999999999</v>
      </c>
      <c r="O199" s="102">
        <v>136.69999999999999</v>
      </c>
      <c r="P199" s="124">
        <f t="shared" ref="P199" si="241">O199</f>
        <v>136.69999999999999</v>
      </c>
      <c r="Q199" s="73">
        <f t="shared" ref="Q199" si="242">R199</f>
        <v>5</v>
      </c>
      <c r="R199" s="42">
        <v>5</v>
      </c>
      <c r="S199" s="42">
        <f t="shared" ref="S199" si="243">R199</f>
        <v>5</v>
      </c>
      <c r="T199" s="161">
        <f t="shared" si="153"/>
        <v>-9.1361524422600704E-3</v>
      </c>
      <c r="U199" s="162">
        <f t="shared" si="154"/>
        <v>-9.1361524422600704E-3</v>
      </c>
      <c r="V199" s="162">
        <f t="shared" si="155"/>
        <v>-9.1361524422600704E-3</v>
      </c>
      <c r="W199" s="163">
        <f t="shared" si="198"/>
        <v>1.4154915775999921E-2</v>
      </c>
      <c r="X199" s="162">
        <f t="shared" si="199"/>
        <v>1.4154915775999921E-2</v>
      </c>
      <c r="Y199" s="162">
        <f t="shared" si="200"/>
        <v>1.4154915775999921E-2</v>
      </c>
      <c r="Z199" s="163">
        <f t="shared" si="201"/>
        <v>2.6625343587065808E-2</v>
      </c>
      <c r="AA199" s="162">
        <f t="shared" si="202"/>
        <v>2.6625343587065808E-2</v>
      </c>
      <c r="AB199" s="162">
        <f t="shared" si="203"/>
        <v>2.6625343587065808E-2</v>
      </c>
      <c r="AC199" s="128">
        <f t="shared" si="234"/>
        <v>0.1075</v>
      </c>
      <c r="AD199" s="127">
        <f t="shared" si="235"/>
        <v>0.1075</v>
      </c>
      <c r="AE199" s="127">
        <f t="shared" si="236"/>
        <v>0.1075</v>
      </c>
      <c r="AF199" s="159">
        <f t="shared" si="165"/>
        <v>136.69999999999999</v>
      </c>
      <c r="AG199" s="160">
        <f t="shared" si="166"/>
        <v>136.69999999999999</v>
      </c>
      <c r="AH199" s="160">
        <f t="shared" si="167"/>
        <v>136.69999999999999</v>
      </c>
      <c r="AI199" s="159">
        <f t="shared" si="168"/>
        <v>5</v>
      </c>
      <c r="AJ199" s="160">
        <f t="shared" si="169"/>
        <v>5</v>
      </c>
      <c r="AK199" s="160">
        <f t="shared" si="170"/>
        <v>5</v>
      </c>
      <c r="AL199" s="170">
        <f t="shared" si="171"/>
        <v>-4.2574010307959598E-2</v>
      </c>
      <c r="AM199" s="127">
        <f t="shared" si="190"/>
        <v>-4.2574010307959598E-2</v>
      </c>
      <c r="AN199" s="127">
        <f t="shared" si="191"/>
        <v>-4.2574010307959598E-2</v>
      </c>
      <c r="AO199" s="155">
        <f t="shared" si="192"/>
        <v>3.925596126881703E-2</v>
      </c>
      <c r="AP199" s="154">
        <f t="shared" si="193"/>
        <v>3.925596126881703E-2</v>
      </c>
      <c r="AQ199" s="154">
        <f t="shared" si="194"/>
        <v>3.925596126881703E-2</v>
      </c>
      <c r="AR199" s="128">
        <f t="shared" si="195"/>
        <v>0.12578264434656883</v>
      </c>
      <c r="AS199" s="127">
        <f t="shared" si="196"/>
        <v>0.12578264434656883</v>
      </c>
      <c r="AT199" s="127">
        <f t="shared" si="197"/>
        <v>0.12578264434656883</v>
      </c>
      <c r="AU199" s="128">
        <f t="shared" si="237"/>
        <v>0.1075</v>
      </c>
      <c r="AV199" s="127">
        <f t="shared" si="238"/>
        <v>0.1075</v>
      </c>
      <c r="AW199" s="127">
        <f t="shared" si="239"/>
        <v>0.1075</v>
      </c>
      <c r="AX199" s="159">
        <f t="shared" si="175"/>
        <v>136.69999999999999</v>
      </c>
      <c r="AY199" s="160">
        <f t="shared" si="176"/>
        <v>136.69999999999999</v>
      </c>
      <c r="AZ199" s="160">
        <f t="shared" si="177"/>
        <v>136.69999999999999</v>
      </c>
      <c r="BA199" s="159">
        <f t="shared" si="178"/>
        <v>5</v>
      </c>
      <c r="BB199" s="160">
        <f t="shared" si="179"/>
        <v>5</v>
      </c>
      <c r="BC199" s="160">
        <f t="shared" si="180"/>
        <v>5</v>
      </c>
      <c r="BD199" s="171">
        <f t="shared" si="181"/>
        <v>165.66833333333332</v>
      </c>
      <c r="BE199" s="172">
        <f t="shared" si="182"/>
        <v>165.66833333333332</v>
      </c>
      <c r="BF199" s="172">
        <f t="shared" si="183"/>
        <v>165.66833333333332</v>
      </c>
      <c r="BG199" s="159">
        <f t="shared" si="184"/>
        <v>4.9464583333333332</v>
      </c>
      <c r="BH199" s="160">
        <f t="shared" si="185"/>
        <v>4.9464583333333332</v>
      </c>
      <c r="BI199" s="160">
        <f t="shared" si="186"/>
        <v>4.9464583333333332</v>
      </c>
    </row>
    <row r="200" spans="1:63">
      <c r="A200" s="6">
        <v>45383</v>
      </c>
      <c r="B200" s="43">
        <v>3.091476515363567E-3</v>
      </c>
      <c r="C200" s="43">
        <v>3.091476515363567E-3</v>
      </c>
      <c r="D200" s="43">
        <v>3.091476515363567E-3</v>
      </c>
      <c r="E200" s="65">
        <f t="shared" si="227"/>
        <v>3.8E-3</v>
      </c>
      <c r="F200" s="43">
        <f>'[1]IPCA (Var)'!B345/100</f>
        <v>3.8E-3</v>
      </c>
      <c r="G200" s="43">
        <f t="shared" si="228"/>
        <v>3.8E-3</v>
      </c>
      <c r="H200" s="65">
        <f t="shared" si="230"/>
        <v>8.5450710394860963E-3</v>
      </c>
      <c r="I200" s="43">
        <f t="shared" si="230"/>
        <v>8.5450710394860963E-3</v>
      </c>
      <c r="J200" s="43">
        <f t="shared" si="230"/>
        <v>8.5450710394860963E-3</v>
      </c>
      <c r="K200" s="65">
        <f t="shared" si="222"/>
        <v>0.1075</v>
      </c>
      <c r="L200" s="43">
        <v>0.1075</v>
      </c>
      <c r="M200" s="43">
        <f t="shared" si="223"/>
        <v>0.1075</v>
      </c>
      <c r="N200" s="104">
        <f t="shared" ref="N200" si="244">O200</f>
        <v>149.5</v>
      </c>
      <c r="O200" s="102">
        <v>149.5</v>
      </c>
      <c r="P200" s="124">
        <f t="shared" ref="P200" si="245">O200</f>
        <v>149.5</v>
      </c>
      <c r="Q200" s="73">
        <f t="shared" ref="Q200" si="246">R200</f>
        <v>5.17</v>
      </c>
      <c r="R200" s="42">
        <v>5.17</v>
      </c>
      <c r="S200" s="42">
        <f t="shared" ref="S200" si="247">R200</f>
        <v>5.17</v>
      </c>
      <c r="T200" s="161">
        <f t="shared" ref="T200:V208" si="248">FVSCHEDULE(1,B198:B200)-1</f>
        <v>-6.7861507531661314E-3</v>
      </c>
      <c r="U200" s="162">
        <f t="shared" si="248"/>
        <v>-6.7861507531661314E-3</v>
      </c>
      <c r="V200" s="162">
        <f t="shared" si="248"/>
        <v>-6.7861507531661314E-3</v>
      </c>
      <c r="W200" s="163">
        <f t="shared" si="198"/>
        <v>1.3750950463999878E-2</v>
      </c>
      <c r="X200" s="162">
        <f t="shared" si="199"/>
        <v>1.3750950463999878E-2</v>
      </c>
      <c r="Y200" s="162">
        <f t="shared" si="200"/>
        <v>1.3750950463999878E-2</v>
      </c>
      <c r="Z200" s="163">
        <f t="shared" si="201"/>
        <v>2.6240045382106558E-2</v>
      </c>
      <c r="AA200" s="162">
        <f t="shared" si="202"/>
        <v>2.6240045382106558E-2</v>
      </c>
      <c r="AB200" s="162">
        <f t="shared" si="203"/>
        <v>2.6240045382106558E-2</v>
      </c>
      <c r="AC200" s="128">
        <f t="shared" si="234"/>
        <v>0.1075</v>
      </c>
      <c r="AD200" s="127">
        <f t="shared" si="235"/>
        <v>0.1075</v>
      </c>
      <c r="AE200" s="127">
        <f t="shared" si="236"/>
        <v>0.1075</v>
      </c>
      <c r="AF200" s="159">
        <f t="shared" ref="AF200:AF208" si="249">N200</f>
        <v>149.5</v>
      </c>
      <c r="AG200" s="160">
        <f t="shared" ref="AG200:AG208" si="250">O200</f>
        <v>149.5</v>
      </c>
      <c r="AH200" s="160">
        <f t="shared" ref="AH200:AH208" si="251">P200</f>
        <v>149.5</v>
      </c>
      <c r="AI200" s="159">
        <f t="shared" ref="AI200:AI211" si="252">Q200</f>
        <v>5.17</v>
      </c>
      <c r="AJ200" s="160">
        <f t="shared" ref="AJ200:AJ211" si="253">R200</f>
        <v>5.17</v>
      </c>
      <c r="AK200" s="160">
        <f t="shared" ref="AK200:AK211" si="254">S200</f>
        <v>5.17</v>
      </c>
      <c r="AL200" s="170">
        <f t="shared" si="171"/>
        <v>-3.0402903333868414E-2</v>
      </c>
      <c r="AM200" s="127">
        <f t="shared" si="190"/>
        <v>-3.0402903333868414E-2</v>
      </c>
      <c r="AN200" s="127">
        <f t="shared" si="191"/>
        <v>-3.0402903333868414E-2</v>
      </c>
      <c r="AO200" s="155">
        <f t="shared" si="192"/>
        <v>3.6880164915653157E-2</v>
      </c>
      <c r="AP200" s="154">
        <f t="shared" si="193"/>
        <v>3.6880164915653157E-2</v>
      </c>
      <c r="AQ200" s="154">
        <f t="shared" si="194"/>
        <v>3.6880164915653157E-2</v>
      </c>
      <c r="AR200" s="128">
        <f t="shared" si="195"/>
        <v>0.12327797444089805</v>
      </c>
      <c r="AS200" s="127">
        <f t="shared" si="196"/>
        <v>0.12327797444089805</v>
      </c>
      <c r="AT200" s="127">
        <f t="shared" si="197"/>
        <v>0.12327797444089805</v>
      </c>
      <c r="AU200" s="128">
        <f t="shared" si="237"/>
        <v>0.1075</v>
      </c>
      <c r="AV200" s="127">
        <f t="shared" si="238"/>
        <v>0.1075</v>
      </c>
      <c r="AW200" s="127">
        <f t="shared" si="239"/>
        <v>0.1075</v>
      </c>
      <c r="AX200" s="159">
        <f t="shared" si="175"/>
        <v>149.5</v>
      </c>
      <c r="AY200" s="160">
        <f t="shared" si="176"/>
        <v>149.5</v>
      </c>
      <c r="AZ200" s="160">
        <f t="shared" si="177"/>
        <v>149.5</v>
      </c>
      <c r="BA200" s="159">
        <f t="shared" si="178"/>
        <v>5.17</v>
      </c>
      <c r="BB200" s="160">
        <f t="shared" si="179"/>
        <v>5.17</v>
      </c>
      <c r="BC200" s="160">
        <f t="shared" si="180"/>
        <v>5.17</v>
      </c>
      <c r="BD200" s="171">
        <f t="shared" si="181"/>
        <v>159.46</v>
      </c>
      <c r="BE200" s="172">
        <f t="shared" si="182"/>
        <v>159.46</v>
      </c>
      <c r="BF200" s="172">
        <f t="shared" si="183"/>
        <v>159.46</v>
      </c>
      <c r="BG200" s="159">
        <f t="shared" si="184"/>
        <v>4.9606250000000003</v>
      </c>
      <c r="BH200" s="160">
        <f t="shared" si="185"/>
        <v>4.9606250000000003</v>
      </c>
      <c r="BI200" s="160">
        <f t="shared" si="186"/>
        <v>4.9606250000000003</v>
      </c>
    </row>
    <row r="201" spans="1:63">
      <c r="A201" s="6">
        <v>45413</v>
      </c>
      <c r="B201" s="43">
        <f>C201</f>
        <v>8.8999999999999999E-3</v>
      </c>
      <c r="C201" s="43">
        <v>8.8999999999999999E-3</v>
      </c>
      <c r="D201" s="43">
        <f>C201</f>
        <v>8.8999999999999999E-3</v>
      </c>
      <c r="E201" s="65">
        <f t="shared" si="227"/>
        <v>4.5999999999999999E-3</v>
      </c>
      <c r="F201" s="43">
        <f>'[1]IPCA (Var)'!B346/100</f>
        <v>4.5999999999999999E-3</v>
      </c>
      <c r="G201" s="43">
        <f t="shared" si="228"/>
        <v>4.5999999999999999E-3</v>
      </c>
      <c r="H201" s="65">
        <f t="shared" si="230"/>
        <v>8.355155683635207E-3</v>
      </c>
      <c r="I201" s="43">
        <f t="shared" si="230"/>
        <v>8.355155683635207E-3</v>
      </c>
      <c r="J201" s="43">
        <f t="shared" si="230"/>
        <v>8.355155683635207E-3</v>
      </c>
      <c r="K201" s="65">
        <f t="shared" si="222"/>
        <v>0.105</v>
      </c>
      <c r="L201" s="43">
        <v>0.105</v>
      </c>
      <c r="M201" s="43">
        <f t="shared" si="223"/>
        <v>0.105</v>
      </c>
      <c r="N201" s="104">
        <f t="shared" ref="N201" si="255">O201</f>
        <v>142</v>
      </c>
      <c r="O201" s="102">
        <v>142</v>
      </c>
      <c r="P201" s="124">
        <f t="shared" ref="P201" si="256">O201</f>
        <v>142</v>
      </c>
      <c r="Q201" s="73">
        <f t="shared" ref="Q201" si="257">R201</f>
        <v>5.24</v>
      </c>
      <c r="R201" s="42">
        <v>5.24</v>
      </c>
      <c r="S201" s="42">
        <f t="shared" ref="S201" si="258">R201</f>
        <v>5.24</v>
      </c>
      <c r="T201" s="161">
        <f t="shared" si="248"/>
        <v>7.2625014002651866E-3</v>
      </c>
      <c r="U201" s="162">
        <f t="shared" si="248"/>
        <v>7.2625014002651866E-3</v>
      </c>
      <c r="V201" s="162">
        <f t="shared" si="248"/>
        <v>7.2625014002651866E-3</v>
      </c>
      <c r="W201" s="163">
        <f t="shared" si="198"/>
        <v>1.0030947967999859E-2</v>
      </c>
      <c r="X201" s="162">
        <f t="shared" si="199"/>
        <v>1.0030947967999859E-2</v>
      </c>
      <c r="Y201" s="162">
        <f t="shared" si="200"/>
        <v>1.0030947967999859E-2</v>
      </c>
      <c r="Z201" s="163">
        <f t="shared" si="201"/>
        <v>2.5661716878157659E-2</v>
      </c>
      <c r="AA201" s="162">
        <f t="shared" si="202"/>
        <v>2.5661716878157659E-2</v>
      </c>
      <c r="AB201" s="162">
        <f t="shared" si="203"/>
        <v>2.5661716878157659E-2</v>
      </c>
      <c r="AC201" s="128">
        <f t="shared" si="234"/>
        <v>0.105</v>
      </c>
      <c r="AD201" s="127">
        <f t="shared" si="235"/>
        <v>0.105</v>
      </c>
      <c r="AE201" s="127">
        <f t="shared" si="236"/>
        <v>0.105</v>
      </c>
      <c r="AF201" s="159">
        <f t="shared" si="249"/>
        <v>142</v>
      </c>
      <c r="AG201" s="160">
        <f t="shared" si="250"/>
        <v>142</v>
      </c>
      <c r="AH201" s="160">
        <f t="shared" si="251"/>
        <v>142</v>
      </c>
      <c r="AI201" s="159">
        <f t="shared" si="252"/>
        <v>5.24</v>
      </c>
      <c r="AJ201" s="160">
        <f t="shared" si="253"/>
        <v>5.24</v>
      </c>
      <c r="AK201" s="160">
        <f t="shared" si="254"/>
        <v>5.24</v>
      </c>
      <c r="AL201" s="170">
        <f t="shared" si="171"/>
        <v>-3.3954448027665451E-3</v>
      </c>
      <c r="AM201" s="127">
        <f t="shared" si="190"/>
        <v>-3.3954448027665451E-3</v>
      </c>
      <c r="AN201" s="127">
        <f t="shared" si="191"/>
        <v>-3.3954448027665451E-3</v>
      </c>
      <c r="AO201" s="155">
        <f t="shared" si="192"/>
        <v>3.9259516785658199E-2</v>
      </c>
      <c r="AP201" s="154">
        <f t="shared" si="193"/>
        <v>3.9259516785658199E-2</v>
      </c>
      <c r="AQ201" s="154">
        <f t="shared" si="194"/>
        <v>3.9259516785658199E-2</v>
      </c>
      <c r="AR201" s="128">
        <f t="shared" si="195"/>
        <v>0.12056782730393345</v>
      </c>
      <c r="AS201" s="127">
        <f t="shared" si="196"/>
        <v>0.12056782730393345</v>
      </c>
      <c r="AT201" s="127">
        <f t="shared" si="197"/>
        <v>0.12056782730393345</v>
      </c>
      <c r="AU201" s="128">
        <f t="shared" si="237"/>
        <v>0.105</v>
      </c>
      <c r="AV201" s="127">
        <f t="shared" si="238"/>
        <v>0.105</v>
      </c>
      <c r="AW201" s="127">
        <f t="shared" si="239"/>
        <v>0.105</v>
      </c>
      <c r="AX201" s="159">
        <f t="shared" si="175"/>
        <v>142</v>
      </c>
      <c r="AY201" s="160">
        <f t="shared" si="176"/>
        <v>142</v>
      </c>
      <c r="AZ201" s="160">
        <f t="shared" si="177"/>
        <v>142</v>
      </c>
      <c r="BA201" s="159">
        <f t="shared" si="178"/>
        <v>5.24</v>
      </c>
      <c r="BB201" s="160">
        <f t="shared" si="179"/>
        <v>5.24</v>
      </c>
      <c r="BC201" s="160">
        <f t="shared" si="180"/>
        <v>5.24</v>
      </c>
      <c r="BD201" s="171">
        <f t="shared" si="181"/>
        <v>153.62666666666667</v>
      </c>
      <c r="BE201" s="172">
        <f t="shared" si="182"/>
        <v>153.62666666666667</v>
      </c>
      <c r="BF201" s="172">
        <f t="shared" si="183"/>
        <v>153.62666666666667</v>
      </c>
      <c r="BG201" s="159">
        <f t="shared" si="184"/>
        <v>4.9722916666666679</v>
      </c>
      <c r="BH201" s="160">
        <f t="shared" si="185"/>
        <v>4.9722916666666679</v>
      </c>
      <c r="BI201" s="160">
        <f t="shared" si="186"/>
        <v>4.9722916666666679</v>
      </c>
    </row>
    <row r="202" spans="1:63">
      <c r="A202" s="6">
        <v>45444</v>
      </c>
      <c r="B202" s="43">
        <f t="shared" ref="B202:B203" si="259">C202</f>
        <v>8.1407326100455535E-3</v>
      </c>
      <c r="C202" s="43">
        <v>8.1407326100455535E-3</v>
      </c>
      <c r="D202" s="43">
        <f t="shared" ref="D202:D203" si="260">C202</f>
        <v>8.1407326100455535E-3</v>
      </c>
      <c r="E202" s="65">
        <f t="shared" ref="E202" si="261">F202</f>
        <v>2.0999999999999999E-3</v>
      </c>
      <c r="F202" s="43">
        <f>'[1]IPCA (Var)'!B347/100</f>
        <v>2.0999999999999999E-3</v>
      </c>
      <c r="G202" s="43">
        <f t="shared" ref="G202" si="262">F202</f>
        <v>2.0999999999999999E-3</v>
      </c>
      <c r="H202" s="65">
        <f t="shared" si="230"/>
        <v>8.355155683635207E-3</v>
      </c>
      <c r="I202" s="43">
        <f t="shared" si="230"/>
        <v>8.355155683635207E-3</v>
      </c>
      <c r="J202" s="43">
        <f t="shared" si="230"/>
        <v>8.355155683635207E-3</v>
      </c>
      <c r="K202" s="65">
        <f t="shared" si="222"/>
        <v>0.105</v>
      </c>
      <c r="L202" s="43">
        <v>0.105</v>
      </c>
      <c r="M202" s="43">
        <f t="shared" si="223"/>
        <v>0.105</v>
      </c>
      <c r="N202" s="104">
        <f t="shared" ref="N202" si="263">O202</f>
        <v>169.64</v>
      </c>
      <c r="O202" s="102">
        <v>169.64</v>
      </c>
      <c r="P202" s="124">
        <f t="shared" ref="P202" si="264">O202</f>
        <v>169.64</v>
      </c>
      <c r="Q202" s="73">
        <f t="shared" ref="Q202" si="265">R202</f>
        <v>5.56</v>
      </c>
      <c r="R202" s="42">
        <v>5.56</v>
      </c>
      <c r="S202" s="42">
        <f t="shared" ref="S202" si="266">R202</f>
        <v>5.56</v>
      </c>
      <c r="T202" s="161">
        <f t="shared" si="248"/>
        <v>2.0257566655571768E-2</v>
      </c>
      <c r="U202" s="162">
        <f t="shared" si="248"/>
        <v>2.0257566655571768E-2</v>
      </c>
      <c r="V202" s="162">
        <f t="shared" si="248"/>
        <v>2.0257566655571768E-2</v>
      </c>
      <c r="W202" s="163">
        <f t="shared" si="198"/>
        <v>1.0535156707999871E-2</v>
      </c>
      <c r="X202" s="162">
        <f t="shared" si="199"/>
        <v>1.0535156707999871E-2</v>
      </c>
      <c r="Y202" s="162">
        <f t="shared" si="200"/>
        <v>1.0535156707999871E-2</v>
      </c>
      <c r="Z202" s="163">
        <f t="shared" si="201"/>
        <v>2.5468578350652304E-2</v>
      </c>
      <c r="AA202" s="162">
        <f t="shared" si="202"/>
        <v>2.5468578350652304E-2</v>
      </c>
      <c r="AB202" s="162">
        <f t="shared" si="203"/>
        <v>2.5468578350652304E-2</v>
      </c>
      <c r="AC202" s="128">
        <f t="shared" si="234"/>
        <v>0.105</v>
      </c>
      <c r="AD202" s="127">
        <f t="shared" si="235"/>
        <v>0.105</v>
      </c>
      <c r="AE202" s="127">
        <f t="shared" si="236"/>
        <v>0.105</v>
      </c>
      <c r="AF202" s="159">
        <f t="shared" si="249"/>
        <v>169.64</v>
      </c>
      <c r="AG202" s="160">
        <f t="shared" si="250"/>
        <v>169.64</v>
      </c>
      <c r="AH202" s="160">
        <f t="shared" si="251"/>
        <v>169.64</v>
      </c>
      <c r="AI202" s="159">
        <f t="shared" si="252"/>
        <v>5.56</v>
      </c>
      <c r="AJ202" s="160">
        <f t="shared" si="253"/>
        <v>5.56</v>
      </c>
      <c r="AK202" s="160">
        <f t="shared" si="254"/>
        <v>5.56</v>
      </c>
      <c r="AL202" s="170">
        <f t="shared" si="171"/>
        <v>2.4488726671222372E-2</v>
      </c>
      <c r="AM202" s="127">
        <f t="shared" si="190"/>
        <v>2.4488726671222372E-2</v>
      </c>
      <c r="AN202" s="127">
        <f t="shared" si="191"/>
        <v>2.4488726671222372E-2</v>
      </c>
      <c r="AO202" s="155">
        <f t="shared" si="192"/>
        <v>4.2275782396825834E-2</v>
      </c>
      <c r="AP202" s="154">
        <f t="shared" si="193"/>
        <v>4.2275782396825834E-2</v>
      </c>
      <c r="AQ202" s="154">
        <f t="shared" si="194"/>
        <v>4.2275782396825834E-2</v>
      </c>
      <c r="AR202" s="128">
        <f t="shared" si="195"/>
        <v>0.11786421897363186</v>
      </c>
      <c r="AS202" s="127">
        <f t="shared" si="196"/>
        <v>0.11786421897363186</v>
      </c>
      <c r="AT202" s="127">
        <f t="shared" si="197"/>
        <v>0.11786421897363186</v>
      </c>
      <c r="AU202" s="128">
        <f t="shared" si="237"/>
        <v>0.105</v>
      </c>
      <c r="AV202" s="127">
        <f t="shared" si="238"/>
        <v>0.105</v>
      </c>
      <c r="AW202" s="127">
        <f t="shared" si="239"/>
        <v>0.105</v>
      </c>
      <c r="AX202" s="159">
        <f t="shared" si="175"/>
        <v>169.64</v>
      </c>
      <c r="AY202" s="160">
        <f t="shared" si="176"/>
        <v>169.64</v>
      </c>
      <c r="AZ202" s="160">
        <f t="shared" si="177"/>
        <v>169.64</v>
      </c>
      <c r="BA202" s="159">
        <f t="shared" si="178"/>
        <v>5.56</v>
      </c>
      <c r="BB202" s="160">
        <f t="shared" si="179"/>
        <v>5.56</v>
      </c>
      <c r="BC202" s="160">
        <f t="shared" si="180"/>
        <v>5.56</v>
      </c>
      <c r="BD202" s="171">
        <f t="shared" si="181"/>
        <v>153.09666666666666</v>
      </c>
      <c r="BE202" s="172">
        <f t="shared" si="182"/>
        <v>153.09666666666666</v>
      </c>
      <c r="BF202" s="172">
        <f t="shared" si="183"/>
        <v>153.09666666666666</v>
      </c>
      <c r="BG202" s="159">
        <f t="shared" si="184"/>
        <v>5.0339583333333335</v>
      </c>
      <c r="BH202" s="160">
        <f t="shared" si="185"/>
        <v>5.0339583333333335</v>
      </c>
      <c r="BI202" s="160">
        <f t="shared" si="186"/>
        <v>5.0339583333333335</v>
      </c>
    </row>
    <row r="203" spans="1:63">
      <c r="A203" s="6">
        <v>45474</v>
      </c>
      <c r="B203" s="43">
        <f t="shared" si="259"/>
        <v>6.1000000000000004E-3</v>
      </c>
      <c r="C203" s="43">
        <v>6.1000000000000004E-3</v>
      </c>
      <c r="D203" s="43">
        <f t="shared" si="260"/>
        <v>6.1000000000000004E-3</v>
      </c>
      <c r="E203" s="65">
        <f t="shared" ref="E203" si="267">F203</f>
        <v>3.8E-3</v>
      </c>
      <c r="F203" s="43">
        <f>'[1]IPCA (Var)'!B348/100</f>
        <v>3.8E-3</v>
      </c>
      <c r="G203" s="43">
        <f t="shared" ref="G203" si="268">F203</f>
        <v>3.8E-3</v>
      </c>
      <c r="H203" s="65">
        <f t="shared" si="230"/>
        <v>8.355155683635207E-3</v>
      </c>
      <c r="I203" s="43">
        <f t="shared" si="230"/>
        <v>8.355155683635207E-3</v>
      </c>
      <c r="J203" s="43">
        <f t="shared" si="230"/>
        <v>8.355155683635207E-3</v>
      </c>
      <c r="K203" s="65">
        <f t="shared" si="222"/>
        <v>0.105</v>
      </c>
      <c r="L203" s="43">
        <v>0.105</v>
      </c>
      <c r="M203" s="43">
        <f t="shared" si="223"/>
        <v>0.105</v>
      </c>
      <c r="N203" s="104">
        <f t="shared" ref="N203" si="269">O203</f>
        <v>157.78</v>
      </c>
      <c r="O203" s="102">
        <v>157.78</v>
      </c>
      <c r="P203" s="124">
        <f t="shared" ref="P203" si="270">O203</f>
        <v>157.78</v>
      </c>
      <c r="Q203" s="73">
        <f t="shared" ref="Q203" si="271">R203</f>
        <v>5.66</v>
      </c>
      <c r="R203" s="42">
        <v>5.66</v>
      </c>
      <c r="S203" s="42">
        <f t="shared" ref="S203" si="272">R203</f>
        <v>5.66</v>
      </c>
      <c r="T203" s="161">
        <f t="shared" si="248"/>
        <v>2.3317575559569592E-2</v>
      </c>
      <c r="U203" s="162">
        <f t="shared" si="248"/>
        <v>2.3317575559569592E-2</v>
      </c>
      <c r="V203" s="162">
        <f t="shared" si="248"/>
        <v>2.3317575559569592E-2</v>
      </c>
      <c r="W203" s="163">
        <f t="shared" si="198"/>
        <v>1.0535156707999871E-2</v>
      </c>
      <c r="X203" s="162">
        <f t="shared" si="199"/>
        <v>1.0535156707999871E-2</v>
      </c>
      <c r="Y203" s="162">
        <f t="shared" si="200"/>
        <v>1.0535156707999871E-2</v>
      </c>
      <c r="Z203" s="163">
        <f t="shared" si="201"/>
        <v>2.5275476192341495E-2</v>
      </c>
      <c r="AA203" s="162">
        <f t="shared" si="202"/>
        <v>2.5275476192341495E-2</v>
      </c>
      <c r="AB203" s="162">
        <f t="shared" si="203"/>
        <v>2.5275476192341495E-2</v>
      </c>
      <c r="AC203" s="128">
        <f t="shared" si="234"/>
        <v>0.105</v>
      </c>
      <c r="AD203" s="127">
        <f t="shared" si="235"/>
        <v>0.105</v>
      </c>
      <c r="AE203" s="127">
        <f t="shared" si="236"/>
        <v>0.105</v>
      </c>
      <c r="AF203" s="159">
        <f t="shared" si="249"/>
        <v>157.78</v>
      </c>
      <c r="AG203" s="160">
        <f t="shared" si="250"/>
        <v>157.78</v>
      </c>
      <c r="AH203" s="160">
        <f t="shared" si="251"/>
        <v>157.78</v>
      </c>
      <c r="AI203" s="159">
        <f t="shared" si="252"/>
        <v>5.66</v>
      </c>
      <c r="AJ203" s="160">
        <f t="shared" si="253"/>
        <v>5.66</v>
      </c>
      <c r="AK203" s="160">
        <f t="shared" si="254"/>
        <v>5.66</v>
      </c>
      <c r="AL203" s="170">
        <f t="shared" si="171"/>
        <v>3.8250996687044125E-2</v>
      </c>
      <c r="AM203" s="127">
        <f t="shared" si="190"/>
        <v>3.8250996687044125E-2</v>
      </c>
      <c r="AN203" s="127">
        <f t="shared" si="191"/>
        <v>3.8250996687044125E-2</v>
      </c>
      <c r="AO203" s="155">
        <f t="shared" si="192"/>
        <v>4.4982451428219994E-2</v>
      </c>
      <c r="AP203" s="154">
        <f t="shared" si="193"/>
        <v>4.4982451428219994E-2</v>
      </c>
      <c r="AQ203" s="154">
        <f t="shared" si="194"/>
        <v>4.4982451428219994E-2</v>
      </c>
      <c r="AR203" s="128">
        <f t="shared" si="195"/>
        <v>0.11516713367373121</v>
      </c>
      <c r="AS203" s="127">
        <f t="shared" si="196"/>
        <v>0.11516713367373121</v>
      </c>
      <c r="AT203" s="127">
        <f t="shared" si="197"/>
        <v>0.11516713367373121</v>
      </c>
      <c r="AU203" s="128">
        <f t="shared" si="237"/>
        <v>0.105</v>
      </c>
      <c r="AV203" s="127">
        <f t="shared" si="238"/>
        <v>0.105</v>
      </c>
      <c r="AW203" s="127">
        <f t="shared" si="239"/>
        <v>0.105</v>
      </c>
      <c r="AX203" s="159">
        <f t="shared" si="175"/>
        <v>157.78</v>
      </c>
      <c r="AY203" s="160">
        <f t="shared" si="176"/>
        <v>157.78</v>
      </c>
      <c r="AZ203" s="160">
        <f t="shared" si="177"/>
        <v>157.78</v>
      </c>
      <c r="BA203" s="159">
        <f t="shared" si="178"/>
        <v>5.66</v>
      </c>
      <c r="BB203" s="160">
        <f t="shared" si="179"/>
        <v>5.66</v>
      </c>
      <c r="BC203" s="160">
        <f t="shared" si="180"/>
        <v>5.66</v>
      </c>
      <c r="BD203" s="171">
        <f t="shared" si="181"/>
        <v>152.66166666666666</v>
      </c>
      <c r="BE203" s="172">
        <f t="shared" si="182"/>
        <v>152.66166666666666</v>
      </c>
      <c r="BF203" s="172">
        <f t="shared" si="183"/>
        <v>152.66166666666666</v>
      </c>
      <c r="BG203" s="159">
        <f t="shared" si="184"/>
        <v>5.1106250000000015</v>
      </c>
      <c r="BH203" s="160">
        <f t="shared" si="185"/>
        <v>5.1106250000000015</v>
      </c>
      <c r="BI203" s="160">
        <f t="shared" si="186"/>
        <v>5.1106250000000015</v>
      </c>
    </row>
    <row r="204" spans="1:63">
      <c r="A204" s="6">
        <v>45505</v>
      </c>
      <c r="B204" s="43">
        <f t="shared" ref="B204" si="273">C204</f>
        <v>2.8999999999999998E-3</v>
      </c>
      <c r="C204" s="43">
        <v>2.8999999999999998E-3</v>
      </c>
      <c r="D204" s="43">
        <f t="shared" ref="D204" si="274">C204</f>
        <v>2.8999999999999998E-3</v>
      </c>
      <c r="E204" s="65">
        <f t="shared" ref="E204" si="275">F204</f>
        <v>-2.0000000000000001E-4</v>
      </c>
      <c r="F204" s="43">
        <f>'[1]IPCA (Var)'!B349/100</f>
        <v>-2.0000000000000001E-4</v>
      </c>
      <c r="G204" s="43">
        <f t="shared" ref="G204" si="276">F204</f>
        <v>-2.0000000000000001E-4</v>
      </c>
      <c r="H204" s="65">
        <f t="shared" ref="H204:J204" si="277">(1+(K204))^(21/252)-1</f>
        <v>8.355155683635207E-3</v>
      </c>
      <c r="I204" s="43">
        <f t="shared" si="277"/>
        <v>8.355155683635207E-3</v>
      </c>
      <c r="J204" s="43">
        <f t="shared" si="277"/>
        <v>8.355155683635207E-3</v>
      </c>
      <c r="K204" s="65">
        <f t="shared" si="222"/>
        <v>0.105</v>
      </c>
      <c r="L204" s="43">
        <v>0.105</v>
      </c>
      <c r="M204" s="43">
        <f t="shared" si="223"/>
        <v>0.105</v>
      </c>
      <c r="N204" s="104">
        <f t="shared" ref="N204" si="278">O204</f>
        <v>150.22999999999999</v>
      </c>
      <c r="O204" s="102">
        <v>150.22999999999999</v>
      </c>
      <c r="P204" s="124">
        <f t="shared" ref="P204" si="279">O204</f>
        <v>150.22999999999999</v>
      </c>
      <c r="Q204" s="73">
        <f t="shared" ref="Q204" si="280">R204</f>
        <v>5.66</v>
      </c>
      <c r="R204" s="42">
        <v>5.66</v>
      </c>
      <c r="S204" s="42">
        <f t="shared" ref="S204" si="281">R204</f>
        <v>5.66</v>
      </c>
      <c r="T204" s="161">
        <f t="shared" si="248"/>
        <v>1.7231833213095848E-2</v>
      </c>
      <c r="U204" s="162">
        <f t="shared" si="248"/>
        <v>1.7231833213095848E-2</v>
      </c>
      <c r="V204" s="162">
        <f t="shared" si="248"/>
        <v>1.7231833213095848E-2</v>
      </c>
      <c r="W204" s="163">
        <f t="shared" si="198"/>
        <v>5.706798404000013E-3</v>
      </c>
      <c r="X204" s="162">
        <f t="shared" si="199"/>
        <v>5.706798404000013E-3</v>
      </c>
      <c r="Y204" s="162">
        <f t="shared" si="200"/>
        <v>5.706798404000013E-3</v>
      </c>
      <c r="Z204" s="163">
        <f t="shared" si="201"/>
        <v>2.5275476192341495E-2</v>
      </c>
      <c r="AA204" s="162">
        <f t="shared" si="202"/>
        <v>2.5275476192341495E-2</v>
      </c>
      <c r="AB204" s="162">
        <f t="shared" si="203"/>
        <v>2.5275476192341495E-2</v>
      </c>
      <c r="AC204" s="128">
        <f t="shared" si="234"/>
        <v>0.105</v>
      </c>
      <c r="AD204" s="127">
        <f t="shared" si="235"/>
        <v>0.105</v>
      </c>
      <c r="AE204" s="127">
        <f t="shared" si="236"/>
        <v>0.105</v>
      </c>
      <c r="AF204" s="159">
        <f t="shared" si="249"/>
        <v>150.22999999999999</v>
      </c>
      <c r="AG204" s="160">
        <f t="shared" si="250"/>
        <v>150.22999999999999</v>
      </c>
      <c r="AH204" s="160">
        <f t="shared" si="251"/>
        <v>150.22999999999999</v>
      </c>
      <c r="AI204" s="159">
        <f t="shared" si="252"/>
        <v>5.66</v>
      </c>
      <c r="AJ204" s="160">
        <f t="shared" si="253"/>
        <v>5.66</v>
      </c>
      <c r="AK204" s="160">
        <f t="shared" si="254"/>
        <v>5.66</v>
      </c>
      <c r="AL204" s="170">
        <f t="shared" si="171"/>
        <v>4.2675857477187273E-2</v>
      </c>
      <c r="AM204" s="127">
        <f t="shared" si="190"/>
        <v>4.2675857477187273E-2</v>
      </c>
      <c r="AN204" s="127">
        <f t="shared" si="191"/>
        <v>4.2675857477187273E-2</v>
      </c>
      <c r="AO204" s="155">
        <f t="shared" si="192"/>
        <v>4.2375990160564925E-2</v>
      </c>
      <c r="AP204" s="154">
        <f t="shared" si="193"/>
        <v>4.2375990160564925E-2</v>
      </c>
      <c r="AQ204" s="154">
        <f t="shared" si="194"/>
        <v>4.2375990160564925E-2</v>
      </c>
      <c r="AR204" s="128">
        <f t="shared" si="195"/>
        <v>0.11288502944705536</v>
      </c>
      <c r="AS204" s="127">
        <f t="shared" si="196"/>
        <v>0.11288502944705536</v>
      </c>
      <c r="AT204" s="127">
        <f t="shared" si="197"/>
        <v>0.11288502944705536</v>
      </c>
      <c r="AU204" s="128">
        <f t="shared" si="237"/>
        <v>0.105</v>
      </c>
      <c r="AV204" s="127">
        <f t="shared" si="238"/>
        <v>0.105</v>
      </c>
      <c r="AW204" s="127">
        <f t="shared" si="239"/>
        <v>0.105</v>
      </c>
      <c r="AX204" s="159">
        <f t="shared" si="175"/>
        <v>150.22999999999999</v>
      </c>
      <c r="AY204" s="160">
        <f t="shared" si="176"/>
        <v>150.22999999999999</v>
      </c>
      <c r="AZ204" s="160">
        <f t="shared" si="177"/>
        <v>150.22999999999999</v>
      </c>
      <c r="BA204" s="159">
        <f t="shared" si="178"/>
        <v>5.66</v>
      </c>
      <c r="BB204" s="160">
        <f t="shared" si="179"/>
        <v>5.66</v>
      </c>
      <c r="BC204" s="160">
        <f t="shared" si="180"/>
        <v>5.66</v>
      </c>
      <c r="BD204" s="171">
        <f t="shared" si="181"/>
        <v>151.24250000000001</v>
      </c>
      <c r="BE204" s="172">
        <f t="shared" si="182"/>
        <v>151.24250000000001</v>
      </c>
      <c r="BF204" s="172">
        <f t="shared" si="183"/>
        <v>151.24250000000001</v>
      </c>
      <c r="BG204" s="159">
        <f t="shared" si="184"/>
        <v>5.1722916666666672</v>
      </c>
      <c r="BH204" s="160">
        <f t="shared" si="185"/>
        <v>5.1722916666666672</v>
      </c>
      <c r="BI204" s="160">
        <f t="shared" si="186"/>
        <v>5.1722916666666672</v>
      </c>
    </row>
    <row r="205" spans="1:63">
      <c r="A205" s="6">
        <v>45536</v>
      </c>
      <c r="B205" s="10">
        <v>6.4242615429869736E-3</v>
      </c>
      <c r="C205" s="10">
        <v>4.924261542986974E-3</v>
      </c>
      <c r="D205" s="10">
        <v>4.1742615429869743E-3</v>
      </c>
      <c r="E205" s="67">
        <v>6.9563854305538589E-3</v>
      </c>
      <c r="F205" s="10">
        <v>5.9563854305538589E-3</v>
      </c>
      <c r="G205" s="10">
        <v>5.4563854305538593E-3</v>
      </c>
      <c r="H205" s="67">
        <f t="shared" ref="H205:H232" si="282">(1+(K205))^(21/252)-1</f>
        <v>8.5450710394860963E-3</v>
      </c>
      <c r="I205" s="10">
        <f t="shared" ref="I205:I232" si="283">(1+(L205))^(21/252)-1</f>
        <v>8.5450710394860963E-3</v>
      </c>
      <c r="J205" s="10">
        <f t="shared" ref="J205:J232" si="284">(1+(M205))^(21/252)-1</f>
        <v>8.5450710394860963E-3</v>
      </c>
      <c r="K205" s="67">
        <v>0.1075</v>
      </c>
      <c r="L205" s="10">
        <v>0.1075</v>
      </c>
      <c r="M205" s="10">
        <v>0.1075</v>
      </c>
      <c r="N205" s="78">
        <f t="shared" ref="N205:N207" si="285">N204+(N$208-N$196)/12</f>
        <v>147.56333333333333</v>
      </c>
      <c r="O205" s="40">
        <f t="shared" ref="O205:O207" si="286">O204+(O$208-O$196)/12</f>
        <v>154.22999999999999</v>
      </c>
      <c r="P205" s="40">
        <f t="shared" ref="P205:P207" si="287">P204+(P$208-P$196)/12</f>
        <v>157.97999999999999</v>
      </c>
      <c r="Q205" s="81">
        <v>5.65</v>
      </c>
      <c r="R205" s="47">
        <v>5.58</v>
      </c>
      <c r="S205" s="47">
        <v>5.7</v>
      </c>
      <c r="T205" s="161">
        <f t="shared" si="248"/>
        <v>1.5499883542060555E-2</v>
      </c>
      <c r="U205" s="162">
        <f t="shared" si="248"/>
        <v>1.3986357007060413E-2</v>
      </c>
      <c r="V205" s="162">
        <f t="shared" si="248"/>
        <v>1.3229593739560341E-2</v>
      </c>
      <c r="W205" s="163">
        <f t="shared" si="198"/>
        <v>1.0580663131251056E-2</v>
      </c>
      <c r="X205" s="162">
        <f t="shared" si="199"/>
        <v>9.5770638912509032E-3</v>
      </c>
      <c r="Y205" s="162">
        <f t="shared" si="200"/>
        <v>9.0752642712508269E-3</v>
      </c>
      <c r="Z205" s="163">
        <f t="shared" si="201"/>
        <v>2.5468578350652304E-2</v>
      </c>
      <c r="AA205" s="162">
        <f t="shared" si="202"/>
        <v>2.5468578350652304E-2</v>
      </c>
      <c r="AB205" s="162">
        <f t="shared" si="203"/>
        <v>2.5468578350652304E-2</v>
      </c>
      <c r="AC205" s="128">
        <f t="shared" si="234"/>
        <v>0.1075</v>
      </c>
      <c r="AD205" s="127">
        <f t="shared" si="235"/>
        <v>0.1075</v>
      </c>
      <c r="AE205" s="127">
        <f t="shared" si="236"/>
        <v>0.1075</v>
      </c>
      <c r="AF205" s="159">
        <f t="shared" si="249"/>
        <v>147.56333333333333</v>
      </c>
      <c r="AG205" s="160">
        <f t="shared" si="250"/>
        <v>154.22999999999999</v>
      </c>
      <c r="AH205" s="160">
        <f t="shared" si="251"/>
        <v>157.97999999999999</v>
      </c>
      <c r="AI205" s="159">
        <f t="shared" si="252"/>
        <v>5.65</v>
      </c>
      <c r="AJ205" s="160">
        <f t="shared" si="253"/>
        <v>5.58</v>
      </c>
      <c r="AK205" s="160">
        <f t="shared" si="254"/>
        <v>5.7</v>
      </c>
      <c r="AL205" s="170">
        <f t="shared" si="171"/>
        <v>4.5505908030465836E-2</v>
      </c>
      <c r="AM205" s="127">
        <f t="shared" si="190"/>
        <v>4.3947659762840319E-2</v>
      </c>
      <c r="AN205" s="127">
        <f t="shared" si="191"/>
        <v>4.3168535629027449E-2</v>
      </c>
      <c r="AO205" s="155">
        <f t="shared" si="192"/>
        <v>4.6905205776657466E-2</v>
      </c>
      <c r="AP205" s="154">
        <f t="shared" si="193"/>
        <v>4.5865532935882802E-2</v>
      </c>
      <c r="AQ205" s="154">
        <f t="shared" si="194"/>
        <v>4.5345696515495471E-2</v>
      </c>
      <c r="AR205" s="128">
        <f t="shared" si="195"/>
        <v>0.11122643852620562</v>
      </c>
      <c r="AS205" s="127">
        <f t="shared" si="196"/>
        <v>0.11122643852620562</v>
      </c>
      <c r="AT205" s="127">
        <f t="shared" si="197"/>
        <v>0.11122643852620562</v>
      </c>
      <c r="AU205" s="128">
        <f t="shared" si="237"/>
        <v>0.1075</v>
      </c>
      <c r="AV205" s="127">
        <f t="shared" si="238"/>
        <v>0.1075</v>
      </c>
      <c r="AW205" s="127">
        <f t="shared" si="239"/>
        <v>0.1075</v>
      </c>
      <c r="AX205" s="159">
        <f t="shared" si="175"/>
        <v>147.56333333333333</v>
      </c>
      <c r="AY205" s="160">
        <f t="shared" si="176"/>
        <v>154.22999999999999</v>
      </c>
      <c r="AZ205" s="160">
        <f t="shared" si="177"/>
        <v>157.97999999999999</v>
      </c>
      <c r="BA205" s="159">
        <f t="shared" si="178"/>
        <v>5.65</v>
      </c>
      <c r="BB205" s="160">
        <f t="shared" si="179"/>
        <v>5.58</v>
      </c>
      <c r="BC205" s="160">
        <f t="shared" si="180"/>
        <v>5.7</v>
      </c>
      <c r="BD205" s="171">
        <f t="shared" si="181"/>
        <v>148.07694444444442</v>
      </c>
      <c r="BE205" s="172">
        <f t="shared" si="182"/>
        <v>148.63249999999999</v>
      </c>
      <c r="BF205" s="172">
        <f t="shared" si="183"/>
        <v>148.94499999999999</v>
      </c>
      <c r="BG205" s="159">
        <f t="shared" si="184"/>
        <v>5.225625</v>
      </c>
      <c r="BH205" s="160">
        <f t="shared" si="185"/>
        <v>5.2197916666666666</v>
      </c>
      <c r="BI205" s="160">
        <f t="shared" si="186"/>
        <v>5.2297916666666673</v>
      </c>
    </row>
    <row r="206" spans="1:63">
      <c r="A206" s="6">
        <v>45566</v>
      </c>
      <c r="B206" s="10">
        <v>4.4954850531381801E-3</v>
      </c>
      <c r="C206" s="10">
        <v>2.9954850531381805E-3</v>
      </c>
      <c r="D206" s="10">
        <v>2.2454850531381807E-3</v>
      </c>
      <c r="E206" s="67">
        <v>5.0115159027895144E-3</v>
      </c>
      <c r="F206" s="10">
        <v>4.0115159027895144E-3</v>
      </c>
      <c r="G206" s="10">
        <v>3.5115159027895144E-3</v>
      </c>
      <c r="H206" s="67">
        <f t="shared" si="282"/>
        <v>8.5450710394860963E-3</v>
      </c>
      <c r="I206" s="10">
        <f t="shared" si="283"/>
        <v>8.5450710394860963E-3</v>
      </c>
      <c r="J206" s="10">
        <f t="shared" si="284"/>
        <v>8.5450710394860963E-3</v>
      </c>
      <c r="K206" s="67">
        <v>0.1075</v>
      </c>
      <c r="L206" s="10">
        <v>0.1075</v>
      </c>
      <c r="M206" s="10">
        <v>0.1075</v>
      </c>
      <c r="N206" s="78">
        <f t="shared" si="285"/>
        <v>144.89666666666668</v>
      </c>
      <c r="O206" s="40">
        <f t="shared" si="286"/>
        <v>158.22999999999999</v>
      </c>
      <c r="P206" s="40">
        <f t="shared" si="287"/>
        <v>165.73</v>
      </c>
      <c r="Q206" s="81">
        <v>5.82</v>
      </c>
      <c r="R206" s="47">
        <v>5.55</v>
      </c>
      <c r="S206" s="47">
        <v>5.87</v>
      </c>
      <c r="T206" s="161">
        <f t="shared" si="248"/>
        <v>1.388037778549589E-2</v>
      </c>
      <c r="U206" s="162">
        <f t="shared" si="248"/>
        <v>1.0857507189703908E-2</v>
      </c>
      <c r="V206" s="162">
        <f t="shared" si="248"/>
        <v>9.3477642855579468E-3</v>
      </c>
      <c r="W206" s="163">
        <f t="shared" si="198"/>
        <v>1.1800362816880572E-2</v>
      </c>
      <c r="X206" s="162">
        <f t="shared" si="199"/>
        <v>9.7897971091276403E-3</v>
      </c>
      <c r="Y206" s="162">
        <f t="shared" si="200"/>
        <v>8.785264105251045E-3</v>
      </c>
      <c r="Z206" s="163">
        <f t="shared" si="201"/>
        <v>2.5661716878157659E-2</v>
      </c>
      <c r="AA206" s="162">
        <f t="shared" si="202"/>
        <v>2.5661716878157659E-2</v>
      </c>
      <c r="AB206" s="162">
        <f t="shared" si="203"/>
        <v>2.5661716878157659E-2</v>
      </c>
      <c r="AC206" s="128">
        <f t="shared" si="234"/>
        <v>0.1075</v>
      </c>
      <c r="AD206" s="127">
        <f t="shared" si="235"/>
        <v>0.1075</v>
      </c>
      <c r="AE206" s="127">
        <f t="shared" si="236"/>
        <v>0.1075</v>
      </c>
      <c r="AF206" s="159">
        <f t="shared" si="249"/>
        <v>144.89666666666668</v>
      </c>
      <c r="AG206" s="160">
        <f t="shared" si="250"/>
        <v>158.22999999999999</v>
      </c>
      <c r="AH206" s="160">
        <f t="shared" si="251"/>
        <v>165.73</v>
      </c>
      <c r="AI206" s="159">
        <f t="shared" si="252"/>
        <v>5.82</v>
      </c>
      <c r="AJ206" s="160">
        <f t="shared" si="253"/>
        <v>5.55</v>
      </c>
      <c r="AK206" s="160">
        <f t="shared" si="254"/>
        <v>5.87</v>
      </c>
      <c r="AL206" s="170">
        <f t="shared" si="171"/>
        <v>4.4981058918392991E-2</v>
      </c>
      <c r="AM206" s="127">
        <f t="shared" si="190"/>
        <v>4.1865462063600756E-2</v>
      </c>
      <c r="AN206" s="127">
        <f t="shared" si="191"/>
        <v>4.0309407943966979E-2</v>
      </c>
      <c r="AO206" s="155">
        <f t="shared" si="192"/>
        <v>4.9632669457422729E-2</v>
      </c>
      <c r="AP206" s="154">
        <f t="shared" si="193"/>
        <v>4.7546926529763445E-2</v>
      </c>
      <c r="AQ206" s="154">
        <f t="shared" si="194"/>
        <v>4.6504832953633723E-2</v>
      </c>
      <c r="AR206" s="128">
        <f t="shared" si="195"/>
        <v>0.10957031949038343</v>
      </c>
      <c r="AS206" s="127">
        <f t="shared" si="196"/>
        <v>0.10957031949038343</v>
      </c>
      <c r="AT206" s="127">
        <f t="shared" si="197"/>
        <v>0.10957031949038343</v>
      </c>
      <c r="AU206" s="128">
        <f t="shared" si="237"/>
        <v>0.1075</v>
      </c>
      <c r="AV206" s="127">
        <f t="shared" si="238"/>
        <v>0.1075</v>
      </c>
      <c r="AW206" s="127">
        <f t="shared" si="239"/>
        <v>0.1075</v>
      </c>
      <c r="AX206" s="159">
        <f t="shared" si="175"/>
        <v>144.89666666666668</v>
      </c>
      <c r="AY206" s="160">
        <f t="shared" si="176"/>
        <v>158.22999999999999</v>
      </c>
      <c r="AZ206" s="160">
        <f t="shared" si="177"/>
        <v>165.73</v>
      </c>
      <c r="BA206" s="159">
        <f t="shared" si="178"/>
        <v>5.82</v>
      </c>
      <c r="BB206" s="160">
        <f t="shared" si="179"/>
        <v>5.55</v>
      </c>
      <c r="BC206" s="160">
        <f t="shared" si="180"/>
        <v>5.87</v>
      </c>
      <c r="BD206" s="171">
        <f t="shared" si="181"/>
        <v>145.03666666666666</v>
      </c>
      <c r="BE206" s="172">
        <f t="shared" si="182"/>
        <v>146.70333333333332</v>
      </c>
      <c r="BF206" s="172">
        <f t="shared" si="183"/>
        <v>147.64083333333332</v>
      </c>
      <c r="BG206" s="159">
        <f t="shared" si="184"/>
        <v>5.2891666666666666</v>
      </c>
      <c r="BH206" s="160">
        <f t="shared" si="185"/>
        <v>5.2608333333333333</v>
      </c>
      <c r="BI206" s="160">
        <f t="shared" si="186"/>
        <v>5.2975000000000003</v>
      </c>
    </row>
    <row r="207" spans="1:63">
      <c r="A207" s="6">
        <v>45597</v>
      </c>
      <c r="B207" s="10">
        <v>4.5217377070684833E-3</v>
      </c>
      <c r="C207" s="10">
        <v>3.0217377070684837E-3</v>
      </c>
      <c r="D207" s="10">
        <v>2.2717377070684839E-3</v>
      </c>
      <c r="E207" s="67">
        <v>2.0297883483494689E-3</v>
      </c>
      <c r="F207" s="10">
        <v>1.0297883483494689E-3</v>
      </c>
      <c r="G207" s="10">
        <v>5.2978834834946885E-4</v>
      </c>
      <c r="H207" s="67">
        <f t="shared" si="282"/>
        <v>8.9237257287477778E-3</v>
      </c>
      <c r="I207" s="10">
        <f t="shared" si="283"/>
        <v>8.9237257287477778E-3</v>
      </c>
      <c r="J207" s="10">
        <f t="shared" si="284"/>
        <v>8.7345938235519061E-3</v>
      </c>
      <c r="K207" s="67">
        <v>0.1125</v>
      </c>
      <c r="L207" s="10">
        <v>0.1125</v>
      </c>
      <c r="M207" s="10">
        <v>0.11</v>
      </c>
      <c r="N207" s="78">
        <f t="shared" si="285"/>
        <v>142.23000000000002</v>
      </c>
      <c r="O207" s="40">
        <f t="shared" si="286"/>
        <v>162.22999999999999</v>
      </c>
      <c r="P207" s="40">
        <f t="shared" si="287"/>
        <v>173.48</v>
      </c>
      <c r="Q207" s="81">
        <v>5.98</v>
      </c>
      <c r="R207" s="47">
        <v>5.53</v>
      </c>
      <c r="S207" s="47">
        <v>6</v>
      </c>
      <c r="T207" s="161">
        <f t="shared" si="248"/>
        <v>1.5519871293434573E-2</v>
      </c>
      <c r="U207" s="162">
        <f t="shared" si="248"/>
        <v>1.0980210824262038E-2</v>
      </c>
      <c r="V207" s="162">
        <f t="shared" si="248"/>
        <v>8.7154628190555528E-3</v>
      </c>
      <c r="W207" s="163">
        <f t="shared" si="198"/>
        <v>1.4056914787139663E-2</v>
      </c>
      <c r="X207" s="162">
        <f t="shared" si="199"/>
        <v>1.1031873251122759E-2</v>
      </c>
      <c r="Y207" s="162">
        <f t="shared" si="200"/>
        <v>9.5216111063818332E-3</v>
      </c>
      <c r="Z207" s="163">
        <f t="shared" si="201"/>
        <v>2.6240045382106558E-2</v>
      </c>
      <c r="AA207" s="162">
        <f t="shared" si="202"/>
        <v>2.6240045382106558E-2</v>
      </c>
      <c r="AB207" s="162">
        <f t="shared" si="203"/>
        <v>2.6047667375700412E-2</v>
      </c>
      <c r="AC207" s="128">
        <f t="shared" si="234"/>
        <v>0.1125</v>
      </c>
      <c r="AD207" s="127">
        <f t="shared" si="235"/>
        <v>0.1125</v>
      </c>
      <c r="AE207" s="127">
        <f t="shared" si="236"/>
        <v>0.11</v>
      </c>
      <c r="AF207" s="159">
        <f t="shared" si="249"/>
        <v>142.23000000000002</v>
      </c>
      <c r="AG207" s="160">
        <f t="shared" si="250"/>
        <v>162.22999999999999</v>
      </c>
      <c r="AH207" s="160">
        <f t="shared" si="251"/>
        <v>173.48</v>
      </c>
      <c r="AI207" s="159">
        <f t="shared" si="252"/>
        <v>5.98</v>
      </c>
      <c r="AJ207" s="160">
        <f t="shared" si="253"/>
        <v>5.53</v>
      </c>
      <c r="AK207" s="160">
        <f t="shared" si="254"/>
        <v>6</v>
      </c>
      <c r="AL207" s="170">
        <f t="shared" si="171"/>
        <v>4.3549248608884206E-2</v>
      </c>
      <c r="AM207" s="127">
        <f t="shared" si="190"/>
        <v>3.888428891143314E-2</v>
      </c>
      <c r="AN207" s="127">
        <f t="shared" si="191"/>
        <v>3.6557031566767373E-2</v>
      </c>
      <c r="AO207" s="155">
        <f t="shared" si="192"/>
        <v>4.8826487455060574E-2</v>
      </c>
      <c r="AP207" s="154">
        <f t="shared" si="193"/>
        <v>4.5697724520395999E-2</v>
      </c>
      <c r="AQ207" s="154">
        <f t="shared" si="194"/>
        <v>4.4135679119090554E-2</v>
      </c>
      <c r="AR207" s="128">
        <f t="shared" si="195"/>
        <v>0.1087432023307664</v>
      </c>
      <c r="AS207" s="127">
        <f t="shared" si="196"/>
        <v>0.1087432023307664</v>
      </c>
      <c r="AT207" s="127">
        <f t="shared" si="197"/>
        <v>0.10853535835913375</v>
      </c>
      <c r="AU207" s="128">
        <f t="shared" si="237"/>
        <v>0.1125</v>
      </c>
      <c r="AV207" s="127">
        <f t="shared" si="238"/>
        <v>0.1125</v>
      </c>
      <c r="AW207" s="127">
        <f t="shared" si="239"/>
        <v>0.11</v>
      </c>
      <c r="AX207" s="159">
        <f t="shared" si="175"/>
        <v>142.23000000000002</v>
      </c>
      <c r="AY207" s="160">
        <f t="shared" si="176"/>
        <v>162.22999999999999</v>
      </c>
      <c r="AZ207" s="160">
        <f t="shared" si="177"/>
        <v>173.48</v>
      </c>
      <c r="BA207" s="159">
        <f t="shared" si="178"/>
        <v>5.98</v>
      </c>
      <c r="BB207" s="160">
        <f t="shared" si="179"/>
        <v>5.53</v>
      </c>
      <c r="BC207" s="160">
        <f t="shared" si="180"/>
        <v>6</v>
      </c>
      <c r="BD207" s="171">
        <f t="shared" si="181"/>
        <v>144.61166666666668</v>
      </c>
      <c r="BE207" s="172">
        <f t="shared" si="182"/>
        <v>147.94500000000002</v>
      </c>
      <c r="BF207" s="172">
        <f t="shared" si="183"/>
        <v>149.82000000000002</v>
      </c>
      <c r="BG207" s="159">
        <f t="shared" si="184"/>
        <v>5.3758333333333335</v>
      </c>
      <c r="BH207" s="160">
        <f t="shared" si="185"/>
        <v>5.31</v>
      </c>
      <c r="BI207" s="160">
        <f t="shared" si="186"/>
        <v>5.3858333333333333</v>
      </c>
    </row>
    <row r="208" spans="1:63">
      <c r="A208" s="6">
        <v>45627</v>
      </c>
      <c r="B208" s="10">
        <v>6.2745429360532828E-3</v>
      </c>
      <c r="C208" s="10">
        <v>4.7745429360532832E-3</v>
      </c>
      <c r="D208" s="10">
        <v>4.0245429360532834E-3</v>
      </c>
      <c r="E208" s="67">
        <v>4.7473884414697826E-3</v>
      </c>
      <c r="F208" s="10">
        <v>3.7473884414697821E-3</v>
      </c>
      <c r="G208" s="10">
        <v>3.2473884414697821E-3</v>
      </c>
      <c r="H208" s="67">
        <f t="shared" si="282"/>
        <v>9.300823618865417E-3</v>
      </c>
      <c r="I208" s="10">
        <f t="shared" si="283"/>
        <v>9.300823618865417E-3</v>
      </c>
      <c r="J208" s="10">
        <f t="shared" si="284"/>
        <v>8.9237257287477778E-3</v>
      </c>
      <c r="K208" s="225">
        <v>0.11749999999999999</v>
      </c>
      <c r="L208" s="222">
        <v>0.11749999999999999</v>
      </c>
      <c r="M208" s="222">
        <v>0.1125</v>
      </c>
      <c r="N208" s="78">
        <v>100</v>
      </c>
      <c r="O208" s="40">
        <v>180</v>
      </c>
      <c r="P208" s="40">
        <v>225</v>
      </c>
      <c r="Q208" s="81">
        <v>5.67</v>
      </c>
      <c r="R208" s="47">
        <v>5.5</v>
      </c>
      <c r="S208" s="47">
        <v>6.2</v>
      </c>
      <c r="T208" s="161">
        <f t="shared" si="248"/>
        <v>1.5368799597080152E-2</v>
      </c>
      <c r="U208" s="162">
        <f t="shared" si="248"/>
        <v>1.082958997193062E-2</v>
      </c>
      <c r="V208" s="162">
        <f t="shared" si="248"/>
        <v>8.5650671360855135E-3</v>
      </c>
      <c r="W208" s="163">
        <f t="shared" si="198"/>
        <v>1.1832341107548716E-2</v>
      </c>
      <c r="X208" s="162">
        <f t="shared" si="199"/>
        <v>8.8117309107333952E-3</v>
      </c>
      <c r="Y208" s="162">
        <f t="shared" si="200"/>
        <v>7.3036827788450776E-3</v>
      </c>
      <c r="Z208" s="163">
        <f t="shared" si="201"/>
        <v>2.7009057678761161E-2</v>
      </c>
      <c r="AA208" s="162">
        <f t="shared" si="202"/>
        <v>2.7009057678761161E-2</v>
      </c>
      <c r="AB208" s="162">
        <f t="shared" si="203"/>
        <v>2.6432893353016018E-2</v>
      </c>
      <c r="AC208" s="128">
        <f t="shared" si="234"/>
        <v>0.11749999999999999</v>
      </c>
      <c r="AD208" s="127">
        <f t="shared" si="235"/>
        <v>0.11749999999999999</v>
      </c>
      <c r="AE208" s="127">
        <f t="shared" si="236"/>
        <v>0.1125</v>
      </c>
      <c r="AF208" s="159">
        <f t="shared" si="249"/>
        <v>100</v>
      </c>
      <c r="AG208" s="160">
        <f t="shared" si="250"/>
        <v>180</v>
      </c>
      <c r="AH208" s="160">
        <f t="shared" si="251"/>
        <v>225</v>
      </c>
      <c r="AI208" s="159">
        <f t="shared" si="252"/>
        <v>5.67</v>
      </c>
      <c r="AJ208" s="160">
        <f t="shared" si="253"/>
        <v>5.5</v>
      </c>
      <c r="AK208" s="160">
        <f t="shared" si="254"/>
        <v>6.2</v>
      </c>
      <c r="AL208" s="170">
        <f t="shared" si="171"/>
        <v>4.2383431287046358E-2</v>
      </c>
      <c r="AM208" s="127">
        <f t="shared" si="190"/>
        <v>3.6176803559640369E-2</v>
      </c>
      <c r="AN208" s="127">
        <f t="shared" si="191"/>
        <v>3.3083904230547301E-2</v>
      </c>
      <c r="AO208" s="155">
        <f t="shared" si="192"/>
        <v>4.7937225734597577E-2</v>
      </c>
      <c r="AP208" s="154">
        <f t="shared" si="193"/>
        <v>4.3771241136172145E-2</v>
      </c>
      <c r="AQ208" s="154">
        <f t="shared" si="194"/>
        <v>4.16929129423107E-2</v>
      </c>
      <c r="AR208" s="128">
        <f t="shared" si="195"/>
        <v>0.1087432023307664</v>
      </c>
      <c r="AS208" s="127">
        <f>FVSCHEDULE(1,I197:I208)-1</f>
        <v>0.1087432023307664</v>
      </c>
      <c r="AT208" s="127">
        <f t="shared" si="197"/>
        <v>0.10812118417540595</v>
      </c>
      <c r="AU208" s="128">
        <f t="shared" si="237"/>
        <v>0.11749999999999999</v>
      </c>
      <c r="AV208" s="127">
        <f t="shared" si="238"/>
        <v>0.11749999999999999</v>
      </c>
      <c r="AW208" s="127">
        <f t="shared" si="239"/>
        <v>0.1125</v>
      </c>
      <c r="AX208" s="159">
        <f t="shared" si="175"/>
        <v>100</v>
      </c>
      <c r="AY208" s="160">
        <f t="shared" si="176"/>
        <v>180</v>
      </c>
      <c r="AZ208" s="160">
        <f t="shared" si="177"/>
        <v>225</v>
      </c>
      <c r="BA208" s="159">
        <f t="shared" si="178"/>
        <v>5.67</v>
      </c>
      <c r="BB208" s="160">
        <f t="shared" si="179"/>
        <v>5.5</v>
      </c>
      <c r="BC208" s="160">
        <f t="shared" si="180"/>
        <v>6.2</v>
      </c>
      <c r="BD208" s="171">
        <f t="shared" si="181"/>
        <v>141.94499999999999</v>
      </c>
      <c r="BE208" s="172">
        <f t="shared" si="182"/>
        <v>151.94499999999999</v>
      </c>
      <c r="BF208" s="172">
        <f t="shared" si="183"/>
        <v>157.57</v>
      </c>
      <c r="BG208" s="159">
        <f t="shared" si="184"/>
        <v>5.4450000000000003</v>
      </c>
      <c r="BH208" s="160">
        <f t="shared" si="185"/>
        <v>5.3649999999999993</v>
      </c>
      <c r="BI208" s="160">
        <f t="shared" si="186"/>
        <v>5.4991666666666665</v>
      </c>
      <c r="BK208" s="160">
        <f>AVERAGE(L197:L208)*100</f>
        <v>10.875</v>
      </c>
    </row>
    <row r="209" spans="1:63">
      <c r="A209" s="53">
        <v>45658</v>
      </c>
      <c r="B209" s="12">
        <v>6.1413213421739037E-3</v>
      </c>
      <c r="C209" s="12">
        <v>5.1337309438599854E-3</v>
      </c>
      <c r="D209" s="12">
        <v>5.03526282764732E-3</v>
      </c>
      <c r="E209" s="66">
        <v>4.1724223043812904E-3</v>
      </c>
      <c r="F209" s="12">
        <v>3.5966563624876234E-3</v>
      </c>
      <c r="G209" s="12">
        <v>3.5474223043812907E-3</v>
      </c>
      <c r="H209" s="66">
        <f t="shared" si="282"/>
        <v>9.6763780332134175E-3</v>
      </c>
      <c r="I209" s="12">
        <f t="shared" si="283"/>
        <v>9.6763780332134175E-3</v>
      </c>
      <c r="J209" s="12">
        <f t="shared" si="284"/>
        <v>8.9237257287477778E-3</v>
      </c>
      <c r="K209" s="226">
        <v>0.1225</v>
      </c>
      <c r="L209" s="223">
        <v>0.1225</v>
      </c>
      <c r="M209" s="223">
        <v>0.1125</v>
      </c>
      <c r="N209" s="79">
        <f t="shared" ref="N209:P219" si="288">N208+(N$220-N$208)/12</f>
        <v>100</v>
      </c>
      <c r="O209" s="41">
        <f t="shared" si="288"/>
        <v>180</v>
      </c>
      <c r="P209" s="41">
        <f t="shared" si="288"/>
        <v>225</v>
      </c>
      <c r="Q209" s="80">
        <v>5.6605718639999996</v>
      </c>
      <c r="R209" s="46">
        <v>5.52</v>
      </c>
      <c r="S209" s="46">
        <v>6.1045448169999998</v>
      </c>
      <c r="T209" s="164">
        <f t="shared" ref="T209:T220" si="289">FVSCHEDULE(1,B207:B209)-1</f>
        <v>1.7032451491984624E-2</v>
      </c>
      <c r="U209" s="165">
        <f t="shared" ref="U209:U220" si="290">FVSCHEDULE(1,C207:C209)-1</f>
        <v>1.2984537077064484E-2</v>
      </c>
      <c r="V209" s="165">
        <f t="shared" ref="V209:V220" si="291">FVSCHEDULE(1,D207:D209)-1</f>
        <v>1.1372435640512712E-2</v>
      </c>
      <c r="W209" s="166">
        <f t="shared" si="198"/>
        <v>1.0987552737812489E-2</v>
      </c>
      <c r="X209" s="165">
        <f t="shared" ref="X209:X220" si="292">FVSCHEDULE(1,F207:F209)-1</f>
        <v>8.3948879121142905E-3</v>
      </c>
      <c r="Y209" s="165">
        <f t="shared" si="200"/>
        <v>7.3397248670379334E-3</v>
      </c>
      <c r="Z209" s="166">
        <f t="shared" ref="Z209:Z232" si="293">FVSCHEDULE(1,H207:H209)-1</f>
        <v>2.8161076128839779E-2</v>
      </c>
      <c r="AA209" s="165">
        <f t="shared" si="202"/>
        <v>2.8161076128839779E-2</v>
      </c>
      <c r="AB209" s="165">
        <f t="shared" ref="AB209:AB232" si="294">FVSCHEDULE(1,J207:J209)-1</f>
        <v>2.6818263962065547E-2</v>
      </c>
      <c r="AC209" s="177">
        <f t="shared" si="234"/>
        <v>0.1225</v>
      </c>
      <c r="AD209" s="174">
        <f t="shared" si="235"/>
        <v>0.1225</v>
      </c>
      <c r="AE209" s="174">
        <f t="shared" si="236"/>
        <v>0.1125</v>
      </c>
      <c r="AF209" s="167">
        <f t="shared" ref="AF209:AF220" si="295">N209</f>
        <v>100</v>
      </c>
      <c r="AG209" s="168">
        <f t="shared" ref="AG209:AG220" si="296">O209</f>
        <v>180</v>
      </c>
      <c r="AH209" s="168">
        <f t="shared" ref="AH209:AH220" si="297">P209</f>
        <v>225</v>
      </c>
      <c r="AI209" s="167">
        <f t="shared" si="252"/>
        <v>5.6605718639999996</v>
      </c>
      <c r="AJ209" s="168">
        <f t="shared" si="253"/>
        <v>5.52</v>
      </c>
      <c r="AK209" s="168">
        <f t="shared" si="254"/>
        <v>6.1045448169999998</v>
      </c>
      <c r="AL209" s="173">
        <f t="shared" ref="AL209:AL220" si="298">FVSCHEDULE(1,B198:B209)-1</f>
        <v>4.8032446832309672E-2</v>
      </c>
      <c r="AM209" s="174">
        <f t="shared" ref="AM209:AM220" si="299">FVSCHEDULE(1,C198:C209)-1</f>
        <v>4.0748890760547551E-2</v>
      </c>
      <c r="AN209" s="174">
        <f t="shared" ref="AN209:AN220" si="300">FVSCHEDULE(1,D198:D209)-1</f>
        <v>3.754069131269322E-2</v>
      </c>
      <c r="AO209" s="175">
        <f t="shared" ref="AO209:AO220" si="301">FVSCHEDULE(1,E198:E209)-1</f>
        <v>4.7908446911814506E-2</v>
      </c>
      <c r="AP209" s="176">
        <f t="shared" ref="AP209:AP220" si="302">FVSCHEDULE(1,F198:F209)-1</f>
        <v>4.3144122297934961E-2</v>
      </c>
      <c r="AQ209" s="176">
        <f t="shared" ref="AQ209:AQ220" si="303">FVSCHEDULE(1,G198:G209)-1</f>
        <v>4.1015970539731494E-2</v>
      </c>
      <c r="AR209" s="177">
        <f t="shared" ref="AR209:AR232" si="304">FVSCHEDULE(1,H198:H209)-1</f>
        <v>0.10957031949038343</v>
      </c>
      <c r="AS209" s="174">
        <f t="shared" ref="AS209:AS231" si="305">FVSCHEDULE(1,I198:I209)-1</f>
        <v>0.10957031949038343</v>
      </c>
      <c r="AT209" s="174">
        <f t="shared" ref="AT209:AT232" si="306">FVSCHEDULE(1,J198:J209)-1</f>
        <v>0.10812118417540639</v>
      </c>
      <c r="AU209" s="177">
        <f t="shared" si="237"/>
        <v>0.1225</v>
      </c>
      <c r="AV209" s="174">
        <f t="shared" si="238"/>
        <v>0.1225</v>
      </c>
      <c r="AW209" s="174">
        <f t="shared" si="239"/>
        <v>0.1125</v>
      </c>
      <c r="AX209" s="167">
        <f t="shared" ref="AX209:AX231" si="307">N209</f>
        <v>100</v>
      </c>
      <c r="AY209" s="168">
        <f t="shared" ref="AY209:AY232" si="308">O209</f>
        <v>180</v>
      </c>
      <c r="AZ209" s="168">
        <f t="shared" ref="AZ209:AZ232" si="309">P209</f>
        <v>225</v>
      </c>
      <c r="BA209" s="167">
        <f t="shared" ref="BA209:BA232" si="310">Q209</f>
        <v>5.6605718639999996</v>
      </c>
      <c r="BB209" s="168">
        <f t="shared" ref="BB209:BB232" si="311">R209</f>
        <v>5.52</v>
      </c>
      <c r="BC209" s="168">
        <f t="shared" ref="BC209:BC232" si="312">S209</f>
        <v>6.1045448169999998</v>
      </c>
      <c r="BD209" s="178">
        <f t="shared" ref="BD209:BD231" si="313">AVERAGE(N198:N209)</f>
        <v>138.76166666666666</v>
      </c>
      <c r="BE209" s="179">
        <f t="shared" ref="BE209:BE232" si="314">AVERAGE(O198:O209)</f>
        <v>155.42833333333331</v>
      </c>
      <c r="BF209" s="179">
        <f t="shared" ref="BF209:BF232" si="315">AVERAGE(P198:P209)</f>
        <v>164.80333333333331</v>
      </c>
      <c r="BG209" s="167">
        <f t="shared" ref="BG209:BG232" si="316">AVERAGE(Q198:Q209)</f>
        <v>5.5042143220000002</v>
      </c>
      <c r="BH209" s="168">
        <f t="shared" ref="BH209:BH232" si="317">AVERAGE(R198:R209)</f>
        <v>5.4124999999999988</v>
      </c>
      <c r="BI209" s="168">
        <f t="shared" ref="BI209:BI232" si="318">AVERAGE(S198:S209)</f>
        <v>5.5953787347499997</v>
      </c>
    </row>
    <row r="210" spans="1:63">
      <c r="A210" s="6">
        <v>45689</v>
      </c>
      <c r="B210" s="10">
        <v>4.2477778505900232E-3</v>
      </c>
      <c r="C210" s="10">
        <v>3.2401874522761049E-3</v>
      </c>
      <c r="D210" s="10">
        <v>3.1417193360634395E-3</v>
      </c>
      <c r="E210" s="67">
        <v>6.3677291178726699E-3</v>
      </c>
      <c r="F210" s="10">
        <v>5.7919631759790029E-3</v>
      </c>
      <c r="G210" s="10">
        <v>5.7427291178726702E-3</v>
      </c>
      <c r="H210" s="67">
        <f t="shared" si="282"/>
        <v>9.6763780332134175E-3</v>
      </c>
      <c r="I210" s="10">
        <f t="shared" si="283"/>
        <v>9.6763780332134175E-3</v>
      </c>
      <c r="J210" s="10">
        <f t="shared" si="284"/>
        <v>8.9237257287477778E-3</v>
      </c>
      <c r="K210" s="225">
        <v>0.1225</v>
      </c>
      <c r="L210" s="222">
        <v>0.1225</v>
      </c>
      <c r="M210" s="222">
        <v>0.1125</v>
      </c>
      <c r="N210" s="78">
        <f t="shared" si="288"/>
        <v>100</v>
      </c>
      <c r="O210" s="40">
        <f t="shared" si="288"/>
        <v>180</v>
      </c>
      <c r="P210" s="40">
        <f t="shared" si="288"/>
        <v>225</v>
      </c>
      <c r="Q210" s="81">
        <v>5.6654786980000003</v>
      </c>
      <c r="R210" s="47">
        <v>5.54</v>
      </c>
      <c r="S210" s="47">
        <v>6.0259763040000003</v>
      </c>
      <c r="T210" s="161">
        <f t="shared" si="289"/>
        <v>1.6755079630345504E-2</v>
      </c>
      <c r="U210" s="162">
        <f t="shared" si="290"/>
        <v>1.3205156636645787E-2</v>
      </c>
      <c r="V210" s="162">
        <f t="shared" si="291"/>
        <v>1.2250316763941393E-2</v>
      </c>
      <c r="W210" s="163">
        <f t="shared" si="198"/>
        <v>1.5364273044431886E-2</v>
      </c>
      <c r="X210" s="162">
        <f t="shared" si="292"/>
        <v>1.3192100549960672E-2</v>
      </c>
      <c r="Y210" s="162">
        <f t="shared" si="200"/>
        <v>1.2588146634857633E-2</v>
      </c>
      <c r="Z210" s="163">
        <f t="shared" si="293"/>
        <v>2.8928079405278195E-2</v>
      </c>
      <c r="AA210" s="162">
        <f t="shared" ref="AA210:AA232" si="319">FVSCHEDULE(1,I208:I210)-1</f>
        <v>2.8928079405278195E-2</v>
      </c>
      <c r="AB210" s="162">
        <f t="shared" si="294"/>
        <v>2.7010786450877067E-2</v>
      </c>
      <c r="AC210" s="128">
        <f t="shared" si="234"/>
        <v>0.1225</v>
      </c>
      <c r="AD210" s="127">
        <f t="shared" si="235"/>
        <v>0.1225</v>
      </c>
      <c r="AE210" s="127">
        <f t="shared" si="236"/>
        <v>0.1125</v>
      </c>
      <c r="AF210" s="159">
        <f t="shared" si="295"/>
        <v>100</v>
      </c>
      <c r="AG210" s="160">
        <f t="shared" si="296"/>
        <v>180</v>
      </c>
      <c r="AH210" s="160">
        <f t="shared" si="297"/>
        <v>225</v>
      </c>
      <c r="AI210" s="159">
        <f t="shared" si="252"/>
        <v>5.6654786980000003</v>
      </c>
      <c r="AJ210" s="160">
        <f t="shared" si="253"/>
        <v>5.54</v>
      </c>
      <c r="AK210" s="160">
        <f t="shared" si="254"/>
        <v>6.0259763040000003</v>
      </c>
      <c r="AL210" s="170">
        <f t="shared" si="298"/>
        <v>5.7955462932830937E-2</v>
      </c>
      <c r="AM210" s="127">
        <f t="shared" si="299"/>
        <v>4.9548844592989028E-2</v>
      </c>
      <c r="AN210" s="127">
        <f t="shared" si="300"/>
        <v>4.6210822750472724E-2</v>
      </c>
      <c r="AO210" s="155">
        <f t="shared" si="301"/>
        <v>4.5900271786253777E-2</v>
      </c>
      <c r="AP210" s="154">
        <f t="shared" si="302"/>
        <v>4.0549414501164005E-2</v>
      </c>
      <c r="AQ210" s="154">
        <f t="shared" si="303"/>
        <v>3.8375724750491669E-2</v>
      </c>
      <c r="AR210" s="128">
        <f t="shared" si="304"/>
        <v>0.11039805367547073</v>
      </c>
      <c r="AS210" s="127">
        <f t="shared" si="305"/>
        <v>0.11039805367547073</v>
      </c>
      <c r="AT210" s="127">
        <f t="shared" si="306"/>
        <v>0.10812118417540617</v>
      </c>
      <c r="AU210" s="128">
        <f t="shared" si="237"/>
        <v>0.1225</v>
      </c>
      <c r="AV210" s="127">
        <f t="shared" si="238"/>
        <v>0.1225</v>
      </c>
      <c r="AW210" s="127">
        <f t="shared" si="239"/>
        <v>0.1125</v>
      </c>
      <c r="AX210" s="159">
        <f t="shared" si="307"/>
        <v>100</v>
      </c>
      <c r="AY210" s="160">
        <f t="shared" si="308"/>
        <v>180</v>
      </c>
      <c r="AZ210" s="160">
        <f t="shared" si="309"/>
        <v>225</v>
      </c>
      <c r="BA210" s="159">
        <f t="shared" si="310"/>
        <v>5.6654786980000003</v>
      </c>
      <c r="BB210" s="160">
        <f t="shared" si="311"/>
        <v>5.54</v>
      </c>
      <c r="BC210" s="160">
        <f t="shared" si="312"/>
        <v>6.0259763040000003</v>
      </c>
      <c r="BD210" s="171">
        <f t="shared" si="313"/>
        <v>136.71166666666667</v>
      </c>
      <c r="BE210" s="172">
        <f t="shared" si="314"/>
        <v>160.04499999999999</v>
      </c>
      <c r="BF210" s="172">
        <f t="shared" si="315"/>
        <v>173.17</v>
      </c>
      <c r="BG210" s="159">
        <f t="shared" si="316"/>
        <v>5.5613375468333324</v>
      </c>
      <c r="BH210" s="160">
        <f t="shared" si="317"/>
        <v>5.4591666666666674</v>
      </c>
      <c r="BI210" s="160">
        <f t="shared" si="318"/>
        <v>5.6825434267500006</v>
      </c>
    </row>
    <row r="211" spans="1:63">
      <c r="A211" s="6">
        <v>45717</v>
      </c>
      <c r="B211" s="10">
        <v>5.6480461960079741E-3</v>
      </c>
      <c r="C211" s="10">
        <v>4.6404557976940566E-3</v>
      </c>
      <c r="D211" s="10">
        <v>4.5419876814813912E-3</v>
      </c>
      <c r="E211" s="67">
        <v>2.8362424906075616E-3</v>
      </c>
      <c r="F211" s="10">
        <v>2.2604765487138942E-3</v>
      </c>
      <c r="G211" s="10">
        <v>2.2112424906075615E-3</v>
      </c>
      <c r="H211" s="67">
        <f t="shared" si="282"/>
        <v>1.0050402122422808E-2</v>
      </c>
      <c r="I211" s="10">
        <f t="shared" si="283"/>
        <v>9.6763780332134175E-3</v>
      </c>
      <c r="J211" s="10">
        <f t="shared" si="284"/>
        <v>8.9237257287477778E-3</v>
      </c>
      <c r="K211" s="225">
        <v>0.1275</v>
      </c>
      <c r="L211" s="222">
        <v>0.1225</v>
      </c>
      <c r="M211" s="222">
        <v>0.1125</v>
      </c>
      <c r="N211" s="78">
        <f t="shared" si="288"/>
        <v>100</v>
      </c>
      <c r="O211" s="40">
        <f t="shared" si="288"/>
        <v>180</v>
      </c>
      <c r="P211" s="40">
        <f t="shared" si="288"/>
        <v>225</v>
      </c>
      <c r="Q211" s="81">
        <v>5.6437159570000004</v>
      </c>
      <c r="R211" s="47">
        <v>5.53</v>
      </c>
      <c r="S211" s="47">
        <v>5.9218677890000002</v>
      </c>
      <c r="T211" s="161">
        <f t="shared" si="289"/>
        <v>1.6122057810123103E-2</v>
      </c>
      <c r="U211" s="162">
        <f t="shared" si="290"/>
        <v>1.3069944433093061E-2</v>
      </c>
      <c r="V211" s="162">
        <f t="shared" si="291"/>
        <v>1.2772000831480224E-2</v>
      </c>
      <c r="W211" s="163">
        <f t="shared" si="198"/>
        <v>1.3432932548897991E-2</v>
      </c>
      <c r="X211" s="162">
        <f t="shared" si="292"/>
        <v>1.1691197632252459E-2</v>
      </c>
      <c r="Y211" s="162">
        <f t="shared" si="200"/>
        <v>1.1542353622969959E-2</v>
      </c>
      <c r="Z211" s="163">
        <f t="shared" si="293"/>
        <v>2.9692234503520654E-2</v>
      </c>
      <c r="AA211" s="162">
        <f t="shared" si="319"/>
        <v>2.9310936996617132E-2</v>
      </c>
      <c r="AB211" s="162">
        <f t="shared" si="294"/>
        <v>2.7010786450877067E-2</v>
      </c>
      <c r="AC211" s="128">
        <f t="shared" si="234"/>
        <v>0.1275</v>
      </c>
      <c r="AD211" s="127">
        <f t="shared" si="235"/>
        <v>0.1225</v>
      </c>
      <c r="AE211" s="127">
        <f t="shared" si="236"/>
        <v>0.1125</v>
      </c>
      <c r="AF211" s="159">
        <f t="shared" si="295"/>
        <v>100</v>
      </c>
      <c r="AG211" s="160">
        <f t="shared" si="296"/>
        <v>180</v>
      </c>
      <c r="AH211" s="160">
        <f t="shared" si="297"/>
        <v>225</v>
      </c>
      <c r="AI211" s="159">
        <f t="shared" si="252"/>
        <v>5.6437159570000004</v>
      </c>
      <c r="AJ211" s="160">
        <f t="shared" si="253"/>
        <v>5.53</v>
      </c>
      <c r="AK211" s="160">
        <f t="shared" si="254"/>
        <v>5.9218677890000002</v>
      </c>
      <c r="AL211" s="170">
        <f t="shared" si="298"/>
        <v>6.8954932443278327E-2</v>
      </c>
      <c r="AM211" s="127">
        <f t="shared" si="299"/>
        <v>5.9398402103731485E-2</v>
      </c>
      <c r="AN211" s="127">
        <f t="shared" si="300"/>
        <v>5.5925549502298777E-2</v>
      </c>
      <c r="AO211" s="155">
        <f t="shared" si="301"/>
        <v>4.7191192669760573E-2</v>
      </c>
      <c r="AP211" s="154">
        <f t="shared" si="302"/>
        <v>4.1235575130213586E-2</v>
      </c>
      <c r="AQ211" s="154">
        <f t="shared" si="303"/>
        <v>3.9009410217927032E-2</v>
      </c>
      <c r="AR211" s="128">
        <f t="shared" si="304"/>
        <v>0.11205540816822257</v>
      </c>
      <c r="AS211" s="127">
        <f t="shared" si="305"/>
        <v>0.11164361138034296</v>
      </c>
      <c r="AT211" s="127">
        <f t="shared" si="306"/>
        <v>0.10853722436508861</v>
      </c>
      <c r="AU211" s="128">
        <f t="shared" si="237"/>
        <v>0.1275</v>
      </c>
      <c r="AV211" s="127">
        <f t="shared" si="238"/>
        <v>0.1225</v>
      </c>
      <c r="AW211" s="127">
        <f t="shared" si="239"/>
        <v>0.1125</v>
      </c>
      <c r="AX211" s="159">
        <f t="shared" si="307"/>
        <v>100</v>
      </c>
      <c r="AY211" s="160">
        <f t="shared" si="308"/>
        <v>180</v>
      </c>
      <c r="AZ211" s="160">
        <f t="shared" si="309"/>
        <v>225</v>
      </c>
      <c r="BA211" s="159">
        <f t="shared" si="310"/>
        <v>5.6437159570000004</v>
      </c>
      <c r="BB211" s="160">
        <f t="shared" si="311"/>
        <v>5.53</v>
      </c>
      <c r="BC211" s="160">
        <f t="shared" si="312"/>
        <v>5.9218677890000002</v>
      </c>
      <c r="BD211" s="171">
        <f t="shared" si="313"/>
        <v>133.65333333333334</v>
      </c>
      <c r="BE211" s="172">
        <f t="shared" si="314"/>
        <v>163.65333333333334</v>
      </c>
      <c r="BF211" s="172">
        <f t="shared" si="315"/>
        <v>180.52833333333334</v>
      </c>
      <c r="BG211" s="159">
        <f t="shared" si="316"/>
        <v>5.6149805432499997</v>
      </c>
      <c r="BH211" s="160">
        <f t="shared" si="317"/>
        <v>5.503333333333333</v>
      </c>
      <c r="BI211" s="160">
        <f t="shared" si="318"/>
        <v>5.7593657425000009</v>
      </c>
    </row>
    <row r="212" spans="1:63">
      <c r="A212" s="6">
        <v>45748</v>
      </c>
      <c r="B212" s="10">
        <v>2.5099115016518521E-3</v>
      </c>
      <c r="C212" s="10">
        <v>1.5023211033379342E-3</v>
      </c>
      <c r="D212" s="10">
        <v>1.4038529871252688E-3</v>
      </c>
      <c r="E212" s="67">
        <v>4.551683389772459E-3</v>
      </c>
      <c r="F212" s="10">
        <v>3.975917447878792E-3</v>
      </c>
      <c r="G212" s="10">
        <v>3.9266833897724594E-3</v>
      </c>
      <c r="H212" s="67">
        <f t="shared" si="282"/>
        <v>1.0050402122422808E-2</v>
      </c>
      <c r="I212" s="10">
        <f t="shared" si="283"/>
        <v>9.6763780332134175E-3</v>
      </c>
      <c r="J212" s="10">
        <f t="shared" si="284"/>
        <v>8.9237257287477778E-3</v>
      </c>
      <c r="K212" s="225">
        <v>0.1275</v>
      </c>
      <c r="L212" s="222">
        <v>0.1225</v>
      </c>
      <c r="M212" s="222">
        <v>0.1125</v>
      </c>
      <c r="N212" s="78">
        <f t="shared" si="288"/>
        <v>100</v>
      </c>
      <c r="O212" s="40">
        <f t="shared" si="288"/>
        <v>180</v>
      </c>
      <c r="P212" s="40">
        <f t="shared" si="288"/>
        <v>225</v>
      </c>
      <c r="Q212" s="81">
        <v>5.6415978070000001</v>
      </c>
      <c r="R212" s="47">
        <v>5.54</v>
      </c>
      <c r="S212" s="47">
        <v>5.825842185</v>
      </c>
      <c r="T212" s="161">
        <f t="shared" si="289"/>
        <v>1.2454625053280211E-2</v>
      </c>
      <c r="U212" s="162">
        <f t="shared" si="290"/>
        <v>9.4098621454388187E-3</v>
      </c>
      <c r="V212" s="162">
        <f t="shared" si="291"/>
        <v>9.112636482733194E-3</v>
      </c>
      <c r="W212" s="163">
        <f t="shared" si="198"/>
        <v>1.3815691192167412E-2</v>
      </c>
      <c r="X212" s="162">
        <f t="shared" si="292"/>
        <v>1.2073517660186273E-2</v>
      </c>
      <c r="Y212" s="162">
        <f t="shared" si="200"/>
        <v>1.1924636156338542E-2</v>
      </c>
      <c r="Z212" s="163">
        <f t="shared" si="293"/>
        <v>3.0073673258110833E-2</v>
      </c>
      <c r="AA212" s="162">
        <f t="shared" si="319"/>
        <v>2.9310936996617132E-2</v>
      </c>
      <c r="AB212" s="162">
        <f t="shared" si="294"/>
        <v>2.7010786450877067E-2</v>
      </c>
      <c r="AC212" s="128">
        <f t="shared" si="234"/>
        <v>0.1275</v>
      </c>
      <c r="AD212" s="127">
        <f t="shared" si="235"/>
        <v>0.1225</v>
      </c>
      <c r="AE212" s="127">
        <f t="shared" si="236"/>
        <v>0.1125</v>
      </c>
      <c r="AF212" s="159">
        <f t="shared" si="295"/>
        <v>100</v>
      </c>
      <c r="AG212" s="160">
        <f t="shared" si="296"/>
        <v>180</v>
      </c>
      <c r="AH212" s="160">
        <f t="shared" si="297"/>
        <v>225</v>
      </c>
      <c r="AI212" s="159">
        <f t="shared" ref="AI212:AI232" si="320">Q212</f>
        <v>5.6415978070000001</v>
      </c>
      <c r="AJ212" s="160">
        <f t="shared" ref="AJ212:AJ232" si="321">R212</f>
        <v>5.54</v>
      </c>
      <c r="AK212" s="160">
        <f t="shared" ref="AK212:AK232" si="322">S212</f>
        <v>5.825842185</v>
      </c>
      <c r="AL212" s="170">
        <f t="shared" si="298"/>
        <v>6.8335181598516703E-2</v>
      </c>
      <c r="AM212" s="127">
        <f t="shared" si="299"/>
        <v>5.7720042010350303E-2</v>
      </c>
      <c r="AN212" s="127">
        <f t="shared" si="300"/>
        <v>5.4149036748349033E-2</v>
      </c>
      <c r="AO212" s="155">
        <f t="shared" si="301"/>
        <v>4.7975369025056169E-2</v>
      </c>
      <c r="AP212" s="154">
        <f t="shared" si="302"/>
        <v>4.1418053218495787E-2</v>
      </c>
      <c r="AQ212" s="154">
        <f t="shared" si="303"/>
        <v>3.9140537169602085E-2</v>
      </c>
      <c r="AR212" s="128">
        <f t="shared" si="304"/>
        <v>0.11371523639001779</v>
      </c>
      <c r="AS212" s="127">
        <f t="shared" si="305"/>
        <v>0.11289056625444793</v>
      </c>
      <c r="AT212" s="127">
        <f t="shared" si="306"/>
        <v>0.108953420755592</v>
      </c>
      <c r="AU212" s="128">
        <f t="shared" si="237"/>
        <v>0.1275</v>
      </c>
      <c r="AV212" s="127">
        <f t="shared" si="238"/>
        <v>0.1225</v>
      </c>
      <c r="AW212" s="127">
        <f t="shared" si="239"/>
        <v>0.1125</v>
      </c>
      <c r="AX212" s="159">
        <f t="shared" si="307"/>
        <v>100</v>
      </c>
      <c r="AY212" s="160">
        <f t="shared" si="308"/>
        <v>180</v>
      </c>
      <c r="AZ212" s="160">
        <f t="shared" si="309"/>
        <v>225</v>
      </c>
      <c r="BA212" s="159">
        <f t="shared" si="310"/>
        <v>5.6415978070000001</v>
      </c>
      <c r="BB212" s="160">
        <f t="shared" si="311"/>
        <v>5.54</v>
      </c>
      <c r="BC212" s="160">
        <f t="shared" si="312"/>
        <v>5.825842185</v>
      </c>
      <c r="BD212" s="171">
        <f t="shared" si="313"/>
        <v>129.52833333333334</v>
      </c>
      <c r="BE212" s="172">
        <f t="shared" si="314"/>
        <v>166.19499999999999</v>
      </c>
      <c r="BF212" s="172">
        <f t="shared" si="315"/>
        <v>186.82000000000002</v>
      </c>
      <c r="BG212" s="159">
        <f t="shared" si="316"/>
        <v>5.6542803605000005</v>
      </c>
      <c r="BH212" s="160">
        <f t="shared" si="317"/>
        <v>5.5341666666666667</v>
      </c>
      <c r="BI212" s="160">
        <f t="shared" si="318"/>
        <v>5.8140192579166667</v>
      </c>
    </row>
    <row r="213" spans="1:63">
      <c r="A213" s="6">
        <v>45778</v>
      </c>
      <c r="B213" s="10">
        <v>2.7650361963098848E-3</v>
      </c>
      <c r="C213" s="10">
        <v>1.7574457979959669E-3</v>
      </c>
      <c r="D213" s="10">
        <v>1.6589776817833015E-3</v>
      </c>
      <c r="E213" s="67">
        <v>2.2189814000864133E-3</v>
      </c>
      <c r="F213" s="10">
        <v>1.6432154581927461E-3</v>
      </c>
      <c r="G213" s="10">
        <v>1.5939814000864134E-3</v>
      </c>
      <c r="H213" s="67">
        <f t="shared" si="282"/>
        <v>1.02368443581764E-2</v>
      </c>
      <c r="I213" s="10">
        <f t="shared" si="283"/>
        <v>9.6763780332134175E-3</v>
      </c>
      <c r="J213" s="10">
        <f t="shared" si="284"/>
        <v>8.9237257287477778E-3</v>
      </c>
      <c r="K213" s="225">
        <v>0.13</v>
      </c>
      <c r="L213" s="222">
        <v>0.1225</v>
      </c>
      <c r="M213" s="222">
        <v>0.1125</v>
      </c>
      <c r="N213" s="78">
        <f t="shared" si="288"/>
        <v>100</v>
      </c>
      <c r="O213" s="40">
        <f t="shared" si="288"/>
        <v>180</v>
      </c>
      <c r="P213" s="40">
        <f t="shared" si="288"/>
        <v>225</v>
      </c>
      <c r="Q213" s="81">
        <v>5.6173323670000004</v>
      </c>
      <c r="R213" s="47">
        <v>5.53</v>
      </c>
      <c r="S213" s="47">
        <v>5.7043238360000004</v>
      </c>
      <c r="T213" s="161">
        <f t="shared" si="289"/>
        <v>1.0959766235819846E-2</v>
      </c>
      <c r="U213" s="162">
        <f t="shared" si="290"/>
        <v>7.9180020031084375E-3</v>
      </c>
      <c r="V213" s="162">
        <f t="shared" si="291"/>
        <v>7.6210692284437442E-3</v>
      </c>
      <c r="W213" s="163">
        <f t="shared" si="198"/>
        <v>9.6362392747491032E-3</v>
      </c>
      <c r="X213" s="162">
        <f t="shared" si="292"/>
        <v>7.8988594303013304E-3</v>
      </c>
      <c r="Y213" s="162">
        <f t="shared" si="200"/>
        <v>7.7503877096134488E-3</v>
      </c>
      <c r="Z213" s="163">
        <f t="shared" si="293"/>
        <v>3.0645462019987857E-2</v>
      </c>
      <c r="AA213" s="162">
        <f t="shared" si="319"/>
        <v>2.9310936996617132E-2</v>
      </c>
      <c r="AB213" s="162">
        <f t="shared" si="294"/>
        <v>2.7010786450877067E-2</v>
      </c>
      <c r="AC213" s="128">
        <f t="shared" si="234"/>
        <v>0.13</v>
      </c>
      <c r="AD213" s="127">
        <f t="shared" si="235"/>
        <v>0.1225</v>
      </c>
      <c r="AE213" s="127">
        <f t="shared" si="236"/>
        <v>0.1125</v>
      </c>
      <c r="AF213" s="159">
        <f t="shared" si="295"/>
        <v>100</v>
      </c>
      <c r="AG213" s="160">
        <f t="shared" si="296"/>
        <v>180</v>
      </c>
      <c r="AH213" s="160">
        <f t="shared" si="297"/>
        <v>225</v>
      </c>
      <c r="AI213" s="159">
        <f t="shared" si="320"/>
        <v>5.6173323670000004</v>
      </c>
      <c r="AJ213" s="160">
        <f t="shared" si="321"/>
        <v>5.53</v>
      </c>
      <c r="AK213" s="160">
        <f t="shared" si="322"/>
        <v>5.7043238360000004</v>
      </c>
      <c r="AL213" s="170">
        <f t="shared" si="298"/>
        <v>6.1838801710206948E-2</v>
      </c>
      <c r="AM213" s="127">
        <f t="shared" si="299"/>
        <v>5.0231864063472464E-2</v>
      </c>
      <c r="AN213" s="127">
        <f t="shared" si="300"/>
        <v>4.6583255499641041E-2</v>
      </c>
      <c r="AO213" s="155">
        <f t="shared" si="301"/>
        <v>4.5491545766147778E-2</v>
      </c>
      <c r="AP213" s="154">
        <f t="shared" si="302"/>
        <v>3.8352904103110763E-2</v>
      </c>
      <c r="AQ213" s="154">
        <f t="shared" si="303"/>
        <v>3.6031164501220569E-2</v>
      </c>
      <c r="AR213" s="128">
        <f t="shared" si="304"/>
        <v>0.11579353721008756</v>
      </c>
      <c r="AS213" s="127">
        <f t="shared" si="305"/>
        <v>0.11434875871816685</v>
      </c>
      <c r="AT213" s="127">
        <f t="shared" si="306"/>
        <v>0.109578714029408</v>
      </c>
      <c r="AU213" s="128">
        <f t="shared" si="237"/>
        <v>0.13</v>
      </c>
      <c r="AV213" s="127">
        <f t="shared" si="238"/>
        <v>0.1225</v>
      </c>
      <c r="AW213" s="127">
        <f t="shared" si="239"/>
        <v>0.1125</v>
      </c>
      <c r="AX213" s="159">
        <f t="shared" si="307"/>
        <v>100</v>
      </c>
      <c r="AY213" s="160">
        <f t="shared" si="308"/>
        <v>180</v>
      </c>
      <c r="AZ213" s="160">
        <f t="shared" si="309"/>
        <v>225</v>
      </c>
      <c r="BA213" s="159">
        <f t="shared" si="310"/>
        <v>5.6173323670000004</v>
      </c>
      <c r="BB213" s="160">
        <f t="shared" si="311"/>
        <v>5.53</v>
      </c>
      <c r="BC213" s="160">
        <f t="shared" si="312"/>
        <v>5.7043238360000004</v>
      </c>
      <c r="BD213" s="171">
        <f t="shared" si="313"/>
        <v>126.02833333333335</v>
      </c>
      <c r="BE213" s="172">
        <f t="shared" si="314"/>
        <v>169.36166666666668</v>
      </c>
      <c r="BF213" s="172">
        <f t="shared" si="315"/>
        <v>193.73666666666668</v>
      </c>
      <c r="BG213" s="159">
        <f t="shared" si="316"/>
        <v>5.6857247244166667</v>
      </c>
      <c r="BH213" s="160">
        <f t="shared" si="317"/>
        <v>5.5583333333333336</v>
      </c>
      <c r="BI213" s="160">
        <f t="shared" si="318"/>
        <v>5.8527129109166678</v>
      </c>
    </row>
    <row r="214" spans="1:63">
      <c r="A214" s="6">
        <v>45809</v>
      </c>
      <c r="B214" s="10">
        <v>5.4589383937493803E-3</v>
      </c>
      <c r="C214" s="10">
        <v>4.4513479954354628E-3</v>
      </c>
      <c r="D214" s="10">
        <v>4.3528798792227975E-3</v>
      </c>
      <c r="E214" s="67">
        <v>3.3015113871443188E-3</v>
      </c>
      <c r="F214" s="10">
        <v>2.7257454452506514E-3</v>
      </c>
      <c r="G214" s="10">
        <v>2.6765113871443187E-3</v>
      </c>
      <c r="H214" s="67">
        <f t="shared" si="282"/>
        <v>1.02368443581764E-2</v>
      </c>
      <c r="I214" s="10">
        <f t="shared" si="283"/>
        <v>9.6763780332134175E-3</v>
      </c>
      <c r="J214" s="10">
        <f t="shared" si="284"/>
        <v>8.9237257287477778E-3</v>
      </c>
      <c r="K214" s="225">
        <v>0.13</v>
      </c>
      <c r="L214" s="222">
        <v>0.1225</v>
      </c>
      <c r="M214" s="222">
        <v>0.1125</v>
      </c>
      <c r="N214" s="78">
        <f t="shared" si="288"/>
        <v>100</v>
      </c>
      <c r="O214" s="40">
        <f t="shared" si="288"/>
        <v>180</v>
      </c>
      <c r="P214" s="40">
        <f t="shared" si="288"/>
        <v>225</v>
      </c>
      <c r="Q214" s="81">
        <v>5.5795511290000004</v>
      </c>
      <c r="R214" s="47">
        <v>5.52</v>
      </c>
      <c r="S214" s="47">
        <v>5.5577527379999996</v>
      </c>
      <c r="T214" s="161">
        <f t="shared" si="289"/>
        <v>1.0769659587387403E-2</v>
      </c>
      <c r="U214" s="162">
        <f t="shared" si="290"/>
        <v>7.7282772542037748E-3</v>
      </c>
      <c r="V214" s="162">
        <f t="shared" si="291"/>
        <v>7.431381780584001E-3</v>
      </c>
      <c r="W214" s="163">
        <f t="shared" si="198"/>
        <v>1.0104663050284346E-2</v>
      </c>
      <c r="X214" s="162">
        <f t="shared" si="292"/>
        <v>8.3667457743408225E-3</v>
      </c>
      <c r="Y214" s="162">
        <f t="shared" si="200"/>
        <v>8.2182281119114187E-3</v>
      </c>
      <c r="Z214" s="163">
        <f t="shared" si="293"/>
        <v>3.0835705837330751E-2</v>
      </c>
      <c r="AA214" s="162">
        <f t="shared" si="319"/>
        <v>2.9310936996617132E-2</v>
      </c>
      <c r="AB214" s="162">
        <f t="shared" si="294"/>
        <v>2.7010786450877067E-2</v>
      </c>
      <c r="AC214" s="128">
        <f t="shared" si="234"/>
        <v>0.13</v>
      </c>
      <c r="AD214" s="127">
        <f t="shared" si="235"/>
        <v>0.1225</v>
      </c>
      <c r="AE214" s="127">
        <f t="shared" si="236"/>
        <v>0.1125</v>
      </c>
      <c r="AF214" s="159">
        <f t="shared" si="295"/>
        <v>100</v>
      </c>
      <c r="AG214" s="160">
        <f t="shared" si="296"/>
        <v>180</v>
      </c>
      <c r="AH214" s="160">
        <f t="shared" si="297"/>
        <v>225</v>
      </c>
      <c r="AI214" s="159">
        <f t="shared" si="320"/>
        <v>5.5795511290000004</v>
      </c>
      <c r="AJ214" s="160">
        <f t="shared" si="321"/>
        <v>5.52</v>
      </c>
      <c r="AK214" s="160">
        <f t="shared" si="322"/>
        <v>5.5577527379999996</v>
      </c>
      <c r="AL214" s="170">
        <f t="shared" si="298"/>
        <v>5.9014163180135082E-2</v>
      </c>
      <c r="AM214" s="127">
        <f t="shared" si="299"/>
        <v>4.638844304524059E-2</v>
      </c>
      <c r="AN214" s="127">
        <f t="shared" si="300"/>
        <v>4.2650963990979562E-2</v>
      </c>
      <c r="AO214" s="155">
        <f t="shared" si="301"/>
        <v>4.6745083334654769E-2</v>
      </c>
      <c r="AP214" s="154">
        <f t="shared" si="302"/>
        <v>3.900128709912476E-2</v>
      </c>
      <c r="AQ214" s="154">
        <f t="shared" si="303"/>
        <v>3.6627196597589728E-2</v>
      </c>
      <c r="AR214" s="128">
        <f t="shared" si="304"/>
        <v>0.11787571634137883</v>
      </c>
      <c r="AS214" s="127">
        <f t="shared" si="305"/>
        <v>0.11580886181472416</v>
      </c>
      <c r="AT214" s="127">
        <f t="shared" si="306"/>
        <v>0.11020435988041188</v>
      </c>
      <c r="AU214" s="128">
        <f t="shared" si="237"/>
        <v>0.13</v>
      </c>
      <c r="AV214" s="127">
        <f t="shared" si="238"/>
        <v>0.1225</v>
      </c>
      <c r="AW214" s="127">
        <f t="shared" si="239"/>
        <v>0.1125</v>
      </c>
      <c r="AX214" s="159">
        <f t="shared" si="307"/>
        <v>100</v>
      </c>
      <c r="AY214" s="160">
        <f t="shared" si="308"/>
        <v>180</v>
      </c>
      <c r="AZ214" s="160">
        <f t="shared" si="309"/>
        <v>225</v>
      </c>
      <c r="BA214" s="159">
        <f t="shared" si="310"/>
        <v>5.5795511290000004</v>
      </c>
      <c r="BB214" s="160">
        <f t="shared" si="311"/>
        <v>5.52</v>
      </c>
      <c r="BC214" s="160">
        <f t="shared" si="312"/>
        <v>5.5577527379999996</v>
      </c>
      <c r="BD214" s="171">
        <f t="shared" si="313"/>
        <v>120.22500000000001</v>
      </c>
      <c r="BE214" s="172">
        <f t="shared" si="314"/>
        <v>170.22499999999999</v>
      </c>
      <c r="BF214" s="172">
        <f t="shared" si="315"/>
        <v>198.35</v>
      </c>
      <c r="BG214" s="159">
        <f t="shared" si="316"/>
        <v>5.6873539851666663</v>
      </c>
      <c r="BH214" s="160">
        <f>AVERAGE(R203:R214)</f>
        <v>5.5549999999999997</v>
      </c>
      <c r="BI214" s="160">
        <f t="shared" si="318"/>
        <v>5.8525256390833347</v>
      </c>
    </row>
    <row r="215" spans="1:63">
      <c r="A215" s="6">
        <v>45839</v>
      </c>
      <c r="B215" s="10">
        <v>1.6961527216694285E-3</v>
      </c>
      <c r="C215" s="10">
        <v>6.8856232335551065E-4</v>
      </c>
      <c r="D215" s="10">
        <v>5.9009420714284529E-4</v>
      </c>
      <c r="E215" s="67">
        <v>3.5163707007752646E-3</v>
      </c>
      <c r="F215" s="10">
        <v>2.9406047588815972E-3</v>
      </c>
      <c r="G215" s="10">
        <v>2.8913707007752645E-3</v>
      </c>
      <c r="H215" s="67">
        <f t="shared" si="282"/>
        <v>1.02368443581764E-2</v>
      </c>
      <c r="I215" s="10">
        <f t="shared" si="283"/>
        <v>9.6763780332134175E-3</v>
      </c>
      <c r="J215" s="10">
        <f t="shared" si="284"/>
        <v>8.9237257287477778E-3</v>
      </c>
      <c r="K215" s="225">
        <v>0.13</v>
      </c>
      <c r="L215" s="222">
        <v>0.1225</v>
      </c>
      <c r="M215" s="222">
        <v>0.1125</v>
      </c>
      <c r="N215" s="78">
        <f t="shared" si="288"/>
        <v>100</v>
      </c>
      <c r="O215" s="40">
        <f t="shared" si="288"/>
        <v>180</v>
      </c>
      <c r="P215" s="40">
        <f t="shared" si="288"/>
        <v>225</v>
      </c>
      <c r="Q215" s="81">
        <v>5.5684625739999998</v>
      </c>
      <c r="R215" s="47">
        <v>5.52</v>
      </c>
      <c r="S215" s="47">
        <v>5.4964624960000004</v>
      </c>
      <c r="T215" s="161">
        <f t="shared" si="289"/>
        <v>9.9491961928690476E-3</v>
      </c>
      <c r="U215" s="162">
        <f t="shared" si="290"/>
        <v>6.9094596477214942E-3</v>
      </c>
      <c r="V215" s="162">
        <f t="shared" si="291"/>
        <v>6.6127249223062456E-3</v>
      </c>
      <c r="W215" s="163">
        <f t="shared" si="198"/>
        <v>9.0636273403621459E-3</v>
      </c>
      <c r="X215" s="162">
        <f t="shared" si="292"/>
        <v>7.326905207530432E-3</v>
      </c>
      <c r="Y215" s="162">
        <f t="shared" si="200"/>
        <v>7.1784897105788836E-3</v>
      </c>
      <c r="Z215" s="163">
        <f t="shared" si="293"/>
        <v>3.1025984771220649E-2</v>
      </c>
      <c r="AA215" s="162">
        <f t="shared" si="319"/>
        <v>2.9310936996617132E-2</v>
      </c>
      <c r="AB215" s="162">
        <f t="shared" si="294"/>
        <v>2.7010786450877067E-2</v>
      </c>
      <c r="AC215" s="128">
        <f t="shared" si="234"/>
        <v>0.13</v>
      </c>
      <c r="AD215" s="127">
        <f t="shared" si="235"/>
        <v>0.1225</v>
      </c>
      <c r="AE215" s="127">
        <f t="shared" si="236"/>
        <v>0.1125</v>
      </c>
      <c r="AF215" s="159">
        <f t="shared" si="295"/>
        <v>100</v>
      </c>
      <c r="AG215" s="160">
        <f t="shared" si="296"/>
        <v>180</v>
      </c>
      <c r="AH215" s="160">
        <f t="shared" si="297"/>
        <v>225</v>
      </c>
      <c r="AI215" s="159">
        <f t="shared" si="320"/>
        <v>5.5684625739999998</v>
      </c>
      <c r="AJ215" s="160">
        <f t="shared" si="321"/>
        <v>5.52</v>
      </c>
      <c r="AK215" s="160">
        <f t="shared" si="322"/>
        <v>5.4964624960000004</v>
      </c>
      <c r="AL215" s="170">
        <f t="shared" si="298"/>
        <v>5.4378702847927229E-2</v>
      </c>
      <c r="AM215" s="127">
        <f t="shared" si="299"/>
        <v>4.0760308818920565E-2</v>
      </c>
      <c r="AN215" s="127">
        <f t="shared" si="300"/>
        <v>3.6940886874965218E-2</v>
      </c>
      <c r="AO215" s="155">
        <f t="shared" si="301"/>
        <v>4.6449319662157373E-2</v>
      </c>
      <c r="AP215" s="154">
        <f t="shared" si="302"/>
        <v>3.8111754561120481E-2</v>
      </c>
      <c r="AQ215" s="154">
        <f t="shared" si="303"/>
        <v>3.5688852462102627E-2</v>
      </c>
      <c r="AR215" s="128">
        <f t="shared" si="304"/>
        <v>0.11996178102119659</v>
      </c>
      <c r="AS215" s="127">
        <f t="shared" si="305"/>
        <v>0.1172708780475733</v>
      </c>
      <c r="AT215" s="127">
        <f t="shared" si="306"/>
        <v>0.11083035850740663</v>
      </c>
      <c r="AU215" s="128">
        <f t="shared" si="237"/>
        <v>0.13</v>
      </c>
      <c r="AV215" s="127">
        <f t="shared" si="238"/>
        <v>0.1225</v>
      </c>
      <c r="AW215" s="127">
        <f t="shared" si="239"/>
        <v>0.1125</v>
      </c>
      <c r="AX215" s="159">
        <f t="shared" si="307"/>
        <v>100</v>
      </c>
      <c r="AY215" s="160">
        <f t="shared" si="308"/>
        <v>180</v>
      </c>
      <c r="AZ215" s="160">
        <f t="shared" si="309"/>
        <v>225</v>
      </c>
      <c r="BA215" s="159">
        <f t="shared" si="310"/>
        <v>5.5684625739999998</v>
      </c>
      <c r="BB215" s="160">
        <f t="shared" si="311"/>
        <v>5.52</v>
      </c>
      <c r="BC215" s="160">
        <f t="shared" si="312"/>
        <v>5.4964624960000004</v>
      </c>
      <c r="BD215" s="171">
        <f t="shared" si="313"/>
        <v>115.41000000000001</v>
      </c>
      <c r="BE215" s="172">
        <f t="shared" si="314"/>
        <v>172.07666666666668</v>
      </c>
      <c r="BF215" s="172">
        <f t="shared" si="315"/>
        <v>203.95166666666668</v>
      </c>
      <c r="BG215" s="159">
        <f t="shared" si="316"/>
        <v>5.6797258663333343</v>
      </c>
      <c r="BH215" s="160">
        <f t="shared" si="317"/>
        <v>5.543333333333333</v>
      </c>
      <c r="BI215" s="160">
        <f t="shared" si="318"/>
        <v>5.838897513750001</v>
      </c>
    </row>
    <row r="216" spans="1:63">
      <c r="A216" s="6">
        <v>45870</v>
      </c>
      <c r="B216" s="10">
        <v>8.6494730458370485E-4</v>
      </c>
      <c r="C216" s="10">
        <v>-1.4264309373021307E-4</v>
      </c>
      <c r="D216" s="10">
        <v>-2.4111120994287842E-4</v>
      </c>
      <c r="E216" s="67">
        <v>1.7494070970062599E-3</v>
      </c>
      <c r="F216" s="10">
        <v>1.1736411551125927E-3</v>
      </c>
      <c r="G216" s="10">
        <v>1.12440709700626E-3</v>
      </c>
      <c r="H216" s="67">
        <f t="shared" si="282"/>
        <v>1.02368443581764E-2</v>
      </c>
      <c r="I216" s="10">
        <f t="shared" si="283"/>
        <v>9.6763780332134175E-3</v>
      </c>
      <c r="J216" s="10">
        <f t="shared" si="284"/>
        <v>8.9237257287477778E-3</v>
      </c>
      <c r="K216" s="225">
        <v>0.13</v>
      </c>
      <c r="L216" s="222">
        <v>0.1225</v>
      </c>
      <c r="M216" s="222">
        <v>0.1125</v>
      </c>
      <c r="N216" s="78">
        <f>N215+(N$220-N$208)/12</f>
        <v>100</v>
      </c>
      <c r="O216" s="40">
        <f t="shared" si="288"/>
        <v>180</v>
      </c>
      <c r="P216" s="40">
        <f t="shared" si="288"/>
        <v>225</v>
      </c>
      <c r="Q216" s="81">
        <v>5.5592424720000002</v>
      </c>
      <c r="R216" s="47">
        <v>5.52</v>
      </c>
      <c r="S216" s="47">
        <v>5.4818526050000003</v>
      </c>
      <c r="T216" s="161">
        <f t="shared" si="289"/>
        <v>8.0354943987048788E-3</v>
      </c>
      <c r="U216" s="162">
        <f t="shared" si="290"/>
        <v>4.9995986456639052E-3</v>
      </c>
      <c r="V216" s="162">
        <f t="shared" si="291"/>
        <v>4.7032390598407137E-3</v>
      </c>
      <c r="W216" s="163">
        <f t="shared" si="198"/>
        <v>8.5908460836054967E-3</v>
      </c>
      <c r="X216" s="162">
        <f t="shared" si="292"/>
        <v>6.8546663682045317E-3</v>
      </c>
      <c r="Y216" s="162">
        <f t="shared" si="200"/>
        <v>6.7062972392122333E-3</v>
      </c>
      <c r="Z216" s="163">
        <f t="shared" si="293"/>
        <v>3.1025984771220649E-2</v>
      </c>
      <c r="AA216" s="162">
        <f t="shared" si="319"/>
        <v>2.9310936996617132E-2</v>
      </c>
      <c r="AB216" s="162">
        <f t="shared" si="294"/>
        <v>2.7010786450877067E-2</v>
      </c>
      <c r="AC216" s="128">
        <f t="shared" si="234"/>
        <v>0.13</v>
      </c>
      <c r="AD216" s="127">
        <f t="shared" si="235"/>
        <v>0.1225</v>
      </c>
      <c r="AE216" s="127">
        <f t="shared" si="236"/>
        <v>0.1125</v>
      </c>
      <c r="AF216" s="159">
        <f t="shared" si="295"/>
        <v>100</v>
      </c>
      <c r="AG216" s="160">
        <f t="shared" si="296"/>
        <v>180</v>
      </c>
      <c r="AH216" s="160">
        <f t="shared" si="297"/>
        <v>225</v>
      </c>
      <c r="AI216" s="159">
        <f t="shared" si="320"/>
        <v>5.5592424720000002</v>
      </c>
      <c r="AJ216" s="160">
        <f t="shared" si="321"/>
        <v>5.52</v>
      </c>
      <c r="AK216" s="160">
        <f t="shared" si="322"/>
        <v>5.4818526050000003</v>
      </c>
      <c r="AL216" s="170">
        <f t="shared" si="298"/>
        <v>5.223919121045606E-2</v>
      </c>
      <c r="AM216" s="127">
        <f t="shared" si="299"/>
        <v>3.7602803418725017E-2</v>
      </c>
      <c r="AN216" s="127">
        <f t="shared" si="300"/>
        <v>3.3693158643027354E-2</v>
      </c>
      <c r="AO216" s="155">
        <f t="shared" si="301"/>
        <v>4.8489683465324784E-2</v>
      </c>
      <c r="AP216" s="154">
        <f t="shared" si="302"/>
        <v>3.9538032846448745E-2</v>
      </c>
      <c r="AQ216" s="154">
        <f t="shared" si="303"/>
        <v>3.706080051820515E-2</v>
      </c>
      <c r="AR216" s="128">
        <f t="shared" si="304"/>
        <v>0.12205173850035256</v>
      </c>
      <c r="AS216" s="127">
        <f t="shared" si="305"/>
        <v>0.11873480992344954</v>
      </c>
      <c r="AT216" s="127">
        <f t="shared" si="306"/>
        <v>0.11145671010930935</v>
      </c>
      <c r="AU216" s="128">
        <f t="shared" si="237"/>
        <v>0.13</v>
      </c>
      <c r="AV216" s="127">
        <f t="shared" si="238"/>
        <v>0.1225</v>
      </c>
      <c r="AW216" s="127">
        <f t="shared" si="239"/>
        <v>0.1125</v>
      </c>
      <c r="AX216" s="159">
        <f t="shared" si="307"/>
        <v>100</v>
      </c>
      <c r="AY216" s="160">
        <f t="shared" si="308"/>
        <v>180</v>
      </c>
      <c r="AZ216" s="160">
        <f t="shared" si="309"/>
        <v>225</v>
      </c>
      <c r="BA216" s="159">
        <f t="shared" si="310"/>
        <v>5.5592424720000002</v>
      </c>
      <c r="BB216" s="160">
        <f t="shared" si="311"/>
        <v>5.52</v>
      </c>
      <c r="BC216" s="160">
        <f t="shared" si="312"/>
        <v>5.4818526050000003</v>
      </c>
      <c r="BD216" s="171">
        <f t="shared" si="313"/>
        <v>111.22416666666668</v>
      </c>
      <c r="BE216" s="172">
        <f t="shared" si="314"/>
        <v>174.5575</v>
      </c>
      <c r="BF216" s="172">
        <f t="shared" si="315"/>
        <v>210.1825</v>
      </c>
      <c r="BG216" s="159">
        <f t="shared" si="316"/>
        <v>5.6713294056666674</v>
      </c>
      <c r="BH216" s="160">
        <f t="shared" si="317"/>
        <v>5.5316666666666663</v>
      </c>
      <c r="BI216" s="160">
        <f t="shared" si="318"/>
        <v>5.8240518974999995</v>
      </c>
    </row>
    <row r="217" spans="1:63">
      <c r="A217" s="6">
        <v>45901</v>
      </c>
      <c r="B217" s="10">
        <v>5.9377039048411472E-3</v>
      </c>
      <c r="C217" s="10">
        <v>4.9301135065272289E-3</v>
      </c>
      <c r="D217" s="10">
        <v>4.8316453903145635E-3</v>
      </c>
      <c r="E217" s="67">
        <v>3.4408614340570194E-3</v>
      </c>
      <c r="F217" s="10">
        <v>2.865095492163352E-3</v>
      </c>
      <c r="G217" s="10">
        <v>2.8158614340570193E-3</v>
      </c>
      <c r="H217" s="67">
        <f t="shared" si="282"/>
        <v>1.02368443581764E-2</v>
      </c>
      <c r="I217" s="10">
        <f t="shared" si="283"/>
        <v>9.6763780332134175E-3</v>
      </c>
      <c r="J217" s="10">
        <f t="shared" si="284"/>
        <v>8.9237257287477778E-3</v>
      </c>
      <c r="K217" s="225">
        <v>0.13</v>
      </c>
      <c r="L217" s="222">
        <v>0.1225</v>
      </c>
      <c r="M217" s="222">
        <v>0.1125</v>
      </c>
      <c r="N217" s="78">
        <f t="shared" si="288"/>
        <v>100</v>
      </c>
      <c r="O217" s="40">
        <f t="shared" si="288"/>
        <v>180</v>
      </c>
      <c r="P217" s="40">
        <f t="shared" si="288"/>
        <v>225</v>
      </c>
      <c r="Q217" s="81">
        <v>5.5364982700000001</v>
      </c>
      <c r="R217" s="47">
        <v>5.5</v>
      </c>
      <c r="S217" s="47">
        <v>5.4679340559999998</v>
      </c>
      <c r="T217" s="161">
        <f t="shared" si="289"/>
        <v>8.515486778548409E-3</v>
      </c>
      <c r="U217" s="162">
        <f t="shared" si="290"/>
        <v>5.4786254770307075E-3</v>
      </c>
      <c r="V217" s="162">
        <f t="shared" si="291"/>
        <v>5.1821715838373805E-3</v>
      </c>
      <c r="W217" s="163">
        <f t="shared" si="198"/>
        <v>8.7309307741219033E-3</v>
      </c>
      <c r="X217" s="162">
        <f t="shared" si="292"/>
        <v>6.9945902164052498E-3</v>
      </c>
      <c r="Y217" s="162">
        <f t="shared" si="200"/>
        <v>6.8462073379873534E-3</v>
      </c>
      <c r="Z217" s="163">
        <f t="shared" si="293"/>
        <v>3.1025984771220649E-2</v>
      </c>
      <c r="AA217" s="162">
        <f t="shared" si="319"/>
        <v>2.9310936996617132E-2</v>
      </c>
      <c r="AB217" s="162">
        <f t="shared" si="294"/>
        <v>2.7010786450877067E-2</v>
      </c>
      <c r="AC217" s="128">
        <f t="shared" si="234"/>
        <v>0.13</v>
      </c>
      <c r="AD217" s="127">
        <f t="shared" si="235"/>
        <v>0.1225</v>
      </c>
      <c r="AE217" s="127">
        <f t="shared" si="236"/>
        <v>0.1125</v>
      </c>
      <c r="AF217" s="159">
        <f t="shared" si="295"/>
        <v>100</v>
      </c>
      <c r="AG217" s="160">
        <f t="shared" si="296"/>
        <v>180</v>
      </c>
      <c r="AH217" s="160">
        <f t="shared" si="297"/>
        <v>225</v>
      </c>
      <c r="AI217" s="159">
        <f t="shared" si="320"/>
        <v>5.5364982700000001</v>
      </c>
      <c r="AJ217" s="160">
        <f t="shared" si="321"/>
        <v>5.5</v>
      </c>
      <c r="AK217" s="160">
        <f t="shared" si="322"/>
        <v>5.4679340559999998</v>
      </c>
      <c r="AL217" s="170">
        <f t="shared" si="298"/>
        <v>5.1730484261305998E-2</v>
      </c>
      <c r="AM217" s="127">
        <f t="shared" si="299"/>
        <v>3.7608845678830383E-2</v>
      </c>
      <c r="AN217" s="127">
        <f t="shared" si="300"/>
        <v>3.4369867070646709E-2</v>
      </c>
      <c r="AO217" s="155">
        <f t="shared" si="301"/>
        <v>4.4829156856989627E-2</v>
      </c>
      <c r="AP217" s="154">
        <f t="shared" si="302"/>
        <v>3.634354697404496E-2</v>
      </c>
      <c r="AQ217" s="154">
        <f t="shared" si="303"/>
        <v>3.4337277181663906E-2</v>
      </c>
      <c r="AR217" s="128">
        <f t="shared" si="304"/>
        <v>0.1239339123841916</v>
      </c>
      <c r="AS217" s="127">
        <f t="shared" si="305"/>
        <v>0.11998971914955714</v>
      </c>
      <c r="AT217" s="127">
        <f t="shared" si="306"/>
        <v>0.11187400261043745</v>
      </c>
      <c r="AU217" s="128">
        <f t="shared" si="237"/>
        <v>0.13</v>
      </c>
      <c r="AV217" s="127">
        <f t="shared" si="238"/>
        <v>0.1225</v>
      </c>
      <c r="AW217" s="127">
        <f t="shared" si="239"/>
        <v>0.1125</v>
      </c>
      <c r="AX217" s="159">
        <f t="shared" si="307"/>
        <v>100</v>
      </c>
      <c r="AY217" s="160">
        <f t="shared" si="308"/>
        <v>180</v>
      </c>
      <c r="AZ217" s="160">
        <f t="shared" si="309"/>
        <v>225</v>
      </c>
      <c r="BA217" s="159">
        <f t="shared" si="310"/>
        <v>5.5364982700000001</v>
      </c>
      <c r="BB217" s="160">
        <f t="shared" si="311"/>
        <v>5.5</v>
      </c>
      <c r="BC217" s="160">
        <f t="shared" si="312"/>
        <v>5.4679340559999998</v>
      </c>
      <c r="BD217" s="171">
        <f t="shared" si="313"/>
        <v>107.26055555555554</v>
      </c>
      <c r="BE217" s="172">
        <f t="shared" si="314"/>
        <v>176.70500000000001</v>
      </c>
      <c r="BF217" s="172">
        <f t="shared" si="315"/>
        <v>215.76750000000001</v>
      </c>
      <c r="BG217" s="159">
        <f t="shared" si="316"/>
        <v>5.6618709281666675</v>
      </c>
      <c r="BH217" s="160">
        <f t="shared" si="317"/>
        <v>5.5249999999999986</v>
      </c>
      <c r="BI217" s="160">
        <f t="shared" si="318"/>
        <v>5.8047130688333333</v>
      </c>
    </row>
    <row r="218" spans="1:63">
      <c r="A218" s="6">
        <v>45931</v>
      </c>
      <c r="B218" s="10">
        <v>4.4280341517983213E-3</v>
      </c>
      <c r="C218" s="10">
        <v>3.4204437534844034E-3</v>
      </c>
      <c r="D218" s="10">
        <v>3.321975637271738E-3</v>
      </c>
      <c r="E218" s="67">
        <v>4.7912536617771119E-3</v>
      </c>
      <c r="F218" s="10">
        <v>4.2154877198834449E-3</v>
      </c>
      <c r="G218" s="10">
        <v>4.1662536617771122E-3</v>
      </c>
      <c r="H218" s="67">
        <f t="shared" si="282"/>
        <v>1.02368443581764E-2</v>
      </c>
      <c r="I218" s="10">
        <f t="shared" si="283"/>
        <v>9.6763780332134175E-3</v>
      </c>
      <c r="J218" s="10">
        <f t="shared" si="284"/>
        <v>8.9237257287477778E-3</v>
      </c>
      <c r="K218" s="225">
        <v>0.13</v>
      </c>
      <c r="L218" s="222">
        <v>0.1225</v>
      </c>
      <c r="M218" s="222">
        <v>0.1125</v>
      </c>
      <c r="N218" s="78">
        <f t="shared" si="288"/>
        <v>100</v>
      </c>
      <c r="O218" s="40">
        <f t="shared" si="288"/>
        <v>180</v>
      </c>
      <c r="P218" s="40">
        <f t="shared" si="288"/>
        <v>225</v>
      </c>
      <c r="Q218" s="81">
        <v>5.5278053720000004</v>
      </c>
      <c r="R218" s="47">
        <v>5.5</v>
      </c>
      <c r="S218" s="47">
        <v>5.4694144659999999</v>
      </c>
      <c r="T218" s="161">
        <f t="shared" si="289"/>
        <v>1.1265966275591177E-2</v>
      </c>
      <c r="U218" s="162">
        <f t="shared" si="290"/>
        <v>8.2235837874911066E-3</v>
      </c>
      <c r="V218" s="162">
        <f t="shared" si="291"/>
        <v>7.9265906265049146E-3</v>
      </c>
      <c r="W218" s="163">
        <f t="shared" si="198"/>
        <v>1.0012438394153333E-2</v>
      </c>
      <c r="X218" s="162">
        <f t="shared" si="292"/>
        <v>8.2746263808566312E-3</v>
      </c>
      <c r="Y218" s="162">
        <f t="shared" si="200"/>
        <v>8.1261177167033516E-3</v>
      </c>
      <c r="Z218" s="163">
        <f t="shared" si="293"/>
        <v>3.1025984771220649E-2</v>
      </c>
      <c r="AA218" s="162">
        <f t="shared" si="319"/>
        <v>2.9310936996617132E-2</v>
      </c>
      <c r="AB218" s="162">
        <f t="shared" si="294"/>
        <v>2.7010786450877067E-2</v>
      </c>
      <c r="AC218" s="128">
        <f t="shared" si="234"/>
        <v>0.13</v>
      </c>
      <c r="AD218" s="127">
        <f t="shared" si="235"/>
        <v>0.1225</v>
      </c>
      <c r="AE218" s="127">
        <f t="shared" si="236"/>
        <v>0.1125</v>
      </c>
      <c r="AF218" s="159">
        <f t="shared" si="295"/>
        <v>100</v>
      </c>
      <c r="AG218" s="160">
        <f t="shared" si="296"/>
        <v>180</v>
      </c>
      <c r="AH218" s="160">
        <f t="shared" si="297"/>
        <v>225</v>
      </c>
      <c r="AI218" s="159">
        <f t="shared" si="320"/>
        <v>5.5278053720000004</v>
      </c>
      <c r="AJ218" s="160">
        <f t="shared" si="321"/>
        <v>5.5</v>
      </c>
      <c r="AK218" s="160">
        <f t="shared" si="322"/>
        <v>5.4694144659999999</v>
      </c>
      <c r="AL218" s="170">
        <f t="shared" si="298"/>
        <v>5.165986157540492E-2</v>
      </c>
      <c r="AM218" s="127">
        <f t="shared" si="299"/>
        <v>3.8048469698179321E-2</v>
      </c>
      <c r="AN218" s="127">
        <f t="shared" si="300"/>
        <v>3.5480861771066241E-2</v>
      </c>
      <c r="AO218" s="155">
        <f t="shared" si="301"/>
        <v>4.4600168026590392E-2</v>
      </c>
      <c r="AP218" s="154">
        <f t="shared" si="302"/>
        <v>3.6554087264730306E-2</v>
      </c>
      <c r="AQ218" s="154">
        <f t="shared" si="303"/>
        <v>3.5012127106320845E-2</v>
      </c>
      <c r="AR218" s="128">
        <f t="shared" si="304"/>
        <v>0.12581924350080964</v>
      </c>
      <c r="AS218" s="127">
        <f t="shared" si="305"/>
        <v>0.12124603603470141</v>
      </c>
      <c r="AT218" s="127">
        <f t="shared" si="306"/>
        <v>0.11229145178256239</v>
      </c>
      <c r="AU218" s="128">
        <f t="shared" si="237"/>
        <v>0.13</v>
      </c>
      <c r="AV218" s="127">
        <f t="shared" si="238"/>
        <v>0.1225</v>
      </c>
      <c r="AW218" s="127">
        <f t="shared" si="239"/>
        <v>0.1125</v>
      </c>
      <c r="AX218" s="159">
        <f t="shared" si="307"/>
        <v>100</v>
      </c>
      <c r="AY218" s="160">
        <f t="shared" si="308"/>
        <v>180</v>
      </c>
      <c r="AZ218" s="160">
        <f t="shared" si="309"/>
        <v>225</v>
      </c>
      <c r="BA218" s="159">
        <f t="shared" si="310"/>
        <v>5.5278053720000004</v>
      </c>
      <c r="BB218" s="160">
        <f t="shared" si="311"/>
        <v>5.5</v>
      </c>
      <c r="BC218" s="160">
        <f t="shared" si="312"/>
        <v>5.4694144659999999</v>
      </c>
      <c r="BD218" s="171">
        <f t="shared" si="313"/>
        <v>103.51916666666666</v>
      </c>
      <c r="BE218" s="172">
        <f t="shared" si="314"/>
        <v>178.51916666666668</v>
      </c>
      <c r="BF218" s="172">
        <f t="shared" si="315"/>
        <v>220.70666666666668</v>
      </c>
      <c r="BG218" s="159">
        <f t="shared" si="316"/>
        <v>5.6375213758333347</v>
      </c>
      <c r="BH218" s="160">
        <f t="shared" si="317"/>
        <v>5.520833333333333</v>
      </c>
      <c r="BI218" s="160">
        <f t="shared" si="318"/>
        <v>5.7713309409999995</v>
      </c>
    </row>
    <row r="219" spans="1:63">
      <c r="A219" s="6">
        <v>45962</v>
      </c>
      <c r="B219" s="10">
        <v>3.2161988277586272E-3</v>
      </c>
      <c r="C219" s="10">
        <v>2.2086084294447093E-3</v>
      </c>
      <c r="D219" s="10">
        <v>2.110140313232044E-3</v>
      </c>
      <c r="E219" s="67">
        <v>1.9894241369467726E-3</v>
      </c>
      <c r="F219" s="10">
        <v>1.4136581950531051E-3</v>
      </c>
      <c r="G219" s="10">
        <v>1.3644241369467724E-3</v>
      </c>
      <c r="H219" s="67">
        <f t="shared" si="282"/>
        <v>1.02368443581764E-2</v>
      </c>
      <c r="I219" s="10">
        <f t="shared" si="283"/>
        <v>9.300823618865417E-3</v>
      </c>
      <c r="J219" s="10">
        <f t="shared" si="284"/>
        <v>8.5450710394860963E-3</v>
      </c>
      <c r="K219" s="225">
        <v>0.13</v>
      </c>
      <c r="L219" s="222">
        <v>0.11749999999999999</v>
      </c>
      <c r="M219" s="222">
        <v>0.1075</v>
      </c>
      <c r="N219" s="78">
        <f t="shared" si="288"/>
        <v>100</v>
      </c>
      <c r="O219" s="40">
        <f t="shared" si="288"/>
        <v>180</v>
      </c>
      <c r="P219" s="40">
        <f t="shared" si="288"/>
        <v>225</v>
      </c>
      <c r="Q219" s="81">
        <v>5.5181846429999997</v>
      </c>
      <c r="R219" s="47">
        <v>5.5</v>
      </c>
      <c r="S219" s="47">
        <v>5.4783544600000003</v>
      </c>
      <c r="T219" s="161">
        <f t="shared" si="289"/>
        <v>1.364165207610224E-2</v>
      </c>
      <c r="U219" s="162">
        <f t="shared" si="290"/>
        <v>1.0594509220711368E-2</v>
      </c>
      <c r="V219" s="162">
        <f t="shared" si="291"/>
        <v>1.029705110255752E-2</v>
      </c>
      <c r="W219" s="163">
        <f t="shared" si="198"/>
        <v>1.0254435238922222E-2</v>
      </c>
      <c r="X219" s="162">
        <f t="shared" si="292"/>
        <v>8.516345780292367E-3</v>
      </c>
      <c r="Y219" s="162">
        <f t="shared" si="200"/>
        <v>8.3678133990237047E-3</v>
      </c>
      <c r="Z219" s="163">
        <f t="shared" si="293"/>
        <v>3.1025984771220649E-2</v>
      </c>
      <c r="AA219" s="162">
        <f t="shared" si="319"/>
        <v>2.8928079405278195E-2</v>
      </c>
      <c r="AB219" s="162">
        <f t="shared" si="294"/>
        <v>2.6625343587065808E-2</v>
      </c>
      <c r="AC219" s="128">
        <f t="shared" si="234"/>
        <v>0.13</v>
      </c>
      <c r="AD219" s="127">
        <f t="shared" si="235"/>
        <v>0.11749999999999999</v>
      </c>
      <c r="AE219" s="127">
        <f t="shared" si="236"/>
        <v>0.1075</v>
      </c>
      <c r="AF219" s="159">
        <f t="shared" si="295"/>
        <v>100</v>
      </c>
      <c r="AG219" s="160">
        <f t="shared" si="296"/>
        <v>180</v>
      </c>
      <c r="AH219" s="160">
        <f t="shared" si="297"/>
        <v>225</v>
      </c>
      <c r="AI219" s="159">
        <f t="shared" si="320"/>
        <v>5.5181846429999997</v>
      </c>
      <c r="AJ219" s="160">
        <f t="shared" si="321"/>
        <v>5.5</v>
      </c>
      <c r="AK219" s="160">
        <f t="shared" si="322"/>
        <v>5.4783544600000003</v>
      </c>
      <c r="AL219" s="170">
        <f t="shared" si="298"/>
        <v>5.0293059060776635E-2</v>
      </c>
      <c r="AM219" s="127">
        <f t="shared" si="299"/>
        <v>3.7206944962898447E-2</v>
      </c>
      <c r="AN219" s="127">
        <f t="shared" si="300"/>
        <v>3.5313910032994889E-2</v>
      </c>
      <c r="AO219" s="155">
        <f t="shared" si="301"/>
        <v>4.4558088976142329E-2</v>
      </c>
      <c r="AP219" s="154">
        <f t="shared" si="302"/>
        <v>3.6951579790136968E-2</v>
      </c>
      <c r="AQ219" s="154">
        <f t="shared" si="303"/>
        <v>3.5875527849581701E-2</v>
      </c>
      <c r="AR219" s="128">
        <f t="shared" si="304"/>
        <v>0.1272845021564557</v>
      </c>
      <c r="AS219" s="127">
        <f t="shared" si="305"/>
        <v>0.12166511579634198</v>
      </c>
      <c r="AT219" s="127">
        <f t="shared" si="306"/>
        <v>0.1120824725585674</v>
      </c>
      <c r="AU219" s="128">
        <f t="shared" si="237"/>
        <v>0.13</v>
      </c>
      <c r="AV219" s="127">
        <f t="shared" si="238"/>
        <v>0.11749999999999999</v>
      </c>
      <c r="AW219" s="127">
        <f t="shared" si="239"/>
        <v>0.1075</v>
      </c>
      <c r="AX219" s="159">
        <f t="shared" si="307"/>
        <v>100</v>
      </c>
      <c r="AY219" s="160">
        <f t="shared" si="308"/>
        <v>180</v>
      </c>
      <c r="AZ219" s="160">
        <f t="shared" si="309"/>
        <v>225</v>
      </c>
      <c r="BA219" s="159">
        <f t="shared" si="310"/>
        <v>5.5181846429999997</v>
      </c>
      <c r="BB219" s="160">
        <f t="shared" si="311"/>
        <v>5.5</v>
      </c>
      <c r="BC219" s="160">
        <f t="shared" si="312"/>
        <v>5.4783544600000003</v>
      </c>
      <c r="BD219" s="171">
        <f t="shared" si="313"/>
        <v>100</v>
      </c>
      <c r="BE219" s="172">
        <f t="shared" si="314"/>
        <v>180</v>
      </c>
      <c r="BF219" s="172">
        <f t="shared" si="315"/>
        <v>225</v>
      </c>
      <c r="BG219" s="159">
        <f t="shared" si="316"/>
        <v>5.5990367627500008</v>
      </c>
      <c r="BH219" s="160">
        <f t="shared" si="317"/>
        <v>5.5183333333333318</v>
      </c>
      <c r="BI219" s="160">
        <f t="shared" si="318"/>
        <v>5.7278604793333336</v>
      </c>
    </row>
    <row r="220" spans="1:63">
      <c r="A220" s="6">
        <v>45992</v>
      </c>
      <c r="B220" s="10">
        <v>5.1827713456093303E-3</v>
      </c>
      <c r="C220" s="10">
        <v>4.1751809472954119E-3</v>
      </c>
      <c r="D220" s="10">
        <v>4.0767128310827466E-3</v>
      </c>
      <c r="E220" s="67">
        <v>5.4259040803247022E-3</v>
      </c>
      <c r="F220" s="10">
        <v>4.8501381384310352E-3</v>
      </c>
      <c r="G220" s="10">
        <v>4.8009040803247026E-3</v>
      </c>
      <c r="H220" s="67">
        <f t="shared" si="282"/>
        <v>1.02368443581764E-2</v>
      </c>
      <c r="I220" s="10">
        <f t="shared" si="283"/>
        <v>8.9237257287477778E-3</v>
      </c>
      <c r="J220" s="10">
        <f t="shared" si="284"/>
        <v>8.1648460519010424E-3</v>
      </c>
      <c r="K220" s="225">
        <v>0.13</v>
      </c>
      <c r="L220" s="222">
        <v>0.1125</v>
      </c>
      <c r="M220" s="222">
        <v>0.10249999999999999</v>
      </c>
      <c r="N220" s="78">
        <v>100</v>
      </c>
      <c r="O220" s="40">
        <v>180</v>
      </c>
      <c r="P220" s="40">
        <v>225</v>
      </c>
      <c r="Q220" s="81">
        <v>5.5090981230000002</v>
      </c>
      <c r="R220" s="47">
        <v>5.3</v>
      </c>
      <c r="S220" s="47">
        <v>5.4879537120000004</v>
      </c>
      <c r="T220" s="161">
        <f t="shared" si="289"/>
        <v>1.288093788517819E-2</v>
      </c>
      <c r="U220" s="162">
        <f t="shared" si="290"/>
        <v>9.8353214036306369E-3</v>
      </c>
      <c r="V220" s="162">
        <f t="shared" si="291"/>
        <v>9.5380123701767072E-3</v>
      </c>
      <c r="W220" s="163">
        <f t="shared" si="198"/>
        <v>1.2252956740890886E-2</v>
      </c>
      <c r="X220" s="162">
        <f t="shared" si="292"/>
        <v>1.0512574350645787E-2</v>
      </c>
      <c r="Y220" s="162">
        <f t="shared" si="200"/>
        <v>1.0363845960633444E-2</v>
      </c>
      <c r="Z220" s="163">
        <f t="shared" si="293"/>
        <v>3.1025984771220649E-2</v>
      </c>
      <c r="AA220" s="162">
        <f t="shared" si="319"/>
        <v>2.8161076128839779E-2</v>
      </c>
      <c r="AB220" s="162">
        <f t="shared" si="294"/>
        <v>2.5853149327860203E-2</v>
      </c>
      <c r="AC220" s="128">
        <f t="shared" si="234"/>
        <v>0.13</v>
      </c>
      <c r="AD220" s="127">
        <f t="shared" si="235"/>
        <v>0.1125</v>
      </c>
      <c r="AE220" s="127">
        <f t="shared" si="236"/>
        <v>0.10249999999999999</v>
      </c>
      <c r="AF220" s="159">
        <f t="shared" si="295"/>
        <v>100</v>
      </c>
      <c r="AG220" s="160">
        <f t="shared" si="296"/>
        <v>180</v>
      </c>
      <c r="AH220" s="160">
        <f t="shared" si="297"/>
        <v>225</v>
      </c>
      <c r="AI220" s="159">
        <f t="shared" si="320"/>
        <v>5.5090981230000002</v>
      </c>
      <c r="AJ220" s="160">
        <f t="shared" si="321"/>
        <v>5.3</v>
      </c>
      <c r="AK220" s="160">
        <f t="shared" si="322"/>
        <v>5.4879537120000004</v>
      </c>
      <c r="AL220" s="170">
        <f t="shared" si="298"/>
        <v>4.9153528967749605E-2</v>
      </c>
      <c r="AM220" s="127">
        <f t="shared" si="299"/>
        <v>3.6588236595278989E-2</v>
      </c>
      <c r="AN220" s="127">
        <f t="shared" si="300"/>
        <v>3.5367705747840317E-2</v>
      </c>
      <c r="AO220" s="155">
        <f t="shared" si="301"/>
        <v>4.5263489166494697E-2</v>
      </c>
      <c r="AP220" s="154">
        <f t="shared" si="302"/>
        <v>3.8090808697275991E-2</v>
      </c>
      <c r="AQ220" s="154">
        <f t="shared" si="303"/>
        <v>3.7479567741399045E-2</v>
      </c>
      <c r="AR220" s="128">
        <f t="shared" si="304"/>
        <v>0.12832994039293588</v>
      </c>
      <c r="AS220" s="127">
        <f t="shared" si="305"/>
        <v>0.12124603603470185</v>
      </c>
      <c r="AT220" s="127">
        <f t="shared" si="306"/>
        <v>0.1112460002208866</v>
      </c>
      <c r="AU220" s="128">
        <f t="shared" si="237"/>
        <v>0.13</v>
      </c>
      <c r="AV220" s="127">
        <f t="shared" si="238"/>
        <v>0.1125</v>
      </c>
      <c r="AW220" s="127">
        <f t="shared" si="239"/>
        <v>0.10249999999999999</v>
      </c>
      <c r="AX220" s="159">
        <f t="shared" si="307"/>
        <v>100</v>
      </c>
      <c r="AY220" s="160">
        <f t="shared" si="308"/>
        <v>180</v>
      </c>
      <c r="AZ220" s="160">
        <f t="shared" si="309"/>
        <v>225</v>
      </c>
      <c r="BA220" s="159">
        <f t="shared" si="310"/>
        <v>5.5090981230000002</v>
      </c>
      <c r="BB220" s="160">
        <f t="shared" si="311"/>
        <v>5.3</v>
      </c>
      <c r="BC220" s="160">
        <f t="shared" si="312"/>
        <v>5.4879537120000004</v>
      </c>
      <c r="BD220" s="171">
        <f t="shared" si="313"/>
        <v>100</v>
      </c>
      <c r="BE220" s="172">
        <f t="shared" si="314"/>
        <v>180</v>
      </c>
      <c r="BF220" s="172">
        <f t="shared" si="315"/>
        <v>225</v>
      </c>
      <c r="BG220" s="159">
        <f t="shared" si="316"/>
        <v>5.5856282730000002</v>
      </c>
      <c r="BH220" s="160">
        <f t="shared" si="317"/>
        <v>5.501666666666666</v>
      </c>
      <c r="BI220" s="160">
        <f t="shared" si="318"/>
        <v>5.6685232886666661</v>
      </c>
      <c r="BK220" s="160">
        <f>AVERAGE(L209:L220)*100</f>
        <v>12.125000000000002</v>
      </c>
    </row>
    <row r="221" spans="1:63">
      <c r="A221" s="53">
        <v>46023</v>
      </c>
      <c r="B221" s="12">
        <v>5.9867802550158146E-3</v>
      </c>
      <c r="C221" s="12">
        <v>4.8636268500021141E-3</v>
      </c>
      <c r="D221" s="12">
        <v>4.8888297685852865E-3</v>
      </c>
      <c r="E221" s="66">
        <v>5.1023638453490628E-3</v>
      </c>
      <c r="F221" s="12">
        <v>4.4605618996269476E-3</v>
      </c>
      <c r="G221" s="12">
        <v>4.4773638453490623E-3</v>
      </c>
      <c r="H221" s="66">
        <f t="shared" si="282"/>
        <v>9.8635805532114595E-3</v>
      </c>
      <c r="I221" s="12">
        <f t="shared" si="283"/>
        <v>8.5450710394860963E-3</v>
      </c>
      <c r="J221" s="12">
        <f t="shared" si="284"/>
        <v>7.7830370878799737E-3</v>
      </c>
      <c r="K221" s="226">
        <v>0.125</v>
      </c>
      <c r="L221" s="223">
        <v>0.1075</v>
      </c>
      <c r="M221" s="223">
        <v>9.7500000000000003E-2</v>
      </c>
      <c r="N221" s="79">
        <f>N232+(N$232-N$220)/12</f>
        <v>100</v>
      </c>
      <c r="O221" s="41">
        <f t="shared" ref="O221:P221" si="323">O232+(O$232-O$220)/12</f>
        <v>180</v>
      </c>
      <c r="P221" s="41">
        <f t="shared" si="323"/>
        <v>225</v>
      </c>
      <c r="Q221" s="80">
        <f>Q220+(Q$232-Q$220)/12</f>
        <v>5.5090981230000002</v>
      </c>
      <c r="R221" s="46">
        <f>R220+(R$232-R$220)/COUNTA($A$221:$A$232)</f>
        <v>5.3</v>
      </c>
      <c r="S221" s="46">
        <f>S220+(S$232-S$220)/12</f>
        <v>5.4879537120000004</v>
      </c>
      <c r="T221" s="164"/>
      <c r="U221" s="165"/>
      <c r="V221" s="165"/>
      <c r="W221" s="166"/>
      <c r="X221" s="165"/>
      <c r="Y221" s="165"/>
      <c r="Z221" s="166">
        <f t="shared" si="293"/>
        <v>3.0645039763876447E-2</v>
      </c>
      <c r="AA221" s="165">
        <f t="shared" si="319"/>
        <v>2.7009057678761383E-2</v>
      </c>
      <c r="AB221" s="165">
        <f t="shared" si="294"/>
        <v>2.469332028945459E-2</v>
      </c>
      <c r="AC221" s="177">
        <f t="shared" si="234"/>
        <v>0.125</v>
      </c>
      <c r="AD221" s="174">
        <f t="shared" si="235"/>
        <v>0.1075</v>
      </c>
      <c r="AE221" s="174">
        <f t="shared" si="236"/>
        <v>9.7500000000000003E-2</v>
      </c>
      <c r="AF221" s="167">
        <f t="shared" ref="AF221:AF231" si="324">N221</f>
        <v>100</v>
      </c>
      <c r="AG221" s="168">
        <f t="shared" ref="AG221:AG232" si="325">O221</f>
        <v>180</v>
      </c>
      <c r="AH221" s="168">
        <f t="shared" ref="AH221:AH232" si="326">P221</f>
        <v>225</v>
      </c>
      <c r="AI221" s="167">
        <f t="shared" si="320"/>
        <v>5.5090981230000002</v>
      </c>
      <c r="AJ221" s="168">
        <f t="shared" si="321"/>
        <v>5.3</v>
      </c>
      <c r="AK221" s="168">
        <f t="shared" si="322"/>
        <v>5.4879537120000004</v>
      </c>
      <c r="AL221" s="173"/>
      <c r="AM221" s="174"/>
      <c r="AN221" s="174"/>
      <c r="AO221" s="175"/>
      <c r="AP221" s="176"/>
      <c r="AQ221" s="176"/>
      <c r="AR221" s="177">
        <f t="shared" si="304"/>
        <v>0.12853914228457786</v>
      </c>
      <c r="AS221" s="174">
        <f t="shared" si="305"/>
        <v>0.1199897191495567</v>
      </c>
      <c r="AT221" s="174">
        <f t="shared" si="306"/>
        <v>0.10998962606956408</v>
      </c>
      <c r="AU221" s="177">
        <f t="shared" si="237"/>
        <v>0.125</v>
      </c>
      <c r="AV221" s="174">
        <f t="shared" si="238"/>
        <v>0.1075</v>
      </c>
      <c r="AW221" s="174">
        <f t="shared" si="239"/>
        <v>9.7500000000000003E-2</v>
      </c>
      <c r="AX221" s="167">
        <f t="shared" si="307"/>
        <v>100</v>
      </c>
      <c r="AY221" s="168">
        <f t="shared" si="308"/>
        <v>180</v>
      </c>
      <c r="AZ221" s="168">
        <f t="shared" si="309"/>
        <v>225</v>
      </c>
      <c r="BA221" s="167">
        <f t="shared" si="310"/>
        <v>5.5090981230000002</v>
      </c>
      <c r="BB221" s="168">
        <f t="shared" si="311"/>
        <v>5.3</v>
      </c>
      <c r="BC221" s="168">
        <f t="shared" si="312"/>
        <v>5.4879537120000004</v>
      </c>
      <c r="BD221" s="178">
        <f t="shared" si="313"/>
        <v>100</v>
      </c>
      <c r="BE221" s="179">
        <f t="shared" si="314"/>
        <v>180</v>
      </c>
      <c r="BF221" s="179">
        <f t="shared" si="315"/>
        <v>225</v>
      </c>
      <c r="BG221" s="167">
        <f t="shared" si="316"/>
        <v>5.5730054612500011</v>
      </c>
      <c r="BH221" s="168">
        <f t="shared" si="317"/>
        <v>5.4833333333333334</v>
      </c>
      <c r="BI221" s="168">
        <f t="shared" si="318"/>
        <v>5.6171406965833333</v>
      </c>
    </row>
    <row r="222" spans="1:63">
      <c r="A222" s="6">
        <v>46054</v>
      </c>
      <c r="B222" s="10">
        <v>4.1061026770287338E-3</v>
      </c>
      <c r="C222" s="10">
        <v>2.9829492720150333E-3</v>
      </c>
      <c r="D222" s="10">
        <v>3.0081521905982057E-3</v>
      </c>
      <c r="E222" s="67">
        <v>6.1480630854337231E-3</v>
      </c>
      <c r="F222" s="10">
        <v>5.5062611397116079E-3</v>
      </c>
      <c r="G222" s="10">
        <v>5.5230630854337225E-3</v>
      </c>
      <c r="H222" s="67">
        <f t="shared" si="282"/>
        <v>9.8635805532114595E-3</v>
      </c>
      <c r="I222" s="10">
        <f t="shared" si="283"/>
        <v>8.5450710394860963E-3</v>
      </c>
      <c r="J222" s="10">
        <f t="shared" si="284"/>
        <v>7.7830370878799737E-3</v>
      </c>
      <c r="K222" s="225">
        <v>0.125</v>
      </c>
      <c r="L222" s="222">
        <v>0.1075</v>
      </c>
      <c r="M222" s="222">
        <v>9.7500000000000003E-2</v>
      </c>
      <c r="N222" s="78">
        <f t="shared" ref="N222:N231" si="327">N221+(N$232-N$220)/12</f>
        <v>100</v>
      </c>
      <c r="O222" s="40">
        <f t="shared" ref="O222:O231" si="328">O221+(O$232-O$220)/12</f>
        <v>180</v>
      </c>
      <c r="P222" s="40">
        <f t="shared" ref="P222:P231" si="329">P221+(P$232-P$220)/12</f>
        <v>225</v>
      </c>
      <c r="Q222" s="81">
        <f t="shared" ref="Q222:Q231" si="330">Q221+(Q$232-Q$220)/12</f>
        <v>5.5090981230000002</v>
      </c>
      <c r="R222" s="47">
        <f t="shared" ref="R222:R231" si="331">R221+(R$232-R$220)/COUNTA($A$221:$A$232)</f>
        <v>5.3</v>
      </c>
      <c r="S222" s="47">
        <f t="shared" ref="S222:S231" si="332">S221+(S$232-S$220)/12</f>
        <v>5.4879537120000004</v>
      </c>
      <c r="T222" s="161"/>
      <c r="U222" s="162"/>
      <c r="V222" s="162"/>
      <c r="W222" s="163"/>
      <c r="X222" s="162"/>
      <c r="Y222" s="162"/>
      <c r="Z222" s="163">
        <f t="shared" si="293"/>
        <v>3.0264235508657533E-2</v>
      </c>
      <c r="AA222" s="162">
        <f t="shared" si="319"/>
        <v>2.6240045382106558E-2</v>
      </c>
      <c r="AB222" s="162">
        <f t="shared" si="294"/>
        <v>2.3919085084239899E-2</v>
      </c>
      <c r="AC222" s="128">
        <f t="shared" si="234"/>
        <v>0.125</v>
      </c>
      <c r="AD222" s="127">
        <f t="shared" si="235"/>
        <v>0.1075</v>
      </c>
      <c r="AE222" s="127">
        <f t="shared" si="236"/>
        <v>9.7500000000000003E-2</v>
      </c>
      <c r="AF222" s="159">
        <f t="shared" si="324"/>
        <v>100</v>
      </c>
      <c r="AG222" s="160">
        <f t="shared" si="325"/>
        <v>180</v>
      </c>
      <c r="AH222" s="160">
        <f t="shared" si="326"/>
        <v>225</v>
      </c>
      <c r="AI222" s="159">
        <f t="shared" si="320"/>
        <v>5.5090981230000002</v>
      </c>
      <c r="AJ222" s="160">
        <f t="shared" si="321"/>
        <v>5.3</v>
      </c>
      <c r="AK222" s="160">
        <f t="shared" si="322"/>
        <v>5.4879537120000004</v>
      </c>
      <c r="AL222" s="170"/>
      <c r="AM222" s="127"/>
      <c r="AN222" s="127"/>
      <c r="AO222" s="155"/>
      <c r="AP222" s="154"/>
      <c r="AQ222" s="154"/>
      <c r="AR222" s="128">
        <f t="shared" si="304"/>
        <v>0.12874838296401592</v>
      </c>
      <c r="AS222" s="127">
        <f t="shared" si="305"/>
        <v>0.11873480992344931</v>
      </c>
      <c r="AT222" s="127">
        <f t="shared" si="306"/>
        <v>0.10873467237420464</v>
      </c>
      <c r="AU222" s="128">
        <f t="shared" si="237"/>
        <v>0.125</v>
      </c>
      <c r="AV222" s="127">
        <f t="shared" si="238"/>
        <v>0.1075</v>
      </c>
      <c r="AW222" s="127">
        <f t="shared" si="239"/>
        <v>9.7500000000000003E-2</v>
      </c>
      <c r="AX222" s="159">
        <f t="shared" si="307"/>
        <v>100</v>
      </c>
      <c r="AY222" s="160">
        <f t="shared" si="308"/>
        <v>180</v>
      </c>
      <c r="AZ222" s="160">
        <f t="shared" si="309"/>
        <v>225</v>
      </c>
      <c r="BA222" s="159">
        <f t="shared" si="310"/>
        <v>5.5090981230000002</v>
      </c>
      <c r="BB222" s="160">
        <f t="shared" si="311"/>
        <v>5.3</v>
      </c>
      <c r="BC222" s="160">
        <f t="shared" si="312"/>
        <v>5.4879537120000004</v>
      </c>
      <c r="BD222" s="171">
        <f t="shared" si="313"/>
        <v>100</v>
      </c>
      <c r="BE222" s="172">
        <f t="shared" si="314"/>
        <v>180</v>
      </c>
      <c r="BF222" s="172">
        <f t="shared" si="315"/>
        <v>225</v>
      </c>
      <c r="BG222" s="159">
        <f t="shared" si="316"/>
        <v>5.5599737466666674</v>
      </c>
      <c r="BH222" s="160">
        <f t="shared" si="317"/>
        <v>5.463333333333332</v>
      </c>
      <c r="BI222" s="160">
        <f t="shared" si="318"/>
        <v>5.5723054805833323</v>
      </c>
    </row>
    <row r="223" spans="1:63">
      <c r="A223" s="6">
        <v>46082</v>
      </c>
      <c r="B223" s="10">
        <v>5.5188536668842048E-3</v>
      </c>
      <c r="C223" s="10">
        <v>4.3957002618705034E-3</v>
      </c>
      <c r="D223" s="10">
        <v>4.4209031804536758E-3</v>
      </c>
      <c r="E223" s="67">
        <v>2.8433944940990954E-3</v>
      </c>
      <c r="F223" s="10">
        <v>2.2015925483769806E-3</v>
      </c>
      <c r="G223" s="10">
        <v>2.2183944940990957E-3</v>
      </c>
      <c r="H223" s="67">
        <f t="shared" si="282"/>
        <v>9.4887929345830457E-3</v>
      </c>
      <c r="I223" s="10">
        <f t="shared" si="283"/>
        <v>8.355155683635207E-3</v>
      </c>
      <c r="J223" s="10">
        <f t="shared" si="284"/>
        <v>7.5915342905825689E-3</v>
      </c>
      <c r="K223" s="225">
        <v>0.12</v>
      </c>
      <c r="L223" s="222">
        <v>0.105</v>
      </c>
      <c r="M223" s="222">
        <v>9.5000000000000001E-2</v>
      </c>
      <c r="N223" s="78">
        <f t="shared" si="327"/>
        <v>100</v>
      </c>
      <c r="O223" s="40">
        <f t="shared" si="328"/>
        <v>180</v>
      </c>
      <c r="P223" s="40">
        <f t="shared" si="329"/>
        <v>225</v>
      </c>
      <c r="Q223" s="81">
        <f t="shared" si="330"/>
        <v>5.5090981230000002</v>
      </c>
      <c r="R223" s="47">
        <f t="shared" si="331"/>
        <v>5.3</v>
      </c>
      <c r="S223" s="47">
        <f t="shared" si="332"/>
        <v>5.4879537120000004</v>
      </c>
      <c r="T223" s="161"/>
      <c r="U223" s="162"/>
      <c r="V223" s="162"/>
      <c r="W223" s="163"/>
      <c r="X223" s="162"/>
      <c r="Y223" s="162"/>
      <c r="Z223" s="163">
        <f t="shared" si="293"/>
        <v>2.9501354376026301E-2</v>
      </c>
      <c r="AA223" s="162">
        <f t="shared" si="319"/>
        <v>2.5661716878157659E-2</v>
      </c>
      <c r="AB223" s="162">
        <f t="shared" si="294"/>
        <v>2.3336814380776838E-2</v>
      </c>
      <c r="AC223" s="128">
        <f t="shared" si="234"/>
        <v>0.12</v>
      </c>
      <c r="AD223" s="127">
        <f t="shared" si="235"/>
        <v>0.105</v>
      </c>
      <c r="AE223" s="127">
        <f t="shared" si="236"/>
        <v>9.5000000000000001E-2</v>
      </c>
      <c r="AF223" s="159">
        <f t="shared" si="324"/>
        <v>100</v>
      </c>
      <c r="AG223" s="160">
        <f t="shared" si="325"/>
        <v>180</v>
      </c>
      <c r="AH223" s="160">
        <f t="shared" si="326"/>
        <v>225</v>
      </c>
      <c r="AI223" s="159">
        <f t="shared" si="320"/>
        <v>5.5090981230000002</v>
      </c>
      <c r="AJ223" s="160">
        <f t="shared" si="321"/>
        <v>5.3</v>
      </c>
      <c r="AK223" s="160">
        <f t="shared" si="322"/>
        <v>5.4879537120000004</v>
      </c>
      <c r="AL223" s="170"/>
      <c r="AM223" s="127"/>
      <c r="AN223" s="127"/>
      <c r="AO223" s="155"/>
      <c r="AP223" s="154"/>
      <c r="AQ223" s="154"/>
      <c r="AR223" s="128">
        <f t="shared" si="304"/>
        <v>0.12812077521167042</v>
      </c>
      <c r="AS223" s="127">
        <f t="shared" si="305"/>
        <v>0.11727087804757352</v>
      </c>
      <c r="AT223" s="127">
        <f t="shared" si="306"/>
        <v>0.10727068971618303</v>
      </c>
      <c r="AU223" s="128">
        <f t="shared" si="237"/>
        <v>0.12</v>
      </c>
      <c r="AV223" s="127">
        <f t="shared" si="238"/>
        <v>0.105</v>
      </c>
      <c r="AW223" s="127">
        <f t="shared" si="239"/>
        <v>9.5000000000000001E-2</v>
      </c>
      <c r="AX223" s="159">
        <f t="shared" si="307"/>
        <v>100</v>
      </c>
      <c r="AY223" s="160">
        <f t="shared" si="308"/>
        <v>180</v>
      </c>
      <c r="AZ223" s="160">
        <f t="shared" si="309"/>
        <v>225</v>
      </c>
      <c r="BA223" s="159">
        <f t="shared" si="310"/>
        <v>5.5090981230000002</v>
      </c>
      <c r="BB223" s="160">
        <f t="shared" si="311"/>
        <v>5.3</v>
      </c>
      <c r="BC223" s="160">
        <f t="shared" si="312"/>
        <v>5.4879537120000004</v>
      </c>
      <c r="BD223" s="171">
        <f t="shared" si="313"/>
        <v>100</v>
      </c>
      <c r="BE223" s="172">
        <f t="shared" si="314"/>
        <v>180</v>
      </c>
      <c r="BF223" s="172">
        <f t="shared" si="315"/>
        <v>225</v>
      </c>
      <c r="BG223" s="159">
        <f t="shared" si="316"/>
        <v>5.5487555938333344</v>
      </c>
      <c r="BH223" s="160">
        <f t="shared" si="317"/>
        <v>5.444166666666665</v>
      </c>
      <c r="BI223" s="160">
        <f t="shared" si="318"/>
        <v>5.5361459741666659</v>
      </c>
    </row>
    <row r="224" spans="1:63">
      <c r="A224" s="6">
        <v>46113</v>
      </c>
      <c r="B224" s="10">
        <v>2.3664101634021089E-3</v>
      </c>
      <c r="C224" s="10">
        <v>1.2432567583884082E-3</v>
      </c>
      <c r="D224" s="10">
        <v>1.2684596769715806E-3</v>
      </c>
      <c r="E224" s="67">
        <v>4.5170466727393731E-3</v>
      </c>
      <c r="F224" s="10">
        <v>3.8752447270172584E-3</v>
      </c>
      <c r="G224" s="10">
        <v>3.8920466727393735E-3</v>
      </c>
      <c r="H224" s="67">
        <f t="shared" si="282"/>
        <v>9.4887929345830457E-3</v>
      </c>
      <c r="I224" s="10">
        <f t="shared" si="283"/>
        <v>8.355155683635207E-3</v>
      </c>
      <c r="J224" s="10">
        <f t="shared" si="284"/>
        <v>7.5915342905825689E-3</v>
      </c>
      <c r="K224" s="225">
        <v>0.12</v>
      </c>
      <c r="L224" s="222">
        <v>0.105</v>
      </c>
      <c r="M224" s="222">
        <v>9.5000000000000001E-2</v>
      </c>
      <c r="N224" s="78">
        <f t="shared" si="327"/>
        <v>100</v>
      </c>
      <c r="O224" s="40">
        <f t="shared" si="328"/>
        <v>180</v>
      </c>
      <c r="P224" s="40">
        <f t="shared" si="329"/>
        <v>225</v>
      </c>
      <c r="Q224" s="81">
        <f t="shared" si="330"/>
        <v>5.5090981230000002</v>
      </c>
      <c r="R224" s="47">
        <f t="shared" si="331"/>
        <v>5.3</v>
      </c>
      <c r="S224" s="47">
        <f t="shared" si="332"/>
        <v>5.4879537120000004</v>
      </c>
      <c r="T224" s="161"/>
      <c r="U224" s="162"/>
      <c r="V224" s="162"/>
      <c r="W224" s="163"/>
      <c r="X224" s="162"/>
      <c r="Y224" s="162"/>
      <c r="Z224" s="163">
        <f t="shared" si="293"/>
        <v>2.9119278649748503E-2</v>
      </c>
      <c r="AA224" s="162">
        <f t="shared" si="319"/>
        <v>2.5468578350652304E-2</v>
      </c>
      <c r="AB224" s="162">
        <f t="shared" si="294"/>
        <v>2.3142355995073638E-2</v>
      </c>
      <c r="AC224" s="128">
        <f t="shared" si="234"/>
        <v>0.12</v>
      </c>
      <c r="AD224" s="127">
        <f t="shared" si="235"/>
        <v>0.105</v>
      </c>
      <c r="AE224" s="127">
        <f t="shared" si="236"/>
        <v>9.5000000000000001E-2</v>
      </c>
      <c r="AF224" s="159">
        <f t="shared" si="324"/>
        <v>100</v>
      </c>
      <c r="AG224" s="160">
        <f t="shared" si="325"/>
        <v>180</v>
      </c>
      <c r="AH224" s="160">
        <f t="shared" si="326"/>
        <v>225</v>
      </c>
      <c r="AI224" s="159">
        <f t="shared" si="320"/>
        <v>5.5090981230000002</v>
      </c>
      <c r="AJ224" s="160">
        <f t="shared" si="321"/>
        <v>5.3</v>
      </c>
      <c r="AK224" s="160">
        <f t="shared" si="322"/>
        <v>5.4879537120000004</v>
      </c>
      <c r="AL224" s="170"/>
      <c r="AM224" s="127"/>
      <c r="AN224" s="127"/>
      <c r="AO224" s="155"/>
      <c r="AP224" s="154"/>
      <c r="AQ224" s="154"/>
      <c r="AR224" s="128">
        <f t="shared" si="304"/>
        <v>0.12749351642238538</v>
      </c>
      <c r="AS224" s="127">
        <f t="shared" si="305"/>
        <v>0.11580886181472372</v>
      </c>
      <c r="AT224" s="127">
        <f t="shared" si="306"/>
        <v>0.10580864011326963</v>
      </c>
      <c r="AU224" s="128">
        <f t="shared" si="237"/>
        <v>0.12</v>
      </c>
      <c r="AV224" s="127">
        <f t="shared" si="238"/>
        <v>0.105</v>
      </c>
      <c r="AW224" s="127">
        <f t="shared" si="239"/>
        <v>9.5000000000000001E-2</v>
      </c>
      <c r="AX224" s="159">
        <f t="shared" si="307"/>
        <v>100</v>
      </c>
      <c r="AY224" s="160">
        <f t="shared" si="308"/>
        <v>180</v>
      </c>
      <c r="AZ224" s="160">
        <f t="shared" si="309"/>
        <v>225</v>
      </c>
      <c r="BA224" s="159">
        <f t="shared" si="310"/>
        <v>5.5090981230000002</v>
      </c>
      <c r="BB224" s="160">
        <f t="shared" si="311"/>
        <v>5.3</v>
      </c>
      <c r="BC224" s="160">
        <f t="shared" si="312"/>
        <v>5.4879537120000004</v>
      </c>
      <c r="BD224" s="171">
        <f t="shared" si="313"/>
        <v>100</v>
      </c>
      <c r="BE224" s="172">
        <f t="shared" si="314"/>
        <v>180</v>
      </c>
      <c r="BF224" s="172">
        <f t="shared" si="315"/>
        <v>225</v>
      </c>
      <c r="BG224" s="159">
        <f t="shared" si="316"/>
        <v>5.5377139535</v>
      </c>
      <c r="BH224" s="160">
        <f t="shared" si="317"/>
        <v>5.4241666666666655</v>
      </c>
      <c r="BI224" s="160">
        <f t="shared" si="318"/>
        <v>5.5079886014166668</v>
      </c>
    </row>
    <row r="225" spans="1:63">
      <c r="A225" s="6">
        <v>46143</v>
      </c>
      <c r="B225" s="10">
        <v>2.6116064272339061E-3</v>
      </c>
      <c r="C225" s="10">
        <v>1.4884530222202053E-3</v>
      </c>
      <c r="D225" s="10">
        <v>1.5136559408033777E-3</v>
      </c>
      <c r="E225" s="67">
        <v>2.2456197666610119E-3</v>
      </c>
      <c r="F225" s="10">
        <v>1.6038178209388969E-3</v>
      </c>
      <c r="G225" s="10">
        <v>1.6206197666610118E-3</v>
      </c>
      <c r="H225" s="67">
        <f t="shared" si="282"/>
        <v>9.1124684369046083E-3</v>
      </c>
      <c r="I225" s="10">
        <f t="shared" si="283"/>
        <v>8.1648460519010424E-3</v>
      </c>
      <c r="J225" s="10">
        <f t="shared" si="284"/>
        <v>7.3996302871768282E-3</v>
      </c>
      <c r="K225" s="225">
        <v>0.115</v>
      </c>
      <c r="L225" s="222">
        <v>0.10249999999999999</v>
      </c>
      <c r="M225" s="222">
        <v>9.2499999999999999E-2</v>
      </c>
      <c r="N225" s="78">
        <f t="shared" si="327"/>
        <v>100</v>
      </c>
      <c r="O225" s="40">
        <f t="shared" si="328"/>
        <v>180</v>
      </c>
      <c r="P225" s="40">
        <f t="shared" si="329"/>
        <v>225</v>
      </c>
      <c r="Q225" s="81">
        <f t="shared" si="330"/>
        <v>5.5090981230000002</v>
      </c>
      <c r="R225" s="47">
        <f t="shared" si="331"/>
        <v>5.3</v>
      </c>
      <c r="S225" s="47">
        <f t="shared" si="332"/>
        <v>5.4879537120000004</v>
      </c>
      <c r="T225" s="161"/>
      <c r="U225" s="162"/>
      <c r="V225" s="162"/>
      <c r="W225" s="163"/>
      <c r="X225" s="162"/>
      <c r="Y225" s="162"/>
      <c r="Z225" s="163">
        <f t="shared" si="293"/>
        <v>2.8353844610731871E-2</v>
      </c>
      <c r="AA225" s="162">
        <f t="shared" si="319"/>
        <v>2.5081973142150771E-2</v>
      </c>
      <c r="AB225" s="162">
        <f t="shared" si="294"/>
        <v>2.2753105806352814E-2</v>
      </c>
      <c r="AC225" s="128">
        <f t="shared" si="234"/>
        <v>0.115</v>
      </c>
      <c r="AD225" s="127">
        <f t="shared" si="235"/>
        <v>0.10249999999999999</v>
      </c>
      <c r="AE225" s="127">
        <f t="shared" si="236"/>
        <v>9.2499999999999999E-2</v>
      </c>
      <c r="AF225" s="159">
        <f t="shared" si="324"/>
        <v>100</v>
      </c>
      <c r="AG225" s="160">
        <f t="shared" si="325"/>
        <v>180</v>
      </c>
      <c r="AH225" s="160">
        <f t="shared" si="326"/>
        <v>225</v>
      </c>
      <c r="AI225" s="159">
        <f t="shared" si="320"/>
        <v>5.5090981230000002</v>
      </c>
      <c r="AJ225" s="160">
        <f t="shared" si="321"/>
        <v>5.3</v>
      </c>
      <c r="AK225" s="160">
        <f t="shared" si="322"/>
        <v>5.4879537120000004</v>
      </c>
      <c r="AL225" s="170"/>
      <c r="AM225" s="127"/>
      <c r="AN225" s="127"/>
      <c r="AO225" s="155"/>
      <c r="AP225" s="154"/>
      <c r="AQ225" s="154"/>
      <c r="AR225" s="128">
        <f t="shared" si="304"/>
        <v>0.12623863587795148</v>
      </c>
      <c r="AS225" s="127">
        <f t="shared" si="305"/>
        <v>0.11413844462327671</v>
      </c>
      <c r="AT225" s="127">
        <f t="shared" si="306"/>
        <v>0.1041381888545001</v>
      </c>
      <c r="AU225" s="128">
        <f t="shared" si="237"/>
        <v>0.115</v>
      </c>
      <c r="AV225" s="127">
        <f t="shared" si="238"/>
        <v>0.10249999999999999</v>
      </c>
      <c r="AW225" s="127">
        <f t="shared" si="239"/>
        <v>9.2499999999999999E-2</v>
      </c>
      <c r="AX225" s="159">
        <f t="shared" si="307"/>
        <v>100</v>
      </c>
      <c r="AY225" s="160">
        <f t="shared" si="308"/>
        <v>180</v>
      </c>
      <c r="AZ225" s="160">
        <f t="shared" si="309"/>
        <v>225</v>
      </c>
      <c r="BA225" s="159">
        <f t="shared" si="310"/>
        <v>5.5090981230000002</v>
      </c>
      <c r="BB225" s="160">
        <f t="shared" si="311"/>
        <v>5.3</v>
      </c>
      <c r="BC225" s="160">
        <f t="shared" si="312"/>
        <v>5.4879537120000004</v>
      </c>
      <c r="BD225" s="171">
        <f t="shared" si="313"/>
        <v>100</v>
      </c>
      <c r="BE225" s="172">
        <f t="shared" si="314"/>
        <v>180</v>
      </c>
      <c r="BF225" s="172">
        <f t="shared" si="315"/>
        <v>225</v>
      </c>
      <c r="BG225" s="159">
        <f t="shared" si="316"/>
        <v>5.5286944331666668</v>
      </c>
      <c r="BH225" s="160">
        <f t="shared" si="317"/>
        <v>5.4049999999999985</v>
      </c>
      <c r="BI225" s="160">
        <f t="shared" si="318"/>
        <v>5.4899577577500009</v>
      </c>
    </row>
    <row r="226" spans="1:63">
      <c r="A226" s="6">
        <v>46174</v>
      </c>
      <c r="B226" s="10">
        <v>5.3124261090497886E-3</v>
      </c>
      <c r="C226" s="10">
        <v>4.1892727040360872E-3</v>
      </c>
      <c r="D226" s="10">
        <v>4.2144756226192596E-3</v>
      </c>
      <c r="E226" s="67">
        <v>3.1136340674153707E-3</v>
      </c>
      <c r="F226" s="10">
        <v>2.4718321216932559E-3</v>
      </c>
      <c r="G226" s="10">
        <v>2.488634067415371E-3</v>
      </c>
      <c r="H226" s="67">
        <f t="shared" si="282"/>
        <v>8.7345938235519061E-3</v>
      </c>
      <c r="I226" s="10">
        <f t="shared" si="283"/>
        <v>7.9741404289037643E-3</v>
      </c>
      <c r="J226" s="10">
        <f t="shared" si="284"/>
        <v>7.2073233161367156E-3</v>
      </c>
      <c r="K226" s="225">
        <v>0.11</v>
      </c>
      <c r="L226" s="222">
        <v>0.1</v>
      </c>
      <c r="M226" s="222">
        <v>0.09</v>
      </c>
      <c r="N226" s="78">
        <f t="shared" si="327"/>
        <v>100</v>
      </c>
      <c r="O226" s="40">
        <f t="shared" si="328"/>
        <v>180</v>
      </c>
      <c r="P226" s="40">
        <f t="shared" si="329"/>
        <v>225</v>
      </c>
      <c r="Q226" s="81">
        <f t="shared" si="330"/>
        <v>5.5090981230000002</v>
      </c>
      <c r="R226" s="47">
        <f t="shared" si="331"/>
        <v>5.3</v>
      </c>
      <c r="S226" s="47">
        <f t="shared" si="332"/>
        <v>5.4879537120000004</v>
      </c>
      <c r="T226" s="161"/>
      <c r="U226" s="162"/>
      <c r="V226" s="162"/>
      <c r="W226" s="163"/>
      <c r="X226" s="162"/>
      <c r="Y226" s="162"/>
      <c r="Z226" s="163">
        <f t="shared" si="293"/>
        <v>2.7585551232083949E-2</v>
      </c>
      <c r="AA226" s="162">
        <f t="shared" si="319"/>
        <v>2.4694637522437946E-2</v>
      </c>
      <c r="AB226" s="162">
        <f t="shared" si="294"/>
        <v>2.2363113479078933E-2</v>
      </c>
      <c r="AC226" s="128">
        <f t="shared" si="234"/>
        <v>0.11</v>
      </c>
      <c r="AD226" s="127">
        <f t="shared" si="235"/>
        <v>0.1</v>
      </c>
      <c r="AE226" s="127">
        <f t="shared" si="236"/>
        <v>0.09</v>
      </c>
      <c r="AF226" s="159">
        <f t="shared" si="324"/>
        <v>100</v>
      </c>
      <c r="AG226" s="160">
        <f t="shared" si="325"/>
        <v>180</v>
      </c>
      <c r="AH226" s="160">
        <f t="shared" si="326"/>
        <v>225</v>
      </c>
      <c r="AI226" s="159">
        <f t="shared" si="320"/>
        <v>5.5090981230000002</v>
      </c>
      <c r="AJ226" s="160">
        <f t="shared" si="321"/>
        <v>5.3</v>
      </c>
      <c r="AK226" s="160">
        <f t="shared" si="322"/>
        <v>5.4879537120000004</v>
      </c>
      <c r="AL226" s="170"/>
      <c r="AM226" s="127"/>
      <c r="AN226" s="127"/>
      <c r="AO226" s="155"/>
      <c r="AP226" s="154"/>
      <c r="AQ226" s="154"/>
      <c r="AR226" s="128">
        <f t="shared" si="304"/>
        <v>0.12456388742434754</v>
      </c>
      <c r="AS226" s="127">
        <f t="shared" si="305"/>
        <v>0.11226009191729469</v>
      </c>
      <c r="AT226" s="127">
        <f t="shared" si="306"/>
        <v>0.1022598055804449</v>
      </c>
      <c r="AU226" s="128">
        <f t="shared" si="237"/>
        <v>0.11</v>
      </c>
      <c r="AV226" s="127">
        <f t="shared" si="238"/>
        <v>0.1</v>
      </c>
      <c r="AW226" s="127">
        <f t="shared" si="239"/>
        <v>0.09</v>
      </c>
      <c r="AX226" s="159">
        <f t="shared" si="307"/>
        <v>100</v>
      </c>
      <c r="AY226" s="160">
        <f t="shared" si="308"/>
        <v>180</v>
      </c>
      <c r="AZ226" s="160">
        <f t="shared" si="309"/>
        <v>225</v>
      </c>
      <c r="BA226" s="159">
        <f t="shared" si="310"/>
        <v>5.5090981230000002</v>
      </c>
      <c r="BB226" s="160">
        <f t="shared" si="311"/>
        <v>5.3</v>
      </c>
      <c r="BC226" s="160">
        <f t="shared" si="312"/>
        <v>5.4879537120000004</v>
      </c>
      <c r="BD226" s="171">
        <f t="shared" si="313"/>
        <v>100</v>
      </c>
      <c r="BE226" s="172">
        <f t="shared" si="314"/>
        <v>180</v>
      </c>
      <c r="BF226" s="172">
        <f t="shared" si="315"/>
        <v>225</v>
      </c>
      <c r="BG226" s="159">
        <f t="shared" si="316"/>
        <v>5.5228233493333336</v>
      </c>
      <c r="BH226" s="160">
        <f t="shared" si="317"/>
        <v>5.3866666666666658</v>
      </c>
      <c r="BI226" s="160">
        <f t="shared" si="318"/>
        <v>5.4841411722499993</v>
      </c>
    </row>
    <row r="227" spans="1:63">
      <c r="A227" s="6">
        <v>46204</v>
      </c>
      <c r="B227" s="10">
        <v>1.7809650510396127E-3</v>
      </c>
      <c r="C227" s="10">
        <v>6.578116460259117E-4</v>
      </c>
      <c r="D227" s="10">
        <v>6.8301456460908411E-4</v>
      </c>
      <c r="E227" s="67">
        <v>3.3692030500716091E-3</v>
      </c>
      <c r="F227" s="10">
        <v>2.7274011043494943E-3</v>
      </c>
      <c r="G227" s="10">
        <v>2.7442030500716094E-3</v>
      </c>
      <c r="H227" s="67">
        <f t="shared" si="282"/>
        <v>8.7345938235519061E-3</v>
      </c>
      <c r="I227" s="10">
        <f t="shared" si="283"/>
        <v>7.9741404289037643E-3</v>
      </c>
      <c r="J227" s="10">
        <f t="shared" si="284"/>
        <v>7.2073233161367156E-3</v>
      </c>
      <c r="K227" s="225">
        <v>0.11</v>
      </c>
      <c r="L227" s="222">
        <v>0.1</v>
      </c>
      <c r="M227" s="222">
        <v>0.09</v>
      </c>
      <c r="N227" s="78">
        <f t="shared" si="327"/>
        <v>100</v>
      </c>
      <c r="O227" s="40">
        <f t="shared" si="328"/>
        <v>180</v>
      </c>
      <c r="P227" s="40">
        <f t="shared" si="329"/>
        <v>225</v>
      </c>
      <c r="Q227" s="81">
        <f t="shared" si="330"/>
        <v>5.5090981230000002</v>
      </c>
      <c r="R227" s="47">
        <f t="shared" si="331"/>
        <v>5.3</v>
      </c>
      <c r="S227" s="47">
        <f t="shared" si="332"/>
        <v>5.4879537120000004</v>
      </c>
      <c r="T227" s="161"/>
      <c r="U227" s="162"/>
      <c r="V227" s="162"/>
      <c r="W227" s="163"/>
      <c r="X227" s="162"/>
      <c r="Y227" s="162"/>
      <c r="Z227" s="163">
        <f t="shared" si="293"/>
        <v>2.681783185305564E-2</v>
      </c>
      <c r="AA227" s="162">
        <f t="shared" si="319"/>
        <v>2.4307448260661557E-2</v>
      </c>
      <c r="AB227" s="162">
        <f t="shared" si="294"/>
        <v>2.1973269862197276E-2</v>
      </c>
      <c r="AC227" s="128">
        <f t="shared" si="234"/>
        <v>0.11</v>
      </c>
      <c r="AD227" s="127">
        <f t="shared" si="235"/>
        <v>0.1</v>
      </c>
      <c r="AE227" s="127">
        <f t="shared" si="236"/>
        <v>0.09</v>
      </c>
      <c r="AF227" s="159">
        <f t="shared" si="324"/>
        <v>100</v>
      </c>
      <c r="AG227" s="160">
        <f t="shared" si="325"/>
        <v>180</v>
      </c>
      <c r="AH227" s="160">
        <f t="shared" si="326"/>
        <v>225</v>
      </c>
      <c r="AI227" s="159">
        <f t="shared" si="320"/>
        <v>5.5090981230000002</v>
      </c>
      <c r="AJ227" s="160">
        <f t="shared" si="321"/>
        <v>5.3</v>
      </c>
      <c r="AK227" s="160">
        <f t="shared" si="322"/>
        <v>5.4879537120000004</v>
      </c>
      <c r="AL227" s="170"/>
      <c r="AM227" s="127"/>
      <c r="AN227" s="127"/>
      <c r="AO227" s="155"/>
      <c r="AP227" s="154"/>
      <c r="AQ227" s="154"/>
      <c r="AR227" s="128">
        <f t="shared" si="304"/>
        <v>0.12289162936868792</v>
      </c>
      <c r="AS227" s="127">
        <f t="shared" si="305"/>
        <v>0.11038490597115747</v>
      </c>
      <c r="AT227" s="127">
        <f t="shared" si="306"/>
        <v>0.10038461785180286</v>
      </c>
      <c r="AU227" s="128">
        <f t="shared" si="237"/>
        <v>0.11</v>
      </c>
      <c r="AV227" s="127">
        <f t="shared" si="238"/>
        <v>0.1</v>
      </c>
      <c r="AW227" s="127">
        <f t="shared" si="239"/>
        <v>0.09</v>
      </c>
      <c r="AX227" s="159">
        <f t="shared" si="307"/>
        <v>100</v>
      </c>
      <c r="AY227" s="160">
        <f t="shared" si="308"/>
        <v>180</v>
      </c>
      <c r="AZ227" s="160">
        <f t="shared" si="309"/>
        <v>225</v>
      </c>
      <c r="BA227" s="159">
        <f t="shared" si="310"/>
        <v>5.5090981230000002</v>
      </c>
      <c r="BB227" s="160">
        <f t="shared" si="311"/>
        <v>5.3</v>
      </c>
      <c r="BC227" s="160">
        <f t="shared" si="312"/>
        <v>5.4879537120000004</v>
      </c>
      <c r="BD227" s="171">
        <f t="shared" si="313"/>
        <v>100</v>
      </c>
      <c r="BE227" s="172">
        <f t="shared" si="314"/>
        <v>180</v>
      </c>
      <c r="BF227" s="172">
        <f t="shared" si="315"/>
        <v>225</v>
      </c>
      <c r="BG227" s="159">
        <f t="shared" si="316"/>
        <v>5.5178763117500003</v>
      </c>
      <c r="BH227" s="160">
        <f t="shared" si="317"/>
        <v>5.3683333333333323</v>
      </c>
      <c r="BI227" s="160">
        <f t="shared" si="318"/>
        <v>5.4834321069166663</v>
      </c>
    </row>
    <row r="228" spans="1:63">
      <c r="A228" s="6">
        <v>46235</v>
      </c>
      <c r="B228" s="10">
        <v>9.5185686766016339E-4</v>
      </c>
      <c r="C228" s="10">
        <v>-1.7129653735353752E-4</v>
      </c>
      <c r="D228" s="10">
        <v>-1.460936187703651E-4</v>
      </c>
      <c r="E228" s="67">
        <v>1.677323310667252E-3</v>
      </c>
      <c r="F228" s="10">
        <v>1.0355213649451372E-3</v>
      </c>
      <c r="G228" s="10">
        <v>1.0523233106672521E-3</v>
      </c>
      <c r="H228" s="67">
        <f t="shared" si="282"/>
        <v>8.355155683635207E-3</v>
      </c>
      <c r="I228" s="10">
        <f t="shared" si="283"/>
        <v>7.7830370878799737E-3</v>
      </c>
      <c r="J228" s="10">
        <f t="shared" si="284"/>
        <v>7.0146116041400752E-3</v>
      </c>
      <c r="K228" s="225">
        <v>0.105</v>
      </c>
      <c r="L228" s="222">
        <v>9.7500000000000003E-2</v>
      </c>
      <c r="M228" s="222">
        <v>8.7499999999999994E-2</v>
      </c>
      <c r="N228" s="78">
        <f t="shared" si="327"/>
        <v>100</v>
      </c>
      <c r="O228" s="40">
        <f t="shared" si="328"/>
        <v>180</v>
      </c>
      <c r="P228" s="40">
        <f t="shared" si="329"/>
        <v>225</v>
      </c>
      <c r="Q228" s="81">
        <f t="shared" si="330"/>
        <v>5.5090981230000002</v>
      </c>
      <c r="R228" s="47">
        <f t="shared" si="331"/>
        <v>5.3</v>
      </c>
      <c r="S228" s="47">
        <f t="shared" si="332"/>
        <v>5.4879537120000004</v>
      </c>
      <c r="T228" s="161"/>
      <c r="U228" s="162"/>
      <c r="V228" s="162"/>
      <c r="W228" s="163"/>
      <c r="X228" s="162"/>
      <c r="Y228" s="162"/>
      <c r="Z228" s="163">
        <f t="shared" si="293"/>
        <v>2.6047231683432148E-2</v>
      </c>
      <c r="AA228" s="162">
        <f t="shared" si="319"/>
        <v>2.3919525821993748E-2</v>
      </c>
      <c r="AB228" s="162">
        <f t="shared" si="294"/>
        <v>2.1582681270905901E-2</v>
      </c>
      <c r="AC228" s="128">
        <f t="shared" si="234"/>
        <v>0.105</v>
      </c>
      <c r="AD228" s="127">
        <f t="shared" si="235"/>
        <v>9.7500000000000003E-2</v>
      </c>
      <c r="AE228" s="127">
        <f t="shared" si="236"/>
        <v>8.7499999999999994E-2</v>
      </c>
      <c r="AF228" s="159">
        <f t="shared" si="324"/>
        <v>100</v>
      </c>
      <c r="AG228" s="160">
        <f t="shared" si="325"/>
        <v>180</v>
      </c>
      <c r="AH228" s="160">
        <f t="shared" si="326"/>
        <v>225</v>
      </c>
      <c r="AI228" s="159">
        <f t="shared" si="320"/>
        <v>5.5090981230000002</v>
      </c>
      <c r="AJ228" s="160">
        <f t="shared" si="321"/>
        <v>5.3</v>
      </c>
      <c r="AK228" s="160">
        <f t="shared" si="322"/>
        <v>5.4879537120000004</v>
      </c>
      <c r="AL228" s="170"/>
      <c r="AM228" s="127"/>
      <c r="AN228" s="127"/>
      <c r="AO228" s="155"/>
      <c r="AP228" s="154"/>
      <c r="AQ228" s="154"/>
      <c r="AR228" s="128">
        <f t="shared" si="304"/>
        <v>0.12080010749090175</v>
      </c>
      <c r="AS228" s="127">
        <f t="shared" si="305"/>
        <v>0.10830271681303283</v>
      </c>
      <c r="AT228" s="127">
        <f t="shared" si="306"/>
        <v>9.8302438829870775E-2</v>
      </c>
      <c r="AU228" s="128">
        <f t="shared" si="237"/>
        <v>0.105</v>
      </c>
      <c r="AV228" s="127">
        <f t="shared" si="238"/>
        <v>9.7500000000000003E-2</v>
      </c>
      <c r="AW228" s="127">
        <f t="shared" si="239"/>
        <v>8.7499999999999994E-2</v>
      </c>
      <c r="AX228" s="159">
        <f t="shared" si="307"/>
        <v>100</v>
      </c>
      <c r="AY228" s="160">
        <f t="shared" si="308"/>
        <v>180</v>
      </c>
      <c r="AZ228" s="160">
        <f t="shared" si="309"/>
        <v>225</v>
      </c>
      <c r="BA228" s="159">
        <f t="shared" si="310"/>
        <v>5.5090981230000002</v>
      </c>
      <c r="BB228" s="160">
        <f t="shared" si="311"/>
        <v>5.3</v>
      </c>
      <c r="BC228" s="160">
        <f t="shared" si="312"/>
        <v>5.4879537120000004</v>
      </c>
      <c r="BD228" s="171">
        <f t="shared" si="313"/>
        <v>100</v>
      </c>
      <c r="BE228" s="172">
        <f t="shared" si="314"/>
        <v>180</v>
      </c>
      <c r="BF228" s="172">
        <f t="shared" si="315"/>
        <v>225</v>
      </c>
      <c r="BG228" s="159">
        <f t="shared" si="316"/>
        <v>5.5136976160000009</v>
      </c>
      <c r="BH228" s="160">
        <f t="shared" si="317"/>
        <v>5.3499999999999988</v>
      </c>
      <c r="BI228" s="160">
        <f t="shared" si="318"/>
        <v>5.4839405325000001</v>
      </c>
    </row>
    <row r="229" spans="1:63">
      <c r="A229" s="6">
        <v>46266</v>
      </c>
      <c r="B229" s="10">
        <v>6.016277908818108E-3</v>
      </c>
      <c r="C229" s="10">
        <v>4.8931245038044066E-3</v>
      </c>
      <c r="D229" s="10">
        <v>4.918327422387579E-3</v>
      </c>
      <c r="E229" s="67">
        <v>3.2423747162520691E-3</v>
      </c>
      <c r="F229" s="10">
        <v>2.6005727705299543E-3</v>
      </c>
      <c r="G229" s="10">
        <v>2.6173747162520694E-3</v>
      </c>
      <c r="H229" s="67">
        <f t="shared" si="282"/>
        <v>8.355155683635207E-3</v>
      </c>
      <c r="I229" s="10">
        <f t="shared" si="283"/>
        <v>7.5915342905825689E-3</v>
      </c>
      <c r="J229" s="10">
        <f t="shared" si="284"/>
        <v>6.8214933659622723E-3</v>
      </c>
      <c r="K229" s="225">
        <v>0.105</v>
      </c>
      <c r="L229" s="222">
        <v>9.5000000000000001E-2</v>
      </c>
      <c r="M229" s="222">
        <v>8.5000000000000006E-2</v>
      </c>
      <c r="N229" s="78">
        <f t="shared" si="327"/>
        <v>100</v>
      </c>
      <c r="O229" s="40">
        <f t="shared" si="328"/>
        <v>180</v>
      </c>
      <c r="P229" s="40">
        <f t="shared" si="329"/>
        <v>225</v>
      </c>
      <c r="Q229" s="81">
        <f t="shared" si="330"/>
        <v>5.5090981230000002</v>
      </c>
      <c r="R229" s="47">
        <f t="shared" si="331"/>
        <v>5.3</v>
      </c>
      <c r="S229" s="47">
        <f t="shared" si="332"/>
        <v>5.4879537120000004</v>
      </c>
      <c r="T229" s="161"/>
      <c r="U229" s="162"/>
      <c r="V229" s="162"/>
      <c r="W229" s="163"/>
      <c r="X229" s="162"/>
      <c r="Y229" s="162"/>
      <c r="Z229" s="163">
        <f t="shared" si="293"/>
        <v>2.5661281349776077E-2</v>
      </c>
      <c r="AA229" s="162">
        <f t="shared" si="319"/>
        <v>2.3530867145135748E-2</v>
      </c>
      <c r="AB229" s="162">
        <f t="shared" si="294"/>
        <v>2.119134456604943E-2</v>
      </c>
      <c r="AC229" s="128">
        <f t="shared" si="234"/>
        <v>0.105</v>
      </c>
      <c r="AD229" s="127">
        <f t="shared" si="235"/>
        <v>9.5000000000000001E-2</v>
      </c>
      <c r="AE229" s="127">
        <f t="shared" si="236"/>
        <v>8.5000000000000006E-2</v>
      </c>
      <c r="AF229" s="159">
        <f t="shared" si="324"/>
        <v>100</v>
      </c>
      <c r="AG229" s="160">
        <f t="shared" si="325"/>
        <v>180</v>
      </c>
      <c r="AH229" s="160">
        <f t="shared" si="326"/>
        <v>225</v>
      </c>
      <c r="AI229" s="159">
        <f t="shared" si="320"/>
        <v>5.5090981230000002</v>
      </c>
      <c r="AJ229" s="160">
        <f t="shared" si="321"/>
        <v>5.3</v>
      </c>
      <c r="AK229" s="160">
        <f t="shared" si="322"/>
        <v>5.4879537120000004</v>
      </c>
      <c r="AL229" s="170"/>
      <c r="AM229" s="127"/>
      <c r="AN229" s="127"/>
      <c r="AO229" s="155"/>
      <c r="AP229" s="154"/>
      <c r="AQ229" s="154"/>
      <c r="AR229" s="128">
        <f t="shared" si="304"/>
        <v>0.11871248132633672</v>
      </c>
      <c r="AS229" s="127">
        <f t="shared" si="305"/>
        <v>0.10601422315867026</v>
      </c>
      <c r="AT229" s="127">
        <f t="shared" si="306"/>
        <v>9.6013973535463482E-2</v>
      </c>
      <c r="AU229" s="128">
        <f t="shared" si="237"/>
        <v>0.105</v>
      </c>
      <c r="AV229" s="127">
        <f t="shared" si="238"/>
        <v>9.5000000000000001E-2</v>
      </c>
      <c r="AW229" s="127">
        <f t="shared" si="239"/>
        <v>8.5000000000000006E-2</v>
      </c>
      <c r="AX229" s="159">
        <f t="shared" si="307"/>
        <v>100</v>
      </c>
      <c r="AY229" s="160">
        <f t="shared" si="308"/>
        <v>180</v>
      </c>
      <c r="AZ229" s="160">
        <f t="shared" si="309"/>
        <v>225</v>
      </c>
      <c r="BA229" s="159">
        <f t="shared" si="310"/>
        <v>5.5090981230000002</v>
      </c>
      <c r="BB229" s="160">
        <f t="shared" si="311"/>
        <v>5.3</v>
      </c>
      <c r="BC229" s="160">
        <f t="shared" si="312"/>
        <v>5.4879537120000004</v>
      </c>
      <c r="BD229" s="171">
        <f t="shared" si="313"/>
        <v>100</v>
      </c>
      <c r="BE229" s="172">
        <f t="shared" si="314"/>
        <v>180</v>
      </c>
      <c r="BF229" s="172">
        <f t="shared" si="315"/>
        <v>225</v>
      </c>
      <c r="BG229" s="159">
        <f t="shared" si="316"/>
        <v>5.511414270416668</v>
      </c>
      <c r="BH229" s="160">
        <f t="shared" si="317"/>
        <v>5.3333333333333321</v>
      </c>
      <c r="BI229" s="160">
        <f t="shared" si="318"/>
        <v>5.4856088371666667</v>
      </c>
    </row>
    <row r="230" spans="1:63">
      <c r="A230" s="6">
        <v>46296</v>
      </c>
      <c r="B230" s="10">
        <v>4.5106664308312699E-3</v>
      </c>
      <c r="C230" s="10">
        <v>3.3875130258175686E-3</v>
      </c>
      <c r="D230" s="10">
        <v>3.412715944400741E-3</v>
      </c>
      <c r="E230" s="67">
        <v>4.7941889644388192E-3</v>
      </c>
      <c r="F230" s="10">
        <v>4.152387018716704E-3</v>
      </c>
      <c r="G230" s="10">
        <v>4.1691889644388186E-3</v>
      </c>
      <c r="H230" s="67">
        <f t="shared" si="282"/>
        <v>8.355155683635207E-3</v>
      </c>
      <c r="I230" s="10">
        <f t="shared" si="283"/>
        <v>7.5915342905825689E-3</v>
      </c>
      <c r="J230" s="10">
        <f t="shared" si="284"/>
        <v>6.8214933659622723E-3</v>
      </c>
      <c r="K230" s="225">
        <v>0.105</v>
      </c>
      <c r="L230" s="222">
        <v>9.5000000000000001E-2</v>
      </c>
      <c r="M230" s="222">
        <v>8.5000000000000006E-2</v>
      </c>
      <c r="N230" s="78">
        <f t="shared" si="327"/>
        <v>100</v>
      </c>
      <c r="O230" s="40">
        <f t="shared" si="328"/>
        <v>180</v>
      </c>
      <c r="P230" s="40">
        <f t="shared" si="329"/>
        <v>225</v>
      </c>
      <c r="Q230" s="81">
        <f t="shared" si="330"/>
        <v>5.5090981230000002</v>
      </c>
      <c r="R230" s="47">
        <f t="shared" si="331"/>
        <v>5.3</v>
      </c>
      <c r="S230" s="47">
        <f t="shared" si="332"/>
        <v>5.4879537120000004</v>
      </c>
      <c r="T230" s="161"/>
      <c r="U230" s="162"/>
      <c r="V230" s="162"/>
      <c r="W230" s="163"/>
      <c r="X230" s="162"/>
      <c r="Y230" s="162"/>
      <c r="Z230" s="163">
        <f t="shared" si="293"/>
        <v>2.5275476192341495E-2</v>
      </c>
      <c r="AA230" s="162">
        <f t="shared" si="319"/>
        <v>2.3142355995073638E-2</v>
      </c>
      <c r="AB230" s="162">
        <f t="shared" si="294"/>
        <v>2.0800157770171968E-2</v>
      </c>
      <c r="AC230" s="128">
        <f t="shared" si="234"/>
        <v>0.105</v>
      </c>
      <c r="AD230" s="127">
        <f t="shared" si="235"/>
        <v>9.5000000000000001E-2</v>
      </c>
      <c r="AE230" s="127">
        <f t="shared" si="236"/>
        <v>8.5000000000000006E-2</v>
      </c>
      <c r="AF230" s="159">
        <f t="shared" si="324"/>
        <v>100</v>
      </c>
      <c r="AG230" s="160">
        <f t="shared" si="325"/>
        <v>180</v>
      </c>
      <c r="AH230" s="160">
        <f t="shared" si="326"/>
        <v>225</v>
      </c>
      <c r="AI230" s="159">
        <f t="shared" si="320"/>
        <v>5.5090981230000002</v>
      </c>
      <c r="AJ230" s="160">
        <f t="shared" si="321"/>
        <v>5.3</v>
      </c>
      <c r="AK230" s="160">
        <f t="shared" si="322"/>
        <v>5.4879537120000004</v>
      </c>
      <c r="AL230" s="170"/>
      <c r="AM230" s="127"/>
      <c r="AN230" s="127"/>
      <c r="AO230" s="155"/>
      <c r="AP230" s="154"/>
      <c r="AQ230" s="154"/>
      <c r="AR230" s="128">
        <f t="shared" si="304"/>
        <v>0.11662874361875275</v>
      </c>
      <c r="AS230" s="127">
        <f t="shared" si="305"/>
        <v>0.103730454930969</v>
      </c>
      <c r="AT230" s="127">
        <f t="shared" si="306"/>
        <v>9.3730276575550331E-2</v>
      </c>
      <c r="AU230" s="128">
        <f t="shared" si="237"/>
        <v>0.105</v>
      </c>
      <c r="AV230" s="127">
        <f t="shared" si="238"/>
        <v>9.5000000000000001E-2</v>
      </c>
      <c r="AW230" s="127">
        <f t="shared" si="239"/>
        <v>8.5000000000000006E-2</v>
      </c>
      <c r="AX230" s="159">
        <f t="shared" si="307"/>
        <v>100</v>
      </c>
      <c r="AY230" s="160">
        <f t="shared" si="308"/>
        <v>180</v>
      </c>
      <c r="AZ230" s="160">
        <f t="shared" si="309"/>
        <v>225</v>
      </c>
      <c r="BA230" s="159">
        <f t="shared" si="310"/>
        <v>5.5090981230000002</v>
      </c>
      <c r="BB230" s="160">
        <f t="shared" si="311"/>
        <v>5.3</v>
      </c>
      <c r="BC230" s="160">
        <f t="shared" si="312"/>
        <v>5.4879537120000004</v>
      </c>
      <c r="BD230" s="171">
        <f t="shared" si="313"/>
        <v>100</v>
      </c>
      <c r="BE230" s="172">
        <f t="shared" si="314"/>
        <v>180</v>
      </c>
      <c r="BF230" s="172">
        <f t="shared" si="315"/>
        <v>225</v>
      </c>
      <c r="BG230" s="159">
        <f t="shared" si="316"/>
        <v>5.5098553330000009</v>
      </c>
      <c r="BH230" s="160">
        <f t="shared" si="317"/>
        <v>5.3166666666666655</v>
      </c>
      <c r="BI230" s="160">
        <f t="shared" si="318"/>
        <v>5.4871537743333336</v>
      </c>
    </row>
    <row r="231" spans="1:63">
      <c r="A231" s="6">
        <v>46327</v>
      </c>
      <c r="B231" s="10">
        <v>3.3020446974796067E-3</v>
      </c>
      <c r="C231" s="10">
        <v>2.1788912924659057E-3</v>
      </c>
      <c r="D231" s="10">
        <v>2.2040942110490781E-3</v>
      </c>
      <c r="E231" s="67">
        <v>1.9581919268104931E-3</v>
      </c>
      <c r="F231" s="10">
        <v>1.3163899810883783E-3</v>
      </c>
      <c r="G231" s="10">
        <v>1.3331919268104932E-3</v>
      </c>
      <c r="H231" s="67">
        <f t="shared" si="282"/>
        <v>8.355155683635207E-3</v>
      </c>
      <c r="I231" s="10">
        <f t="shared" si="283"/>
        <v>7.3996302871768282E-3</v>
      </c>
      <c r="J231" s="10">
        <f t="shared" si="284"/>
        <v>6.8214933659622723E-3</v>
      </c>
      <c r="K231" s="225">
        <v>0.105</v>
      </c>
      <c r="L231" s="222">
        <v>9.2499999999999999E-2</v>
      </c>
      <c r="M231" s="222">
        <v>8.5000000000000006E-2</v>
      </c>
      <c r="N231" s="78">
        <f t="shared" si="327"/>
        <v>100</v>
      </c>
      <c r="O231" s="40">
        <f t="shared" si="328"/>
        <v>180</v>
      </c>
      <c r="P231" s="40">
        <f t="shared" si="329"/>
        <v>225</v>
      </c>
      <c r="Q231" s="81">
        <f t="shared" si="330"/>
        <v>5.5090981230000002</v>
      </c>
      <c r="R231" s="47">
        <f t="shared" si="331"/>
        <v>5.3</v>
      </c>
      <c r="S231" s="47">
        <f t="shared" si="332"/>
        <v>5.4879537120000004</v>
      </c>
      <c r="T231" s="161"/>
      <c r="U231" s="162"/>
      <c r="V231" s="162"/>
      <c r="W231" s="163"/>
      <c r="X231" s="162"/>
      <c r="Y231" s="162"/>
      <c r="Z231" s="163">
        <f t="shared" si="293"/>
        <v>2.5275476192341495E-2</v>
      </c>
      <c r="AA231" s="162">
        <f t="shared" si="319"/>
        <v>2.2753105806352814E-2</v>
      </c>
      <c r="AB231" s="162">
        <f t="shared" si="294"/>
        <v>2.0604395836106182E-2</v>
      </c>
      <c r="AC231" s="128">
        <f t="shared" si="234"/>
        <v>0.105</v>
      </c>
      <c r="AD231" s="127">
        <f t="shared" si="235"/>
        <v>9.2499999999999999E-2</v>
      </c>
      <c r="AE231" s="127">
        <f t="shared" si="236"/>
        <v>8.5000000000000006E-2</v>
      </c>
      <c r="AF231" s="159">
        <f t="shared" si="324"/>
        <v>100</v>
      </c>
      <c r="AG231" s="160">
        <f t="shared" si="325"/>
        <v>180</v>
      </c>
      <c r="AH231" s="160">
        <f t="shared" si="326"/>
        <v>225</v>
      </c>
      <c r="AI231" s="159">
        <f t="shared" si="320"/>
        <v>5.5090981230000002</v>
      </c>
      <c r="AJ231" s="160">
        <f t="shared" si="321"/>
        <v>5.3</v>
      </c>
      <c r="AK231" s="160">
        <f t="shared" si="322"/>
        <v>5.4879537120000004</v>
      </c>
      <c r="AL231" s="170"/>
      <c r="AM231" s="127"/>
      <c r="AN231" s="127"/>
      <c r="AO231" s="155"/>
      <c r="AP231" s="154"/>
      <c r="AQ231" s="154"/>
      <c r="AR231" s="128">
        <f t="shared" si="304"/>
        <v>0.11454888712542788</v>
      </c>
      <c r="AS231" s="127">
        <f t="shared" si="305"/>
        <v>0.1016513869942437</v>
      </c>
      <c r="AT231" s="127">
        <f t="shared" si="306"/>
        <v>9.1861119569388805E-2</v>
      </c>
      <c r="AU231" s="128">
        <f t="shared" si="237"/>
        <v>0.105</v>
      </c>
      <c r="AV231" s="127">
        <f t="shared" si="238"/>
        <v>9.2499999999999999E-2</v>
      </c>
      <c r="AW231" s="127">
        <f t="shared" si="239"/>
        <v>8.5000000000000006E-2</v>
      </c>
      <c r="AX231" s="159">
        <f t="shared" si="307"/>
        <v>100</v>
      </c>
      <c r="AY231" s="160">
        <f t="shared" si="308"/>
        <v>180</v>
      </c>
      <c r="AZ231" s="160">
        <f t="shared" si="309"/>
        <v>225</v>
      </c>
      <c r="BA231" s="159">
        <f t="shared" si="310"/>
        <v>5.5090981230000002</v>
      </c>
      <c r="BB231" s="160">
        <f t="shared" si="311"/>
        <v>5.3</v>
      </c>
      <c r="BC231" s="160">
        <f t="shared" si="312"/>
        <v>5.4879537120000004</v>
      </c>
      <c r="BD231" s="171">
        <f t="shared" si="313"/>
        <v>100</v>
      </c>
      <c r="BE231" s="172">
        <f t="shared" si="314"/>
        <v>180</v>
      </c>
      <c r="BF231" s="172">
        <f t="shared" si="315"/>
        <v>225</v>
      </c>
      <c r="BG231" s="159">
        <f t="shared" si="316"/>
        <v>5.5090981230000002</v>
      </c>
      <c r="BH231" s="160">
        <f t="shared" si="317"/>
        <v>5.2999999999999989</v>
      </c>
      <c r="BI231" s="160">
        <f t="shared" si="318"/>
        <v>5.4879537120000004</v>
      </c>
    </row>
    <row r="232" spans="1:63">
      <c r="A232" s="6">
        <v>46357</v>
      </c>
      <c r="B232" s="10">
        <v>5.2572242868242375E-3</v>
      </c>
      <c r="C232" s="10">
        <v>4.1340708818105362E-3</v>
      </c>
      <c r="D232" s="10">
        <v>4.1592738003937086E-3</v>
      </c>
      <c r="E232" s="67">
        <v>5.3773694574890431E-3</v>
      </c>
      <c r="F232" s="10">
        <v>4.7355675117669279E-3</v>
      </c>
      <c r="G232" s="10">
        <v>4.7523694574890425E-3</v>
      </c>
      <c r="H232" s="67">
        <f t="shared" si="282"/>
        <v>8.355155683635207E-3</v>
      </c>
      <c r="I232" s="10">
        <f t="shared" si="283"/>
        <v>7.2073233161367156E-3</v>
      </c>
      <c r="J232" s="10">
        <f t="shared" si="284"/>
        <v>6.8214933659622723E-3</v>
      </c>
      <c r="K232" s="225">
        <v>0.105</v>
      </c>
      <c r="L232" s="222">
        <v>0.09</v>
      </c>
      <c r="M232" s="222">
        <v>8.5000000000000006E-2</v>
      </c>
      <c r="N232" s="78">
        <f>N220</f>
        <v>100</v>
      </c>
      <c r="O232" s="40">
        <f t="shared" ref="O232:P232" si="333">O220</f>
        <v>180</v>
      </c>
      <c r="P232" s="40">
        <f t="shared" si="333"/>
        <v>225</v>
      </c>
      <c r="Q232" s="81">
        <f>Q220</f>
        <v>5.5090981230000002</v>
      </c>
      <c r="R232" s="47">
        <f>R220</f>
        <v>5.3</v>
      </c>
      <c r="S232" s="47">
        <f>S220</f>
        <v>5.4879537120000004</v>
      </c>
      <c r="T232" s="161"/>
      <c r="U232" s="162"/>
      <c r="V232" s="162"/>
      <c r="W232" s="163"/>
      <c r="X232" s="162"/>
      <c r="Y232" s="162"/>
      <c r="Z232" s="163">
        <f t="shared" si="293"/>
        <v>2.5275476192341495E-2</v>
      </c>
      <c r="AA232" s="162">
        <f t="shared" si="319"/>
        <v>2.2363113479078933E-2</v>
      </c>
      <c r="AB232" s="162">
        <f t="shared" si="294"/>
        <v>2.0604395836106182E-2</v>
      </c>
      <c r="AC232" s="128">
        <f t="shared" si="234"/>
        <v>0.105</v>
      </c>
      <c r="AD232" s="127">
        <f t="shared" si="235"/>
        <v>0.09</v>
      </c>
      <c r="AE232" s="127">
        <f t="shared" si="236"/>
        <v>8.5000000000000006E-2</v>
      </c>
      <c r="AF232" s="159">
        <f>N232</f>
        <v>100</v>
      </c>
      <c r="AG232" s="160">
        <f t="shared" si="325"/>
        <v>180</v>
      </c>
      <c r="AH232" s="160">
        <f t="shared" si="326"/>
        <v>225</v>
      </c>
      <c r="AI232" s="159">
        <f t="shared" si="320"/>
        <v>5.5090981230000002</v>
      </c>
      <c r="AJ232" s="160">
        <f t="shared" si="321"/>
        <v>5.3</v>
      </c>
      <c r="AK232" s="160">
        <f t="shared" si="322"/>
        <v>5.4879537120000004</v>
      </c>
      <c r="AL232" s="170"/>
      <c r="AM232" s="127"/>
      <c r="AN232" s="127"/>
      <c r="AO232" s="155"/>
      <c r="AP232" s="154"/>
      <c r="AQ232" s="154"/>
      <c r="AR232" s="128">
        <f t="shared" si="304"/>
        <v>0.11247290461712867</v>
      </c>
      <c r="AS232" s="127">
        <f>FVSCHEDULE(1,I221:I232)-1</f>
        <v>9.9777234320187924E-2</v>
      </c>
      <c r="AT232" s="127">
        <f t="shared" si="306"/>
        <v>9.0406243838113465E-2</v>
      </c>
      <c r="AU232" s="128">
        <f t="shared" si="237"/>
        <v>0.105</v>
      </c>
      <c r="AV232" s="127">
        <f t="shared" si="238"/>
        <v>0.09</v>
      </c>
      <c r="AW232" s="127">
        <f t="shared" si="239"/>
        <v>8.5000000000000006E-2</v>
      </c>
      <c r="AX232" s="159">
        <f>N232</f>
        <v>100</v>
      </c>
      <c r="AY232" s="160">
        <f t="shared" si="308"/>
        <v>180</v>
      </c>
      <c r="AZ232" s="160">
        <f t="shared" si="309"/>
        <v>225</v>
      </c>
      <c r="BA232" s="159">
        <f t="shared" si="310"/>
        <v>5.5090981230000002</v>
      </c>
      <c r="BB232" s="160">
        <f t="shared" si="311"/>
        <v>5.3</v>
      </c>
      <c r="BC232" s="160">
        <f t="shared" si="312"/>
        <v>5.4879537120000004</v>
      </c>
      <c r="BD232" s="171">
        <f>AVERAGE(N221:N232)</f>
        <v>100</v>
      </c>
      <c r="BE232" s="172">
        <f t="shared" si="314"/>
        <v>180</v>
      </c>
      <c r="BF232" s="172">
        <f t="shared" si="315"/>
        <v>225</v>
      </c>
      <c r="BG232" s="159">
        <f t="shared" si="316"/>
        <v>5.5090981230000002</v>
      </c>
      <c r="BH232" s="160">
        <f t="shared" si="317"/>
        <v>5.2999999999999989</v>
      </c>
      <c r="BI232" s="160">
        <f t="shared" si="318"/>
        <v>5.4879537120000004</v>
      </c>
      <c r="BK232" s="160">
        <f>AVERAGE(L221:L232)*100</f>
        <v>9.9791666666666661</v>
      </c>
    </row>
    <row r="233" spans="1:63">
      <c r="A233" s="53">
        <v>46388</v>
      </c>
      <c r="B233" s="12"/>
      <c r="C233" s="12"/>
      <c r="D233" s="12"/>
      <c r="E233" s="66"/>
      <c r="F233" s="12"/>
      <c r="G233" s="12"/>
      <c r="H233" s="66">
        <f t="shared" ref="H233:H244" si="334">(1+(K233))^(21/252)-1</f>
        <v>8.355155683635207E-3</v>
      </c>
      <c r="I233" s="12">
        <f t="shared" ref="I233:I244" si="335">(1+(L233))^(21/252)-1</f>
        <v>7.2073233161367156E-3</v>
      </c>
      <c r="J233" s="12">
        <f t="shared" ref="J233:J244" si="336">(1+(M233))^(21/252)-1</f>
        <v>6.8214933659622723E-3</v>
      </c>
      <c r="K233" s="226">
        <v>0.105</v>
      </c>
      <c r="L233" s="223">
        <v>0.09</v>
      </c>
      <c r="M233" s="223">
        <v>8.5000000000000006E-2</v>
      </c>
      <c r="N233" s="79">
        <f t="shared" ref="N233:S233" si="337">N221</f>
        <v>100</v>
      </c>
      <c r="O233" s="41">
        <f t="shared" si="337"/>
        <v>180</v>
      </c>
      <c r="P233" s="41">
        <f t="shared" si="337"/>
        <v>225</v>
      </c>
      <c r="Q233" s="80">
        <f t="shared" si="337"/>
        <v>5.5090981230000002</v>
      </c>
      <c r="R233" s="46">
        <f t="shared" si="337"/>
        <v>5.3</v>
      </c>
      <c r="S233" s="46">
        <f t="shared" si="337"/>
        <v>5.4879537120000004</v>
      </c>
      <c r="T233" s="164"/>
      <c r="U233" s="165"/>
      <c r="V233" s="165"/>
      <c r="W233" s="166"/>
      <c r="X233" s="165"/>
      <c r="Y233" s="165"/>
      <c r="Z233" s="166">
        <f t="shared" ref="Z233:Z244" si="338">FVSCHEDULE(1,H231:H233)-1</f>
        <v>2.5275476192341495E-2</v>
      </c>
      <c r="AA233" s="165">
        <f t="shared" ref="AA233:AA244" si="339">FVSCHEDULE(1,I231:I233)-1</f>
        <v>2.1973269862197276E-2</v>
      </c>
      <c r="AB233" s="165">
        <f t="shared" ref="AB233:AB244" si="340">FVSCHEDULE(1,J231:J233)-1</f>
        <v>2.0604395836106182E-2</v>
      </c>
      <c r="AC233" s="177">
        <f t="shared" ref="AC233:AC244" si="341">K233</f>
        <v>0.105</v>
      </c>
      <c r="AD233" s="174">
        <f t="shared" ref="AD233:AD244" si="342">L233</f>
        <v>0.09</v>
      </c>
      <c r="AE233" s="174">
        <f t="shared" ref="AE233:AE244" si="343">M233</f>
        <v>8.5000000000000006E-2</v>
      </c>
      <c r="AF233" s="167">
        <f t="shared" ref="AF233:AF244" si="344">N233</f>
        <v>100</v>
      </c>
      <c r="AG233" s="168">
        <f t="shared" ref="AG233:AG244" si="345">O233</f>
        <v>180</v>
      </c>
      <c r="AH233" s="168">
        <f t="shared" ref="AH233:AH244" si="346">P233</f>
        <v>225</v>
      </c>
      <c r="AI233" s="167">
        <f t="shared" ref="AI233:AI244" si="347">Q233</f>
        <v>5.5090981230000002</v>
      </c>
      <c r="AJ233" s="168">
        <f t="shared" ref="AJ233:AJ244" si="348">R233</f>
        <v>5.3</v>
      </c>
      <c r="AK233" s="168">
        <f t="shared" ref="AK233:AK244" si="349">S233</f>
        <v>5.4879537120000004</v>
      </c>
      <c r="AL233" s="173"/>
      <c r="AM233" s="174"/>
      <c r="AN233" s="174"/>
      <c r="AO233" s="175"/>
      <c r="AP233" s="176"/>
      <c r="AQ233" s="176"/>
      <c r="AR233" s="177">
        <f t="shared" ref="AR233:AR244" si="350">FVSCHEDULE(1,H222:H233)-1</f>
        <v>0.11081121304970432</v>
      </c>
      <c r="AS233" s="174">
        <f t="shared" ref="AS233:AS243" si="351">FVSCHEDULE(1,I222:I233)-1</f>
        <v>9.8318475030543695E-2</v>
      </c>
      <c r="AT233" s="174">
        <f t="shared" ref="AT233:AT244" si="352">FVSCHEDULE(1,J222:J233)-1</f>
        <v>8.936586784495204E-2</v>
      </c>
      <c r="AU233" s="177">
        <f t="shared" si="237"/>
        <v>0.105</v>
      </c>
      <c r="AV233" s="174">
        <f t="shared" si="238"/>
        <v>0.09</v>
      </c>
      <c r="AW233" s="174">
        <f t="shared" si="239"/>
        <v>8.5000000000000006E-2</v>
      </c>
      <c r="AX233" s="167">
        <f t="shared" ref="AX233:AX244" si="353">N233</f>
        <v>100</v>
      </c>
      <c r="AY233" s="168">
        <f t="shared" ref="AY233:AY244" si="354">O233</f>
        <v>180</v>
      </c>
      <c r="AZ233" s="168">
        <f t="shared" ref="AZ233:AZ244" si="355">P233</f>
        <v>225</v>
      </c>
      <c r="BA233" s="167">
        <f t="shared" ref="BA233:BA244" si="356">Q233</f>
        <v>5.5090981230000002</v>
      </c>
      <c r="BB233" s="168">
        <f t="shared" ref="BB233:BB244" si="357">R233</f>
        <v>5.3</v>
      </c>
      <c r="BC233" s="168">
        <f t="shared" ref="BC233:BC244" si="358">S233</f>
        <v>5.4879537120000004</v>
      </c>
      <c r="BD233" s="178">
        <f t="shared" ref="BD233:BD244" si="359">AVERAGE(N222:N233)</f>
        <v>100</v>
      </c>
      <c r="BE233" s="179">
        <f t="shared" ref="BE233:BE244" si="360">AVERAGE(O222:O233)</f>
        <v>180</v>
      </c>
      <c r="BF233" s="179">
        <f t="shared" ref="BF233:BF244" si="361">AVERAGE(P222:P233)</f>
        <v>225</v>
      </c>
      <c r="BG233" s="167">
        <f t="shared" ref="BG233:BG244" si="362">AVERAGE(Q222:Q233)</f>
        <v>5.5090981230000002</v>
      </c>
      <c r="BH233" s="168">
        <f t="shared" ref="BH233:BH244" si="363">AVERAGE(R222:R233)</f>
        <v>5.2999999999999989</v>
      </c>
      <c r="BI233" s="168">
        <f t="shared" ref="BI233:BI244" si="364">AVERAGE(S222:S233)</f>
        <v>5.4879537120000004</v>
      </c>
    </row>
    <row r="234" spans="1:63">
      <c r="A234" s="6">
        <v>46419</v>
      </c>
      <c r="B234" s="10"/>
      <c r="C234" s="10"/>
      <c r="D234" s="10"/>
      <c r="E234" s="67"/>
      <c r="F234" s="10"/>
      <c r="G234" s="10"/>
      <c r="H234" s="67">
        <f t="shared" si="334"/>
        <v>8.355155683635207E-3</v>
      </c>
      <c r="I234" s="10">
        <f t="shared" si="335"/>
        <v>7.2073233161367156E-3</v>
      </c>
      <c r="J234" s="10">
        <f t="shared" si="336"/>
        <v>6.8214933659622723E-3</v>
      </c>
      <c r="K234" s="225">
        <v>0.105</v>
      </c>
      <c r="L234" s="222">
        <v>0.09</v>
      </c>
      <c r="M234" s="222">
        <v>8.5000000000000006E-2</v>
      </c>
      <c r="N234" s="78">
        <f t="shared" ref="N234:S234" si="365">N222</f>
        <v>100</v>
      </c>
      <c r="O234" s="40">
        <f t="shared" si="365"/>
        <v>180</v>
      </c>
      <c r="P234" s="40">
        <f t="shared" si="365"/>
        <v>225</v>
      </c>
      <c r="Q234" s="81">
        <f t="shared" si="365"/>
        <v>5.5090981230000002</v>
      </c>
      <c r="R234" s="47">
        <f t="shared" si="365"/>
        <v>5.3</v>
      </c>
      <c r="S234" s="47">
        <f t="shared" si="365"/>
        <v>5.4879537120000004</v>
      </c>
      <c r="T234" s="161"/>
      <c r="U234" s="162"/>
      <c r="V234" s="162"/>
      <c r="W234" s="163"/>
      <c r="X234" s="162"/>
      <c r="Y234" s="162"/>
      <c r="Z234" s="163">
        <f t="shared" si="338"/>
        <v>2.5275476192341495E-2</v>
      </c>
      <c r="AA234" s="162">
        <f t="shared" si="339"/>
        <v>2.1778180864640895E-2</v>
      </c>
      <c r="AB234" s="162">
        <f t="shared" si="340"/>
        <v>2.0604395836106182E-2</v>
      </c>
      <c r="AC234" s="128">
        <f t="shared" si="341"/>
        <v>0.105</v>
      </c>
      <c r="AD234" s="127">
        <f t="shared" si="342"/>
        <v>0.09</v>
      </c>
      <c r="AE234" s="127">
        <f t="shared" si="343"/>
        <v>8.5000000000000006E-2</v>
      </c>
      <c r="AF234" s="159">
        <f t="shared" si="344"/>
        <v>100</v>
      </c>
      <c r="AG234" s="160">
        <f t="shared" si="345"/>
        <v>180</v>
      </c>
      <c r="AH234" s="160">
        <f t="shared" si="346"/>
        <v>225</v>
      </c>
      <c r="AI234" s="159">
        <f t="shared" si="347"/>
        <v>5.5090981230000002</v>
      </c>
      <c r="AJ234" s="160">
        <f t="shared" si="348"/>
        <v>5.3</v>
      </c>
      <c r="AK234" s="160">
        <f t="shared" si="349"/>
        <v>5.4879537120000004</v>
      </c>
      <c r="AL234" s="170"/>
      <c r="AM234" s="127"/>
      <c r="AN234" s="127"/>
      <c r="AO234" s="155"/>
      <c r="AP234" s="154"/>
      <c r="AQ234" s="154"/>
      <c r="AR234" s="128">
        <f t="shared" si="350"/>
        <v>0.1091520035372171</v>
      </c>
      <c r="AS234" s="127">
        <f t="shared" si="351"/>
        <v>9.6861650658807363E-2</v>
      </c>
      <c r="AT234" s="127">
        <f t="shared" si="352"/>
        <v>8.8326484493030266E-2</v>
      </c>
      <c r="AU234" s="128">
        <f t="shared" si="237"/>
        <v>0.105</v>
      </c>
      <c r="AV234" s="127">
        <f t="shared" si="238"/>
        <v>0.09</v>
      </c>
      <c r="AW234" s="127">
        <f t="shared" si="239"/>
        <v>8.5000000000000006E-2</v>
      </c>
      <c r="AX234" s="159">
        <f t="shared" si="353"/>
        <v>100</v>
      </c>
      <c r="AY234" s="160">
        <f t="shared" si="354"/>
        <v>180</v>
      </c>
      <c r="AZ234" s="160">
        <f t="shared" si="355"/>
        <v>225</v>
      </c>
      <c r="BA234" s="159">
        <f t="shared" si="356"/>
        <v>5.5090981230000002</v>
      </c>
      <c r="BB234" s="160">
        <f t="shared" si="357"/>
        <v>5.3</v>
      </c>
      <c r="BC234" s="160">
        <f t="shared" si="358"/>
        <v>5.4879537120000004</v>
      </c>
      <c r="BD234" s="171">
        <f t="shared" si="359"/>
        <v>100</v>
      </c>
      <c r="BE234" s="172">
        <f t="shared" si="360"/>
        <v>180</v>
      </c>
      <c r="BF234" s="172">
        <f t="shared" si="361"/>
        <v>225</v>
      </c>
      <c r="BG234" s="159">
        <f t="shared" si="362"/>
        <v>5.5090981230000002</v>
      </c>
      <c r="BH234" s="160">
        <f t="shared" si="363"/>
        <v>5.2999999999999989</v>
      </c>
      <c r="BI234" s="160">
        <f t="shared" si="364"/>
        <v>5.4879537120000004</v>
      </c>
    </row>
    <row r="235" spans="1:63">
      <c r="A235" s="6">
        <v>46447</v>
      </c>
      <c r="B235" s="10"/>
      <c r="C235" s="10"/>
      <c r="D235" s="10"/>
      <c r="E235" s="67"/>
      <c r="F235" s="10"/>
      <c r="G235" s="10"/>
      <c r="H235" s="67">
        <f t="shared" si="334"/>
        <v>8.355155683635207E-3</v>
      </c>
      <c r="I235" s="10">
        <f t="shared" si="335"/>
        <v>7.2073233161367156E-3</v>
      </c>
      <c r="J235" s="10">
        <f t="shared" si="336"/>
        <v>6.8214933659622723E-3</v>
      </c>
      <c r="K235" s="225">
        <v>0.105</v>
      </c>
      <c r="L235" s="222">
        <v>0.09</v>
      </c>
      <c r="M235" s="222">
        <v>8.5000000000000006E-2</v>
      </c>
      <c r="N235" s="78">
        <f t="shared" ref="N235:S235" si="366">N223</f>
        <v>100</v>
      </c>
      <c r="O235" s="40">
        <f t="shared" si="366"/>
        <v>180</v>
      </c>
      <c r="P235" s="40">
        <f t="shared" si="366"/>
        <v>225</v>
      </c>
      <c r="Q235" s="81">
        <f t="shared" si="366"/>
        <v>5.5090981230000002</v>
      </c>
      <c r="R235" s="47">
        <f t="shared" si="366"/>
        <v>5.3</v>
      </c>
      <c r="S235" s="47">
        <f t="shared" si="366"/>
        <v>5.4879537120000004</v>
      </c>
      <c r="T235" s="161"/>
      <c r="U235" s="162"/>
      <c r="V235" s="162"/>
      <c r="W235" s="163"/>
      <c r="X235" s="162"/>
      <c r="Y235" s="162"/>
      <c r="Z235" s="163">
        <f t="shared" si="338"/>
        <v>2.5275476192341495E-2</v>
      </c>
      <c r="AA235" s="162">
        <f t="shared" si="339"/>
        <v>2.1778180864640895E-2</v>
      </c>
      <c r="AB235" s="162">
        <f t="shared" si="340"/>
        <v>2.0604395836106182E-2</v>
      </c>
      <c r="AC235" s="128">
        <f t="shared" si="341"/>
        <v>0.105</v>
      </c>
      <c r="AD235" s="127">
        <f t="shared" si="342"/>
        <v>0.09</v>
      </c>
      <c r="AE235" s="127">
        <f t="shared" si="343"/>
        <v>8.5000000000000006E-2</v>
      </c>
      <c r="AF235" s="159">
        <f t="shared" si="344"/>
        <v>100</v>
      </c>
      <c r="AG235" s="160">
        <f t="shared" si="345"/>
        <v>180</v>
      </c>
      <c r="AH235" s="160">
        <f t="shared" si="346"/>
        <v>225</v>
      </c>
      <c r="AI235" s="159">
        <f t="shared" si="347"/>
        <v>5.5090981230000002</v>
      </c>
      <c r="AJ235" s="160">
        <f t="shared" si="348"/>
        <v>5.3</v>
      </c>
      <c r="AK235" s="160">
        <f t="shared" si="349"/>
        <v>5.4879537120000004</v>
      </c>
      <c r="AL235" s="170"/>
      <c r="AM235" s="127"/>
      <c r="AN235" s="127"/>
      <c r="AO235" s="155"/>
      <c r="AP235" s="154"/>
      <c r="AQ235" s="154"/>
      <c r="AR235" s="128">
        <f t="shared" si="350"/>
        <v>0.10790644634334501</v>
      </c>
      <c r="AS235" s="127">
        <f t="shared" si="351"/>
        <v>9.5613069443947429E-2</v>
      </c>
      <c r="AT235" s="127">
        <f t="shared" si="352"/>
        <v>8.7494742756536015E-2</v>
      </c>
      <c r="AU235" s="128">
        <f t="shared" si="237"/>
        <v>0.105</v>
      </c>
      <c r="AV235" s="127">
        <f t="shared" si="238"/>
        <v>0.09</v>
      </c>
      <c r="AW235" s="127">
        <f t="shared" si="239"/>
        <v>8.5000000000000006E-2</v>
      </c>
      <c r="AX235" s="159">
        <f t="shared" si="353"/>
        <v>100</v>
      </c>
      <c r="AY235" s="160">
        <f t="shared" si="354"/>
        <v>180</v>
      </c>
      <c r="AZ235" s="160">
        <f t="shared" si="355"/>
        <v>225</v>
      </c>
      <c r="BA235" s="159">
        <f t="shared" si="356"/>
        <v>5.5090981230000002</v>
      </c>
      <c r="BB235" s="160">
        <f t="shared" si="357"/>
        <v>5.3</v>
      </c>
      <c r="BC235" s="160">
        <f t="shared" si="358"/>
        <v>5.4879537120000004</v>
      </c>
      <c r="BD235" s="171">
        <f t="shared" si="359"/>
        <v>100</v>
      </c>
      <c r="BE235" s="172">
        <f t="shared" si="360"/>
        <v>180</v>
      </c>
      <c r="BF235" s="172">
        <f t="shared" si="361"/>
        <v>225</v>
      </c>
      <c r="BG235" s="159">
        <f t="shared" si="362"/>
        <v>5.5090981230000002</v>
      </c>
      <c r="BH235" s="160">
        <f t="shared" si="363"/>
        <v>5.2999999999999989</v>
      </c>
      <c r="BI235" s="160">
        <f t="shared" si="364"/>
        <v>5.4879537120000004</v>
      </c>
    </row>
    <row r="236" spans="1:63">
      <c r="A236" s="6">
        <v>46478</v>
      </c>
      <c r="B236" s="10"/>
      <c r="C236" s="10"/>
      <c r="D236" s="10"/>
      <c r="E236" s="67"/>
      <c r="F236" s="10"/>
      <c r="G236" s="10"/>
      <c r="H236" s="67">
        <f t="shared" si="334"/>
        <v>8.355155683635207E-3</v>
      </c>
      <c r="I236" s="10">
        <f t="shared" si="335"/>
        <v>7.2073233161367156E-3</v>
      </c>
      <c r="J236" s="10">
        <f t="shared" si="336"/>
        <v>6.8214933659622723E-3</v>
      </c>
      <c r="K236" s="225">
        <v>0.105</v>
      </c>
      <c r="L236" s="222">
        <v>0.09</v>
      </c>
      <c r="M236" s="222">
        <v>8.5000000000000006E-2</v>
      </c>
      <c r="N236" s="78">
        <f t="shared" ref="N236:S236" si="367">N224</f>
        <v>100</v>
      </c>
      <c r="O236" s="40">
        <f t="shared" si="367"/>
        <v>180</v>
      </c>
      <c r="P236" s="40">
        <f t="shared" si="367"/>
        <v>225</v>
      </c>
      <c r="Q236" s="81">
        <f t="shared" si="367"/>
        <v>5.5090981230000002</v>
      </c>
      <c r="R236" s="47">
        <f t="shared" si="367"/>
        <v>5.3</v>
      </c>
      <c r="S236" s="47">
        <f t="shared" si="367"/>
        <v>5.4879537120000004</v>
      </c>
      <c r="T236" s="161"/>
      <c r="U236" s="162"/>
      <c r="V236" s="162"/>
      <c r="W236" s="163"/>
      <c r="X236" s="162"/>
      <c r="Y236" s="162"/>
      <c r="Z236" s="163">
        <f t="shared" si="338"/>
        <v>2.5275476192341495E-2</v>
      </c>
      <c r="AA236" s="162">
        <f t="shared" si="339"/>
        <v>2.1778180864640895E-2</v>
      </c>
      <c r="AB236" s="162">
        <f t="shared" si="340"/>
        <v>2.0604395836106182E-2</v>
      </c>
      <c r="AC236" s="128">
        <f t="shared" si="341"/>
        <v>0.105</v>
      </c>
      <c r="AD236" s="127">
        <f t="shared" si="342"/>
        <v>0.09</v>
      </c>
      <c r="AE236" s="127">
        <f t="shared" si="343"/>
        <v>8.5000000000000006E-2</v>
      </c>
      <c r="AF236" s="159">
        <f t="shared" si="344"/>
        <v>100</v>
      </c>
      <c r="AG236" s="160">
        <f t="shared" si="345"/>
        <v>180</v>
      </c>
      <c r="AH236" s="160">
        <f t="shared" si="346"/>
        <v>225</v>
      </c>
      <c r="AI236" s="159">
        <f t="shared" si="347"/>
        <v>5.5090981230000002</v>
      </c>
      <c r="AJ236" s="160">
        <f t="shared" si="348"/>
        <v>5.3</v>
      </c>
      <c r="AK236" s="160">
        <f t="shared" si="349"/>
        <v>5.4879537120000004</v>
      </c>
      <c r="AL236" s="170"/>
      <c r="AM236" s="127"/>
      <c r="AN236" s="127"/>
      <c r="AO236" s="155"/>
      <c r="AP236" s="154"/>
      <c r="AQ236" s="154"/>
      <c r="AR236" s="128">
        <f t="shared" si="350"/>
        <v>0.10666228788717347</v>
      </c>
      <c r="AS236" s="127">
        <f t="shared" si="351"/>
        <v>9.4365909515946145E-2</v>
      </c>
      <c r="AT236" s="127">
        <f t="shared" si="352"/>
        <v>8.6663636669661814E-2</v>
      </c>
      <c r="AU236" s="128">
        <f t="shared" si="237"/>
        <v>0.105</v>
      </c>
      <c r="AV236" s="127">
        <f t="shared" si="238"/>
        <v>0.09</v>
      </c>
      <c r="AW236" s="127">
        <f t="shared" si="239"/>
        <v>8.5000000000000006E-2</v>
      </c>
      <c r="AX236" s="159">
        <f t="shared" si="353"/>
        <v>100</v>
      </c>
      <c r="AY236" s="160">
        <f t="shared" si="354"/>
        <v>180</v>
      </c>
      <c r="AZ236" s="160">
        <f t="shared" si="355"/>
        <v>225</v>
      </c>
      <c r="BA236" s="159">
        <f t="shared" si="356"/>
        <v>5.5090981230000002</v>
      </c>
      <c r="BB236" s="160">
        <f t="shared" si="357"/>
        <v>5.3</v>
      </c>
      <c r="BC236" s="160">
        <f t="shared" si="358"/>
        <v>5.4879537120000004</v>
      </c>
      <c r="BD236" s="171">
        <f t="shared" si="359"/>
        <v>100</v>
      </c>
      <c r="BE236" s="172">
        <f t="shared" si="360"/>
        <v>180</v>
      </c>
      <c r="BF236" s="172">
        <f t="shared" si="361"/>
        <v>225</v>
      </c>
      <c r="BG236" s="159">
        <f t="shared" si="362"/>
        <v>5.5090981230000002</v>
      </c>
      <c r="BH236" s="160">
        <f t="shared" si="363"/>
        <v>5.2999999999999989</v>
      </c>
      <c r="BI236" s="160">
        <f t="shared" si="364"/>
        <v>5.4879537120000004</v>
      </c>
    </row>
    <row r="237" spans="1:63">
      <c r="A237" s="6">
        <v>46508</v>
      </c>
      <c r="B237" s="10"/>
      <c r="C237" s="10"/>
      <c r="D237" s="10"/>
      <c r="E237" s="67"/>
      <c r="F237" s="10"/>
      <c r="G237" s="10"/>
      <c r="H237" s="67">
        <f t="shared" si="334"/>
        <v>8.355155683635207E-3</v>
      </c>
      <c r="I237" s="10">
        <f t="shared" si="335"/>
        <v>7.2073233161367156E-3</v>
      </c>
      <c r="J237" s="10">
        <f t="shared" si="336"/>
        <v>6.8214933659622723E-3</v>
      </c>
      <c r="K237" s="225">
        <v>0.105</v>
      </c>
      <c r="L237" s="222">
        <v>0.09</v>
      </c>
      <c r="M237" s="222">
        <v>8.5000000000000006E-2</v>
      </c>
      <c r="N237" s="78">
        <f t="shared" ref="N237:S237" si="368">N225</f>
        <v>100</v>
      </c>
      <c r="O237" s="40">
        <f t="shared" si="368"/>
        <v>180</v>
      </c>
      <c r="P237" s="40">
        <f t="shared" si="368"/>
        <v>225</v>
      </c>
      <c r="Q237" s="81">
        <f t="shared" si="368"/>
        <v>5.5090981230000002</v>
      </c>
      <c r="R237" s="47">
        <f t="shared" si="368"/>
        <v>5.3</v>
      </c>
      <c r="S237" s="47">
        <f t="shared" si="368"/>
        <v>5.4879537120000004</v>
      </c>
      <c r="T237" s="161"/>
      <c r="U237" s="162"/>
      <c r="V237" s="162"/>
      <c r="W237" s="163"/>
      <c r="X237" s="162"/>
      <c r="Y237" s="162"/>
      <c r="Z237" s="163">
        <f t="shared" si="338"/>
        <v>2.5275476192341495E-2</v>
      </c>
      <c r="AA237" s="162">
        <f t="shared" si="339"/>
        <v>2.1778180864640895E-2</v>
      </c>
      <c r="AB237" s="162">
        <f t="shared" si="340"/>
        <v>2.0604395836106182E-2</v>
      </c>
      <c r="AC237" s="128">
        <f t="shared" si="341"/>
        <v>0.105</v>
      </c>
      <c r="AD237" s="127">
        <f t="shared" si="342"/>
        <v>0.09</v>
      </c>
      <c r="AE237" s="127">
        <f t="shared" si="343"/>
        <v>8.5000000000000006E-2</v>
      </c>
      <c r="AF237" s="159">
        <f t="shared" si="344"/>
        <v>100</v>
      </c>
      <c r="AG237" s="160">
        <f t="shared" si="345"/>
        <v>180</v>
      </c>
      <c r="AH237" s="160">
        <f t="shared" si="346"/>
        <v>225</v>
      </c>
      <c r="AI237" s="159">
        <f t="shared" si="347"/>
        <v>5.5090981230000002</v>
      </c>
      <c r="AJ237" s="160">
        <f t="shared" si="348"/>
        <v>5.3</v>
      </c>
      <c r="AK237" s="160">
        <f t="shared" si="349"/>
        <v>5.4879537120000004</v>
      </c>
      <c r="AL237" s="170"/>
      <c r="AM237" s="127"/>
      <c r="AN237" s="127"/>
      <c r="AO237" s="155"/>
      <c r="AP237" s="154"/>
      <c r="AQ237" s="154"/>
      <c r="AR237" s="128">
        <f t="shared" si="350"/>
        <v>0.1058317665227142</v>
      </c>
      <c r="AS237" s="127">
        <f t="shared" si="351"/>
        <v>9.3326515766292362E-2</v>
      </c>
      <c r="AT237" s="127">
        <f t="shared" si="352"/>
        <v>8.6040010900490627E-2</v>
      </c>
      <c r="AU237" s="128">
        <f t="shared" si="237"/>
        <v>0.105</v>
      </c>
      <c r="AV237" s="127">
        <f t="shared" si="238"/>
        <v>0.09</v>
      </c>
      <c r="AW237" s="127">
        <f t="shared" si="239"/>
        <v>8.5000000000000006E-2</v>
      </c>
      <c r="AX237" s="159">
        <f t="shared" si="353"/>
        <v>100</v>
      </c>
      <c r="AY237" s="160">
        <f t="shared" si="354"/>
        <v>180</v>
      </c>
      <c r="AZ237" s="160">
        <f t="shared" si="355"/>
        <v>225</v>
      </c>
      <c r="BA237" s="159">
        <f t="shared" si="356"/>
        <v>5.5090981230000002</v>
      </c>
      <c r="BB237" s="160">
        <f t="shared" si="357"/>
        <v>5.3</v>
      </c>
      <c r="BC237" s="160">
        <f t="shared" si="358"/>
        <v>5.4879537120000004</v>
      </c>
      <c r="BD237" s="171">
        <f t="shared" si="359"/>
        <v>100</v>
      </c>
      <c r="BE237" s="172">
        <f t="shared" si="360"/>
        <v>180</v>
      </c>
      <c r="BF237" s="172">
        <f t="shared" si="361"/>
        <v>225</v>
      </c>
      <c r="BG237" s="159">
        <f t="shared" si="362"/>
        <v>5.5090981230000002</v>
      </c>
      <c r="BH237" s="160">
        <f t="shared" si="363"/>
        <v>5.2999999999999989</v>
      </c>
      <c r="BI237" s="160">
        <f t="shared" si="364"/>
        <v>5.4879537120000004</v>
      </c>
    </row>
    <row r="238" spans="1:63">
      <c r="A238" s="6">
        <v>46539</v>
      </c>
      <c r="B238" s="10"/>
      <c r="C238" s="10"/>
      <c r="D238" s="10"/>
      <c r="E238" s="67"/>
      <c r="F238" s="10"/>
      <c r="G238" s="10"/>
      <c r="H238" s="67">
        <f t="shared" si="334"/>
        <v>8.355155683635207E-3</v>
      </c>
      <c r="I238" s="10">
        <f t="shared" si="335"/>
        <v>7.2073233161367156E-3</v>
      </c>
      <c r="J238" s="10">
        <f t="shared" si="336"/>
        <v>6.8214933659622723E-3</v>
      </c>
      <c r="K238" s="225">
        <v>0.105</v>
      </c>
      <c r="L238" s="222">
        <v>0.09</v>
      </c>
      <c r="M238" s="222">
        <v>8.5000000000000006E-2</v>
      </c>
      <c r="N238" s="78">
        <f t="shared" ref="N238:S238" si="369">N226</f>
        <v>100</v>
      </c>
      <c r="O238" s="40">
        <f t="shared" si="369"/>
        <v>180</v>
      </c>
      <c r="P238" s="40">
        <f t="shared" si="369"/>
        <v>225</v>
      </c>
      <c r="Q238" s="81">
        <f t="shared" si="369"/>
        <v>5.5090981230000002</v>
      </c>
      <c r="R238" s="47">
        <f t="shared" si="369"/>
        <v>5.3</v>
      </c>
      <c r="S238" s="47">
        <f t="shared" si="369"/>
        <v>5.4879537120000004</v>
      </c>
      <c r="T238" s="161"/>
      <c r="U238" s="162"/>
      <c r="V238" s="162"/>
      <c r="W238" s="163"/>
      <c r="X238" s="162"/>
      <c r="Y238" s="162"/>
      <c r="Z238" s="163">
        <f t="shared" si="338"/>
        <v>2.5275476192341495E-2</v>
      </c>
      <c r="AA238" s="162">
        <f t="shared" si="339"/>
        <v>2.1778180864640895E-2</v>
      </c>
      <c r="AB238" s="162">
        <f t="shared" si="340"/>
        <v>2.0604395836106182E-2</v>
      </c>
      <c r="AC238" s="128">
        <f t="shared" si="341"/>
        <v>0.105</v>
      </c>
      <c r="AD238" s="127">
        <f t="shared" si="342"/>
        <v>0.09</v>
      </c>
      <c r="AE238" s="127">
        <f t="shared" si="343"/>
        <v>8.5000000000000006E-2</v>
      </c>
      <c r="AF238" s="159">
        <f t="shared" si="344"/>
        <v>100</v>
      </c>
      <c r="AG238" s="160">
        <f t="shared" si="345"/>
        <v>180</v>
      </c>
      <c r="AH238" s="160">
        <f t="shared" si="346"/>
        <v>225</v>
      </c>
      <c r="AI238" s="159">
        <f t="shared" si="347"/>
        <v>5.5090981230000002</v>
      </c>
      <c r="AJ238" s="160">
        <f t="shared" si="348"/>
        <v>5.3</v>
      </c>
      <c r="AK238" s="160">
        <f t="shared" si="349"/>
        <v>5.4879537120000004</v>
      </c>
      <c r="AL238" s="170"/>
      <c r="AM238" s="127"/>
      <c r="AN238" s="127"/>
      <c r="AO238" s="155"/>
      <c r="AP238" s="154"/>
      <c r="AQ238" s="154"/>
      <c r="AR238" s="128">
        <f t="shared" si="350"/>
        <v>0.10541580502885894</v>
      </c>
      <c r="AS238" s="127">
        <f t="shared" si="351"/>
        <v>9.2494766767479142E-2</v>
      </c>
      <c r="AT238" s="127">
        <f t="shared" si="352"/>
        <v>8.5623982587755831E-2</v>
      </c>
      <c r="AU238" s="128">
        <f t="shared" si="237"/>
        <v>0.105</v>
      </c>
      <c r="AV238" s="127">
        <f t="shared" si="238"/>
        <v>0.09</v>
      </c>
      <c r="AW238" s="127">
        <f t="shared" si="239"/>
        <v>8.5000000000000006E-2</v>
      </c>
      <c r="AX238" s="159">
        <f t="shared" si="353"/>
        <v>100</v>
      </c>
      <c r="AY238" s="160">
        <f t="shared" si="354"/>
        <v>180</v>
      </c>
      <c r="AZ238" s="160">
        <f t="shared" si="355"/>
        <v>225</v>
      </c>
      <c r="BA238" s="159">
        <f t="shared" si="356"/>
        <v>5.5090981230000002</v>
      </c>
      <c r="BB238" s="160">
        <f t="shared" si="357"/>
        <v>5.3</v>
      </c>
      <c r="BC238" s="160">
        <f t="shared" si="358"/>
        <v>5.4879537120000004</v>
      </c>
      <c r="BD238" s="171">
        <f t="shared" si="359"/>
        <v>100</v>
      </c>
      <c r="BE238" s="172">
        <f t="shared" si="360"/>
        <v>180</v>
      </c>
      <c r="BF238" s="172">
        <f t="shared" si="361"/>
        <v>225</v>
      </c>
      <c r="BG238" s="159">
        <f t="shared" si="362"/>
        <v>5.5090981230000002</v>
      </c>
      <c r="BH238" s="160">
        <f t="shared" si="363"/>
        <v>5.2999999999999989</v>
      </c>
      <c r="BI238" s="160">
        <f t="shared" si="364"/>
        <v>5.4879537120000004</v>
      </c>
    </row>
    <row r="239" spans="1:63">
      <c r="A239" s="6">
        <v>46569</v>
      </c>
      <c r="B239" s="10"/>
      <c r="C239" s="10"/>
      <c r="D239" s="10"/>
      <c r="E239" s="67"/>
      <c r="F239" s="10"/>
      <c r="G239" s="10"/>
      <c r="H239" s="67">
        <f t="shared" si="334"/>
        <v>8.355155683635207E-3</v>
      </c>
      <c r="I239" s="10">
        <f t="shared" si="335"/>
        <v>7.2073233161367156E-3</v>
      </c>
      <c r="J239" s="10">
        <f t="shared" si="336"/>
        <v>6.8214933659622723E-3</v>
      </c>
      <c r="K239" s="225">
        <v>0.105</v>
      </c>
      <c r="L239" s="222">
        <v>0.09</v>
      </c>
      <c r="M239" s="222">
        <v>8.5000000000000006E-2</v>
      </c>
      <c r="N239" s="78">
        <f t="shared" ref="N239:S239" si="370">N227</f>
        <v>100</v>
      </c>
      <c r="O239" s="40">
        <f t="shared" si="370"/>
        <v>180</v>
      </c>
      <c r="P239" s="40">
        <f t="shared" si="370"/>
        <v>225</v>
      </c>
      <c r="Q239" s="81">
        <f t="shared" si="370"/>
        <v>5.5090981230000002</v>
      </c>
      <c r="R239" s="47">
        <f t="shared" si="370"/>
        <v>5.3</v>
      </c>
      <c r="S239" s="47">
        <f t="shared" si="370"/>
        <v>5.4879537120000004</v>
      </c>
      <c r="T239" s="161"/>
      <c r="U239" s="162"/>
      <c r="V239" s="162"/>
      <c r="W239" s="163"/>
      <c r="X239" s="162"/>
      <c r="Y239" s="162"/>
      <c r="Z239" s="163">
        <f t="shared" si="338"/>
        <v>2.5275476192341495E-2</v>
      </c>
      <c r="AA239" s="162">
        <f t="shared" si="339"/>
        <v>2.1778180864640895E-2</v>
      </c>
      <c r="AB239" s="162">
        <f t="shared" si="340"/>
        <v>2.0604395836106182E-2</v>
      </c>
      <c r="AC239" s="128">
        <f t="shared" si="341"/>
        <v>0.105</v>
      </c>
      <c r="AD239" s="127">
        <f t="shared" si="342"/>
        <v>0.09</v>
      </c>
      <c r="AE239" s="127">
        <f t="shared" si="343"/>
        <v>8.5000000000000006E-2</v>
      </c>
      <c r="AF239" s="159">
        <f t="shared" si="344"/>
        <v>100</v>
      </c>
      <c r="AG239" s="160">
        <f t="shared" si="345"/>
        <v>180</v>
      </c>
      <c r="AH239" s="160">
        <f t="shared" si="346"/>
        <v>225</v>
      </c>
      <c r="AI239" s="159">
        <f t="shared" si="347"/>
        <v>5.5090981230000002</v>
      </c>
      <c r="AJ239" s="160">
        <f t="shared" si="348"/>
        <v>5.3</v>
      </c>
      <c r="AK239" s="160">
        <f t="shared" si="349"/>
        <v>5.4879537120000004</v>
      </c>
      <c r="AL239" s="170"/>
      <c r="AM239" s="127"/>
      <c r="AN239" s="127"/>
      <c r="AO239" s="155"/>
      <c r="AP239" s="154"/>
      <c r="AQ239" s="154"/>
      <c r="AR239" s="128">
        <f t="shared" si="350"/>
        <v>0.10500000000000109</v>
      </c>
      <c r="AS239" s="127">
        <f t="shared" si="351"/>
        <v>9.1663650522364692E-2</v>
      </c>
      <c r="AT239" s="127">
        <f t="shared" si="352"/>
        <v>8.5208113642591066E-2</v>
      </c>
      <c r="AU239" s="128">
        <f t="shared" si="237"/>
        <v>0.105</v>
      </c>
      <c r="AV239" s="127">
        <f t="shared" si="238"/>
        <v>0.09</v>
      </c>
      <c r="AW239" s="127">
        <f t="shared" si="239"/>
        <v>8.5000000000000006E-2</v>
      </c>
      <c r="AX239" s="159">
        <f t="shared" si="353"/>
        <v>100</v>
      </c>
      <c r="AY239" s="160">
        <f t="shared" si="354"/>
        <v>180</v>
      </c>
      <c r="AZ239" s="160">
        <f t="shared" si="355"/>
        <v>225</v>
      </c>
      <c r="BA239" s="159">
        <f t="shared" si="356"/>
        <v>5.5090981230000002</v>
      </c>
      <c r="BB239" s="160">
        <f t="shared" si="357"/>
        <v>5.3</v>
      </c>
      <c r="BC239" s="160">
        <f t="shared" si="358"/>
        <v>5.4879537120000004</v>
      </c>
      <c r="BD239" s="171">
        <f t="shared" si="359"/>
        <v>100</v>
      </c>
      <c r="BE239" s="172">
        <f t="shared" si="360"/>
        <v>180</v>
      </c>
      <c r="BF239" s="172">
        <f t="shared" si="361"/>
        <v>225</v>
      </c>
      <c r="BG239" s="159">
        <f t="shared" si="362"/>
        <v>5.5090981230000002</v>
      </c>
      <c r="BH239" s="160">
        <f t="shared" si="363"/>
        <v>5.2999999999999989</v>
      </c>
      <c r="BI239" s="160">
        <f t="shared" si="364"/>
        <v>5.4879537120000004</v>
      </c>
    </row>
    <row r="240" spans="1:63">
      <c r="A240" s="6">
        <v>46600</v>
      </c>
      <c r="B240" s="10"/>
      <c r="C240" s="10"/>
      <c r="D240" s="10"/>
      <c r="E240" s="67"/>
      <c r="F240" s="10"/>
      <c r="G240" s="10"/>
      <c r="H240" s="67">
        <f t="shared" si="334"/>
        <v>8.355155683635207E-3</v>
      </c>
      <c r="I240" s="10">
        <f t="shared" si="335"/>
        <v>7.2073233161367156E-3</v>
      </c>
      <c r="J240" s="10">
        <f t="shared" si="336"/>
        <v>6.8214933659622723E-3</v>
      </c>
      <c r="K240" s="225">
        <v>0.105</v>
      </c>
      <c r="L240" s="222">
        <v>0.09</v>
      </c>
      <c r="M240" s="222">
        <v>8.5000000000000006E-2</v>
      </c>
      <c r="N240" s="78">
        <f t="shared" ref="N240:S240" si="371">N228</f>
        <v>100</v>
      </c>
      <c r="O240" s="40">
        <f t="shared" si="371"/>
        <v>180</v>
      </c>
      <c r="P240" s="40">
        <f t="shared" si="371"/>
        <v>225</v>
      </c>
      <c r="Q240" s="81">
        <f t="shared" si="371"/>
        <v>5.5090981230000002</v>
      </c>
      <c r="R240" s="47">
        <f t="shared" si="371"/>
        <v>5.3</v>
      </c>
      <c r="S240" s="47">
        <f t="shared" si="371"/>
        <v>5.4879537120000004</v>
      </c>
      <c r="T240" s="161"/>
      <c r="U240" s="162"/>
      <c r="V240" s="162"/>
      <c r="W240" s="163"/>
      <c r="X240" s="162"/>
      <c r="Y240" s="162"/>
      <c r="Z240" s="163">
        <f t="shared" si="338"/>
        <v>2.5275476192341495E-2</v>
      </c>
      <c r="AA240" s="162">
        <f t="shared" si="339"/>
        <v>2.1778180864640895E-2</v>
      </c>
      <c r="AB240" s="162">
        <f t="shared" si="340"/>
        <v>2.0604395836106182E-2</v>
      </c>
      <c r="AC240" s="128">
        <f t="shared" si="341"/>
        <v>0.105</v>
      </c>
      <c r="AD240" s="127">
        <f t="shared" si="342"/>
        <v>0.09</v>
      </c>
      <c r="AE240" s="127">
        <f t="shared" si="343"/>
        <v>8.5000000000000006E-2</v>
      </c>
      <c r="AF240" s="159">
        <f t="shared" si="344"/>
        <v>100</v>
      </c>
      <c r="AG240" s="160">
        <f t="shared" si="345"/>
        <v>180</v>
      </c>
      <c r="AH240" s="160">
        <f t="shared" si="346"/>
        <v>225</v>
      </c>
      <c r="AI240" s="159">
        <f t="shared" si="347"/>
        <v>5.5090981230000002</v>
      </c>
      <c r="AJ240" s="160">
        <f t="shared" si="348"/>
        <v>5.3</v>
      </c>
      <c r="AK240" s="160">
        <f t="shared" si="349"/>
        <v>5.4879537120000004</v>
      </c>
      <c r="AL240" s="170"/>
      <c r="AM240" s="127"/>
      <c r="AN240" s="127"/>
      <c r="AO240" s="155"/>
      <c r="AP240" s="154"/>
      <c r="AQ240" s="154"/>
      <c r="AR240" s="128">
        <f t="shared" si="350"/>
        <v>0.10500000000000109</v>
      </c>
      <c r="AS240" s="127">
        <f t="shared" si="351"/>
        <v>9.1040018475993412E-2</v>
      </c>
      <c r="AT240" s="127">
        <f t="shared" si="352"/>
        <v>8.5000000000000853E-2</v>
      </c>
      <c r="AU240" s="128">
        <f t="shared" si="237"/>
        <v>0.105</v>
      </c>
      <c r="AV240" s="127">
        <f t="shared" si="238"/>
        <v>0.09</v>
      </c>
      <c r="AW240" s="127">
        <f t="shared" si="239"/>
        <v>8.5000000000000006E-2</v>
      </c>
      <c r="AX240" s="159">
        <f t="shared" si="353"/>
        <v>100</v>
      </c>
      <c r="AY240" s="160">
        <f t="shared" si="354"/>
        <v>180</v>
      </c>
      <c r="AZ240" s="160">
        <f t="shared" si="355"/>
        <v>225</v>
      </c>
      <c r="BA240" s="159">
        <f t="shared" si="356"/>
        <v>5.5090981230000002</v>
      </c>
      <c r="BB240" s="160">
        <f t="shared" si="357"/>
        <v>5.3</v>
      </c>
      <c r="BC240" s="160">
        <f t="shared" si="358"/>
        <v>5.4879537120000004</v>
      </c>
      <c r="BD240" s="171">
        <f t="shared" si="359"/>
        <v>100</v>
      </c>
      <c r="BE240" s="172">
        <f t="shared" si="360"/>
        <v>180</v>
      </c>
      <c r="BF240" s="172">
        <f t="shared" si="361"/>
        <v>225</v>
      </c>
      <c r="BG240" s="159">
        <f t="shared" si="362"/>
        <v>5.5090981230000002</v>
      </c>
      <c r="BH240" s="160">
        <f t="shared" si="363"/>
        <v>5.2999999999999989</v>
      </c>
      <c r="BI240" s="160">
        <f t="shared" si="364"/>
        <v>5.4879537120000004</v>
      </c>
    </row>
    <row r="241" spans="1:63">
      <c r="A241" s="6">
        <v>46631</v>
      </c>
      <c r="B241" s="10"/>
      <c r="C241" s="10"/>
      <c r="D241" s="10"/>
      <c r="E241" s="67"/>
      <c r="F241" s="10"/>
      <c r="G241" s="10"/>
      <c r="H241" s="67">
        <f t="shared" si="334"/>
        <v>8.355155683635207E-3</v>
      </c>
      <c r="I241" s="10">
        <f t="shared" si="335"/>
        <v>7.2073233161367156E-3</v>
      </c>
      <c r="J241" s="10">
        <f t="shared" si="336"/>
        <v>6.8214933659622723E-3</v>
      </c>
      <c r="K241" s="225">
        <v>0.105</v>
      </c>
      <c r="L241" s="222">
        <v>0.09</v>
      </c>
      <c r="M241" s="222">
        <v>8.5000000000000006E-2</v>
      </c>
      <c r="N241" s="78">
        <f t="shared" ref="N241:S241" si="372">N229</f>
        <v>100</v>
      </c>
      <c r="O241" s="40">
        <f t="shared" si="372"/>
        <v>180</v>
      </c>
      <c r="P241" s="40">
        <f t="shared" si="372"/>
        <v>225</v>
      </c>
      <c r="Q241" s="81">
        <f t="shared" si="372"/>
        <v>5.5090981230000002</v>
      </c>
      <c r="R241" s="47">
        <f t="shared" si="372"/>
        <v>5.3</v>
      </c>
      <c r="S241" s="47">
        <f t="shared" si="372"/>
        <v>5.4879537120000004</v>
      </c>
      <c r="T241" s="161"/>
      <c r="U241" s="162"/>
      <c r="V241" s="162"/>
      <c r="W241" s="163"/>
      <c r="X241" s="162"/>
      <c r="Y241" s="162"/>
      <c r="Z241" s="163">
        <f t="shared" si="338"/>
        <v>2.5275476192341495E-2</v>
      </c>
      <c r="AA241" s="162">
        <f t="shared" si="339"/>
        <v>2.1778180864640895E-2</v>
      </c>
      <c r="AB241" s="162">
        <f t="shared" si="340"/>
        <v>2.0604395836106182E-2</v>
      </c>
      <c r="AC241" s="128">
        <f t="shared" si="341"/>
        <v>0.105</v>
      </c>
      <c r="AD241" s="127">
        <f t="shared" si="342"/>
        <v>0.09</v>
      </c>
      <c r="AE241" s="127">
        <f t="shared" si="343"/>
        <v>8.5000000000000006E-2</v>
      </c>
      <c r="AF241" s="159">
        <f t="shared" si="344"/>
        <v>100</v>
      </c>
      <c r="AG241" s="160">
        <f t="shared" si="345"/>
        <v>180</v>
      </c>
      <c r="AH241" s="160">
        <f t="shared" si="346"/>
        <v>225</v>
      </c>
      <c r="AI241" s="159">
        <f t="shared" si="347"/>
        <v>5.5090981230000002</v>
      </c>
      <c r="AJ241" s="160">
        <f t="shared" si="348"/>
        <v>5.3</v>
      </c>
      <c r="AK241" s="160">
        <f t="shared" si="349"/>
        <v>5.4879537120000004</v>
      </c>
      <c r="AL241" s="170"/>
      <c r="AM241" s="127"/>
      <c r="AN241" s="127"/>
      <c r="AO241" s="155"/>
      <c r="AP241" s="154"/>
      <c r="AQ241" s="154"/>
      <c r="AR241" s="128">
        <f t="shared" si="350"/>
        <v>0.10500000000000109</v>
      </c>
      <c r="AS241" s="127">
        <f t="shared" si="351"/>
        <v>9.0623987242708814E-2</v>
      </c>
      <c r="AT241" s="127">
        <f t="shared" si="352"/>
        <v>8.5000000000000853E-2</v>
      </c>
      <c r="AU241" s="128">
        <f t="shared" si="237"/>
        <v>0.105</v>
      </c>
      <c r="AV241" s="127">
        <f t="shared" si="238"/>
        <v>0.09</v>
      </c>
      <c r="AW241" s="127">
        <f t="shared" si="239"/>
        <v>8.5000000000000006E-2</v>
      </c>
      <c r="AX241" s="159">
        <f t="shared" si="353"/>
        <v>100</v>
      </c>
      <c r="AY241" s="160">
        <f t="shared" si="354"/>
        <v>180</v>
      </c>
      <c r="AZ241" s="160">
        <f t="shared" si="355"/>
        <v>225</v>
      </c>
      <c r="BA241" s="159">
        <f t="shared" si="356"/>
        <v>5.5090981230000002</v>
      </c>
      <c r="BB241" s="160">
        <f t="shared" si="357"/>
        <v>5.3</v>
      </c>
      <c r="BC241" s="160">
        <f t="shared" si="358"/>
        <v>5.4879537120000004</v>
      </c>
      <c r="BD241" s="171">
        <f t="shared" si="359"/>
        <v>100</v>
      </c>
      <c r="BE241" s="172">
        <f t="shared" si="360"/>
        <v>180</v>
      </c>
      <c r="BF241" s="172">
        <f t="shared" si="361"/>
        <v>225</v>
      </c>
      <c r="BG241" s="159">
        <f t="shared" si="362"/>
        <v>5.5090981230000002</v>
      </c>
      <c r="BH241" s="160">
        <f t="shared" si="363"/>
        <v>5.2999999999999989</v>
      </c>
      <c r="BI241" s="160">
        <f t="shared" si="364"/>
        <v>5.4879537120000004</v>
      </c>
    </row>
    <row r="242" spans="1:63">
      <c r="A242" s="6">
        <v>46661</v>
      </c>
      <c r="B242" s="10"/>
      <c r="C242" s="10"/>
      <c r="D242" s="10"/>
      <c r="E242" s="67"/>
      <c r="F242" s="10"/>
      <c r="G242" s="10"/>
      <c r="H242" s="67">
        <f t="shared" si="334"/>
        <v>8.355155683635207E-3</v>
      </c>
      <c r="I242" s="10">
        <f t="shared" si="335"/>
        <v>7.2073233161367156E-3</v>
      </c>
      <c r="J242" s="10">
        <f t="shared" si="336"/>
        <v>6.8214933659622723E-3</v>
      </c>
      <c r="K242" s="225">
        <v>0.105</v>
      </c>
      <c r="L242" s="222">
        <v>0.09</v>
      </c>
      <c r="M242" s="222">
        <v>8.5000000000000006E-2</v>
      </c>
      <c r="N242" s="78">
        <f t="shared" ref="N242:S242" si="373">N230</f>
        <v>100</v>
      </c>
      <c r="O242" s="40">
        <f t="shared" si="373"/>
        <v>180</v>
      </c>
      <c r="P242" s="40">
        <f t="shared" si="373"/>
        <v>225</v>
      </c>
      <c r="Q242" s="81">
        <f t="shared" si="373"/>
        <v>5.5090981230000002</v>
      </c>
      <c r="R242" s="47">
        <f t="shared" si="373"/>
        <v>5.3</v>
      </c>
      <c r="S242" s="47">
        <f t="shared" si="373"/>
        <v>5.4879537120000004</v>
      </c>
      <c r="T242" s="161"/>
      <c r="U242" s="162"/>
      <c r="V242" s="162"/>
      <c r="W242" s="163"/>
      <c r="X242" s="162"/>
      <c r="Y242" s="162"/>
      <c r="Z242" s="163">
        <f t="shared" si="338"/>
        <v>2.5275476192341495E-2</v>
      </c>
      <c r="AA242" s="162">
        <f t="shared" si="339"/>
        <v>2.1778180864640895E-2</v>
      </c>
      <c r="AB242" s="162">
        <f t="shared" si="340"/>
        <v>2.0604395836106182E-2</v>
      </c>
      <c r="AC242" s="128">
        <f t="shared" si="341"/>
        <v>0.105</v>
      </c>
      <c r="AD242" s="127">
        <f t="shared" si="342"/>
        <v>0.09</v>
      </c>
      <c r="AE242" s="127">
        <f t="shared" si="343"/>
        <v>8.5000000000000006E-2</v>
      </c>
      <c r="AF242" s="159">
        <f t="shared" si="344"/>
        <v>100</v>
      </c>
      <c r="AG242" s="160">
        <f t="shared" si="345"/>
        <v>180</v>
      </c>
      <c r="AH242" s="160">
        <f t="shared" si="346"/>
        <v>225</v>
      </c>
      <c r="AI242" s="159">
        <f t="shared" si="347"/>
        <v>5.5090981230000002</v>
      </c>
      <c r="AJ242" s="160">
        <f t="shared" si="348"/>
        <v>5.3</v>
      </c>
      <c r="AK242" s="160">
        <f t="shared" si="349"/>
        <v>5.4879537120000004</v>
      </c>
      <c r="AL242" s="170"/>
      <c r="AM242" s="127"/>
      <c r="AN242" s="127"/>
      <c r="AO242" s="155"/>
      <c r="AP242" s="154"/>
      <c r="AQ242" s="154"/>
      <c r="AR242" s="128">
        <f t="shared" si="350"/>
        <v>0.10500000000000109</v>
      </c>
      <c r="AS242" s="127">
        <f t="shared" si="351"/>
        <v>9.0208114648872684E-2</v>
      </c>
      <c r="AT242" s="127">
        <f t="shared" si="352"/>
        <v>8.5000000000000853E-2</v>
      </c>
      <c r="AU242" s="128">
        <f t="shared" si="237"/>
        <v>0.105</v>
      </c>
      <c r="AV242" s="127">
        <f t="shared" si="238"/>
        <v>0.09</v>
      </c>
      <c r="AW242" s="127">
        <f t="shared" si="239"/>
        <v>8.5000000000000006E-2</v>
      </c>
      <c r="AX242" s="159">
        <f t="shared" si="353"/>
        <v>100</v>
      </c>
      <c r="AY242" s="160">
        <f t="shared" si="354"/>
        <v>180</v>
      </c>
      <c r="AZ242" s="160">
        <f t="shared" si="355"/>
        <v>225</v>
      </c>
      <c r="BA242" s="159">
        <f t="shared" si="356"/>
        <v>5.5090981230000002</v>
      </c>
      <c r="BB242" s="160">
        <f t="shared" si="357"/>
        <v>5.3</v>
      </c>
      <c r="BC242" s="160">
        <f t="shared" si="358"/>
        <v>5.4879537120000004</v>
      </c>
      <c r="BD242" s="171">
        <f t="shared" si="359"/>
        <v>100</v>
      </c>
      <c r="BE242" s="172">
        <f t="shared" si="360"/>
        <v>180</v>
      </c>
      <c r="BF242" s="172">
        <f t="shared" si="361"/>
        <v>225</v>
      </c>
      <c r="BG242" s="159">
        <f t="shared" si="362"/>
        <v>5.5090981230000002</v>
      </c>
      <c r="BH242" s="160">
        <f t="shared" si="363"/>
        <v>5.2999999999999989</v>
      </c>
      <c r="BI242" s="160">
        <f t="shared" si="364"/>
        <v>5.4879537120000004</v>
      </c>
    </row>
    <row r="243" spans="1:63">
      <c r="A243" s="6">
        <v>46692</v>
      </c>
      <c r="B243" s="10"/>
      <c r="C243" s="10"/>
      <c r="D243" s="10"/>
      <c r="E243" s="67"/>
      <c r="F243" s="10"/>
      <c r="G243" s="10"/>
      <c r="H243" s="67">
        <f t="shared" si="334"/>
        <v>8.355155683635207E-3</v>
      </c>
      <c r="I243" s="10">
        <f t="shared" si="335"/>
        <v>7.2073233161367156E-3</v>
      </c>
      <c r="J243" s="10">
        <f t="shared" si="336"/>
        <v>6.8214933659622723E-3</v>
      </c>
      <c r="K243" s="225">
        <v>0.105</v>
      </c>
      <c r="L243" s="222">
        <v>0.09</v>
      </c>
      <c r="M243" s="222">
        <v>8.5000000000000006E-2</v>
      </c>
      <c r="N243" s="78">
        <f t="shared" ref="N243:S243" si="374">N231</f>
        <v>100</v>
      </c>
      <c r="O243" s="40">
        <f t="shared" si="374"/>
        <v>180</v>
      </c>
      <c r="P243" s="40">
        <f t="shared" si="374"/>
        <v>225</v>
      </c>
      <c r="Q243" s="81">
        <f t="shared" si="374"/>
        <v>5.5090981230000002</v>
      </c>
      <c r="R243" s="47">
        <f t="shared" si="374"/>
        <v>5.3</v>
      </c>
      <c r="S243" s="47">
        <f t="shared" si="374"/>
        <v>5.4879537120000004</v>
      </c>
      <c r="T243" s="161"/>
      <c r="U243" s="162"/>
      <c r="V243" s="162"/>
      <c r="W243" s="163"/>
      <c r="X243" s="162"/>
      <c r="Y243" s="162"/>
      <c r="Z243" s="163">
        <f t="shared" si="338"/>
        <v>2.5275476192341495E-2</v>
      </c>
      <c r="AA243" s="162">
        <f t="shared" si="339"/>
        <v>2.1778180864640895E-2</v>
      </c>
      <c r="AB243" s="162">
        <f t="shared" si="340"/>
        <v>2.0604395836106182E-2</v>
      </c>
      <c r="AC243" s="128">
        <f t="shared" si="341"/>
        <v>0.105</v>
      </c>
      <c r="AD243" s="127">
        <f t="shared" si="342"/>
        <v>0.09</v>
      </c>
      <c r="AE243" s="127">
        <f t="shared" si="343"/>
        <v>8.5000000000000006E-2</v>
      </c>
      <c r="AF243" s="159">
        <f t="shared" si="344"/>
        <v>100</v>
      </c>
      <c r="AG243" s="160">
        <f t="shared" si="345"/>
        <v>180</v>
      </c>
      <c r="AH243" s="160">
        <f t="shared" si="346"/>
        <v>225</v>
      </c>
      <c r="AI243" s="159">
        <f t="shared" si="347"/>
        <v>5.5090981230000002</v>
      </c>
      <c r="AJ243" s="160">
        <f t="shared" si="348"/>
        <v>5.3</v>
      </c>
      <c r="AK243" s="160">
        <f t="shared" si="349"/>
        <v>5.4879537120000004</v>
      </c>
      <c r="AL243" s="170"/>
      <c r="AM243" s="127"/>
      <c r="AN243" s="127"/>
      <c r="AO243" s="155"/>
      <c r="AP243" s="154"/>
      <c r="AQ243" s="154"/>
      <c r="AR243" s="128">
        <f t="shared" si="350"/>
        <v>0.10500000000000109</v>
      </c>
      <c r="AS243" s="127">
        <f t="shared" si="351"/>
        <v>8.9999999999999858E-2</v>
      </c>
      <c r="AT243" s="127">
        <f t="shared" si="352"/>
        <v>8.5000000000000853E-2</v>
      </c>
      <c r="AU243" s="128">
        <f t="shared" si="237"/>
        <v>0.105</v>
      </c>
      <c r="AV243" s="127">
        <f t="shared" si="238"/>
        <v>0.09</v>
      </c>
      <c r="AW243" s="127">
        <f t="shared" si="239"/>
        <v>8.5000000000000006E-2</v>
      </c>
      <c r="AX243" s="159">
        <f t="shared" si="353"/>
        <v>100</v>
      </c>
      <c r="AY243" s="160">
        <f t="shared" si="354"/>
        <v>180</v>
      </c>
      <c r="AZ243" s="160">
        <f t="shared" si="355"/>
        <v>225</v>
      </c>
      <c r="BA243" s="159">
        <f t="shared" si="356"/>
        <v>5.5090981230000002</v>
      </c>
      <c r="BB243" s="160">
        <f t="shared" si="357"/>
        <v>5.3</v>
      </c>
      <c r="BC243" s="160">
        <f t="shared" si="358"/>
        <v>5.4879537120000004</v>
      </c>
      <c r="BD243" s="171">
        <f t="shared" si="359"/>
        <v>100</v>
      </c>
      <c r="BE243" s="172">
        <f t="shared" si="360"/>
        <v>180</v>
      </c>
      <c r="BF243" s="172">
        <f t="shared" si="361"/>
        <v>225</v>
      </c>
      <c r="BG243" s="159">
        <f t="shared" si="362"/>
        <v>5.5090981230000002</v>
      </c>
      <c r="BH243" s="160">
        <f t="shared" si="363"/>
        <v>5.2999999999999989</v>
      </c>
      <c r="BI243" s="160">
        <f t="shared" si="364"/>
        <v>5.4879537120000004</v>
      </c>
    </row>
    <row r="244" spans="1:63">
      <c r="A244" s="229">
        <v>46722</v>
      </c>
      <c r="B244" s="230"/>
      <c r="C244" s="230"/>
      <c r="D244" s="230"/>
      <c r="E244" s="231"/>
      <c r="F244" s="230"/>
      <c r="G244" s="230"/>
      <c r="H244" s="231">
        <f t="shared" si="334"/>
        <v>8.355155683635207E-3</v>
      </c>
      <c r="I244" s="230">
        <f t="shared" si="335"/>
        <v>7.2073233161367156E-3</v>
      </c>
      <c r="J244" s="230">
        <f t="shared" si="336"/>
        <v>6.8214933659622723E-3</v>
      </c>
      <c r="K244" s="232">
        <v>0.105</v>
      </c>
      <c r="L244" s="233">
        <v>0.09</v>
      </c>
      <c r="M244" s="233">
        <v>8.5000000000000006E-2</v>
      </c>
      <c r="N244" s="234">
        <f t="shared" ref="N244:S244" si="375">N232</f>
        <v>100</v>
      </c>
      <c r="O244" s="235">
        <f t="shared" si="375"/>
        <v>180</v>
      </c>
      <c r="P244" s="235">
        <f t="shared" si="375"/>
        <v>225</v>
      </c>
      <c r="Q244" s="236">
        <f>Q232</f>
        <v>5.5090981230000002</v>
      </c>
      <c r="R244" s="237">
        <f>R232</f>
        <v>5.3</v>
      </c>
      <c r="S244" s="237">
        <f t="shared" si="375"/>
        <v>5.4879537120000004</v>
      </c>
      <c r="T244" s="238"/>
      <c r="U244" s="239"/>
      <c r="V244" s="239"/>
      <c r="W244" s="240"/>
      <c r="X244" s="239"/>
      <c r="Y244" s="239"/>
      <c r="Z244" s="240">
        <f t="shared" si="338"/>
        <v>2.5275476192341495E-2</v>
      </c>
      <c r="AA244" s="239">
        <f t="shared" si="339"/>
        <v>2.1778180864640895E-2</v>
      </c>
      <c r="AB244" s="239">
        <f t="shared" si="340"/>
        <v>2.0604395836106182E-2</v>
      </c>
      <c r="AC244" s="241">
        <f t="shared" si="341"/>
        <v>0.105</v>
      </c>
      <c r="AD244" s="242">
        <f t="shared" si="342"/>
        <v>0.09</v>
      </c>
      <c r="AE244" s="251">
        <f t="shared" si="343"/>
        <v>8.5000000000000006E-2</v>
      </c>
      <c r="AF244" s="243">
        <f t="shared" si="344"/>
        <v>100</v>
      </c>
      <c r="AG244" s="244">
        <f t="shared" si="345"/>
        <v>180</v>
      </c>
      <c r="AH244" s="244">
        <f t="shared" si="346"/>
        <v>225</v>
      </c>
      <c r="AI244" s="243">
        <f t="shared" si="347"/>
        <v>5.5090981230000002</v>
      </c>
      <c r="AJ244" s="244">
        <f t="shared" si="348"/>
        <v>5.3</v>
      </c>
      <c r="AK244" s="244">
        <f t="shared" si="349"/>
        <v>5.4879537120000004</v>
      </c>
      <c r="AL244" s="245"/>
      <c r="AM244" s="242"/>
      <c r="AN244" s="242"/>
      <c r="AO244" s="246"/>
      <c r="AP244" s="247"/>
      <c r="AQ244" s="247"/>
      <c r="AR244" s="241">
        <f t="shared" si="350"/>
        <v>0.10500000000000109</v>
      </c>
      <c r="AS244" s="242">
        <f>FVSCHEDULE(1,I233:I244)-1</f>
        <v>8.9999999999999858E-2</v>
      </c>
      <c r="AT244" s="242">
        <f t="shared" si="352"/>
        <v>8.5000000000000853E-2</v>
      </c>
      <c r="AU244" s="241">
        <f t="shared" si="237"/>
        <v>0.105</v>
      </c>
      <c r="AV244" s="242">
        <f t="shared" si="238"/>
        <v>0.09</v>
      </c>
      <c r="AW244" s="251">
        <f t="shared" si="239"/>
        <v>8.5000000000000006E-2</v>
      </c>
      <c r="AX244" s="243">
        <f t="shared" si="353"/>
        <v>100</v>
      </c>
      <c r="AY244" s="244">
        <f t="shared" si="354"/>
        <v>180</v>
      </c>
      <c r="AZ244" s="244">
        <f t="shared" si="355"/>
        <v>225</v>
      </c>
      <c r="BA244" s="243">
        <f t="shared" si="356"/>
        <v>5.5090981230000002</v>
      </c>
      <c r="BB244" s="244">
        <f t="shared" si="357"/>
        <v>5.3</v>
      </c>
      <c r="BC244" s="244">
        <f t="shared" si="358"/>
        <v>5.4879537120000004</v>
      </c>
      <c r="BD244" s="248">
        <f t="shared" si="359"/>
        <v>100</v>
      </c>
      <c r="BE244" s="249">
        <f t="shared" si="360"/>
        <v>180</v>
      </c>
      <c r="BF244" s="249">
        <f t="shared" si="361"/>
        <v>225</v>
      </c>
      <c r="BG244" s="243">
        <f t="shared" si="362"/>
        <v>5.5090981230000002</v>
      </c>
      <c r="BH244" s="244">
        <f t="shared" si="363"/>
        <v>5.2999999999999989</v>
      </c>
      <c r="BI244" s="244">
        <f t="shared" si="364"/>
        <v>5.4879537120000004</v>
      </c>
      <c r="BK244" s="160">
        <f>AVERAGE(L233:L244)*100</f>
        <v>8.9999999999999982</v>
      </c>
    </row>
    <row r="245" spans="1:63">
      <c r="H245" s="127"/>
      <c r="I245" s="127"/>
      <c r="J245" s="127"/>
    </row>
    <row r="246" spans="1:63">
      <c r="H246" s="127"/>
      <c r="I246" s="127"/>
      <c r="J246" s="127"/>
    </row>
    <row r="247" spans="1:63">
      <c r="H247" s="127"/>
      <c r="I247" s="127"/>
      <c r="J247" s="127"/>
      <c r="O247" s="160"/>
      <c r="P247" s="160"/>
      <c r="Q247" s="160"/>
      <c r="R247" s="252"/>
      <c r="S247" s="252"/>
    </row>
    <row r="248" spans="1:63">
      <c r="H248" s="127"/>
      <c r="I248" s="127"/>
      <c r="J248" s="127"/>
      <c r="O248" s="160"/>
      <c r="P248" s="160"/>
      <c r="Q248" s="160"/>
      <c r="R248" s="252"/>
      <c r="S248" s="252"/>
    </row>
    <row r="249" spans="1:63">
      <c r="H249" s="127"/>
      <c r="I249" s="127"/>
      <c r="J249" s="127"/>
      <c r="K249" s="160"/>
      <c r="L249" s="160"/>
      <c r="O249" s="160"/>
      <c r="P249" s="160"/>
      <c r="Q249" s="160"/>
      <c r="R249" s="252"/>
      <c r="S249" s="252"/>
    </row>
    <row r="250" spans="1:63">
      <c r="H250" s="127"/>
      <c r="I250" s="127"/>
      <c r="J250" s="127"/>
      <c r="K250" s="160"/>
      <c r="L250" s="160"/>
      <c r="O250" s="160"/>
      <c r="P250" s="160"/>
      <c r="Q250" s="160"/>
      <c r="R250" s="252"/>
      <c r="S250" s="252"/>
    </row>
    <row r="251" spans="1:63">
      <c r="H251" s="127"/>
      <c r="I251" s="127"/>
      <c r="J251" s="127"/>
      <c r="K251" s="160"/>
      <c r="L251" s="160"/>
      <c r="O251" s="160"/>
      <c r="P251" s="160"/>
      <c r="Q251" s="160"/>
      <c r="R251" s="252"/>
      <c r="S251" s="252"/>
    </row>
    <row r="252" spans="1:63">
      <c r="H252" s="127"/>
      <c r="I252" s="127"/>
      <c r="J252" s="127"/>
      <c r="K252" s="160"/>
      <c r="L252" s="160"/>
      <c r="O252" s="160"/>
      <c r="P252" s="160"/>
      <c r="Q252" s="160"/>
      <c r="R252" s="252"/>
      <c r="S252" s="252"/>
    </row>
    <row r="253" spans="1:63">
      <c r="H253" s="127"/>
      <c r="I253" s="127"/>
      <c r="J253" s="127"/>
      <c r="K253" s="160"/>
      <c r="L253" s="160"/>
      <c r="O253" s="160"/>
      <c r="P253" s="160"/>
      <c r="Q253" s="160"/>
      <c r="R253" s="252"/>
      <c r="S253" s="252"/>
    </row>
    <row r="254" spans="1:63">
      <c r="H254" s="127"/>
      <c r="I254" s="127"/>
      <c r="J254" s="127"/>
      <c r="K254" s="160"/>
      <c r="L254" s="160"/>
      <c r="O254" s="160"/>
      <c r="P254" s="160"/>
      <c r="Q254" s="160"/>
      <c r="R254" s="252"/>
      <c r="S254" s="252"/>
    </row>
    <row r="255" spans="1:63">
      <c r="H255" s="127"/>
      <c r="I255" s="127"/>
      <c r="J255" s="127"/>
      <c r="K255" s="160"/>
      <c r="L255" s="160"/>
      <c r="O255" s="160"/>
      <c r="P255" s="160"/>
      <c r="Q255" s="160"/>
      <c r="R255" s="252"/>
      <c r="S255" s="252"/>
    </row>
    <row r="256" spans="1:63">
      <c r="H256" s="127"/>
      <c r="I256" s="127"/>
      <c r="J256" s="127"/>
      <c r="K256" s="160"/>
      <c r="L256" s="160"/>
      <c r="O256" s="160"/>
      <c r="P256" s="160"/>
      <c r="Q256" s="160"/>
      <c r="R256" s="252"/>
      <c r="S256" s="252"/>
    </row>
    <row r="257" spans="8:19">
      <c r="H257" s="127"/>
      <c r="I257" s="127"/>
      <c r="J257" s="127"/>
      <c r="K257" s="160"/>
      <c r="L257" s="160"/>
      <c r="O257" s="160"/>
      <c r="P257" s="160"/>
      <c r="Q257" s="160"/>
      <c r="R257" s="252"/>
      <c r="S257" s="252"/>
    </row>
    <row r="258" spans="8:19">
      <c r="H258" s="127"/>
      <c r="I258" s="127"/>
      <c r="J258" s="127"/>
      <c r="K258" s="160"/>
      <c r="L258" s="160"/>
      <c r="O258" s="160"/>
      <c r="P258" s="160"/>
      <c r="Q258" s="160"/>
      <c r="R258" s="252"/>
      <c r="S258" s="252"/>
    </row>
    <row r="259" spans="8:19">
      <c r="H259" s="127"/>
      <c r="I259" s="127"/>
      <c r="J259" s="127"/>
      <c r="K259" s="160"/>
      <c r="L259" s="160"/>
      <c r="O259" s="160"/>
      <c r="P259" s="160"/>
      <c r="Q259" s="160"/>
      <c r="R259" s="252"/>
      <c r="S259" s="252"/>
    </row>
    <row r="260" spans="8:19">
      <c r="H260" s="127"/>
      <c r="I260" s="127"/>
      <c r="J260" s="127"/>
      <c r="K260" s="160"/>
      <c r="L260" s="160"/>
      <c r="O260" s="160"/>
      <c r="P260" s="160"/>
      <c r="Q260" s="160"/>
      <c r="R260" s="252"/>
      <c r="S260" s="252"/>
    </row>
    <row r="261" spans="8:19">
      <c r="H261" s="127"/>
      <c r="I261" s="127"/>
      <c r="J261" s="127"/>
      <c r="K261" s="160"/>
      <c r="L261" s="160"/>
      <c r="O261" s="160"/>
      <c r="P261" s="160"/>
      <c r="Q261" s="160"/>
      <c r="R261" s="252"/>
      <c r="S261" s="252"/>
    </row>
    <row r="262" spans="8:19">
      <c r="H262" s="127"/>
      <c r="I262" s="127"/>
      <c r="J262" s="127"/>
      <c r="K262" s="160"/>
      <c r="L262" s="160"/>
      <c r="O262" s="160"/>
      <c r="P262" s="160"/>
      <c r="Q262" s="160"/>
      <c r="R262" s="252"/>
      <c r="S262" s="252"/>
    </row>
    <row r="263" spans="8:19">
      <c r="H263" s="127"/>
      <c r="I263" s="127"/>
      <c r="J263" s="127"/>
      <c r="K263" s="160"/>
      <c r="L263" s="160"/>
      <c r="O263" s="160"/>
      <c r="P263" s="160"/>
      <c r="Q263" s="160"/>
      <c r="R263" s="252"/>
      <c r="S263" s="252"/>
    </row>
    <row r="264" spans="8:19">
      <c r="H264" s="127"/>
      <c r="I264" s="127"/>
      <c r="J264" s="127"/>
      <c r="K264" s="160"/>
      <c r="L264" s="160"/>
      <c r="O264" s="160"/>
      <c r="P264" s="160"/>
      <c r="Q264" s="160"/>
      <c r="R264" s="252"/>
      <c r="S264" s="252"/>
    </row>
    <row r="265" spans="8:19">
      <c r="H265" s="127"/>
      <c r="I265" s="127"/>
      <c r="J265" s="127"/>
      <c r="K265" s="160"/>
      <c r="L265" s="160"/>
      <c r="O265" s="160"/>
      <c r="P265" s="160"/>
      <c r="Q265" s="160"/>
    </row>
    <row r="266" spans="8:19">
      <c r="H266" s="127"/>
      <c r="I266" s="127"/>
      <c r="J266" s="127"/>
      <c r="K266" s="160"/>
      <c r="L266" s="160"/>
      <c r="O266" s="160"/>
      <c r="P266" s="160"/>
      <c r="Q266" s="160"/>
    </row>
    <row r="267" spans="8:19">
      <c r="H267" s="127"/>
      <c r="I267" s="127"/>
      <c r="J267" s="127"/>
      <c r="K267" s="160"/>
      <c r="L267" s="160"/>
      <c r="O267" s="160"/>
      <c r="P267" s="160"/>
      <c r="Q267" s="160"/>
    </row>
    <row r="268" spans="8:19">
      <c r="H268" s="127"/>
      <c r="I268" s="127"/>
      <c r="J268" s="127"/>
      <c r="K268" s="160"/>
      <c r="L268" s="160"/>
      <c r="O268" s="160"/>
      <c r="P268" s="160"/>
      <c r="Q268" s="160"/>
    </row>
    <row r="269" spans="8:19">
      <c r="H269" s="127"/>
      <c r="I269" s="127"/>
      <c r="J269" s="127"/>
      <c r="K269" s="160"/>
      <c r="L269" s="160"/>
      <c r="O269" s="160"/>
      <c r="P269" s="160"/>
      <c r="Q269" s="160"/>
    </row>
    <row r="270" spans="8:19">
      <c r="H270" s="127"/>
      <c r="I270" s="127"/>
      <c r="J270" s="127"/>
      <c r="K270" s="160"/>
      <c r="L270" s="160"/>
      <c r="O270" s="160"/>
      <c r="P270" s="160"/>
      <c r="Q270" s="160"/>
    </row>
    <row r="271" spans="8:19">
      <c r="I271" s="127"/>
      <c r="J271" s="127"/>
      <c r="K271" s="160"/>
      <c r="L271" s="160"/>
      <c r="O271" s="160"/>
      <c r="P271" s="160"/>
      <c r="Q271" s="160"/>
    </row>
    <row r="272" spans="8:19">
      <c r="I272" s="127"/>
      <c r="J272" s="127"/>
      <c r="K272" s="160"/>
      <c r="L272" s="160"/>
      <c r="O272" s="160"/>
      <c r="P272" s="160"/>
      <c r="Q272" s="160"/>
    </row>
    <row r="273" spans="11:17">
      <c r="K273" s="160"/>
      <c r="L273" s="160"/>
      <c r="O273" s="160"/>
      <c r="P273" s="160"/>
      <c r="Q273" s="160"/>
    </row>
    <row r="274" spans="11:17">
      <c r="K274" s="160"/>
      <c r="L274" s="160"/>
      <c r="O274" s="160"/>
      <c r="P274" s="160"/>
      <c r="Q274" s="160"/>
    </row>
    <row r="275" spans="11:17">
      <c r="K275" s="160"/>
      <c r="L275" s="160"/>
      <c r="O275" s="160"/>
      <c r="P275" s="160"/>
      <c r="Q275" s="160"/>
    </row>
    <row r="276" spans="11:17">
      <c r="K276" s="160"/>
      <c r="L276" s="160"/>
      <c r="O276" s="160"/>
      <c r="P276" s="160"/>
      <c r="Q276" s="160"/>
    </row>
    <row r="277" spans="11:17">
      <c r="K277" s="160"/>
      <c r="L277" s="160"/>
      <c r="O277" s="160"/>
      <c r="P277" s="160"/>
      <c r="Q277" s="160"/>
    </row>
    <row r="278" spans="11:17">
      <c r="K278" s="160"/>
      <c r="L278" s="160"/>
      <c r="O278" s="160"/>
      <c r="P278" s="160"/>
      <c r="Q278" s="160"/>
    </row>
    <row r="279" spans="11:17">
      <c r="K279" s="160"/>
      <c r="L279" s="160"/>
      <c r="O279" s="160"/>
      <c r="P279" s="160"/>
      <c r="Q279" s="160"/>
    </row>
    <row r="280" spans="11:17">
      <c r="K280" s="160"/>
      <c r="L280" s="160"/>
      <c r="O280" s="160"/>
      <c r="P280" s="160"/>
      <c r="Q280" s="160"/>
    </row>
    <row r="281" spans="11:17">
      <c r="K281" s="160"/>
      <c r="L281" s="160"/>
      <c r="O281" s="160"/>
      <c r="P281" s="160"/>
      <c r="Q281" s="160"/>
    </row>
    <row r="282" spans="11:17">
      <c r="K282" s="160"/>
      <c r="L282" s="160"/>
      <c r="O282" s="160"/>
      <c r="P282" s="160"/>
      <c r="Q282" s="160"/>
    </row>
    <row r="283" spans="11:17">
      <c r="K283" s="160"/>
      <c r="L283" s="160"/>
      <c r="O283" s="160"/>
      <c r="P283" s="160"/>
      <c r="Q283" s="160"/>
    </row>
    <row r="284" spans="11:17">
      <c r="K284" s="160"/>
      <c r="L284" s="160"/>
      <c r="O284" s="160"/>
      <c r="P284" s="160"/>
      <c r="Q284" s="160"/>
    </row>
    <row r="285" spans="11:17">
      <c r="K285" s="160"/>
      <c r="L285" s="160"/>
      <c r="O285" s="160"/>
      <c r="P285" s="160"/>
      <c r="Q285" s="160"/>
    </row>
    <row r="286" spans="11:17">
      <c r="K286" s="160"/>
      <c r="L286" s="160"/>
      <c r="O286" s="160"/>
      <c r="P286" s="160"/>
      <c r="Q286" s="160"/>
    </row>
    <row r="287" spans="11:17">
      <c r="K287" s="160"/>
      <c r="L287" s="160"/>
    </row>
    <row r="288" spans="11:17">
      <c r="L288" s="160"/>
    </row>
  </sheetData>
  <mergeCells count="23">
    <mergeCell ref="BD3:BF3"/>
    <mergeCell ref="BG3:BI3"/>
    <mergeCell ref="AL3:AN3"/>
    <mergeCell ref="AO3:AQ3"/>
    <mergeCell ref="AR3:AT3"/>
    <mergeCell ref="AU3:AW3"/>
    <mergeCell ref="AX3:AZ3"/>
    <mergeCell ref="B2:S2"/>
    <mergeCell ref="T2:AK2"/>
    <mergeCell ref="AL2:BC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A3:BC3"/>
  </mergeCells>
  <phoneticPr fontId="22" type="noConversion"/>
  <conditionalFormatting sqref="B5:G5 K5:P5 R5">
    <cfRule type="expression" dxfId="41" priority="139">
      <formula>$T7=1</formula>
    </cfRule>
  </conditionalFormatting>
  <conditionalFormatting sqref="B7:G7 K7:P7 R7">
    <cfRule type="expression" dxfId="40" priority="140">
      <formula>#REF!=1</formula>
    </cfRule>
  </conditionalFormatting>
  <conditionalFormatting sqref="B8:G197">
    <cfRule type="expression" dxfId="39" priority="8">
      <formula>$T8=1</formula>
    </cfRule>
  </conditionalFormatting>
  <conditionalFormatting sqref="B198:S244">
    <cfRule type="expression" dxfId="38" priority="1">
      <formula>$T198=1</formula>
    </cfRule>
  </conditionalFormatting>
  <conditionalFormatting sqref="E197:G197">
    <cfRule type="expression" dxfId="37" priority="2">
      <formula>$T197=1</formula>
    </cfRule>
  </conditionalFormatting>
  <conditionalFormatting sqref="G90 B91:G91 K91:P91 R91">
    <cfRule type="expression" dxfId="36" priority="137">
      <formula>#REF!=1</formula>
    </cfRule>
  </conditionalFormatting>
  <conditionalFormatting sqref="H5:J182">
    <cfRule type="expression" dxfId="35" priority="61">
      <formula>$T7=1</formula>
    </cfRule>
  </conditionalFormatting>
  <conditionalFormatting sqref="H185:S197">
    <cfRule type="expression" dxfId="34" priority="3">
      <formula>$T185=1</formula>
    </cfRule>
  </conditionalFormatting>
  <conditionalFormatting sqref="K17:K28">
    <cfRule type="expression" dxfId="33" priority="130" stopIfTrue="1">
      <formula>$T17=1</formula>
    </cfRule>
  </conditionalFormatting>
  <conditionalFormatting sqref="K19:K30">
    <cfRule type="expression" dxfId="32" priority="132">
      <formula>$T19=1</formula>
    </cfRule>
  </conditionalFormatting>
  <conditionalFormatting sqref="K32:K43">
    <cfRule type="expression" dxfId="31" priority="131" stopIfTrue="1">
      <formula>$T32=1</formula>
    </cfRule>
  </conditionalFormatting>
  <conditionalFormatting sqref="K64:K172">
    <cfRule type="expression" dxfId="30" priority="109">
      <formula>$T64=1</formula>
    </cfRule>
  </conditionalFormatting>
  <conditionalFormatting sqref="K182:K184">
    <cfRule type="expression" dxfId="29" priority="36">
      <formula>$T182=1</formula>
    </cfRule>
  </conditionalFormatting>
  <conditionalFormatting sqref="K174:M181">
    <cfRule type="expression" dxfId="28" priority="43">
      <formula>$T174=1</formula>
    </cfRule>
  </conditionalFormatting>
  <conditionalFormatting sqref="K8:P102 B6:G6 K6:P6 R6 K170:M172 N172:S172 O173:P173 R173:S173 H183:P184">
    <cfRule type="expression" dxfId="27" priority="134">
      <formula>$T6=1</formula>
    </cfRule>
  </conditionalFormatting>
  <conditionalFormatting sqref="K172:S173">
    <cfRule type="expression" dxfId="26" priority="93">
      <formula>$T172=1</formula>
    </cfRule>
  </conditionalFormatting>
  <conditionalFormatting sqref="L182:M182">
    <cfRule type="expression" dxfId="25" priority="34">
      <formula>$T182=1</formula>
    </cfRule>
  </conditionalFormatting>
  <conditionalFormatting sqref="L171:S171">
    <cfRule type="expression" dxfId="24" priority="87">
      <formula>$T171=1</formula>
    </cfRule>
  </conditionalFormatting>
  <conditionalFormatting sqref="N174:P182">
    <cfRule type="expression" dxfId="23" priority="41">
      <formula>$T174=1</formula>
    </cfRule>
  </conditionalFormatting>
  <conditionalFormatting sqref="N170:S170">
    <cfRule type="expression" dxfId="22" priority="107">
      <formula>$T170=1</formula>
    </cfRule>
  </conditionalFormatting>
  <conditionalFormatting sqref="Q5:Q168 S5:S168 R8:R168 K103:P168 K169:S169">
    <cfRule type="expression" dxfId="21" priority="108">
      <formula>$T5=1</formula>
    </cfRule>
  </conditionalFormatting>
  <conditionalFormatting sqref="Q184">
    <cfRule type="expression" dxfId="20" priority="22">
      <formula>$T184=1</formula>
    </cfRule>
  </conditionalFormatting>
  <conditionalFormatting sqref="Q174:S184">
    <cfRule type="expression" dxfId="19" priority="24">
      <formula>$T174=1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  <ignoredErrors>
    <ignoredError sqref="AL16:AW194 AA7:AB220 AL196:AW220 AL195:AR195 AT195:AW195" formulaRange="1"/>
    <ignoredError sqref="R5:Z6 R221:Y231 R7:S196" formula="1"/>
    <ignoredError sqref="T7:Y220 Z7:Z22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983B-ABCB-4EAB-A477-2BED634C4E04}">
  <dimension ref="A1:AA82"/>
  <sheetViews>
    <sheetView zoomScale="90" zoomScaleNormal="9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R68" sqref="R68"/>
    </sheetView>
  </sheetViews>
  <sheetFormatPr defaultColWidth="9.140625" defaultRowHeight="15"/>
  <cols>
    <col min="1" max="1" width="12.42578125" style="36" bestFit="1" customWidth="1"/>
    <col min="2" max="3" width="9.140625" style="36"/>
    <col min="4" max="4" width="8.42578125" style="36" customWidth="1"/>
    <col min="5" max="13" width="9.140625" style="36"/>
    <col min="14" max="16" width="10.140625" style="36" bestFit="1" customWidth="1"/>
    <col min="17" max="16384" width="9.140625" style="36"/>
  </cols>
  <sheetData>
    <row r="1" spans="1:27" ht="30">
      <c r="A1" s="35" t="s">
        <v>50</v>
      </c>
      <c r="B1" s="255" t="s">
        <v>29</v>
      </c>
      <c r="C1" s="255"/>
      <c r="D1" s="256"/>
      <c r="E1" s="257" t="s">
        <v>48</v>
      </c>
      <c r="F1" s="255"/>
      <c r="G1" s="256"/>
      <c r="H1" s="257" t="s">
        <v>3</v>
      </c>
      <c r="I1" s="255"/>
      <c r="J1" s="256"/>
      <c r="K1" s="257" t="s">
        <v>47</v>
      </c>
      <c r="L1" s="255"/>
      <c r="M1" s="256"/>
      <c r="N1" s="257" t="s">
        <v>5</v>
      </c>
      <c r="O1" s="255"/>
      <c r="P1" s="256"/>
      <c r="Q1" s="257" t="s">
        <v>49</v>
      </c>
      <c r="R1" s="255"/>
      <c r="S1" s="256"/>
      <c r="T1" s="257" t="s">
        <v>33</v>
      </c>
      <c r="U1" s="255"/>
      <c r="V1" s="258"/>
      <c r="X1" s="205" t="s">
        <v>44</v>
      </c>
      <c r="Y1" s="205"/>
      <c r="Z1" s="206" t="s">
        <v>45</v>
      </c>
      <c r="AA1" s="205" t="s">
        <v>43</v>
      </c>
    </row>
    <row r="2" spans="1:27">
      <c r="A2" s="5" t="s">
        <v>51</v>
      </c>
      <c r="B2" s="5" t="str">
        <f>Mensal!B4</f>
        <v>Pessimista</v>
      </c>
      <c r="C2" s="5" t="str">
        <f>Mensal!$C$4</f>
        <v>Base</v>
      </c>
      <c r="D2" s="5" t="str">
        <f>Mensal!$D$4</f>
        <v>Alternativo</v>
      </c>
      <c r="E2" s="63" t="str">
        <f>Mensal!H4</f>
        <v>Pessimista</v>
      </c>
      <c r="F2" s="5" t="str">
        <f>Mensal!$C$4</f>
        <v>Base</v>
      </c>
      <c r="G2" s="5" t="str">
        <f>Mensal!$D$4</f>
        <v>Alternativo</v>
      </c>
      <c r="H2" s="69" t="str">
        <f>Mensal!K4</f>
        <v>Pessimista</v>
      </c>
      <c r="I2" s="3" t="str">
        <f>Mensal!$C$4</f>
        <v>Base</v>
      </c>
      <c r="J2" s="3" t="str">
        <f>Mensal!$D$4</f>
        <v>Alternativo</v>
      </c>
      <c r="K2" s="69" t="str">
        <f>Mensal!N4</f>
        <v>Pessimista</v>
      </c>
      <c r="L2" s="3" t="str">
        <f>Mensal!$C$4</f>
        <v>Base</v>
      </c>
      <c r="M2" s="3" t="str">
        <f>Mensal!$D$4</f>
        <v>Alternativo</v>
      </c>
      <c r="N2" s="63" t="str">
        <f>Mensal!Q4</f>
        <v>Pessimista</v>
      </c>
      <c r="O2" s="5" t="str">
        <f>Mensal!$C$4</f>
        <v>Base</v>
      </c>
      <c r="P2" s="5" t="str">
        <f>Mensal!$D$4</f>
        <v>Alternativo</v>
      </c>
      <c r="Q2" s="63" t="str">
        <f>Mensal!T4</f>
        <v>Pessimista</v>
      </c>
      <c r="R2" s="3" t="str">
        <f>Mensal!$C$4</f>
        <v>Base</v>
      </c>
      <c r="S2" s="3" t="str">
        <f>Mensal!$D$4</f>
        <v>Alternativo</v>
      </c>
      <c r="T2" s="63" t="str">
        <f>Mensal!W4</f>
        <v>Pessimista</v>
      </c>
      <c r="U2" s="3" t="str">
        <f>Mensal!$C$4</f>
        <v>Base</v>
      </c>
      <c r="V2" s="3" t="str">
        <f>Mensal!$D$4</f>
        <v>Alternativo</v>
      </c>
      <c r="X2" s="36" t="s">
        <v>8</v>
      </c>
      <c r="Z2" s="36" t="s">
        <v>8</v>
      </c>
      <c r="AA2" s="36" t="s">
        <v>8</v>
      </c>
    </row>
    <row r="3" spans="1:27">
      <c r="A3" s="6">
        <v>39508</v>
      </c>
      <c r="B3" s="37">
        <f>VLOOKUP($A3,Mensal!$5:$1048576,20,0)</f>
        <v>2.3787735282739142E-2</v>
      </c>
      <c r="C3" s="37">
        <f>VLOOKUP($A3,Mensal!$5:$1048576,21,0)</f>
        <v>2.3787735282739142E-2</v>
      </c>
      <c r="D3" s="37">
        <f>VLOOKUP($A3,Mensal!$5:$1048576,22,0)</f>
        <v>2.3787735282739142E-2</v>
      </c>
      <c r="E3" s="82">
        <f>VLOOKUP($A3,Mensal!$5:$1048576,23,0)</f>
        <v>1.5177806576317288E-2</v>
      </c>
      <c r="F3" s="37">
        <f>VLOOKUP($A3,Mensal!$5:$1048576,24,0)</f>
        <v>1.5177806576317288E-2</v>
      </c>
      <c r="G3" s="37">
        <f>VLOOKUP($A3,Mensal!$5:$1048576,25,0)</f>
        <v>1.5177806576317288E-2</v>
      </c>
      <c r="H3" s="82">
        <f>VLOOKUP($A3,Mensal!$5:$1048576,26,0)</f>
        <v>2.7010786450877067E-2</v>
      </c>
      <c r="I3" s="37">
        <f>VLOOKUP($A3,Mensal!$5:$1048576,27,0)</f>
        <v>2.7010786450877067E-2</v>
      </c>
      <c r="J3" s="37">
        <f>VLOOKUP($A3,Mensal!$5:$1048576,28,0)</f>
        <v>2.7010786450877067E-2</v>
      </c>
      <c r="K3" s="82">
        <f>VLOOKUP($A3,Mensal!$5:$1048576,29,0)</f>
        <v>0.1125</v>
      </c>
      <c r="L3" s="37">
        <f>VLOOKUP($A3,Mensal!$5:$1048576,30,0)</f>
        <v>0.1125</v>
      </c>
      <c r="M3" s="37">
        <f>VLOOKUP($A3,Mensal!$5:$1048576,31,0)</f>
        <v>0.1125</v>
      </c>
      <c r="N3" s="213">
        <f>VLOOKUP($A3,Mensal!$5:$1048576,32,0)</f>
        <v>177.66499999999999</v>
      </c>
      <c r="O3" s="214">
        <f>VLOOKUP($A3,Mensal!$5:$1048576,33,0)</f>
        <v>177.66499999999999</v>
      </c>
      <c r="P3" s="214">
        <f>VLOOKUP($A3,Mensal!$5:$1048576,34,0)</f>
        <v>177.66499999999999</v>
      </c>
      <c r="Q3" s="135">
        <f>VLOOKUP($A3,Mensal!$5:$1048576,35,0)</f>
        <v>1.7490999999999999</v>
      </c>
      <c r="R3" s="136">
        <f>VLOOKUP($A3,Mensal!$5:$1048576,36,0)</f>
        <v>1.7490999999999999</v>
      </c>
      <c r="S3" s="136">
        <f>VLOOKUP($A3,Mensal!$5:$1048576,37,0)</f>
        <v>1.7490999999999999</v>
      </c>
      <c r="T3" s="137">
        <f t="shared" ref="T3:T65" si="0">U3</f>
        <v>6.1573364363644911</v>
      </c>
      <c r="U3" s="138">
        <f>[2]Índice!$AN50</f>
        <v>6.1573364363644911</v>
      </c>
      <c r="V3" s="138">
        <f t="shared" ref="V3:V65" si="1">U3</f>
        <v>6.1573364363644911</v>
      </c>
      <c r="X3" s="153">
        <f>VLOOKUP($A3,Mensal!$5:$1048576,42,0)</f>
        <v>0</v>
      </c>
      <c r="Y3" s="153"/>
      <c r="Z3" s="153">
        <f t="shared" ref="Z3:Z30" si="2">(1+I3)/(1+F3)-1</f>
        <v>1.1656066353998185E-2</v>
      </c>
      <c r="AA3" s="153"/>
    </row>
    <row r="4" spans="1:27">
      <c r="A4" s="6">
        <v>39600</v>
      </c>
      <c r="B4" s="37">
        <f>VLOOKUP($A4,Mensal!$5:$1048576,20,0)</f>
        <v>4.3392376430364088E-2</v>
      </c>
      <c r="C4" s="37">
        <f>VLOOKUP($A4,Mensal!$5:$1048576,21,0)</f>
        <v>4.3392376430364088E-2</v>
      </c>
      <c r="D4" s="37">
        <f>VLOOKUP($A4,Mensal!$5:$1048576,22,0)</f>
        <v>4.3392376430364088E-2</v>
      </c>
      <c r="E4" s="82">
        <f>VLOOKUP($A4,Mensal!$5:$1048576,23,0)</f>
        <v>2.0944220866329299E-2</v>
      </c>
      <c r="F4" s="37">
        <f>VLOOKUP($A4,Mensal!$5:$1048576,24,0)</f>
        <v>2.0944220866329299E-2</v>
      </c>
      <c r="G4" s="37">
        <f>VLOOKUP($A4,Mensal!$5:$1048576,25,0)</f>
        <v>2.0944220866329299E-2</v>
      </c>
      <c r="H4" s="82">
        <f>VLOOKUP($A4,Mensal!$5:$1048576,26,0)</f>
        <v>2.8545364219824343E-2</v>
      </c>
      <c r="I4" s="37">
        <f>VLOOKUP($A4,Mensal!$5:$1048576,27,0)</f>
        <v>2.8545364219824343E-2</v>
      </c>
      <c r="J4" s="37">
        <f>VLOOKUP($A4,Mensal!$5:$1048576,28,0)</f>
        <v>2.8545364219824343E-2</v>
      </c>
      <c r="K4" s="82">
        <f>VLOOKUP($A4,Mensal!$5:$1048576,29,0)</f>
        <v>0.1225</v>
      </c>
      <c r="L4" s="37">
        <f>VLOOKUP($A4,Mensal!$5:$1048576,30,0)</f>
        <v>0.1225</v>
      </c>
      <c r="M4" s="37">
        <f>VLOOKUP($A4,Mensal!$5:$1048576,31,0)</f>
        <v>0.1225</v>
      </c>
      <c r="N4" s="213">
        <f>VLOOKUP($A4,Mensal!$5:$1048576,32,0)</f>
        <v>120.571</v>
      </c>
      <c r="O4" s="214">
        <f>VLOOKUP($A4,Mensal!$5:$1048576,33,0)</f>
        <v>120.571</v>
      </c>
      <c r="P4" s="214">
        <f>VLOOKUP($A4,Mensal!$5:$1048576,34,0)</f>
        <v>120.571</v>
      </c>
      <c r="Q4" s="135">
        <f>VLOOKUP($A4,Mensal!$5:$1048576,35,0)</f>
        <v>1.5918999999999999</v>
      </c>
      <c r="R4" s="136">
        <f>VLOOKUP($A4,Mensal!$5:$1048576,36,0)</f>
        <v>1.5918999999999999</v>
      </c>
      <c r="S4" s="136">
        <f>VLOOKUP($A4,Mensal!$5:$1048576,37,0)</f>
        <v>1.5918999999999999</v>
      </c>
      <c r="T4" s="137">
        <f t="shared" si="0"/>
        <v>6.3360746513681399</v>
      </c>
      <c r="U4" s="138">
        <f>[2]Índice!$AN51</f>
        <v>6.3360746513681399</v>
      </c>
      <c r="V4" s="138">
        <f t="shared" si="1"/>
        <v>6.3360746513681399</v>
      </c>
      <c r="X4" s="153">
        <f>VLOOKUP($A4,Mensal!$5:$1048576,42,0)</f>
        <v>0</v>
      </c>
      <c r="Y4" s="153"/>
      <c r="Z4" s="153">
        <f t="shared" si="2"/>
        <v>7.4452092466374964E-3</v>
      </c>
      <c r="AA4" s="153"/>
    </row>
    <row r="5" spans="1:27">
      <c r="A5" s="6">
        <v>39692</v>
      </c>
      <c r="B5" s="37">
        <f>VLOOKUP($A5,Mensal!$5:$1048576,20,0)</f>
        <v>1.5422771253453149E-2</v>
      </c>
      <c r="C5" s="37">
        <f>VLOOKUP($A5,Mensal!$5:$1048576,21,0)</f>
        <v>1.5422771253453149E-2</v>
      </c>
      <c r="D5" s="37">
        <f>VLOOKUP($A5,Mensal!$5:$1048576,22,0)</f>
        <v>1.5422771253453149E-2</v>
      </c>
      <c r="E5" s="82">
        <f>VLOOKUP($A5,Mensal!$5:$1048576,23,0)</f>
        <v>1.0734116051371201E-2</v>
      </c>
      <c r="F5" s="37">
        <f>VLOOKUP($A5,Mensal!$5:$1048576,24,0)</f>
        <v>1.0734116051371201E-2</v>
      </c>
      <c r="G5" s="37">
        <f>VLOOKUP($A5,Mensal!$5:$1048576,25,0)</f>
        <v>1.0734116051371201E-2</v>
      </c>
      <c r="H5" s="82">
        <f>VLOOKUP($A5,Mensal!$5:$1048576,26,0)</f>
        <v>3.1594515082560504E-2</v>
      </c>
      <c r="I5" s="37">
        <f>VLOOKUP($A5,Mensal!$5:$1048576,27,0)</f>
        <v>3.1594515082560504E-2</v>
      </c>
      <c r="J5" s="37">
        <f>VLOOKUP($A5,Mensal!$5:$1048576,28,0)</f>
        <v>3.1594515082560504E-2</v>
      </c>
      <c r="K5" s="82">
        <f>VLOOKUP($A5,Mensal!$5:$1048576,29,0)</f>
        <v>0.13750000000000001</v>
      </c>
      <c r="L5" s="37">
        <f>VLOOKUP($A5,Mensal!$5:$1048576,30,0)</f>
        <v>0.13750000000000001</v>
      </c>
      <c r="M5" s="37">
        <f>VLOOKUP($A5,Mensal!$5:$1048576,31,0)</f>
        <v>0.13750000000000001</v>
      </c>
      <c r="N5" s="213">
        <f>VLOOKUP($A5,Mensal!$5:$1048576,32,0)</f>
        <v>179.3</v>
      </c>
      <c r="O5" s="214">
        <f>VLOOKUP($A5,Mensal!$5:$1048576,33,0)</f>
        <v>179.3</v>
      </c>
      <c r="P5" s="214">
        <f>VLOOKUP($A5,Mensal!$5:$1048576,34,0)</f>
        <v>179.3</v>
      </c>
      <c r="Q5" s="135">
        <f>VLOOKUP($A5,Mensal!$5:$1048576,35,0)</f>
        <v>1.9142999999999999</v>
      </c>
      <c r="R5" s="136">
        <f>VLOOKUP($A5,Mensal!$5:$1048576,36,0)</f>
        <v>1.9142999999999999</v>
      </c>
      <c r="S5" s="136">
        <f>VLOOKUP($A5,Mensal!$5:$1048576,37,0)</f>
        <v>1.9142999999999999</v>
      </c>
      <c r="T5" s="137">
        <f t="shared" si="0"/>
        <v>6.9808249764422792</v>
      </c>
      <c r="U5" s="138">
        <f>[2]Índice!$AN52</f>
        <v>6.9808249764422792</v>
      </c>
      <c r="V5" s="138">
        <f t="shared" si="1"/>
        <v>6.9808249764422792</v>
      </c>
      <c r="X5" s="153">
        <f>VLOOKUP($A5,Mensal!$5:$1048576,42,0)</f>
        <v>0</v>
      </c>
      <c r="Y5" s="153"/>
      <c r="Z5" s="153">
        <f t="shared" si="2"/>
        <v>2.0638859122203757E-2</v>
      </c>
      <c r="AA5" s="153"/>
    </row>
    <row r="6" spans="1:27">
      <c r="A6" s="6">
        <v>39783</v>
      </c>
      <c r="B6" s="37">
        <f>VLOOKUP($A6,Mensal!$5:$1048576,20,0)</f>
        <v>1.2342672737156279E-2</v>
      </c>
      <c r="C6" s="37">
        <f>VLOOKUP($A6,Mensal!$5:$1048576,21,0)</f>
        <v>1.2342672737156279E-2</v>
      </c>
      <c r="D6" s="37">
        <f>VLOOKUP($A6,Mensal!$5:$1048576,22,0)</f>
        <v>1.2342672737156279E-2</v>
      </c>
      <c r="E6" s="82">
        <f>VLOOKUP($A6,Mensal!$5:$1048576,23,0)</f>
        <v>1.0941622547220975E-2</v>
      </c>
      <c r="F6" s="37">
        <f>VLOOKUP($A6,Mensal!$5:$1048576,24,0)</f>
        <v>1.0941622547220975E-2</v>
      </c>
      <c r="G6" s="37">
        <f>VLOOKUP($A6,Mensal!$5:$1048576,25,0)</f>
        <v>1.0941622547220975E-2</v>
      </c>
      <c r="H6" s="82">
        <f>VLOOKUP($A6,Mensal!$5:$1048576,26,0)</f>
        <v>3.2732516378310539E-2</v>
      </c>
      <c r="I6" s="37">
        <f>VLOOKUP($A6,Mensal!$5:$1048576,27,0)</f>
        <v>3.2732516378310539E-2</v>
      </c>
      <c r="J6" s="37">
        <f>VLOOKUP($A6,Mensal!$5:$1048576,28,0)</f>
        <v>3.2732516378310539E-2</v>
      </c>
      <c r="K6" s="82">
        <f>VLOOKUP($A6,Mensal!$5:$1048576,29,0)</f>
        <v>0.13750000000000001</v>
      </c>
      <c r="L6" s="37">
        <f>VLOOKUP($A6,Mensal!$5:$1048576,30,0)</f>
        <v>0.13750000000000001</v>
      </c>
      <c r="M6" s="37">
        <f>VLOOKUP($A6,Mensal!$5:$1048576,31,0)</f>
        <v>0.13750000000000001</v>
      </c>
      <c r="N6" s="213">
        <f>VLOOKUP($A6,Mensal!$5:$1048576,32,0)</f>
        <v>300.51</v>
      </c>
      <c r="O6" s="214">
        <f>VLOOKUP($A6,Mensal!$5:$1048576,33,0)</f>
        <v>300.51</v>
      </c>
      <c r="P6" s="214">
        <f>VLOOKUP($A6,Mensal!$5:$1048576,34,0)</f>
        <v>300.51</v>
      </c>
      <c r="Q6" s="135">
        <f>VLOOKUP($A6,Mensal!$5:$1048576,35,0)</f>
        <v>2.3370000000000002</v>
      </c>
      <c r="R6" s="136">
        <f>VLOOKUP($A6,Mensal!$5:$1048576,36,0)</f>
        <v>2.3370000000000002</v>
      </c>
      <c r="S6" s="136">
        <f>VLOOKUP($A6,Mensal!$5:$1048576,37,0)</f>
        <v>2.3370000000000002</v>
      </c>
      <c r="T6" s="137">
        <f t="shared" si="0"/>
        <v>1.0284211713384559</v>
      </c>
      <c r="U6" s="138">
        <f>[2]Índice!$AN53</f>
        <v>1.0284211713384559</v>
      </c>
      <c r="V6" s="138">
        <f t="shared" si="1"/>
        <v>1.0284211713384559</v>
      </c>
      <c r="X6" s="153">
        <f>VLOOKUP($A6,Mensal!$5:$1048576,42,0)</f>
        <v>5.90272439065469E-2</v>
      </c>
      <c r="Y6" s="153"/>
      <c r="Z6" s="153">
        <f t="shared" si="2"/>
        <v>2.155504664669361E-2</v>
      </c>
      <c r="AA6" s="153"/>
    </row>
    <row r="7" spans="1:27">
      <c r="A7" s="53">
        <v>39873</v>
      </c>
      <c r="B7" s="54">
        <f>VLOOKUP($A7,Mensal!$5:$1048576,20,0)</f>
        <v>-9.1526453258822249E-3</v>
      </c>
      <c r="C7" s="54">
        <f>VLOOKUP($A7,Mensal!$5:$1048576,21,0)</f>
        <v>-9.1526453258822249E-3</v>
      </c>
      <c r="D7" s="54">
        <f>VLOOKUP($A7,Mensal!$5:$1048576,22,0)</f>
        <v>-9.1526453258822249E-3</v>
      </c>
      <c r="E7" s="83">
        <f>VLOOKUP($A7,Mensal!$5:$1048576,23,0)</f>
        <v>1.2344185339076441E-2</v>
      </c>
      <c r="F7" s="54">
        <f>VLOOKUP($A7,Mensal!$5:$1048576,24,0)</f>
        <v>1.2344185339076441E-2</v>
      </c>
      <c r="G7" s="54">
        <f>VLOOKUP($A7,Mensal!$5:$1048576,25,0)</f>
        <v>1.2344185339076441E-2</v>
      </c>
      <c r="H7" s="83">
        <f>VLOOKUP($A7,Mensal!$5:$1048576,26,0)</f>
        <v>2.9305816011160779E-2</v>
      </c>
      <c r="I7" s="54">
        <f>VLOOKUP($A7,Mensal!$5:$1048576,27,0)</f>
        <v>2.9305816011160779E-2</v>
      </c>
      <c r="J7" s="54">
        <f>VLOOKUP($A7,Mensal!$5:$1048576,28,0)</f>
        <v>2.9305816011160779E-2</v>
      </c>
      <c r="K7" s="83">
        <f>VLOOKUP($A7,Mensal!$5:$1048576,29,0)</f>
        <v>0.1125</v>
      </c>
      <c r="L7" s="54">
        <f>VLOOKUP($A7,Mensal!$5:$1048576,30,0)</f>
        <v>0.1125</v>
      </c>
      <c r="M7" s="54">
        <f>VLOOKUP($A7,Mensal!$5:$1048576,31,0)</f>
        <v>0.1125</v>
      </c>
      <c r="N7" s="215">
        <f>VLOOKUP($A7,Mensal!$5:$1048576,32,0)</f>
        <v>325.25700000000001</v>
      </c>
      <c r="O7" s="216">
        <f>VLOOKUP($A7,Mensal!$5:$1048576,33,0)</f>
        <v>325.25700000000001</v>
      </c>
      <c r="P7" s="216">
        <f>VLOOKUP($A7,Mensal!$5:$1048576,34,0)</f>
        <v>325.25700000000001</v>
      </c>
      <c r="Q7" s="139">
        <f>VLOOKUP($A7,Mensal!$5:$1048576,35,0)</f>
        <v>2.3151999999999999</v>
      </c>
      <c r="R7" s="140">
        <f>VLOOKUP($A7,Mensal!$5:$1048576,36,0)</f>
        <v>2.3151999999999999</v>
      </c>
      <c r="S7" s="140">
        <f>VLOOKUP($A7,Mensal!$5:$1048576,37,0)</f>
        <v>2.3151999999999999</v>
      </c>
      <c r="T7" s="141">
        <f t="shared" si="0"/>
        <v>-2.4260469951417618</v>
      </c>
      <c r="U7" s="142">
        <f>[2]Índice!$AN54</f>
        <v>-2.4260469951417618</v>
      </c>
      <c r="V7" s="142">
        <f t="shared" si="1"/>
        <v>-2.4260469951417618</v>
      </c>
      <c r="X7" s="153">
        <f>VLOOKUP($A7,Mensal!$5:$1048576,42,0)</f>
        <v>5.6071227660219769E-2</v>
      </c>
      <c r="Y7" s="153"/>
      <c r="Z7" s="153">
        <f t="shared" si="2"/>
        <v>1.6754806238555187E-2</v>
      </c>
      <c r="AA7" s="153">
        <f t="shared" ref="AA7:AA45" si="3">(1+L7/100)/(1+X7)-1</f>
        <v>-5.2028903184831554E-2</v>
      </c>
    </row>
    <row r="8" spans="1:27">
      <c r="A8" s="6">
        <v>39965</v>
      </c>
      <c r="B8" s="37">
        <f>VLOOKUP($A8,Mensal!$5:$1048576,20,0)</f>
        <v>-3.2417215944757771E-3</v>
      </c>
      <c r="C8" s="37">
        <f>VLOOKUP($A8,Mensal!$5:$1048576,21,0)</f>
        <v>-3.2417215944757771E-3</v>
      </c>
      <c r="D8" s="37">
        <f>VLOOKUP($A8,Mensal!$5:$1048576,22,0)</f>
        <v>-3.2417215944757771E-3</v>
      </c>
      <c r="E8" s="82">
        <f>VLOOKUP($A8,Mensal!$5:$1048576,23,0)</f>
        <v>1.3156591783703542E-2</v>
      </c>
      <c r="F8" s="37">
        <f>VLOOKUP($A8,Mensal!$5:$1048576,24,0)</f>
        <v>1.3156591783703542E-2</v>
      </c>
      <c r="G8" s="37">
        <f>VLOOKUP($A8,Mensal!$5:$1048576,25,0)</f>
        <v>1.3156591783703542E-2</v>
      </c>
      <c r="H8" s="82">
        <f>VLOOKUP($A8,Mensal!$5:$1048576,26,0)</f>
        <v>2.3917314080516672E-2</v>
      </c>
      <c r="I8" s="37">
        <f>VLOOKUP($A8,Mensal!$5:$1048576,27,0)</f>
        <v>2.3917314080516672E-2</v>
      </c>
      <c r="J8" s="37">
        <f>VLOOKUP($A8,Mensal!$5:$1048576,28,0)</f>
        <v>2.3917314080516672E-2</v>
      </c>
      <c r="K8" s="82">
        <f>VLOOKUP($A8,Mensal!$5:$1048576,29,0)</f>
        <v>9.2499999999999999E-2</v>
      </c>
      <c r="L8" s="37">
        <f>VLOOKUP($A8,Mensal!$5:$1048576,30,0)</f>
        <v>9.2499999999999999E-2</v>
      </c>
      <c r="M8" s="37">
        <f>VLOOKUP($A8,Mensal!$5:$1048576,31,0)</f>
        <v>9.2499999999999999E-2</v>
      </c>
      <c r="N8" s="213">
        <f>VLOOKUP($A8,Mensal!$5:$1048576,32,0)</f>
        <v>176.48099999999999</v>
      </c>
      <c r="O8" s="214">
        <f>VLOOKUP($A8,Mensal!$5:$1048576,33,0)</f>
        <v>176.48099999999999</v>
      </c>
      <c r="P8" s="214">
        <f>VLOOKUP($A8,Mensal!$5:$1048576,34,0)</f>
        <v>176.48099999999999</v>
      </c>
      <c r="Q8" s="135">
        <f>VLOOKUP($A8,Mensal!$5:$1048576,35,0)</f>
        <v>1.9516</v>
      </c>
      <c r="R8" s="136">
        <f>VLOOKUP($A8,Mensal!$5:$1048576,36,0)</f>
        <v>1.9516</v>
      </c>
      <c r="S8" s="136">
        <f>VLOOKUP($A8,Mensal!$5:$1048576,37,0)</f>
        <v>1.9516</v>
      </c>
      <c r="T8" s="137">
        <f t="shared" si="0"/>
        <v>-2.202936580731929</v>
      </c>
      <c r="U8" s="138">
        <f>[2]Índice!$AN55</f>
        <v>-2.202936580731929</v>
      </c>
      <c r="V8" s="138">
        <f t="shared" si="1"/>
        <v>-2.202936580731929</v>
      </c>
      <c r="X8" s="153">
        <f>VLOOKUP($A8,Mensal!$5:$1048576,42,0)</f>
        <v>4.8015654360757276E-2</v>
      </c>
      <c r="Y8" s="153"/>
      <c r="Z8" s="153">
        <f t="shared" si="2"/>
        <v>1.0620986315519554E-2</v>
      </c>
      <c r="AA8" s="153">
        <f t="shared" si="3"/>
        <v>-4.4933159313808591E-2</v>
      </c>
    </row>
    <row r="9" spans="1:27">
      <c r="A9" s="6">
        <v>40057</v>
      </c>
      <c r="B9" s="37">
        <f>VLOOKUP($A9,Mensal!$5:$1048576,20,0)</f>
        <v>-3.7910284733052579E-3</v>
      </c>
      <c r="C9" s="37">
        <f>VLOOKUP($A9,Mensal!$5:$1048576,21,0)</f>
        <v>-3.7910284733052579E-3</v>
      </c>
      <c r="D9" s="37">
        <f>VLOOKUP($A9,Mensal!$5:$1048576,22,0)</f>
        <v>-3.7910284733052579E-3</v>
      </c>
      <c r="E9" s="82">
        <f>VLOOKUP($A9,Mensal!$5:$1048576,23,0)</f>
        <v>6.3125610865828463E-3</v>
      </c>
      <c r="F9" s="37">
        <f>VLOOKUP($A9,Mensal!$5:$1048576,24,0)</f>
        <v>6.3125610865828463E-3</v>
      </c>
      <c r="G9" s="37">
        <f>VLOOKUP($A9,Mensal!$5:$1048576,25,0)</f>
        <v>6.3125610865828463E-3</v>
      </c>
      <c r="H9" s="82">
        <f>VLOOKUP($A9,Mensal!$5:$1048576,26,0)</f>
        <v>2.1191794292683586E-2</v>
      </c>
      <c r="I9" s="37">
        <f>VLOOKUP($A9,Mensal!$5:$1048576,27,0)</f>
        <v>2.1191794292683586E-2</v>
      </c>
      <c r="J9" s="37">
        <f>VLOOKUP($A9,Mensal!$5:$1048576,28,0)</f>
        <v>2.1191794292683586E-2</v>
      </c>
      <c r="K9" s="82">
        <f>VLOOKUP($A9,Mensal!$5:$1048576,29,0)</f>
        <v>8.7499999999999994E-2</v>
      </c>
      <c r="L9" s="37">
        <f>VLOOKUP($A9,Mensal!$5:$1048576,30,0)</f>
        <v>8.7499999999999994E-2</v>
      </c>
      <c r="M9" s="37">
        <f>VLOOKUP($A9,Mensal!$5:$1048576,31,0)</f>
        <v>8.7499999999999994E-2</v>
      </c>
      <c r="N9" s="213">
        <f>VLOOKUP($A9,Mensal!$5:$1048576,32,0)</f>
        <v>126.631</v>
      </c>
      <c r="O9" s="214">
        <f>VLOOKUP($A9,Mensal!$5:$1048576,33,0)</f>
        <v>126.631</v>
      </c>
      <c r="P9" s="214">
        <f>VLOOKUP($A9,Mensal!$5:$1048576,34,0)</f>
        <v>126.631</v>
      </c>
      <c r="Q9" s="135">
        <f>VLOOKUP($A9,Mensal!$5:$1048576,35,0)</f>
        <v>1.7781</v>
      </c>
      <c r="R9" s="136">
        <f>VLOOKUP($A9,Mensal!$5:$1048576,36,0)</f>
        <v>1.7781</v>
      </c>
      <c r="S9" s="136">
        <f>VLOOKUP($A9,Mensal!$5:$1048576,37,0)</f>
        <v>1.7781</v>
      </c>
      <c r="T9" s="137">
        <f t="shared" si="0"/>
        <v>-1.1626960859019599</v>
      </c>
      <c r="U9" s="138">
        <f>[2]Índice!$AN56</f>
        <v>-1.1626960859019599</v>
      </c>
      <c r="V9" s="138">
        <f t="shared" si="1"/>
        <v>-1.1626960859019599</v>
      </c>
      <c r="X9" s="153">
        <f>VLOOKUP($A9,Mensal!$5:$1048576,42,0)</f>
        <v>4.343100767066832E-2</v>
      </c>
      <c r="Y9" s="153"/>
      <c r="Z9" s="153">
        <f t="shared" si="2"/>
        <v>1.4785896332283333E-2</v>
      </c>
      <c r="AA9" s="153">
        <f t="shared" si="3"/>
        <v>-4.0784687591055468E-2</v>
      </c>
    </row>
    <row r="10" spans="1:27">
      <c r="A10" s="6">
        <v>40148</v>
      </c>
      <c r="B10" s="37">
        <f>VLOOKUP($A10,Mensal!$5:$1048576,20,0)</f>
        <v>-1.1013841385865142E-3</v>
      </c>
      <c r="C10" s="37">
        <f>VLOOKUP($A10,Mensal!$5:$1048576,21,0)</f>
        <v>-1.1013841385865142E-3</v>
      </c>
      <c r="D10" s="37">
        <f>VLOOKUP($A10,Mensal!$5:$1048576,22,0)</f>
        <v>-1.1013841385865142E-3</v>
      </c>
      <c r="E10" s="82">
        <f>VLOOKUP($A10,Mensal!$5:$1048576,23,0)</f>
        <v>1.0636908330347028E-2</v>
      </c>
      <c r="F10" s="37">
        <f>VLOOKUP($A10,Mensal!$5:$1048576,24,0)</f>
        <v>1.0636908330347028E-2</v>
      </c>
      <c r="G10" s="37">
        <f>VLOOKUP($A10,Mensal!$5:$1048576,25,0)</f>
        <v>1.0636908330347028E-2</v>
      </c>
      <c r="H10" s="82">
        <f>VLOOKUP($A10,Mensal!$5:$1048576,26,0)</f>
        <v>2.1191794292683586E-2</v>
      </c>
      <c r="I10" s="37">
        <f>VLOOKUP($A10,Mensal!$5:$1048576,27,0)</f>
        <v>2.1191794292683586E-2</v>
      </c>
      <c r="J10" s="37">
        <f>VLOOKUP($A10,Mensal!$5:$1048576,28,0)</f>
        <v>2.1191794292683586E-2</v>
      </c>
      <c r="K10" s="82">
        <f>VLOOKUP($A10,Mensal!$5:$1048576,29,0)</f>
        <v>8.7499999999999994E-2</v>
      </c>
      <c r="L10" s="37">
        <f>VLOOKUP($A10,Mensal!$5:$1048576,30,0)</f>
        <v>8.7499999999999994E-2</v>
      </c>
      <c r="M10" s="37">
        <f>VLOOKUP($A10,Mensal!$5:$1048576,31,0)</f>
        <v>8.7499999999999994E-2</v>
      </c>
      <c r="N10" s="213">
        <f>VLOOKUP($A10,Mensal!$5:$1048576,32,0)</f>
        <v>122.52</v>
      </c>
      <c r="O10" s="214">
        <f>VLOOKUP($A10,Mensal!$5:$1048576,33,0)</f>
        <v>122.52</v>
      </c>
      <c r="P10" s="214">
        <f>VLOOKUP($A10,Mensal!$5:$1048576,34,0)</f>
        <v>122.52</v>
      </c>
      <c r="Q10" s="135">
        <f>VLOOKUP($A10,Mensal!$5:$1048576,35,0)</f>
        <v>1.7412000000000001</v>
      </c>
      <c r="R10" s="136">
        <f>VLOOKUP($A10,Mensal!$5:$1048576,36,0)</f>
        <v>1.7412000000000001</v>
      </c>
      <c r="S10" s="136">
        <f>VLOOKUP($A10,Mensal!$5:$1048576,37,0)</f>
        <v>1.7412000000000001</v>
      </c>
      <c r="T10" s="137">
        <f t="shared" si="0"/>
        <v>5.324307253352778</v>
      </c>
      <c r="U10" s="138">
        <f>[2]Índice!$AN57</f>
        <v>5.324307253352778</v>
      </c>
      <c r="V10" s="138">
        <f t="shared" si="1"/>
        <v>5.324307253352778</v>
      </c>
      <c r="X10" s="153">
        <f>VLOOKUP($A10,Mensal!$5:$1048576,42,0)</f>
        <v>4.3116500625678622E-2</v>
      </c>
      <c r="Y10" s="153"/>
      <c r="Z10" s="153">
        <f t="shared" si="2"/>
        <v>1.0443796258909677E-2</v>
      </c>
      <c r="AA10" s="207">
        <f t="shared" si="3"/>
        <v>-4.0495477351131459E-2</v>
      </c>
    </row>
    <row r="11" spans="1:27">
      <c r="A11" s="53">
        <v>40238</v>
      </c>
      <c r="B11" s="54">
        <f>VLOOKUP($A11,Mensal!$5:$1048576,20,0)</f>
        <v>2.7775099567613148E-2</v>
      </c>
      <c r="C11" s="54">
        <f>VLOOKUP($A11,Mensal!$5:$1048576,21,0)</f>
        <v>2.7775099567613148E-2</v>
      </c>
      <c r="D11" s="54">
        <f>VLOOKUP($A11,Mensal!$5:$1048576,22,0)</f>
        <v>2.7775099567613148E-2</v>
      </c>
      <c r="E11" s="83">
        <f>VLOOKUP($A11,Mensal!$5:$1048576,23,0)</f>
        <v>2.0635672838258179E-2</v>
      </c>
      <c r="F11" s="54">
        <f>VLOOKUP($A11,Mensal!$5:$1048576,24,0)</f>
        <v>2.0635672838258179E-2</v>
      </c>
      <c r="G11" s="54">
        <f>VLOOKUP($A11,Mensal!$5:$1048576,25,0)</f>
        <v>2.0635672838258179E-2</v>
      </c>
      <c r="H11" s="83">
        <f>VLOOKUP($A11,Mensal!$5:$1048576,26,0)</f>
        <v>2.1191794292683586E-2</v>
      </c>
      <c r="I11" s="54">
        <f>VLOOKUP($A11,Mensal!$5:$1048576,27,0)</f>
        <v>2.1191794292683586E-2</v>
      </c>
      <c r="J11" s="54">
        <f>VLOOKUP($A11,Mensal!$5:$1048576,28,0)</f>
        <v>2.1191794292683586E-2</v>
      </c>
      <c r="K11" s="83">
        <f>VLOOKUP($A11,Mensal!$5:$1048576,29,0)</f>
        <v>8.7499999999999994E-2</v>
      </c>
      <c r="L11" s="54">
        <f>VLOOKUP($A11,Mensal!$5:$1048576,30,0)</f>
        <v>8.7499999999999994E-2</v>
      </c>
      <c r="M11" s="54">
        <f>VLOOKUP($A11,Mensal!$5:$1048576,31,0)</f>
        <v>8.7499999999999994E-2</v>
      </c>
      <c r="N11" s="215">
        <f>VLOOKUP($A11,Mensal!$5:$1048576,32,0)</f>
        <v>130.536</v>
      </c>
      <c r="O11" s="216">
        <f>VLOOKUP($A11,Mensal!$5:$1048576,33,0)</f>
        <v>130.536</v>
      </c>
      <c r="P11" s="216">
        <f>VLOOKUP($A11,Mensal!$5:$1048576,34,0)</f>
        <v>130.536</v>
      </c>
      <c r="Q11" s="139">
        <f>VLOOKUP($A11,Mensal!$5:$1048576,35,0)</f>
        <v>1.7810000000000001</v>
      </c>
      <c r="R11" s="140">
        <f>VLOOKUP($A11,Mensal!$5:$1048576,36,0)</f>
        <v>1.7810000000000001</v>
      </c>
      <c r="S11" s="140">
        <f>VLOOKUP($A11,Mensal!$5:$1048576,37,0)</f>
        <v>1.7810000000000001</v>
      </c>
      <c r="T11" s="141">
        <f t="shared" si="0"/>
        <v>9.2091395447411415</v>
      </c>
      <c r="U11" s="142">
        <f>[2]Índice!$AN58</f>
        <v>9.2091395447411415</v>
      </c>
      <c r="V11" s="142">
        <f t="shared" si="1"/>
        <v>9.2091395447411415</v>
      </c>
      <c r="X11" s="153">
        <f>VLOOKUP($A11,Mensal!$5:$1048576,42,0)</f>
        <v>5.1660025200012116E-2</v>
      </c>
      <c r="Y11" s="153"/>
      <c r="Z11" s="153">
        <f t="shared" si="2"/>
        <v>5.4487753977761066E-4</v>
      </c>
      <c r="AA11" s="153">
        <f t="shared" si="3"/>
        <v>-4.8290344772164873E-2</v>
      </c>
    </row>
    <row r="12" spans="1:27">
      <c r="A12" s="6">
        <v>40330</v>
      </c>
      <c r="B12" s="37">
        <f>VLOOKUP($A12,Mensal!$5:$1048576,20,0)</f>
        <v>2.8275291412297232E-2</v>
      </c>
      <c r="C12" s="37">
        <f>VLOOKUP($A12,Mensal!$5:$1048576,21,0)</f>
        <v>2.8275291412297232E-2</v>
      </c>
      <c r="D12" s="37">
        <f>VLOOKUP($A12,Mensal!$5:$1048576,22,0)</f>
        <v>2.8275291412297232E-2</v>
      </c>
      <c r="E12" s="82">
        <f>VLOOKUP($A12,Mensal!$5:$1048576,23,0)</f>
        <v>1.0026429772781675E-2</v>
      </c>
      <c r="F12" s="37">
        <f>VLOOKUP($A12,Mensal!$5:$1048576,24,0)</f>
        <v>1.0026429772781675E-2</v>
      </c>
      <c r="G12" s="37">
        <f>VLOOKUP($A12,Mensal!$5:$1048576,25,0)</f>
        <v>1.0026429772781675E-2</v>
      </c>
      <c r="H12" s="82">
        <f>VLOOKUP($A12,Mensal!$5:$1048576,26,0)</f>
        <v>2.3529983994962533E-2</v>
      </c>
      <c r="I12" s="37">
        <f>VLOOKUP($A12,Mensal!$5:$1048576,27,0)</f>
        <v>2.3529983994962533E-2</v>
      </c>
      <c r="J12" s="37">
        <f>VLOOKUP($A12,Mensal!$5:$1048576,28,0)</f>
        <v>2.3529983994962533E-2</v>
      </c>
      <c r="K12" s="82">
        <f>VLOOKUP($A12,Mensal!$5:$1048576,29,0)</f>
        <v>0.10249999999999999</v>
      </c>
      <c r="L12" s="37">
        <f>VLOOKUP($A12,Mensal!$5:$1048576,30,0)</f>
        <v>0.10249999999999999</v>
      </c>
      <c r="M12" s="37">
        <f>VLOOKUP($A12,Mensal!$5:$1048576,31,0)</f>
        <v>0.10249999999999999</v>
      </c>
      <c r="N12" s="213">
        <f>VLOOKUP($A12,Mensal!$5:$1048576,32,0)</f>
        <v>139.94800000000001</v>
      </c>
      <c r="O12" s="214">
        <f>VLOOKUP($A12,Mensal!$5:$1048576,33,0)</f>
        <v>139.94800000000001</v>
      </c>
      <c r="P12" s="214">
        <f>VLOOKUP($A12,Mensal!$5:$1048576,34,0)</f>
        <v>139.94800000000001</v>
      </c>
      <c r="Q12" s="135">
        <f>VLOOKUP($A12,Mensal!$5:$1048576,35,0)</f>
        <v>1.8014999999999999</v>
      </c>
      <c r="R12" s="136">
        <f>VLOOKUP($A12,Mensal!$5:$1048576,36,0)</f>
        <v>1.8014999999999999</v>
      </c>
      <c r="S12" s="136">
        <f>VLOOKUP($A12,Mensal!$5:$1048576,37,0)</f>
        <v>1.8014999999999999</v>
      </c>
      <c r="T12" s="137">
        <f t="shared" si="0"/>
        <v>8.5177279045859358</v>
      </c>
      <c r="U12" s="138">
        <f>[2]Índice!$AN59</f>
        <v>8.5177279045859358</v>
      </c>
      <c r="V12" s="138">
        <f t="shared" si="1"/>
        <v>8.5177279045859358</v>
      </c>
      <c r="X12" s="153">
        <f>VLOOKUP($A12,Mensal!$5:$1048576,42,0)</f>
        <v>4.8410906272116971E-2</v>
      </c>
      <c r="Y12" s="153"/>
      <c r="Z12" s="153">
        <f t="shared" si="2"/>
        <v>1.3369505811069438E-2</v>
      </c>
      <c r="AA12" s="153">
        <f t="shared" si="3"/>
        <v>-4.5197837974243482E-2</v>
      </c>
    </row>
    <row r="13" spans="1:27">
      <c r="A13" s="6">
        <v>40422</v>
      </c>
      <c r="B13" s="37">
        <f>VLOOKUP($A13,Mensal!$5:$1048576,20,0)</f>
        <v>2.0898783360507878E-2</v>
      </c>
      <c r="C13" s="37">
        <f>VLOOKUP($A13,Mensal!$5:$1048576,21,0)</f>
        <v>2.0898783360507878E-2</v>
      </c>
      <c r="D13" s="37">
        <f>VLOOKUP($A13,Mensal!$5:$1048576,22,0)</f>
        <v>2.0898783360507878E-2</v>
      </c>
      <c r="E13" s="82">
        <f>VLOOKUP($A13,Mensal!$5:$1048576,23,0)</f>
        <v>4.9988105724041443E-3</v>
      </c>
      <c r="F13" s="37">
        <f>VLOOKUP($A13,Mensal!$5:$1048576,24,0)</f>
        <v>4.9988105724041443E-3</v>
      </c>
      <c r="G13" s="37">
        <f>VLOOKUP($A13,Mensal!$5:$1048576,25,0)</f>
        <v>4.9988105724041443E-3</v>
      </c>
      <c r="H13" s="82">
        <f>VLOOKUP($A13,Mensal!$5:$1048576,26,0)</f>
        <v>2.5854891781707856E-2</v>
      </c>
      <c r="I13" s="37">
        <f>VLOOKUP($A13,Mensal!$5:$1048576,27,0)</f>
        <v>2.5854891781707856E-2</v>
      </c>
      <c r="J13" s="37">
        <f>VLOOKUP($A13,Mensal!$5:$1048576,28,0)</f>
        <v>2.5854891781707856E-2</v>
      </c>
      <c r="K13" s="82">
        <f>VLOOKUP($A13,Mensal!$5:$1048576,29,0)</f>
        <v>0.1075</v>
      </c>
      <c r="L13" s="37">
        <f>VLOOKUP($A13,Mensal!$5:$1048576,30,0)</f>
        <v>0.1075</v>
      </c>
      <c r="M13" s="37">
        <f>VLOOKUP($A13,Mensal!$5:$1048576,31,0)</f>
        <v>0.1075</v>
      </c>
      <c r="N13" s="213">
        <f>VLOOKUP($A13,Mensal!$5:$1048576,32,0)</f>
        <v>115.902</v>
      </c>
      <c r="O13" s="214">
        <f>VLOOKUP($A13,Mensal!$5:$1048576,33,0)</f>
        <v>115.902</v>
      </c>
      <c r="P13" s="214">
        <f>VLOOKUP($A13,Mensal!$5:$1048576,34,0)</f>
        <v>115.902</v>
      </c>
      <c r="Q13" s="135">
        <f>VLOOKUP($A13,Mensal!$5:$1048576,35,0)</f>
        <v>1.6941999999999999</v>
      </c>
      <c r="R13" s="136">
        <f>VLOOKUP($A13,Mensal!$5:$1048576,36,0)</f>
        <v>1.6941999999999999</v>
      </c>
      <c r="S13" s="136">
        <f>VLOOKUP($A13,Mensal!$5:$1048576,37,0)</f>
        <v>1.6941999999999999</v>
      </c>
      <c r="T13" s="137">
        <f t="shared" si="0"/>
        <v>6.9071857128576442</v>
      </c>
      <c r="U13" s="138">
        <f>[2]Índice!$AN60</f>
        <v>6.9071857128576442</v>
      </c>
      <c r="V13" s="138">
        <f t="shared" si="1"/>
        <v>6.9071857128576442</v>
      </c>
      <c r="X13" s="153">
        <f>VLOOKUP($A13,Mensal!$5:$1048576,42,0)</f>
        <v>4.7042195972309075E-2</v>
      </c>
      <c r="Y13" s="153"/>
      <c r="Z13" s="153">
        <f t="shared" si="2"/>
        <v>2.0752344171855341E-2</v>
      </c>
      <c r="AA13" s="153">
        <f t="shared" si="3"/>
        <v>-4.3901951754315771E-2</v>
      </c>
    </row>
    <row r="14" spans="1:27">
      <c r="A14" s="6">
        <v>40513</v>
      </c>
      <c r="B14" s="37">
        <f>VLOOKUP($A14,Mensal!$5:$1048576,20,0)</f>
        <v>3.1799423953366546E-2</v>
      </c>
      <c r="C14" s="37">
        <f>VLOOKUP($A14,Mensal!$5:$1048576,21,0)</f>
        <v>3.1799423953366546E-2</v>
      </c>
      <c r="D14" s="37">
        <f>VLOOKUP($A14,Mensal!$5:$1048576,22,0)</f>
        <v>3.1799423953366546E-2</v>
      </c>
      <c r="E14" s="82">
        <f>VLOOKUP($A14,Mensal!$5:$1048576,23,0)</f>
        <v>2.2262809912068082E-2</v>
      </c>
      <c r="F14" s="37">
        <f>VLOOKUP($A14,Mensal!$5:$1048576,24,0)</f>
        <v>2.2262809912068082E-2</v>
      </c>
      <c r="G14" s="37">
        <f>VLOOKUP($A14,Mensal!$5:$1048576,25,0)</f>
        <v>2.2262809912068082E-2</v>
      </c>
      <c r="H14" s="82">
        <f>VLOOKUP($A14,Mensal!$5:$1048576,26,0)</f>
        <v>2.5854891781707856E-2</v>
      </c>
      <c r="I14" s="37">
        <f>VLOOKUP($A14,Mensal!$5:$1048576,27,0)</f>
        <v>2.5854891781707856E-2</v>
      </c>
      <c r="J14" s="37">
        <f>VLOOKUP($A14,Mensal!$5:$1048576,28,0)</f>
        <v>2.5854891781707856E-2</v>
      </c>
      <c r="K14" s="82">
        <f>VLOOKUP($A14,Mensal!$5:$1048576,29,0)</f>
        <v>0.1075</v>
      </c>
      <c r="L14" s="37">
        <f>VLOOKUP($A14,Mensal!$5:$1048576,30,0)</f>
        <v>0.1075</v>
      </c>
      <c r="M14" s="37">
        <f>VLOOKUP($A14,Mensal!$5:$1048576,31,0)</f>
        <v>0.1075</v>
      </c>
      <c r="N14" s="213">
        <f>VLOOKUP($A14,Mensal!$5:$1048576,32,0)</f>
        <v>111.277</v>
      </c>
      <c r="O14" s="214">
        <f>VLOOKUP($A14,Mensal!$5:$1048576,33,0)</f>
        <v>111.277</v>
      </c>
      <c r="P14" s="214">
        <f>VLOOKUP($A14,Mensal!$5:$1048576,34,0)</f>
        <v>111.277</v>
      </c>
      <c r="Q14" s="135">
        <f>VLOOKUP($A14,Mensal!$5:$1048576,35,0)</f>
        <v>1.6661999999999999</v>
      </c>
      <c r="R14" s="136">
        <f>VLOOKUP($A14,Mensal!$5:$1048576,36,0)</f>
        <v>1.6661999999999999</v>
      </c>
      <c r="S14" s="136">
        <f>VLOOKUP($A14,Mensal!$5:$1048576,37,0)</f>
        <v>1.6661999999999999</v>
      </c>
      <c r="T14" s="137">
        <f t="shared" si="0"/>
        <v>5.6893599146983664</v>
      </c>
      <c r="U14" s="138">
        <f>[2]Índice!$AN61</f>
        <v>5.6893599146983664</v>
      </c>
      <c r="V14" s="138">
        <f t="shared" si="1"/>
        <v>5.6893599146983664</v>
      </c>
      <c r="X14" s="153">
        <f>VLOOKUP($A14,Mensal!$5:$1048576,42,0)</f>
        <v>5.9086887217945083E-2</v>
      </c>
      <c r="Y14" s="153"/>
      <c r="Z14" s="153">
        <f t="shared" si="2"/>
        <v>3.5138536145600252E-3</v>
      </c>
      <c r="AA14" s="153">
        <f t="shared" si="3"/>
        <v>-5.4775380488689906E-2</v>
      </c>
    </row>
    <row r="15" spans="1:27">
      <c r="A15" s="53">
        <v>40603</v>
      </c>
      <c r="B15" s="54">
        <f>VLOOKUP($A15,Mensal!$5:$1048576,20,0)</f>
        <v>2.4312626443201202E-2</v>
      </c>
      <c r="C15" s="54">
        <f>VLOOKUP($A15,Mensal!$5:$1048576,21,0)</f>
        <v>2.4312626443201202E-2</v>
      </c>
      <c r="D15" s="54">
        <f>VLOOKUP($A15,Mensal!$5:$1048576,22,0)</f>
        <v>2.4312626443201202E-2</v>
      </c>
      <c r="E15" s="83">
        <f>VLOOKUP($A15,Mensal!$5:$1048576,23,0)</f>
        <v>2.4396959845301769E-2</v>
      </c>
      <c r="F15" s="54">
        <f>VLOOKUP($A15,Mensal!$5:$1048576,24,0)</f>
        <v>2.4396959845301769E-2</v>
      </c>
      <c r="G15" s="54">
        <f>VLOOKUP($A15,Mensal!$5:$1048576,25,0)</f>
        <v>2.4396959845301769E-2</v>
      </c>
      <c r="H15" s="83">
        <f>VLOOKUP($A15,Mensal!$5:$1048576,26,0)</f>
        <v>2.7394644606674623E-2</v>
      </c>
      <c r="I15" s="54">
        <f>VLOOKUP($A15,Mensal!$5:$1048576,27,0)</f>
        <v>2.7394644606674623E-2</v>
      </c>
      <c r="J15" s="54">
        <f>VLOOKUP($A15,Mensal!$5:$1048576,28,0)</f>
        <v>2.7394644606674623E-2</v>
      </c>
      <c r="K15" s="83">
        <f>VLOOKUP($A15,Mensal!$5:$1048576,29,0)</f>
        <v>0.11749999999999999</v>
      </c>
      <c r="L15" s="54">
        <f>VLOOKUP($A15,Mensal!$5:$1048576,30,0)</f>
        <v>0.11749999999999999</v>
      </c>
      <c r="M15" s="54">
        <f>VLOOKUP($A15,Mensal!$5:$1048576,31,0)</f>
        <v>0.11749999999999999</v>
      </c>
      <c r="N15" s="215">
        <f>VLOOKUP($A15,Mensal!$5:$1048576,32,0)</f>
        <v>111.238</v>
      </c>
      <c r="O15" s="216">
        <f>VLOOKUP($A15,Mensal!$5:$1048576,33,0)</f>
        <v>111.238</v>
      </c>
      <c r="P15" s="216">
        <f>VLOOKUP($A15,Mensal!$5:$1048576,34,0)</f>
        <v>111.238</v>
      </c>
      <c r="Q15" s="139">
        <f>VLOOKUP($A15,Mensal!$5:$1048576,35,0)</f>
        <v>1.6287</v>
      </c>
      <c r="R15" s="140">
        <f>VLOOKUP($A15,Mensal!$5:$1048576,36,0)</f>
        <v>1.6287</v>
      </c>
      <c r="S15" s="140">
        <f>VLOOKUP($A15,Mensal!$5:$1048576,37,0)</f>
        <v>1.6287</v>
      </c>
      <c r="T15" s="141">
        <f t="shared" si="0"/>
        <v>5.1951253412497289</v>
      </c>
      <c r="U15" s="142">
        <f>[2]Índice!$AN62</f>
        <v>5.1951253412497289</v>
      </c>
      <c r="V15" s="142">
        <f t="shared" si="1"/>
        <v>5.1951253412497289</v>
      </c>
      <c r="X15" s="153">
        <f>VLOOKUP($A15,Mensal!$5:$1048576,42,0)</f>
        <v>6.2989876163202396E-2</v>
      </c>
      <c r="Y15" s="153"/>
      <c r="Z15" s="153">
        <f t="shared" si="2"/>
        <v>2.9262921297867894E-3</v>
      </c>
      <c r="AA15" s="153">
        <f t="shared" si="3"/>
        <v>-5.8151895468957382E-2</v>
      </c>
    </row>
    <row r="16" spans="1:27">
      <c r="A16" s="6">
        <v>40695</v>
      </c>
      <c r="B16" s="37">
        <f>VLOOKUP($A16,Mensal!$5:$1048576,20,0)</f>
        <v>6.9680367870716964E-3</v>
      </c>
      <c r="C16" s="37">
        <f>VLOOKUP($A16,Mensal!$5:$1048576,21,0)</f>
        <v>6.9680367870716964E-3</v>
      </c>
      <c r="D16" s="37">
        <f>VLOOKUP($A16,Mensal!$5:$1048576,22,0)</f>
        <v>6.9680367870716964E-3</v>
      </c>
      <c r="E16" s="82">
        <f>VLOOKUP($A16,Mensal!$5:$1048576,23,0)</f>
        <v>1.3956003005626716E-2</v>
      </c>
      <c r="F16" s="37">
        <f>VLOOKUP($A16,Mensal!$5:$1048576,24,0)</f>
        <v>1.3956003005626716E-2</v>
      </c>
      <c r="G16" s="37">
        <f>VLOOKUP($A16,Mensal!$5:$1048576,25,0)</f>
        <v>1.3956003005626716E-2</v>
      </c>
      <c r="H16" s="82">
        <f>VLOOKUP($A16,Mensal!$5:$1048576,26,0)</f>
        <v>2.8928506622663441E-2</v>
      </c>
      <c r="I16" s="37">
        <f>VLOOKUP($A16,Mensal!$5:$1048576,27,0)</f>
        <v>2.8928506622663441E-2</v>
      </c>
      <c r="J16" s="37">
        <f>VLOOKUP($A16,Mensal!$5:$1048576,28,0)</f>
        <v>2.8928506622663441E-2</v>
      </c>
      <c r="K16" s="82">
        <f>VLOOKUP($A16,Mensal!$5:$1048576,29,0)</f>
        <v>0.1225</v>
      </c>
      <c r="L16" s="37">
        <f>VLOOKUP($A16,Mensal!$5:$1048576,30,0)</f>
        <v>0.1225</v>
      </c>
      <c r="M16" s="37">
        <f>VLOOKUP($A16,Mensal!$5:$1048576,31,0)</f>
        <v>0.1225</v>
      </c>
      <c r="N16" s="213">
        <f>VLOOKUP($A16,Mensal!$5:$1048576,32,0)</f>
        <v>110.005</v>
      </c>
      <c r="O16" s="214">
        <f>VLOOKUP($A16,Mensal!$5:$1048576,33,0)</f>
        <v>110.005</v>
      </c>
      <c r="P16" s="214">
        <f>VLOOKUP($A16,Mensal!$5:$1048576,34,0)</f>
        <v>110.005</v>
      </c>
      <c r="Q16" s="135">
        <f>VLOOKUP($A16,Mensal!$5:$1048576,35,0)</f>
        <v>1.5611000000000002</v>
      </c>
      <c r="R16" s="136">
        <f>VLOOKUP($A16,Mensal!$5:$1048576,36,0)</f>
        <v>1.5611000000000002</v>
      </c>
      <c r="S16" s="136">
        <f>VLOOKUP($A16,Mensal!$5:$1048576,37,0)</f>
        <v>1.5611000000000002</v>
      </c>
      <c r="T16" s="137">
        <f t="shared" si="0"/>
        <v>4.7004681395089731</v>
      </c>
      <c r="U16" s="138">
        <f>[2]Índice!$AN63</f>
        <v>4.7004681395089731</v>
      </c>
      <c r="V16" s="138">
        <f t="shared" si="1"/>
        <v>4.7004681395089731</v>
      </c>
      <c r="X16" s="153">
        <f>VLOOKUP($A16,Mensal!$5:$1048576,42,0)</f>
        <v>6.712550711406351E-2</v>
      </c>
      <c r="Y16" s="153"/>
      <c r="Z16" s="153">
        <f t="shared" si="2"/>
        <v>1.4766423368128834E-2</v>
      </c>
      <c r="AA16" s="153">
        <f t="shared" si="3"/>
        <v>-6.17551606392438E-2</v>
      </c>
    </row>
    <row r="17" spans="1:27">
      <c r="A17" s="6">
        <v>40787</v>
      </c>
      <c r="B17" s="37">
        <f>VLOOKUP($A17,Mensal!$5:$1048576,20,0)</f>
        <v>9.7144444229142479E-3</v>
      </c>
      <c r="C17" s="37">
        <f>VLOOKUP($A17,Mensal!$5:$1048576,21,0)</f>
        <v>9.7144444229142479E-3</v>
      </c>
      <c r="D17" s="37">
        <f>VLOOKUP($A17,Mensal!$5:$1048576,22,0)</f>
        <v>9.7144444229142479E-3</v>
      </c>
      <c r="E17" s="82">
        <f>VLOOKUP($A17,Mensal!$5:$1048576,23,0)</f>
        <v>1.0633971472036707E-2</v>
      </c>
      <c r="F17" s="37">
        <f>VLOOKUP($A17,Mensal!$5:$1048576,24,0)</f>
        <v>1.0633971472036707E-2</v>
      </c>
      <c r="G17" s="37">
        <f>VLOOKUP($A17,Mensal!$5:$1048576,25,0)</f>
        <v>1.0633971472036707E-2</v>
      </c>
      <c r="H17" s="82">
        <f>VLOOKUP($A17,Mensal!$5:$1048576,26,0)</f>
        <v>2.9501354376026301E-2</v>
      </c>
      <c r="I17" s="37">
        <f>VLOOKUP($A17,Mensal!$5:$1048576,27,0)</f>
        <v>2.9501354376026301E-2</v>
      </c>
      <c r="J17" s="37">
        <f>VLOOKUP($A17,Mensal!$5:$1048576,28,0)</f>
        <v>2.9501354376026301E-2</v>
      </c>
      <c r="K17" s="82">
        <f>VLOOKUP($A17,Mensal!$5:$1048576,29,0)</f>
        <v>0.12</v>
      </c>
      <c r="L17" s="37">
        <f>VLOOKUP($A17,Mensal!$5:$1048576,30,0)</f>
        <v>0.12</v>
      </c>
      <c r="M17" s="37">
        <f>VLOOKUP($A17,Mensal!$5:$1048576,31,0)</f>
        <v>0.12</v>
      </c>
      <c r="N17" s="213">
        <f>VLOOKUP($A17,Mensal!$5:$1048576,32,0)</f>
        <v>201.755</v>
      </c>
      <c r="O17" s="214">
        <f>VLOOKUP($A17,Mensal!$5:$1048576,33,0)</f>
        <v>201.755</v>
      </c>
      <c r="P17" s="214">
        <f>VLOOKUP($A17,Mensal!$5:$1048576,34,0)</f>
        <v>201.755</v>
      </c>
      <c r="Q17" s="135">
        <f>VLOOKUP($A17,Mensal!$5:$1048576,35,0)</f>
        <v>1.8544</v>
      </c>
      <c r="R17" s="136">
        <f>VLOOKUP($A17,Mensal!$5:$1048576,36,0)</f>
        <v>1.8544</v>
      </c>
      <c r="S17" s="136">
        <f>VLOOKUP($A17,Mensal!$5:$1048576,37,0)</f>
        <v>1.8544</v>
      </c>
      <c r="T17" s="137">
        <f t="shared" si="0"/>
        <v>3.5373156858682591</v>
      </c>
      <c r="U17" s="138">
        <f>[2]Índice!$AN64</f>
        <v>3.5373156858682591</v>
      </c>
      <c r="V17" s="138">
        <f t="shared" si="1"/>
        <v>3.5373156858682591</v>
      </c>
      <c r="X17" s="153">
        <f>VLOOKUP($A17,Mensal!$5:$1048576,42,0)</f>
        <v>7.3109020596298091E-2</v>
      </c>
      <c r="Y17" s="153"/>
      <c r="Z17" s="153">
        <f t="shared" si="2"/>
        <v>1.8668858792178167E-2</v>
      </c>
      <c r="AA17" s="153">
        <f t="shared" si="3"/>
        <v>-6.7009986139469846E-2</v>
      </c>
    </row>
    <row r="18" spans="1:27">
      <c r="A18" s="6">
        <v>40878</v>
      </c>
      <c r="B18" s="37">
        <f>VLOOKUP($A18,Mensal!$5:$1048576,20,0)</f>
        <v>9.1198891198891463E-3</v>
      </c>
      <c r="C18" s="37">
        <f>VLOOKUP($A18,Mensal!$5:$1048576,21,0)</f>
        <v>9.1198891198891463E-3</v>
      </c>
      <c r="D18" s="37">
        <f>VLOOKUP($A18,Mensal!$5:$1048576,22,0)</f>
        <v>9.1198891198891463E-3</v>
      </c>
      <c r="E18" s="82">
        <f>VLOOKUP($A18,Mensal!$5:$1048576,23,0)</f>
        <v>1.4569950966511147E-2</v>
      </c>
      <c r="F18" s="37">
        <f>VLOOKUP($A18,Mensal!$5:$1048576,24,0)</f>
        <v>1.4569950966511147E-2</v>
      </c>
      <c r="G18" s="37">
        <f>VLOOKUP($A18,Mensal!$5:$1048576,25,0)</f>
        <v>1.4569950966511147E-2</v>
      </c>
      <c r="H18" s="82">
        <f>VLOOKUP($A18,Mensal!$5:$1048576,26,0)</f>
        <v>2.7202480494602277E-2</v>
      </c>
      <c r="I18" s="37">
        <f>VLOOKUP($A18,Mensal!$5:$1048576,27,0)</f>
        <v>2.7202480494602277E-2</v>
      </c>
      <c r="J18" s="37">
        <f>VLOOKUP($A18,Mensal!$5:$1048576,28,0)</f>
        <v>2.7202480494602277E-2</v>
      </c>
      <c r="K18" s="82">
        <f>VLOOKUP($A18,Mensal!$5:$1048576,29,0)</f>
        <v>0.11</v>
      </c>
      <c r="L18" s="37">
        <f>VLOOKUP($A18,Mensal!$5:$1048576,30,0)</f>
        <v>0.11</v>
      </c>
      <c r="M18" s="37">
        <f>VLOOKUP($A18,Mensal!$5:$1048576,31,0)</f>
        <v>0.11</v>
      </c>
      <c r="N18" s="213">
        <f>VLOOKUP($A18,Mensal!$5:$1048576,32,0)</f>
        <v>161.58799999999999</v>
      </c>
      <c r="O18" s="214">
        <f>VLOOKUP($A18,Mensal!$5:$1048576,33,0)</f>
        <v>161.58799999999999</v>
      </c>
      <c r="P18" s="214">
        <f>VLOOKUP($A18,Mensal!$5:$1048576,34,0)</f>
        <v>161.58799999999999</v>
      </c>
      <c r="Q18" s="135">
        <f>VLOOKUP($A18,Mensal!$5:$1048576,35,0)</f>
        <v>1.8757999999999999</v>
      </c>
      <c r="R18" s="136">
        <f>VLOOKUP($A18,Mensal!$5:$1048576,36,0)</f>
        <v>1.8757999999999999</v>
      </c>
      <c r="S18" s="136">
        <f>VLOOKUP($A18,Mensal!$5:$1048576,37,0)</f>
        <v>1.8757999999999999</v>
      </c>
      <c r="T18" s="137">
        <f t="shared" si="0"/>
        <v>2.567976569713037</v>
      </c>
      <c r="U18" s="138">
        <f>[2]Índice!$AN65</f>
        <v>2.567976569713037</v>
      </c>
      <c r="V18" s="138">
        <f t="shared" si="1"/>
        <v>2.567976569713037</v>
      </c>
      <c r="X18" s="153">
        <f>VLOOKUP($A18,Mensal!$5:$1048576,42,0)</f>
        <v>6.5033527436802352E-2</v>
      </c>
      <c r="Y18" s="153"/>
      <c r="Z18" s="153">
        <f t="shared" si="2"/>
        <v>1.2451117358696751E-2</v>
      </c>
      <c r="AA18" s="153">
        <f t="shared" si="3"/>
        <v>-6.0029591360067247E-2</v>
      </c>
    </row>
    <row r="19" spans="1:27">
      <c r="A19" s="53">
        <v>40969</v>
      </c>
      <c r="B19" s="54">
        <f>VLOOKUP($A19,Mensal!$5:$1048576,20,0)</f>
        <v>6.1573960596044142E-3</v>
      </c>
      <c r="C19" s="54">
        <f>VLOOKUP($A19,Mensal!$5:$1048576,21,0)</f>
        <v>6.1573960596044142E-3</v>
      </c>
      <c r="D19" s="54">
        <f>VLOOKUP($A19,Mensal!$5:$1048576,22,0)</f>
        <v>6.1573960596044142E-3</v>
      </c>
      <c r="E19" s="83">
        <f>VLOOKUP($A19,Mensal!$5:$1048576,23,0)</f>
        <v>1.2245389616685198E-2</v>
      </c>
      <c r="F19" s="54">
        <f>VLOOKUP($A19,Mensal!$5:$1048576,24,0)</f>
        <v>1.2245389616685198E-2</v>
      </c>
      <c r="G19" s="54">
        <f>VLOOKUP($A19,Mensal!$5:$1048576,25,0)</f>
        <v>1.2245389616685198E-2</v>
      </c>
      <c r="H19" s="83">
        <f>VLOOKUP($A19,Mensal!$5:$1048576,26,0)</f>
        <v>2.4693757377898917E-2</v>
      </c>
      <c r="I19" s="54">
        <f>VLOOKUP($A19,Mensal!$5:$1048576,27,0)</f>
        <v>2.4693757377898917E-2</v>
      </c>
      <c r="J19" s="54">
        <f>VLOOKUP($A19,Mensal!$5:$1048576,28,0)</f>
        <v>2.4693757377898917E-2</v>
      </c>
      <c r="K19" s="83">
        <f>VLOOKUP($A19,Mensal!$5:$1048576,29,0)</f>
        <v>9.7500000000000003E-2</v>
      </c>
      <c r="L19" s="54">
        <f>VLOOKUP($A19,Mensal!$5:$1048576,30,0)</f>
        <v>9.7500000000000003E-2</v>
      </c>
      <c r="M19" s="54">
        <f>VLOOKUP($A19,Mensal!$5:$1048576,31,0)</f>
        <v>9.7500000000000003E-2</v>
      </c>
      <c r="N19" s="215">
        <f>VLOOKUP($A19,Mensal!$5:$1048576,32,0)</f>
        <v>122.005</v>
      </c>
      <c r="O19" s="216">
        <f>VLOOKUP($A19,Mensal!$5:$1048576,33,0)</f>
        <v>122.005</v>
      </c>
      <c r="P19" s="216">
        <f>VLOOKUP($A19,Mensal!$5:$1048576,34,0)</f>
        <v>122.005</v>
      </c>
      <c r="Q19" s="139">
        <f>VLOOKUP($A19,Mensal!$5:$1048576,35,0)</f>
        <v>1.8221000000000001</v>
      </c>
      <c r="R19" s="140">
        <f>VLOOKUP($A19,Mensal!$5:$1048576,36,0)</f>
        <v>1.8221000000000001</v>
      </c>
      <c r="S19" s="140">
        <f>VLOOKUP($A19,Mensal!$5:$1048576,37,0)</f>
        <v>1.8221000000000001</v>
      </c>
      <c r="T19" s="141">
        <f t="shared" si="0"/>
        <v>1.707181480271913</v>
      </c>
      <c r="U19" s="142">
        <f>[2]Índice!$AN66</f>
        <v>1.707181480271913</v>
      </c>
      <c r="V19" s="142">
        <f t="shared" si="1"/>
        <v>1.707181480271913</v>
      </c>
      <c r="X19" s="153">
        <f>VLOOKUP($A19,Mensal!$5:$1048576,42,0)</f>
        <v>5.2399919361243441E-2</v>
      </c>
      <c r="Y19" s="153"/>
      <c r="Z19" s="153">
        <f t="shared" si="2"/>
        <v>1.2297776694174534E-2</v>
      </c>
      <c r="AA19" s="153">
        <f t="shared" si="3"/>
        <v>-4.8864427310537972E-2</v>
      </c>
    </row>
    <row r="20" spans="1:27">
      <c r="A20" s="6">
        <v>41061</v>
      </c>
      <c r="B20" s="37">
        <f>VLOOKUP($A20,Mensal!$5:$1048576,20,0)</f>
        <v>2.5570914344997364E-2</v>
      </c>
      <c r="C20" s="37">
        <f>VLOOKUP($A20,Mensal!$5:$1048576,21,0)</f>
        <v>2.5570914344997364E-2</v>
      </c>
      <c r="D20" s="37">
        <f>VLOOKUP($A20,Mensal!$5:$1048576,22,0)</f>
        <v>2.5570914344997364E-2</v>
      </c>
      <c r="E20" s="82">
        <f>VLOOKUP($A20,Mensal!$5:$1048576,23,0)</f>
        <v>1.0828899898705835E-2</v>
      </c>
      <c r="F20" s="37">
        <f>VLOOKUP($A20,Mensal!$5:$1048576,24,0)</f>
        <v>1.0828899898705835E-2</v>
      </c>
      <c r="G20" s="37">
        <f>VLOOKUP($A20,Mensal!$5:$1048576,25,0)</f>
        <v>1.0828899898705835E-2</v>
      </c>
      <c r="H20" s="82">
        <f>VLOOKUP($A20,Mensal!$5:$1048576,26,0)</f>
        <v>2.0995507612908471E-2</v>
      </c>
      <c r="I20" s="37">
        <f>VLOOKUP($A20,Mensal!$5:$1048576,27,0)</f>
        <v>2.0995507612908471E-2</v>
      </c>
      <c r="J20" s="37">
        <f>VLOOKUP($A20,Mensal!$5:$1048576,28,0)</f>
        <v>2.0995507612908471E-2</v>
      </c>
      <c r="K20" s="82">
        <f>VLOOKUP($A20,Mensal!$5:$1048576,29,0)</f>
        <v>8.5000000000000006E-2</v>
      </c>
      <c r="L20" s="37">
        <f>VLOOKUP($A20,Mensal!$5:$1048576,30,0)</f>
        <v>8.5000000000000006E-2</v>
      </c>
      <c r="M20" s="37">
        <f>VLOOKUP($A20,Mensal!$5:$1048576,31,0)</f>
        <v>8.5000000000000006E-2</v>
      </c>
      <c r="N20" s="213">
        <f>VLOOKUP($A20,Mensal!$5:$1048576,32,0)</f>
        <v>157.32300000000001</v>
      </c>
      <c r="O20" s="214">
        <f>VLOOKUP($A20,Mensal!$5:$1048576,33,0)</f>
        <v>157.32300000000001</v>
      </c>
      <c r="P20" s="214">
        <f>VLOOKUP($A20,Mensal!$5:$1048576,34,0)</f>
        <v>157.32300000000001</v>
      </c>
      <c r="Q20" s="135">
        <f>VLOOKUP($A20,Mensal!$5:$1048576,35,0)</f>
        <v>2.0213000000000001</v>
      </c>
      <c r="R20" s="136">
        <f>VLOOKUP($A20,Mensal!$5:$1048576,36,0)</f>
        <v>2.0213000000000001</v>
      </c>
      <c r="S20" s="136">
        <f>VLOOKUP($A20,Mensal!$5:$1048576,37,0)</f>
        <v>2.0213000000000001</v>
      </c>
      <c r="T20" s="137">
        <f t="shared" si="0"/>
        <v>0.98647148864128287</v>
      </c>
      <c r="U20" s="138">
        <f>[2]Índice!$AN67</f>
        <v>0.98647148864128287</v>
      </c>
      <c r="V20" s="138">
        <f t="shared" si="1"/>
        <v>0.98647148864128287</v>
      </c>
      <c r="X20" s="153">
        <f>VLOOKUP($A20,Mensal!$5:$1048576,42,0)</f>
        <v>4.9154252835474699E-2</v>
      </c>
      <c r="Y20" s="153"/>
      <c r="Z20" s="153">
        <f t="shared" si="2"/>
        <v>1.005769395317202E-2</v>
      </c>
      <c r="AA20" s="153">
        <f t="shared" si="3"/>
        <v>-4.6041135233380825E-2</v>
      </c>
    </row>
    <row r="21" spans="1:27">
      <c r="A21" s="6">
        <v>41153</v>
      </c>
      <c r="B21" s="37">
        <f>VLOOKUP($A21,Mensal!$5:$1048576,20,0)</f>
        <v>3.780547239434684E-2</v>
      </c>
      <c r="C21" s="37">
        <f>VLOOKUP($A21,Mensal!$5:$1048576,21,0)</f>
        <v>3.780547239434684E-2</v>
      </c>
      <c r="D21" s="37">
        <f>VLOOKUP($A21,Mensal!$5:$1048576,22,0)</f>
        <v>3.780547239434684E-2</v>
      </c>
      <c r="E21" s="82">
        <f>VLOOKUP($A21,Mensal!$5:$1048576,23,0)</f>
        <v>1.4166858446559072E-2</v>
      </c>
      <c r="F21" s="37">
        <f>VLOOKUP($A21,Mensal!$5:$1048576,24,0)</f>
        <v>1.4166858446559072E-2</v>
      </c>
      <c r="G21" s="37">
        <f>VLOOKUP($A21,Mensal!$5:$1048576,25,0)</f>
        <v>1.4166858446559072E-2</v>
      </c>
      <c r="H21" s="82">
        <f>VLOOKUP($A21,Mensal!$5:$1048576,26,0)</f>
        <v>1.8638430692817121E-2</v>
      </c>
      <c r="I21" s="37">
        <f>VLOOKUP($A21,Mensal!$5:$1048576,27,0)</f>
        <v>1.8638430692817121E-2</v>
      </c>
      <c r="J21" s="37">
        <f>VLOOKUP($A21,Mensal!$5:$1048576,28,0)</f>
        <v>1.8638430692817121E-2</v>
      </c>
      <c r="K21" s="82">
        <f>VLOOKUP($A21,Mensal!$5:$1048576,29,0)</f>
        <v>7.4999999999999997E-2</v>
      </c>
      <c r="L21" s="37">
        <f>VLOOKUP($A21,Mensal!$5:$1048576,30,0)</f>
        <v>7.4999999999999997E-2</v>
      </c>
      <c r="M21" s="37">
        <f>VLOOKUP($A21,Mensal!$5:$1048576,31,0)</f>
        <v>7.4999999999999997E-2</v>
      </c>
      <c r="N21" s="213">
        <f>VLOOKUP($A21,Mensal!$5:$1048576,32,0)</f>
        <v>111.83499999999999</v>
      </c>
      <c r="O21" s="214">
        <f>VLOOKUP($A21,Mensal!$5:$1048576,33,0)</f>
        <v>112.825</v>
      </c>
      <c r="P21" s="214">
        <f>VLOOKUP($A21,Mensal!$5:$1048576,34,0)</f>
        <v>111.83499999999999</v>
      </c>
      <c r="Q21" s="135">
        <f>VLOOKUP($A21,Mensal!$5:$1048576,35,0)</f>
        <v>2.0306000000000002</v>
      </c>
      <c r="R21" s="136">
        <f>VLOOKUP($A21,Mensal!$5:$1048576,36,0)</f>
        <v>2.0306000000000002</v>
      </c>
      <c r="S21" s="136">
        <f>VLOOKUP($A21,Mensal!$5:$1048576,37,0)</f>
        <v>2.0306000000000002</v>
      </c>
      <c r="T21" s="137">
        <f t="shared" si="0"/>
        <v>2.4854366410510531</v>
      </c>
      <c r="U21" s="138">
        <f>[2]Índice!$AN68</f>
        <v>2.4854366410510531</v>
      </c>
      <c r="V21" s="138">
        <f t="shared" si="1"/>
        <v>2.4854366410510531</v>
      </c>
      <c r="X21" s="153">
        <f>VLOOKUP($A21,Mensal!$5:$1048576,42,0)</f>
        <v>5.28217956835626E-2</v>
      </c>
      <c r="Y21" s="153"/>
      <c r="Z21" s="153">
        <f t="shared" si="2"/>
        <v>4.4091090228557395E-3</v>
      </c>
      <c r="AA21" s="153">
        <f t="shared" si="3"/>
        <v>-4.9459268317820215E-2</v>
      </c>
    </row>
    <row r="22" spans="1:27">
      <c r="A22" s="6">
        <v>41244</v>
      </c>
      <c r="B22" s="37">
        <f>VLOOKUP($A22,Mensal!$5:$1048576,20,0)</f>
        <v>6.8034190732513267E-3</v>
      </c>
      <c r="C22" s="37">
        <f>VLOOKUP($A22,Mensal!$5:$1048576,21,0)</f>
        <v>6.8034190732513267E-3</v>
      </c>
      <c r="D22" s="37">
        <f>VLOOKUP($A22,Mensal!$5:$1048576,22,0)</f>
        <v>6.8034190732513267E-3</v>
      </c>
      <c r="E22" s="82">
        <f>VLOOKUP($A22,Mensal!$5:$1048576,23,0)</f>
        <v>1.9931941889905103E-2</v>
      </c>
      <c r="F22" s="37">
        <f>VLOOKUP($A22,Mensal!$5:$1048576,24,0)</f>
        <v>1.9931941889905103E-2</v>
      </c>
      <c r="G22" s="37">
        <f>VLOOKUP($A22,Mensal!$5:$1048576,25,0)</f>
        <v>1.9931941889905103E-2</v>
      </c>
      <c r="H22" s="82">
        <f>VLOOKUP($A22,Mensal!$5:$1048576,26,0)</f>
        <v>1.7652081440606704E-2</v>
      </c>
      <c r="I22" s="37">
        <f>VLOOKUP($A22,Mensal!$5:$1048576,27,0)</f>
        <v>1.7652081440606704E-2</v>
      </c>
      <c r="J22" s="37">
        <f>VLOOKUP($A22,Mensal!$5:$1048576,28,0)</f>
        <v>1.7652081440606704E-2</v>
      </c>
      <c r="K22" s="82">
        <f>VLOOKUP($A22,Mensal!$5:$1048576,29,0)</f>
        <v>7.2499999999999995E-2</v>
      </c>
      <c r="L22" s="37">
        <f>VLOOKUP($A22,Mensal!$5:$1048576,30,0)</f>
        <v>7.2499999999999995E-2</v>
      </c>
      <c r="M22" s="37">
        <f>VLOOKUP($A22,Mensal!$5:$1048576,31,0)</f>
        <v>7.2499999999999995E-2</v>
      </c>
      <c r="N22" s="213">
        <f>VLOOKUP($A22,Mensal!$5:$1048576,32,0)</f>
        <v>108.449</v>
      </c>
      <c r="O22" s="214">
        <f>VLOOKUP($A22,Mensal!$5:$1048576,33,0)</f>
        <v>108.449</v>
      </c>
      <c r="P22" s="214">
        <f>VLOOKUP($A22,Mensal!$5:$1048576,34,0)</f>
        <v>108.449</v>
      </c>
      <c r="Q22" s="135">
        <f>VLOOKUP($A22,Mensal!$5:$1048576,35,0)</f>
        <v>2.0434999999999999</v>
      </c>
      <c r="R22" s="136">
        <f>VLOOKUP($A22,Mensal!$5:$1048576,36,0)</f>
        <v>2.0434999999999999</v>
      </c>
      <c r="S22" s="136">
        <f>VLOOKUP($A22,Mensal!$5:$1048576,37,0)</f>
        <v>2.0434999999999999</v>
      </c>
      <c r="T22" s="137">
        <f t="shared" si="0"/>
        <v>2.4828180691497841</v>
      </c>
      <c r="U22" s="138">
        <f>[2]Índice!$AN69</f>
        <v>2.4828180691497841</v>
      </c>
      <c r="V22" s="138">
        <f t="shared" si="1"/>
        <v>2.4828180691497841</v>
      </c>
      <c r="X22" s="153">
        <f>VLOOKUP($A22,Mensal!$5:$1048576,42,0)</f>
        <v>5.8385947181474274E-2</v>
      </c>
      <c r="Y22" s="153"/>
      <c r="Z22" s="153">
        <f t="shared" si="2"/>
        <v>-2.2353064510107767E-3</v>
      </c>
      <c r="AA22" s="153">
        <f t="shared" si="3"/>
        <v>-5.4480076322845794E-2</v>
      </c>
    </row>
    <row r="23" spans="1:27">
      <c r="A23" s="53">
        <v>41334</v>
      </c>
      <c r="B23" s="54">
        <f>VLOOKUP($A23,Mensal!$5:$1048576,20,0)</f>
        <v>8.376253302289749E-3</v>
      </c>
      <c r="C23" s="54">
        <f>VLOOKUP($A23,Mensal!$5:$1048576,21,0)</f>
        <v>8.376253302289749E-3</v>
      </c>
      <c r="D23" s="54">
        <f>VLOOKUP($A23,Mensal!$5:$1048576,22,0)</f>
        <v>8.376253302289749E-3</v>
      </c>
      <c r="E23" s="83">
        <f>VLOOKUP($A23,Mensal!$5:$1048576,23,0)</f>
        <v>1.94200629569794E-2</v>
      </c>
      <c r="F23" s="54">
        <f>VLOOKUP($A23,Mensal!$5:$1048576,24,0)</f>
        <v>1.94200629569794E-2</v>
      </c>
      <c r="G23" s="54">
        <f>VLOOKUP($A23,Mensal!$5:$1048576,25,0)</f>
        <v>1.94200629569794E-2</v>
      </c>
      <c r="H23" s="83">
        <f>VLOOKUP($A23,Mensal!$5:$1048576,26,0)</f>
        <v>1.7652081440606704E-2</v>
      </c>
      <c r="I23" s="54">
        <f>VLOOKUP($A23,Mensal!$5:$1048576,27,0)</f>
        <v>1.7652081440606704E-2</v>
      </c>
      <c r="J23" s="54">
        <f>VLOOKUP($A23,Mensal!$5:$1048576,28,0)</f>
        <v>1.7652081440606704E-2</v>
      </c>
      <c r="K23" s="83">
        <f>VLOOKUP($A23,Mensal!$5:$1048576,29,0)</f>
        <v>7.2499999999999995E-2</v>
      </c>
      <c r="L23" s="54">
        <f>VLOOKUP($A23,Mensal!$5:$1048576,30,0)</f>
        <v>7.2499999999999995E-2</v>
      </c>
      <c r="M23" s="54">
        <f>VLOOKUP($A23,Mensal!$5:$1048576,31,0)</f>
        <v>7.2499999999999995E-2</v>
      </c>
      <c r="N23" s="215">
        <f>VLOOKUP($A23,Mensal!$5:$1048576,32,0)</f>
        <v>137.22</v>
      </c>
      <c r="O23" s="216">
        <f>VLOOKUP($A23,Mensal!$5:$1048576,33,0)</f>
        <v>137.22</v>
      </c>
      <c r="P23" s="216">
        <f>VLOOKUP($A23,Mensal!$5:$1048576,34,0)</f>
        <v>137.22</v>
      </c>
      <c r="Q23" s="139">
        <f>VLOOKUP($A23,Mensal!$5:$1048576,35,0)</f>
        <v>2.0137999999999998</v>
      </c>
      <c r="R23" s="140">
        <f>VLOOKUP($A23,Mensal!$5:$1048576,36,0)</f>
        <v>2.0137999999999998</v>
      </c>
      <c r="S23" s="140">
        <f>VLOOKUP($A23,Mensal!$5:$1048576,37,0)</f>
        <v>2.0137999999999998</v>
      </c>
      <c r="T23" s="141">
        <f t="shared" si="0"/>
        <v>2.721109278219136</v>
      </c>
      <c r="U23" s="142">
        <f>[2]Índice!$AN70</f>
        <v>2.721109278219136</v>
      </c>
      <c r="V23" s="142">
        <f t="shared" si="1"/>
        <v>2.721109278219136</v>
      </c>
      <c r="X23" s="153">
        <f>VLOOKUP($A23,Mensal!$5:$1048576,42,0)</f>
        <v>6.588765923358908E-2</v>
      </c>
      <c r="Y23" s="153"/>
      <c r="Z23" s="153">
        <f t="shared" si="2"/>
        <v>-1.7343012763986199E-3</v>
      </c>
      <c r="AA23" s="153">
        <f t="shared" si="3"/>
        <v>-6.1134640849902722E-2</v>
      </c>
    </row>
    <row r="24" spans="1:27">
      <c r="A24" s="6">
        <v>41426</v>
      </c>
      <c r="B24" s="37">
        <f>VLOOKUP($A24,Mensal!$5:$1048576,20,0)</f>
        <v>8.9927428351532779E-3</v>
      </c>
      <c r="C24" s="37">
        <f>VLOOKUP($A24,Mensal!$5:$1048576,21,0)</f>
        <v>8.9927428351532779E-3</v>
      </c>
      <c r="D24" s="37">
        <f>VLOOKUP($A24,Mensal!$5:$1048576,22,0)</f>
        <v>8.9927428351532779E-3</v>
      </c>
      <c r="E24" s="82">
        <f>VLOOKUP($A24,Mensal!$5:$1048576,23,0)</f>
        <v>1.1845050402731649E-2</v>
      </c>
      <c r="F24" s="37">
        <f>VLOOKUP($A24,Mensal!$5:$1048576,24,0)</f>
        <v>1.1845050402731649E-2</v>
      </c>
      <c r="G24" s="37">
        <f>VLOOKUP($A24,Mensal!$5:$1048576,25,0)</f>
        <v>1.1845050402731649E-2</v>
      </c>
      <c r="H24" s="82">
        <f>VLOOKUP($A24,Mensal!$5:$1048576,26,0)</f>
        <v>1.9032412609746752E-2</v>
      </c>
      <c r="I24" s="37">
        <f>VLOOKUP($A24,Mensal!$5:$1048576,27,0)</f>
        <v>1.9032412609746752E-2</v>
      </c>
      <c r="J24" s="37">
        <f>VLOOKUP($A24,Mensal!$5:$1048576,28,0)</f>
        <v>1.9032412609746752E-2</v>
      </c>
      <c r="K24" s="82">
        <f>VLOOKUP($A24,Mensal!$5:$1048576,29,0)</f>
        <v>0.08</v>
      </c>
      <c r="L24" s="37">
        <f>VLOOKUP($A24,Mensal!$5:$1048576,30,0)</f>
        <v>0.08</v>
      </c>
      <c r="M24" s="37">
        <f>VLOOKUP($A24,Mensal!$5:$1048576,31,0)</f>
        <v>0.08</v>
      </c>
      <c r="N24" s="213">
        <f>VLOOKUP($A24,Mensal!$5:$1048576,32,0)</f>
        <v>185.239</v>
      </c>
      <c r="O24" s="214">
        <f>VLOOKUP($A24,Mensal!$5:$1048576,33,0)</f>
        <v>184.995</v>
      </c>
      <c r="P24" s="214">
        <f>VLOOKUP($A24,Mensal!$5:$1048576,34,0)</f>
        <v>185.239</v>
      </c>
      <c r="Q24" s="135">
        <f>VLOOKUP($A24,Mensal!$5:$1048576,35,0)</f>
        <v>2.2156000000000002</v>
      </c>
      <c r="R24" s="136">
        <f>VLOOKUP($A24,Mensal!$5:$1048576,36,0)</f>
        <v>2.2156000000000002</v>
      </c>
      <c r="S24" s="136">
        <f>VLOOKUP($A24,Mensal!$5:$1048576,37,0)</f>
        <v>2.2156000000000002</v>
      </c>
      <c r="T24" s="137">
        <f t="shared" si="0"/>
        <v>4.0218251960159712</v>
      </c>
      <c r="U24" s="138">
        <f>[2]Índice!$AN71</f>
        <v>4.0218251960159712</v>
      </c>
      <c r="V24" s="138">
        <f t="shared" si="1"/>
        <v>4.0218251960159712</v>
      </c>
      <c r="X24" s="153">
        <f>VLOOKUP($A24,Mensal!$5:$1048576,42,0)</f>
        <v>6.6959158358984139E-2</v>
      </c>
      <c r="Y24" s="153"/>
      <c r="Z24" s="153">
        <f t="shared" si="2"/>
        <v>7.1032241588318001E-3</v>
      </c>
      <c r="AA24" s="153">
        <f t="shared" si="3"/>
        <v>-6.2007207905445116E-2</v>
      </c>
    </row>
    <row r="25" spans="1:27">
      <c r="A25" s="6">
        <v>41518</v>
      </c>
      <c r="B25" s="37">
        <f>VLOOKUP($A25,Mensal!$5:$1048576,20,0)</f>
        <v>1.9131161719184719E-2</v>
      </c>
      <c r="C25" s="37">
        <f>VLOOKUP($A25,Mensal!$5:$1048576,21,0)</f>
        <v>1.9131161719184719E-2</v>
      </c>
      <c r="D25" s="37">
        <f>VLOOKUP($A25,Mensal!$5:$1048576,22,0)</f>
        <v>1.9131161719184719E-2</v>
      </c>
      <c r="E25" s="82">
        <f>VLOOKUP($A25,Mensal!$5:$1048576,23,0)</f>
        <v>6.2084221404119511E-3</v>
      </c>
      <c r="F25" s="37">
        <f>VLOOKUP($A25,Mensal!$5:$1048576,24,0)</f>
        <v>6.2084221404119511E-3</v>
      </c>
      <c r="G25" s="37">
        <f>VLOOKUP($A25,Mensal!$5:$1048576,25,0)</f>
        <v>6.2084221404119511E-3</v>
      </c>
      <c r="H25" s="82">
        <f>VLOOKUP($A25,Mensal!$5:$1048576,26,0)</f>
        <v>2.138676926994143E-2</v>
      </c>
      <c r="I25" s="37">
        <f>VLOOKUP($A25,Mensal!$5:$1048576,27,0)</f>
        <v>2.138676926994143E-2</v>
      </c>
      <c r="J25" s="37">
        <f>VLOOKUP($A25,Mensal!$5:$1048576,28,0)</f>
        <v>2.138676926994143E-2</v>
      </c>
      <c r="K25" s="82">
        <f>VLOOKUP($A25,Mensal!$5:$1048576,29,0)</f>
        <v>0.09</v>
      </c>
      <c r="L25" s="37">
        <f>VLOOKUP($A25,Mensal!$5:$1048576,30,0)</f>
        <v>0.09</v>
      </c>
      <c r="M25" s="37">
        <f>VLOOKUP($A25,Mensal!$5:$1048576,31,0)</f>
        <v>0.09</v>
      </c>
      <c r="N25" s="213">
        <f>VLOOKUP($A25,Mensal!$5:$1048576,32,0)</f>
        <v>176.74100000000001</v>
      </c>
      <c r="O25" s="214">
        <f>VLOOKUP($A25,Mensal!$5:$1048576,33,0)</f>
        <v>176</v>
      </c>
      <c r="P25" s="214">
        <f>VLOOKUP($A25,Mensal!$5:$1048576,34,0)</f>
        <v>176.74100000000001</v>
      </c>
      <c r="Q25" s="135">
        <f>VLOOKUP($A25,Mensal!$5:$1048576,35,0)</f>
        <v>2.23</v>
      </c>
      <c r="R25" s="136">
        <f>VLOOKUP($A25,Mensal!$5:$1048576,36,0)</f>
        <v>2.23</v>
      </c>
      <c r="S25" s="136">
        <f>VLOOKUP($A25,Mensal!$5:$1048576,37,0)</f>
        <v>2.23</v>
      </c>
      <c r="T25" s="137">
        <f t="shared" si="0"/>
        <v>2.7589825463526059</v>
      </c>
      <c r="U25" s="138">
        <f>[2]Índice!$AN72</f>
        <v>2.7589825463526059</v>
      </c>
      <c r="V25" s="138">
        <f t="shared" si="1"/>
        <v>2.7589825463526059</v>
      </c>
      <c r="X25" s="153">
        <f>VLOOKUP($A25,Mensal!$5:$1048576,42,0)</f>
        <v>5.858644687434067E-2</v>
      </c>
      <c r="Y25" s="153"/>
      <c r="Z25" s="153">
        <f t="shared" si="2"/>
        <v>1.5084694975263657E-2</v>
      </c>
      <c r="AA25" s="153">
        <f t="shared" si="3"/>
        <v>-5.4493846057324768E-2</v>
      </c>
    </row>
    <row r="26" spans="1:27">
      <c r="A26" s="6">
        <v>41609</v>
      </c>
      <c r="B26" s="37">
        <f>VLOOKUP($A26,Mensal!$5:$1048576,20,0)</f>
        <v>1.7549165067994643E-2</v>
      </c>
      <c r="C26" s="37">
        <f>VLOOKUP($A26,Mensal!$5:$1048576,21,0)</f>
        <v>1.7549165067994643E-2</v>
      </c>
      <c r="D26" s="37">
        <f>VLOOKUP($A26,Mensal!$5:$1048576,22,0)</f>
        <v>1.7549165067994643E-2</v>
      </c>
      <c r="E26" s="82">
        <f>VLOOKUP($A26,Mensal!$5:$1048576,23,0)</f>
        <v>2.043332557722799E-2</v>
      </c>
      <c r="F26" s="37">
        <f>VLOOKUP($A26,Mensal!$5:$1048576,24,0)</f>
        <v>2.043332557722799E-2</v>
      </c>
      <c r="G26" s="37">
        <f>VLOOKUP($A26,Mensal!$5:$1048576,25,0)</f>
        <v>2.043332557722799E-2</v>
      </c>
      <c r="H26" s="82">
        <f>VLOOKUP($A26,Mensal!$5:$1048576,26,0)</f>
        <v>2.3724956707227962E-2</v>
      </c>
      <c r="I26" s="37">
        <f>VLOOKUP($A26,Mensal!$5:$1048576,27,0)</f>
        <v>2.3724956707227962E-2</v>
      </c>
      <c r="J26" s="37">
        <f>VLOOKUP($A26,Mensal!$5:$1048576,28,0)</f>
        <v>2.3724956707227962E-2</v>
      </c>
      <c r="K26" s="82">
        <f>VLOOKUP($A26,Mensal!$5:$1048576,29,0)</f>
        <v>0.1</v>
      </c>
      <c r="L26" s="37">
        <f>VLOOKUP($A26,Mensal!$5:$1048576,30,0)</f>
        <v>0.1</v>
      </c>
      <c r="M26" s="37">
        <f>VLOOKUP($A26,Mensal!$5:$1048576,31,0)</f>
        <v>0.1</v>
      </c>
      <c r="N26" s="213">
        <f>VLOOKUP($A26,Mensal!$5:$1048576,32,0)</f>
        <v>193.77099999999999</v>
      </c>
      <c r="O26" s="214">
        <f>VLOOKUP($A26,Mensal!$5:$1048576,33,0)</f>
        <v>193.77099999999999</v>
      </c>
      <c r="P26" s="214">
        <f>VLOOKUP($A26,Mensal!$5:$1048576,34,0)</f>
        <v>193.77099999999999</v>
      </c>
      <c r="Q26" s="135">
        <f>VLOOKUP($A26,Mensal!$5:$1048576,35,0)</f>
        <v>2.3426</v>
      </c>
      <c r="R26" s="136">
        <f>VLOOKUP($A26,Mensal!$5:$1048576,36,0)</f>
        <v>2.3426</v>
      </c>
      <c r="S26" s="136">
        <f>VLOOKUP($A26,Mensal!$5:$1048576,37,0)</f>
        <v>2.3426</v>
      </c>
      <c r="T26" s="137">
        <f t="shared" si="0"/>
        <v>2.5287673240891539</v>
      </c>
      <c r="U26" s="138">
        <f>[2]Índice!$AN73</f>
        <v>2.5287673240891539</v>
      </c>
      <c r="V26" s="138">
        <f t="shared" si="1"/>
        <v>2.5287673240891539</v>
      </c>
      <c r="X26" s="153">
        <f>VLOOKUP($A26,Mensal!$5:$1048576,42,0)</f>
        <v>5.9106832553310618E-2</v>
      </c>
      <c r="Y26" s="153"/>
      <c r="Z26" s="153">
        <f t="shared" si="2"/>
        <v>3.225718964184221E-3</v>
      </c>
      <c r="AA26" s="153">
        <f t="shared" si="3"/>
        <v>-5.4863995554844891E-2</v>
      </c>
    </row>
    <row r="27" spans="1:27">
      <c r="A27" s="53">
        <v>41699</v>
      </c>
      <c r="B27" s="54">
        <f>VLOOKUP($A27,Mensal!$5:$1048576,20,0)</f>
        <v>2.5478759960621877E-2</v>
      </c>
      <c r="C27" s="54">
        <f>VLOOKUP($A27,Mensal!$5:$1048576,21,0)</f>
        <v>2.5478759960621877E-2</v>
      </c>
      <c r="D27" s="54">
        <f>VLOOKUP($A27,Mensal!$5:$1048576,22,0)</f>
        <v>2.5478759960621877E-2</v>
      </c>
      <c r="E27" s="83">
        <f>VLOOKUP($A27,Mensal!$5:$1048576,23,0)</f>
        <v>2.1751380592809566E-2</v>
      </c>
      <c r="F27" s="54">
        <f>VLOOKUP($A27,Mensal!$5:$1048576,24,0)</f>
        <v>2.1751380592809566E-2</v>
      </c>
      <c r="G27" s="54">
        <f>VLOOKUP($A27,Mensal!$5:$1048576,25,0)</f>
        <v>2.1751380592809566E-2</v>
      </c>
      <c r="H27" s="83">
        <f>VLOOKUP($A27,Mensal!$5:$1048576,26,0)</f>
        <v>2.5661716878157659E-2</v>
      </c>
      <c r="I27" s="54">
        <f>VLOOKUP($A27,Mensal!$5:$1048576,27,0)</f>
        <v>2.5661716878157659E-2</v>
      </c>
      <c r="J27" s="54">
        <f>VLOOKUP($A27,Mensal!$5:$1048576,28,0)</f>
        <v>2.5661716878157659E-2</v>
      </c>
      <c r="K27" s="83">
        <f>VLOOKUP($A27,Mensal!$5:$1048576,29,0)</f>
        <v>0.1075</v>
      </c>
      <c r="L27" s="54">
        <f>VLOOKUP($A27,Mensal!$5:$1048576,30,0)</f>
        <v>0.1075</v>
      </c>
      <c r="M27" s="54">
        <f>VLOOKUP($A27,Mensal!$5:$1048576,31,0)</f>
        <v>0.1075</v>
      </c>
      <c r="N27" s="215">
        <f>VLOOKUP($A27,Mensal!$5:$1048576,32,0)</f>
        <v>169</v>
      </c>
      <c r="O27" s="216">
        <f>VLOOKUP($A27,Mensal!$5:$1048576,33,0)</f>
        <v>169.66</v>
      </c>
      <c r="P27" s="216">
        <f>VLOOKUP($A27,Mensal!$5:$1048576,34,0)</f>
        <v>169</v>
      </c>
      <c r="Q27" s="139">
        <f>VLOOKUP($A27,Mensal!$5:$1048576,35,0)</f>
        <v>2.2629999999999999</v>
      </c>
      <c r="R27" s="140">
        <f>VLOOKUP($A27,Mensal!$5:$1048576,36,0)</f>
        <v>2.2629999999999999</v>
      </c>
      <c r="S27" s="140">
        <f>VLOOKUP($A27,Mensal!$5:$1048576,37,0)</f>
        <v>2.2629999999999999</v>
      </c>
      <c r="T27" s="141">
        <f t="shared" si="0"/>
        <v>3.469338083437834</v>
      </c>
      <c r="U27" s="142">
        <f>[2]Índice!$AN74</f>
        <v>3.469338083437834</v>
      </c>
      <c r="V27" s="142">
        <f t="shared" si="1"/>
        <v>3.469338083437834</v>
      </c>
      <c r="X27" s="153">
        <f>VLOOKUP($A27,Mensal!$5:$1048576,42,0)</f>
        <v>6.1528910091982691E-2</v>
      </c>
      <c r="Y27" s="153"/>
      <c r="Z27" s="153">
        <f t="shared" si="2"/>
        <v>3.827091755999712E-3</v>
      </c>
      <c r="AA27" s="153">
        <f t="shared" si="3"/>
        <v>-5.6949848013790216E-2</v>
      </c>
    </row>
    <row r="28" spans="1:27">
      <c r="A28" s="6">
        <v>41791</v>
      </c>
      <c r="B28" s="37">
        <f>VLOOKUP($A28,Mensal!$5:$1048576,20,0)</f>
        <v>-9.6542755036788108E-4</v>
      </c>
      <c r="C28" s="37">
        <f>VLOOKUP($A28,Mensal!$5:$1048576,21,0)</f>
        <v>-9.6542755036788108E-4</v>
      </c>
      <c r="D28" s="37">
        <f>VLOOKUP($A28,Mensal!$5:$1048576,22,0)</f>
        <v>-9.6542755036788108E-4</v>
      </c>
      <c r="E28" s="82">
        <f>VLOOKUP($A28,Mensal!$5:$1048576,23,0)</f>
        <v>1.5375617564219013E-2</v>
      </c>
      <c r="F28" s="37">
        <f>VLOOKUP($A28,Mensal!$5:$1048576,24,0)</f>
        <v>1.5375617564219013E-2</v>
      </c>
      <c r="G28" s="37">
        <f>VLOOKUP($A28,Mensal!$5:$1048576,25,0)</f>
        <v>1.5375617564219013E-2</v>
      </c>
      <c r="H28" s="82">
        <f>VLOOKUP($A28,Mensal!$5:$1048576,26,0)</f>
        <v>2.6433327247938676E-2</v>
      </c>
      <c r="I28" s="37">
        <f>VLOOKUP($A28,Mensal!$5:$1048576,27,0)</f>
        <v>2.6433327247938676E-2</v>
      </c>
      <c r="J28" s="37">
        <f>VLOOKUP($A28,Mensal!$5:$1048576,28,0)</f>
        <v>2.6433327247938676E-2</v>
      </c>
      <c r="K28" s="82">
        <f>VLOOKUP($A28,Mensal!$5:$1048576,29,0)</f>
        <v>0.11</v>
      </c>
      <c r="L28" s="37">
        <f>VLOOKUP($A28,Mensal!$5:$1048576,30,0)</f>
        <v>0.11</v>
      </c>
      <c r="M28" s="37">
        <f>VLOOKUP($A28,Mensal!$5:$1048576,31,0)</f>
        <v>0.11</v>
      </c>
      <c r="N28" s="213">
        <f>VLOOKUP($A28,Mensal!$5:$1048576,32,0)</f>
        <v>144.5</v>
      </c>
      <c r="O28" s="214">
        <f>VLOOKUP($A28,Mensal!$5:$1048576,33,0)</f>
        <v>144.15</v>
      </c>
      <c r="P28" s="214">
        <f>VLOOKUP($A28,Mensal!$5:$1048576,34,0)</f>
        <v>144.5</v>
      </c>
      <c r="Q28" s="135">
        <f>VLOOKUP($A28,Mensal!$5:$1048576,35,0)</f>
        <v>2.2025000000000001</v>
      </c>
      <c r="R28" s="136">
        <f>VLOOKUP($A28,Mensal!$5:$1048576,36,0)</f>
        <v>2.2025000000000001</v>
      </c>
      <c r="S28" s="136">
        <f>VLOOKUP($A28,Mensal!$5:$1048576,37,0)</f>
        <v>2.2025000000000001</v>
      </c>
      <c r="T28" s="137">
        <f t="shared" si="0"/>
        <v>-0.43525166474460703</v>
      </c>
      <c r="U28" s="138">
        <f>[2]Índice!$AN75</f>
        <v>-0.43525166474460703</v>
      </c>
      <c r="V28" s="138">
        <f t="shared" si="1"/>
        <v>-0.43525166474460703</v>
      </c>
      <c r="X28" s="153">
        <f>VLOOKUP($A28,Mensal!$5:$1048576,42,0)</f>
        <v>6.523283601369223E-2</v>
      </c>
      <c r="Y28" s="153"/>
      <c r="Z28" s="153">
        <f t="shared" si="2"/>
        <v>1.0890265131878962E-2</v>
      </c>
      <c r="AA28" s="153">
        <f t="shared" si="3"/>
        <v>-6.0205462923664355E-2</v>
      </c>
    </row>
    <row r="29" spans="1:27">
      <c r="A29" s="6">
        <v>41883</v>
      </c>
      <c r="B29" s="37">
        <f>VLOOKUP($A29,Mensal!$5:$1048576,20,0)</f>
        <v>-6.7355145643035463E-3</v>
      </c>
      <c r="C29" s="37">
        <f>VLOOKUP($A29,Mensal!$5:$1048576,21,0)</f>
        <v>-6.7355145643035463E-3</v>
      </c>
      <c r="D29" s="37">
        <f>VLOOKUP($A29,Mensal!$5:$1048576,22,0)</f>
        <v>-6.7355145643035463E-3</v>
      </c>
      <c r="E29" s="82">
        <f>VLOOKUP($A29,Mensal!$5:$1048576,23,0)</f>
        <v>8.3166595929584641E-3</v>
      </c>
      <c r="F29" s="37">
        <f>VLOOKUP($A29,Mensal!$5:$1048576,24,0)</f>
        <v>8.3166595929584641E-3</v>
      </c>
      <c r="G29" s="37">
        <f>VLOOKUP($A29,Mensal!$5:$1048576,25,0)</f>
        <v>8.3166595929584641E-3</v>
      </c>
      <c r="H29" s="82">
        <f>VLOOKUP($A29,Mensal!$5:$1048576,26,0)</f>
        <v>2.6433327247938676E-2</v>
      </c>
      <c r="I29" s="37">
        <f>VLOOKUP($A29,Mensal!$5:$1048576,27,0)</f>
        <v>2.6433327247938676E-2</v>
      </c>
      <c r="J29" s="37">
        <f>VLOOKUP($A29,Mensal!$5:$1048576,28,0)</f>
        <v>2.6433327247938676E-2</v>
      </c>
      <c r="K29" s="82">
        <f>VLOOKUP($A29,Mensal!$5:$1048576,29,0)</f>
        <v>0.11</v>
      </c>
      <c r="L29" s="37">
        <f>VLOOKUP($A29,Mensal!$5:$1048576,30,0)</f>
        <v>0.11</v>
      </c>
      <c r="M29" s="37">
        <f>VLOOKUP($A29,Mensal!$5:$1048576,31,0)</f>
        <v>0.11</v>
      </c>
      <c r="N29" s="213">
        <f>VLOOKUP($A29,Mensal!$5:$1048576,32,0)</f>
        <v>174.124</v>
      </c>
      <c r="O29" s="214">
        <f>VLOOKUP($A29,Mensal!$5:$1048576,33,0)</f>
        <v>175.625</v>
      </c>
      <c r="P29" s="214">
        <f>VLOOKUP($A29,Mensal!$5:$1048576,34,0)</f>
        <v>174.124</v>
      </c>
      <c r="Q29" s="135">
        <f>VLOOKUP($A29,Mensal!$5:$1048576,35,0)</f>
        <v>2.4510000000000001</v>
      </c>
      <c r="R29" s="136">
        <f>VLOOKUP($A29,Mensal!$5:$1048576,36,0)</f>
        <v>2.4510000000000001</v>
      </c>
      <c r="S29" s="136">
        <f>VLOOKUP($A29,Mensal!$5:$1048576,37,0)</f>
        <v>2.4510000000000001</v>
      </c>
      <c r="T29" s="137">
        <f t="shared" si="0"/>
        <v>-0.63884440792552066</v>
      </c>
      <c r="U29" s="138">
        <f>[2]Índice!$AN76</f>
        <v>-0.63884440792552066</v>
      </c>
      <c r="V29" s="138">
        <f t="shared" si="1"/>
        <v>-0.63884440792552066</v>
      </c>
      <c r="X29" s="153">
        <f>VLOOKUP($A29,Mensal!$5:$1048576,42,0)</f>
        <v>6.7464743152561901E-2</v>
      </c>
      <c r="Y29" s="153"/>
      <c r="Z29" s="153">
        <f t="shared" si="2"/>
        <v>1.796724023412799E-2</v>
      </c>
      <c r="AA29" s="153">
        <f t="shared" si="3"/>
        <v>-6.2170430993875869E-2</v>
      </c>
    </row>
    <row r="30" spans="1:27">
      <c r="A30" s="6">
        <v>41974</v>
      </c>
      <c r="B30" s="37">
        <f>VLOOKUP($A30,Mensal!$5:$1048576,20,0)</f>
        <v>1.8936220312901986E-2</v>
      </c>
      <c r="C30" s="37">
        <f>VLOOKUP($A30,Mensal!$5:$1048576,21,0)</f>
        <v>1.8936220312901986E-2</v>
      </c>
      <c r="D30" s="37">
        <f>VLOOKUP($A30,Mensal!$5:$1048576,22,0)</f>
        <v>1.8936220312901986E-2</v>
      </c>
      <c r="E30" s="82">
        <f>VLOOKUP($A30,Mensal!$5:$1048576,23,0)</f>
        <v>1.7192651907677714E-2</v>
      </c>
      <c r="F30" s="37">
        <f>VLOOKUP($A30,Mensal!$5:$1048576,24,0)</f>
        <v>1.7192651907677714E-2</v>
      </c>
      <c r="G30" s="37">
        <f>VLOOKUP($A30,Mensal!$5:$1048576,25,0)</f>
        <v>1.7192651907677714E-2</v>
      </c>
      <c r="H30" s="82">
        <f>VLOOKUP($A30,Mensal!$5:$1048576,26,0)</f>
        <v>2.7394644606674623E-2</v>
      </c>
      <c r="I30" s="37">
        <f>VLOOKUP($A30,Mensal!$5:$1048576,27,0)</f>
        <v>2.7394644606674623E-2</v>
      </c>
      <c r="J30" s="37">
        <f>VLOOKUP($A30,Mensal!$5:$1048576,28,0)</f>
        <v>2.7394644606674623E-2</v>
      </c>
      <c r="K30" s="82">
        <f>VLOOKUP($A30,Mensal!$5:$1048576,29,0)</f>
        <v>0.11749999999999999</v>
      </c>
      <c r="L30" s="37">
        <f>VLOOKUP($A30,Mensal!$5:$1048576,30,0)</f>
        <v>0.11749999999999999</v>
      </c>
      <c r="M30" s="37">
        <f>VLOOKUP($A30,Mensal!$5:$1048576,31,0)</f>
        <v>0.11749999999999999</v>
      </c>
      <c r="N30" s="213">
        <f>VLOOKUP($A30,Mensal!$5:$1048576,32,0)</f>
        <v>200.755</v>
      </c>
      <c r="O30" s="214">
        <f>VLOOKUP($A30,Mensal!$5:$1048576,33,0)</f>
        <v>200.755</v>
      </c>
      <c r="P30" s="214">
        <f>VLOOKUP($A30,Mensal!$5:$1048576,34,0)</f>
        <v>200.755</v>
      </c>
      <c r="Q30" s="135">
        <f>VLOOKUP($A30,Mensal!$5:$1048576,35,0)</f>
        <v>2.6562000000000001</v>
      </c>
      <c r="R30" s="136">
        <f>VLOOKUP($A30,Mensal!$5:$1048576,36,0)</f>
        <v>2.6562000000000001</v>
      </c>
      <c r="S30" s="136">
        <f>VLOOKUP($A30,Mensal!$5:$1048576,37,0)</f>
        <v>2.6562000000000001</v>
      </c>
      <c r="T30" s="137">
        <f t="shared" si="0"/>
        <v>-0.22852461490368009</v>
      </c>
      <c r="U30" s="138">
        <f>[2]Índice!$AN77</f>
        <v>-0.22852461490368009</v>
      </c>
      <c r="V30" s="138">
        <f t="shared" si="1"/>
        <v>-0.22852461490368009</v>
      </c>
      <c r="X30" s="153">
        <f>VLOOKUP($A30,Mensal!$5:$1048576,42,0)</f>
        <v>6.4074707959081545E-2</v>
      </c>
      <c r="Y30" s="153"/>
      <c r="Z30" s="153">
        <f t="shared" si="2"/>
        <v>1.002955799952332E-2</v>
      </c>
      <c r="AA30" s="153">
        <f t="shared" si="3"/>
        <v>-5.9112116366081713E-2</v>
      </c>
    </row>
    <row r="31" spans="1:27">
      <c r="A31" s="53">
        <v>42064</v>
      </c>
      <c r="B31" s="54">
        <f>VLOOKUP($A31,Mensal!$5:$1048576,20,0)</f>
        <v>2.0284371736236873E-2</v>
      </c>
      <c r="C31" s="54">
        <f>VLOOKUP($A31,Mensal!$5:$1048576,21,0)</f>
        <v>2.0284371736236873E-2</v>
      </c>
      <c r="D31" s="54">
        <f>VLOOKUP($A31,Mensal!$5:$1048576,22,0)</f>
        <v>2.0284371736236873E-2</v>
      </c>
      <c r="E31" s="83">
        <f>VLOOKUP($A31,Mensal!$5:$1048576,23,0)</f>
        <v>3.8277181971791974E-2</v>
      </c>
      <c r="F31" s="54">
        <f>VLOOKUP($A31,Mensal!$5:$1048576,24,0)</f>
        <v>3.8277181971791974E-2</v>
      </c>
      <c r="G31" s="54">
        <f>VLOOKUP($A31,Mensal!$5:$1048576,25,0)</f>
        <v>3.8277181971791974E-2</v>
      </c>
      <c r="H31" s="83">
        <f>VLOOKUP($A31,Mensal!$5:$1048576,26,0)</f>
        <v>2.9692234503520654E-2</v>
      </c>
      <c r="I31" s="54">
        <f>VLOOKUP($A31,Mensal!$5:$1048576,27,0)</f>
        <v>2.9692234503520654E-2</v>
      </c>
      <c r="J31" s="54">
        <f>VLOOKUP($A31,Mensal!$5:$1048576,28,0)</f>
        <v>2.9692234503520654E-2</v>
      </c>
      <c r="K31" s="83">
        <f>VLOOKUP($A31,Mensal!$5:$1048576,29,0)</f>
        <v>0.1275</v>
      </c>
      <c r="L31" s="54">
        <f>VLOOKUP($A31,Mensal!$5:$1048576,30,0)</f>
        <v>0.1275</v>
      </c>
      <c r="M31" s="54">
        <f>VLOOKUP($A31,Mensal!$5:$1048576,31,0)</f>
        <v>0.1275</v>
      </c>
      <c r="N31" s="215">
        <f>VLOOKUP($A31,Mensal!$5:$1048576,32,0)</f>
        <v>282.82</v>
      </c>
      <c r="O31" s="216">
        <f>VLOOKUP($A31,Mensal!$5:$1048576,33,0)</f>
        <v>282.70499999999998</v>
      </c>
      <c r="P31" s="216">
        <f>VLOOKUP($A31,Mensal!$5:$1048576,34,0)</f>
        <v>282.82</v>
      </c>
      <c r="Q31" s="139">
        <f>VLOOKUP($A31,Mensal!$5:$1048576,35,0)</f>
        <v>3.2080000000000002</v>
      </c>
      <c r="R31" s="140">
        <f>VLOOKUP($A31,Mensal!$5:$1048576,36,0)</f>
        <v>3.2080000000000002</v>
      </c>
      <c r="S31" s="140">
        <f>VLOOKUP($A31,Mensal!$5:$1048576,37,0)</f>
        <v>3.2080000000000002</v>
      </c>
      <c r="T31" s="141">
        <f t="shared" si="0"/>
        <v>-1.6193986523845181</v>
      </c>
      <c r="U31" s="142">
        <f>[2]Índice!$AN78</f>
        <v>-1.6193986523845181</v>
      </c>
      <c r="V31" s="142">
        <f t="shared" si="1"/>
        <v>-1.6193986523845181</v>
      </c>
      <c r="X31" s="153">
        <f>VLOOKUP($A31,Mensal!$5:$1048576,42,0)</f>
        <v>8.1285046609103961E-2</v>
      </c>
      <c r="Y31" s="153"/>
      <c r="Z31" s="153">
        <f t="shared" ref="Z31:Z54" si="4">(1+I31)/(1+F31)-1</f>
        <v>-8.2684543369889729E-3</v>
      </c>
      <c r="AA31" s="153">
        <f t="shared" si="3"/>
        <v>-7.3995332553626336E-2</v>
      </c>
    </row>
    <row r="32" spans="1:27">
      <c r="A32" s="6">
        <v>42156</v>
      </c>
      <c r="B32" s="37">
        <f>VLOOKUP($A32,Mensal!$5:$1048576,20,0)</f>
        <v>2.2588563321721766E-2</v>
      </c>
      <c r="C32" s="37">
        <f>VLOOKUP($A32,Mensal!$5:$1048576,21,0)</f>
        <v>2.2588563321721766E-2</v>
      </c>
      <c r="D32" s="37">
        <f>VLOOKUP($A32,Mensal!$5:$1048576,22,0)</f>
        <v>2.2588563321721766E-2</v>
      </c>
      <c r="E32" s="82">
        <f>VLOOKUP($A32,Mensal!$5:$1048576,23,0)</f>
        <v>2.2568002922714214E-2</v>
      </c>
      <c r="F32" s="37">
        <f>VLOOKUP($A32,Mensal!$5:$1048576,24,0)</f>
        <v>2.2568002922714214E-2</v>
      </c>
      <c r="G32" s="37">
        <f>VLOOKUP($A32,Mensal!$5:$1048576,25,0)</f>
        <v>2.2568002922714214E-2</v>
      </c>
      <c r="H32" s="82">
        <f>VLOOKUP($A32,Mensal!$5:$1048576,26,0)</f>
        <v>3.1974546367637746E-2</v>
      </c>
      <c r="I32" s="37">
        <f>VLOOKUP($A32,Mensal!$5:$1048576,27,0)</f>
        <v>3.1974546367637746E-2</v>
      </c>
      <c r="J32" s="37">
        <f>VLOOKUP($A32,Mensal!$5:$1048576,28,0)</f>
        <v>3.1974546367637746E-2</v>
      </c>
      <c r="K32" s="82">
        <f>VLOOKUP($A32,Mensal!$5:$1048576,29,0)</f>
        <v>0.13750000000000001</v>
      </c>
      <c r="L32" s="37">
        <f>VLOOKUP($A32,Mensal!$5:$1048576,30,0)</f>
        <v>0.13750000000000001</v>
      </c>
      <c r="M32" s="37">
        <f>VLOOKUP($A32,Mensal!$5:$1048576,31,0)</f>
        <v>0.13750000000000001</v>
      </c>
      <c r="N32" s="213">
        <f>VLOOKUP($A32,Mensal!$5:$1048576,32,0)</f>
        <v>259.899</v>
      </c>
      <c r="O32" s="214">
        <f>VLOOKUP($A32,Mensal!$5:$1048576,33,0)</f>
        <v>259.89</v>
      </c>
      <c r="P32" s="214">
        <f>VLOOKUP($A32,Mensal!$5:$1048576,34,0)</f>
        <v>259.899</v>
      </c>
      <c r="Q32" s="135">
        <f>VLOOKUP($A32,Mensal!$5:$1048576,35,0)</f>
        <v>3.1025999999999998</v>
      </c>
      <c r="R32" s="136">
        <f>VLOOKUP($A32,Mensal!$5:$1048576,36,0)</f>
        <v>3.1025999999999998</v>
      </c>
      <c r="S32" s="136">
        <f>VLOOKUP($A32,Mensal!$5:$1048576,37,0)</f>
        <v>3.1025999999999998</v>
      </c>
      <c r="T32" s="137">
        <f t="shared" si="0"/>
        <v>-2.740363059448403</v>
      </c>
      <c r="U32" s="138">
        <f>[2]Índice!$AN79</f>
        <v>-2.740363059448403</v>
      </c>
      <c r="V32" s="138">
        <f t="shared" si="1"/>
        <v>-2.740363059448403</v>
      </c>
      <c r="X32" s="153">
        <f>VLOOKUP($A32,Mensal!$5:$1048576,42,0)</f>
        <v>8.8944299601851018E-2</v>
      </c>
      <c r="Y32" s="153"/>
      <c r="Z32" s="153">
        <f t="shared" si="4"/>
        <v>9.1989417017133146E-3</v>
      </c>
      <c r="AA32" s="153">
        <f t="shared" si="3"/>
        <v>-8.0416693153055663E-2</v>
      </c>
    </row>
    <row r="33" spans="1:27">
      <c r="A33" s="6">
        <v>42248</v>
      </c>
      <c r="B33" s="37">
        <f>VLOOKUP($A33,Mensal!$5:$1048576,20,0)</f>
        <v>1.923932136105555E-2</v>
      </c>
      <c r="C33" s="37">
        <f>VLOOKUP($A33,Mensal!$5:$1048576,21,0)</f>
        <v>1.923932136105555E-2</v>
      </c>
      <c r="D33" s="37">
        <f>VLOOKUP($A33,Mensal!$5:$1048576,22,0)</f>
        <v>1.923932136105555E-2</v>
      </c>
      <c r="E33" s="82">
        <f>VLOOKUP($A33,Mensal!$5:$1048576,23,0)</f>
        <v>1.3857214776389126E-2</v>
      </c>
      <c r="F33" s="37">
        <f>VLOOKUP($A33,Mensal!$5:$1048576,24,0)</f>
        <v>1.3857214776389126E-2</v>
      </c>
      <c r="G33" s="37">
        <f>VLOOKUP($A33,Mensal!$5:$1048576,25,0)</f>
        <v>1.3857214776389126E-2</v>
      </c>
      <c r="H33" s="82">
        <f>VLOOKUP($A33,Mensal!$5:$1048576,26,0)</f>
        <v>3.386552139124821E-2</v>
      </c>
      <c r="I33" s="37">
        <f>VLOOKUP($A33,Mensal!$5:$1048576,27,0)</f>
        <v>3.386552139124821E-2</v>
      </c>
      <c r="J33" s="37">
        <f>VLOOKUP($A33,Mensal!$5:$1048576,28,0)</f>
        <v>3.386552139124821E-2</v>
      </c>
      <c r="K33" s="82">
        <f>VLOOKUP($A33,Mensal!$5:$1048576,29,0)</f>
        <v>0.14249999999999999</v>
      </c>
      <c r="L33" s="37">
        <f>VLOOKUP($A33,Mensal!$5:$1048576,30,0)</f>
        <v>0.14249999999999999</v>
      </c>
      <c r="M33" s="37">
        <f>VLOOKUP($A33,Mensal!$5:$1048576,31,0)</f>
        <v>0.14249999999999999</v>
      </c>
      <c r="N33" s="213">
        <f>VLOOKUP($A33,Mensal!$5:$1048576,32,0)</f>
        <v>476.42899999999997</v>
      </c>
      <c r="O33" s="214">
        <f>VLOOKUP($A33,Mensal!$5:$1048576,33,0)</f>
        <v>480.02699999999999</v>
      </c>
      <c r="P33" s="214">
        <f>VLOOKUP($A33,Mensal!$5:$1048576,34,0)</f>
        <v>476.42899999999997</v>
      </c>
      <c r="Q33" s="135">
        <f>VLOOKUP($A33,Mensal!$5:$1048576,35,0)</f>
        <v>3.9729000000000001</v>
      </c>
      <c r="R33" s="136">
        <f>VLOOKUP($A33,Mensal!$5:$1048576,36,0)</f>
        <v>3.9729000000000001</v>
      </c>
      <c r="S33" s="136">
        <f>VLOOKUP($A33,Mensal!$5:$1048576,37,0)</f>
        <v>3.9729000000000001</v>
      </c>
      <c r="T33" s="137">
        <f t="shared" si="0"/>
        <v>-4.2628419736219447</v>
      </c>
      <c r="U33" s="138">
        <f>[2]Índice!$AN80</f>
        <v>-4.2628419736219447</v>
      </c>
      <c r="V33" s="138">
        <f t="shared" si="1"/>
        <v>-4.2628419736219447</v>
      </c>
      <c r="X33" s="153">
        <f>VLOOKUP($A33,Mensal!$5:$1048576,42,0)</f>
        <v>9.4927892083663146E-2</v>
      </c>
      <c r="Y33" s="153"/>
      <c r="Z33" s="153">
        <f t="shared" si="4"/>
        <v>1.9734836743527051E-2</v>
      </c>
      <c r="AA33" s="153">
        <f t="shared" si="3"/>
        <v>-8.539639254757303E-2</v>
      </c>
    </row>
    <row r="34" spans="1:27">
      <c r="A34" s="6">
        <v>42339</v>
      </c>
      <c r="B34" s="37">
        <f>VLOOKUP($A34,Mensal!$5:$1048576,20,0)</f>
        <v>3.9484102249640607E-2</v>
      </c>
      <c r="C34" s="37">
        <f>VLOOKUP($A34,Mensal!$5:$1048576,21,0)</f>
        <v>3.9484102249640607E-2</v>
      </c>
      <c r="D34" s="37">
        <f>VLOOKUP($A34,Mensal!$5:$1048576,22,0)</f>
        <v>3.9484102249640607E-2</v>
      </c>
      <c r="E34" s="82">
        <f>VLOOKUP($A34,Mensal!$5:$1048576,23,0)</f>
        <v>2.8157121543573416E-2</v>
      </c>
      <c r="F34" s="37">
        <f>VLOOKUP($A34,Mensal!$5:$1048576,24,0)</f>
        <v>2.8157121543573416E-2</v>
      </c>
      <c r="G34" s="37">
        <f>VLOOKUP($A34,Mensal!$5:$1048576,25,0)</f>
        <v>2.8157121543573416E-2</v>
      </c>
      <c r="H34" s="82">
        <f>VLOOKUP($A34,Mensal!$5:$1048576,26,0)</f>
        <v>3.386552139124821E-2</v>
      </c>
      <c r="I34" s="37">
        <f>VLOOKUP($A34,Mensal!$5:$1048576,27,0)</f>
        <v>3.386552139124821E-2</v>
      </c>
      <c r="J34" s="37">
        <f>VLOOKUP($A34,Mensal!$5:$1048576,28,0)</f>
        <v>3.386552139124821E-2</v>
      </c>
      <c r="K34" s="82">
        <f>VLOOKUP($A34,Mensal!$5:$1048576,29,0)</f>
        <v>0.14249999999999999</v>
      </c>
      <c r="L34" s="37">
        <f>VLOOKUP($A34,Mensal!$5:$1048576,30,0)</f>
        <v>0.14249999999999999</v>
      </c>
      <c r="M34" s="37">
        <f>VLOOKUP($A34,Mensal!$5:$1048576,31,0)</f>
        <v>0.14249999999999999</v>
      </c>
      <c r="N34" s="213">
        <f>VLOOKUP($A34,Mensal!$5:$1048576,32,0)</f>
        <v>494.952</v>
      </c>
      <c r="O34" s="214">
        <f>VLOOKUP($A34,Mensal!$5:$1048576,33,0)</f>
        <v>494.93900000000002</v>
      </c>
      <c r="P34" s="214">
        <f>VLOOKUP($A34,Mensal!$5:$1048576,34,0)</f>
        <v>494.952</v>
      </c>
      <c r="Q34" s="135">
        <f>VLOOKUP($A34,Mensal!$5:$1048576,35,0)</f>
        <v>3.9047999999999998</v>
      </c>
      <c r="R34" s="136">
        <f>VLOOKUP($A34,Mensal!$5:$1048576,36,0)</f>
        <v>3.9047999999999998</v>
      </c>
      <c r="S34" s="136">
        <f>VLOOKUP($A34,Mensal!$5:$1048576,37,0)</f>
        <v>3.9047999999999998</v>
      </c>
      <c r="T34" s="137">
        <f t="shared" si="0"/>
        <v>-5.519557507379524</v>
      </c>
      <c r="U34" s="138">
        <f>[2]Índice!$AN81</f>
        <v>-5.519557507379524</v>
      </c>
      <c r="V34" s="138">
        <f t="shared" si="1"/>
        <v>-5.519557507379524</v>
      </c>
      <c r="X34" s="153">
        <f>VLOOKUP($A34,Mensal!$5:$1048576,42,0)</f>
        <v>0.10673028133975082</v>
      </c>
      <c r="Y34" s="153"/>
      <c r="Z34" s="153">
        <f t="shared" si="4"/>
        <v>5.5520695505224538E-3</v>
      </c>
      <c r="AA34" s="153">
        <f t="shared" si="3"/>
        <v>-9.5149905189432116E-2</v>
      </c>
    </row>
    <row r="35" spans="1:27">
      <c r="A35" s="53">
        <v>42430</v>
      </c>
      <c r="B35" s="54">
        <f>VLOOKUP($A35,Mensal!$5:$1048576,20,0)</f>
        <v>2.9665631624325117E-2</v>
      </c>
      <c r="C35" s="54">
        <f>VLOOKUP($A35,Mensal!$5:$1048576,21,0)</f>
        <v>2.9665631624325117E-2</v>
      </c>
      <c r="D35" s="54">
        <f>VLOOKUP($A35,Mensal!$5:$1048576,22,0)</f>
        <v>2.9665631624325117E-2</v>
      </c>
      <c r="E35" s="83">
        <f>VLOOKUP($A35,Mensal!$5:$1048576,23,0)</f>
        <v>2.6206442222306281E-2</v>
      </c>
      <c r="F35" s="54">
        <f>VLOOKUP($A35,Mensal!$5:$1048576,24,0)</f>
        <v>2.6206442222306281E-2</v>
      </c>
      <c r="G35" s="54">
        <f>VLOOKUP($A35,Mensal!$5:$1048576,25,0)</f>
        <v>2.6206442222306281E-2</v>
      </c>
      <c r="H35" s="83">
        <f>VLOOKUP($A35,Mensal!$5:$1048576,26,0)</f>
        <v>3.386552139124821E-2</v>
      </c>
      <c r="I35" s="54">
        <f>VLOOKUP($A35,Mensal!$5:$1048576,27,0)</f>
        <v>3.386552139124821E-2</v>
      </c>
      <c r="J35" s="54">
        <f>VLOOKUP($A35,Mensal!$5:$1048576,28,0)</f>
        <v>3.386552139124821E-2</v>
      </c>
      <c r="K35" s="83">
        <f>VLOOKUP($A35,Mensal!$5:$1048576,29,0)</f>
        <v>0.14249999999999999</v>
      </c>
      <c r="L35" s="54">
        <f>VLOOKUP($A35,Mensal!$5:$1048576,30,0)</f>
        <v>0.14249999999999999</v>
      </c>
      <c r="M35" s="54">
        <f>VLOOKUP($A35,Mensal!$5:$1048576,31,0)</f>
        <v>0.14249999999999999</v>
      </c>
      <c r="N35" s="215">
        <f>VLOOKUP($A35,Mensal!$5:$1048576,32,0)</f>
        <v>365.74200000000002</v>
      </c>
      <c r="O35" s="216">
        <f>VLOOKUP($A35,Mensal!$5:$1048576,33,0)</f>
        <v>365.74299999999999</v>
      </c>
      <c r="P35" s="216">
        <f>VLOOKUP($A35,Mensal!$5:$1048576,34,0)</f>
        <v>365.74200000000002</v>
      </c>
      <c r="Q35" s="139">
        <f>VLOOKUP($A35,Mensal!$5:$1048576,35,0)</f>
        <v>3.5589</v>
      </c>
      <c r="R35" s="140">
        <f>VLOOKUP($A35,Mensal!$5:$1048576,36,0)</f>
        <v>3.5589</v>
      </c>
      <c r="S35" s="140">
        <f>VLOOKUP($A35,Mensal!$5:$1048576,37,0)</f>
        <v>3.5589</v>
      </c>
      <c r="T35" s="141">
        <f t="shared" si="0"/>
        <v>-5.13823684366288</v>
      </c>
      <c r="U35" s="142">
        <f>[2]Índice!$AN82</f>
        <v>-5.13823684366288</v>
      </c>
      <c r="V35" s="142">
        <f t="shared" si="1"/>
        <v>-5.13823684366288</v>
      </c>
      <c r="X35" s="153">
        <f>VLOOKUP($A35,Mensal!$5:$1048576,42,0)</f>
        <v>9.3863723708620617E-2</v>
      </c>
      <c r="Y35" s="153"/>
      <c r="Z35" s="153">
        <f t="shared" si="4"/>
        <v>7.4634877095058894E-3</v>
      </c>
      <c r="AA35" s="153">
        <f t="shared" si="3"/>
        <v>-8.450661787669278E-2</v>
      </c>
    </row>
    <row r="36" spans="1:27">
      <c r="A36" s="6">
        <v>42522</v>
      </c>
      <c r="B36" s="37">
        <f>VLOOKUP($A36,Mensal!$5:$1048576,20,0)</f>
        <v>2.8562254760769124E-2</v>
      </c>
      <c r="C36" s="37">
        <f>VLOOKUP($A36,Mensal!$5:$1048576,21,0)</f>
        <v>2.8562254760769124E-2</v>
      </c>
      <c r="D36" s="37">
        <f>VLOOKUP($A36,Mensal!$5:$1048576,22,0)</f>
        <v>2.8562254760769124E-2</v>
      </c>
      <c r="E36" s="82">
        <f>VLOOKUP($A36,Mensal!$5:$1048576,23,0)</f>
        <v>1.7495423906725538E-2</v>
      </c>
      <c r="F36" s="37">
        <f>VLOOKUP($A36,Mensal!$5:$1048576,24,0)</f>
        <v>1.7495423906725538E-2</v>
      </c>
      <c r="G36" s="37">
        <f>VLOOKUP($A36,Mensal!$5:$1048576,25,0)</f>
        <v>1.7495423906725538E-2</v>
      </c>
      <c r="H36" s="82">
        <f>VLOOKUP($A36,Mensal!$5:$1048576,26,0)</f>
        <v>3.386552139124821E-2</v>
      </c>
      <c r="I36" s="37">
        <f>VLOOKUP($A36,Mensal!$5:$1048576,27,0)</f>
        <v>3.386552139124821E-2</v>
      </c>
      <c r="J36" s="37">
        <f>VLOOKUP($A36,Mensal!$5:$1048576,28,0)</f>
        <v>3.386552139124821E-2</v>
      </c>
      <c r="K36" s="82">
        <f>VLOOKUP($A36,Mensal!$5:$1048576,29,0)</f>
        <v>0.14249999999999999</v>
      </c>
      <c r="L36" s="37">
        <f>VLOOKUP($A36,Mensal!$5:$1048576,30,0)</f>
        <v>0.14249999999999999</v>
      </c>
      <c r="M36" s="37">
        <f>VLOOKUP($A36,Mensal!$5:$1048576,31,0)</f>
        <v>0.14249999999999999</v>
      </c>
      <c r="N36" s="213">
        <f>VLOOKUP($A36,Mensal!$5:$1048576,32,0)</f>
        <v>316.92200000000003</v>
      </c>
      <c r="O36" s="214">
        <f>VLOOKUP($A36,Mensal!$5:$1048576,33,0)</f>
        <v>316.97199999999998</v>
      </c>
      <c r="P36" s="214">
        <f>VLOOKUP($A36,Mensal!$5:$1048576,34,0)</f>
        <v>316.92200000000003</v>
      </c>
      <c r="Q36" s="135">
        <f>VLOOKUP($A36,Mensal!$5:$1048576,35,0)</f>
        <v>3.2098</v>
      </c>
      <c r="R36" s="136">
        <f>VLOOKUP($A36,Mensal!$5:$1048576,36,0)</f>
        <v>3.2098</v>
      </c>
      <c r="S36" s="136">
        <f>VLOOKUP($A36,Mensal!$5:$1048576,37,0)</f>
        <v>3.2098</v>
      </c>
      <c r="T36" s="137">
        <f t="shared" si="0"/>
        <v>-3.218523546575724</v>
      </c>
      <c r="U36" s="138">
        <f>[2]Índice!$AN83</f>
        <v>-3.218523546575724</v>
      </c>
      <c r="V36" s="138">
        <f t="shared" si="1"/>
        <v>-3.218523546575724</v>
      </c>
      <c r="X36" s="153">
        <f>VLOOKUP($A36,Mensal!$5:$1048576,42,0)</f>
        <v>8.8437473175281056E-2</v>
      </c>
      <c r="Y36" s="153"/>
      <c r="Z36" s="153">
        <f t="shared" si="4"/>
        <v>1.6088620253120078E-2</v>
      </c>
      <c r="AA36" s="153">
        <f t="shared" si="3"/>
        <v>-7.9942555562186768E-2</v>
      </c>
    </row>
    <row r="37" spans="1:27">
      <c r="A37" s="6">
        <v>42614</v>
      </c>
      <c r="B37" s="37">
        <f>VLOOKUP($A37,Mensal!$5:$1048576,20,0)</f>
        <v>5.1997257825602272E-3</v>
      </c>
      <c r="C37" s="37">
        <f>VLOOKUP($A37,Mensal!$5:$1048576,21,0)</f>
        <v>5.1997257825602272E-3</v>
      </c>
      <c r="D37" s="37">
        <f>VLOOKUP($A37,Mensal!$5:$1048576,22,0)</f>
        <v>5.1997257825602272E-3</v>
      </c>
      <c r="E37" s="82">
        <f>VLOOKUP($A37,Mensal!$5:$1048576,23,0)</f>
        <v>1.0431431561581217E-2</v>
      </c>
      <c r="F37" s="37">
        <f>VLOOKUP($A37,Mensal!$5:$1048576,24,0)</f>
        <v>1.0431431561581217E-2</v>
      </c>
      <c r="G37" s="37">
        <f>VLOOKUP($A37,Mensal!$5:$1048576,25,0)</f>
        <v>1.0431431561581217E-2</v>
      </c>
      <c r="H37" s="82">
        <f>VLOOKUP($A37,Mensal!$5:$1048576,26,0)</f>
        <v>3.386552139124821E-2</v>
      </c>
      <c r="I37" s="37">
        <f>VLOOKUP($A37,Mensal!$5:$1048576,27,0)</f>
        <v>3.386552139124821E-2</v>
      </c>
      <c r="J37" s="37">
        <f>VLOOKUP($A37,Mensal!$5:$1048576,28,0)</f>
        <v>3.386552139124821E-2</v>
      </c>
      <c r="K37" s="82">
        <f>VLOOKUP($A37,Mensal!$5:$1048576,29,0)</f>
        <v>0.14249999999999999</v>
      </c>
      <c r="L37" s="37">
        <f>VLOOKUP($A37,Mensal!$5:$1048576,30,0)</f>
        <v>0.14249999999999999</v>
      </c>
      <c r="M37" s="37">
        <f>VLOOKUP($A37,Mensal!$5:$1048576,31,0)</f>
        <v>0.14249999999999999</v>
      </c>
      <c r="N37" s="213">
        <f>VLOOKUP($A37,Mensal!$5:$1048576,32,0)</f>
        <v>272.81200000000001</v>
      </c>
      <c r="O37" s="214">
        <f>VLOOKUP($A37,Mensal!$5:$1048576,33,0)</f>
        <v>273.00400000000002</v>
      </c>
      <c r="P37" s="214">
        <f>VLOOKUP($A37,Mensal!$5:$1048576,34,0)</f>
        <v>272.81200000000001</v>
      </c>
      <c r="Q37" s="135">
        <f>VLOOKUP($A37,Mensal!$5:$1048576,35,0)</f>
        <v>3.2462</v>
      </c>
      <c r="R37" s="136">
        <f>VLOOKUP($A37,Mensal!$5:$1048576,36,0)</f>
        <v>3.2462</v>
      </c>
      <c r="S37" s="136">
        <f>VLOOKUP($A37,Mensal!$5:$1048576,37,0)</f>
        <v>3.2462</v>
      </c>
      <c r="T37" s="137">
        <f t="shared" si="0"/>
        <v>-2.4541728067141499</v>
      </c>
      <c r="U37" s="138">
        <f>[2]Índice!$AN84</f>
        <v>-2.4541728067141499</v>
      </c>
      <c r="V37" s="138">
        <f t="shared" si="1"/>
        <v>-2.4541728067141499</v>
      </c>
      <c r="X37" s="153">
        <f>VLOOKUP($A37,Mensal!$5:$1048576,42,0)</f>
        <v>8.4759686232872555E-2</v>
      </c>
      <c r="Y37" s="153"/>
      <c r="Z37" s="153">
        <f t="shared" si="4"/>
        <v>2.3192162375086145E-2</v>
      </c>
      <c r="AA37" s="153">
        <f t="shared" si="3"/>
        <v>-7.6823177788137853E-2</v>
      </c>
    </row>
    <row r="38" spans="1:27">
      <c r="A38" s="6">
        <v>42705</v>
      </c>
      <c r="B38" s="37">
        <f>VLOOKUP($A38,Mensal!$5:$1048576,20,0)</f>
        <v>6.7134119051168728E-3</v>
      </c>
      <c r="C38" s="37">
        <f>VLOOKUP($A38,Mensal!$5:$1048576,21,0)</f>
        <v>6.7134119051168728E-3</v>
      </c>
      <c r="D38" s="37">
        <f>VLOOKUP($A38,Mensal!$5:$1048576,22,0)</f>
        <v>6.7134119051168728E-3</v>
      </c>
      <c r="E38" s="82">
        <f>VLOOKUP($A38,Mensal!$5:$1048576,23,0)</f>
        <v>7.4190016728088448E-3</v>
      </c>
      <c r="F38" s="37">
        <f>VLOOKUP($A38,Mensal!$5:$1048576,24,0)</f>
        <v>7.4190016728088448E-3</v>
      </c>
      <c r="G38" s="37">
        <f>VLOOKUP($A38,Mensal!$5:$1048576,25,0)</f>
        <v>7.4190016728088448E-3</v>
      </c>
      <c r="H38" s="82">
        <f>VLOOKUP($A38,Mensal!$5:$1048576,26,0)</f>
        <v>3.3110460722215906E-2</v>
      </c>
      <c r="I38" s="37">
        <f>VLOOKUP($A38,Mensal!$5:$1048576,27,0)</f>
        <v>3.3110460722215906E-2</v>
      </c>
      <c r="J38" s="37">
        <f>VLOOKUP($A38,Mensal!$5:$1048576,28,0)</f>
        <v>3.3110460722215906E-2</v>
      </c>
      <c r="K38" s="82">
        <f>VLOOKUP($A38,Mensal!$5:$1048576,29,0)</f>
        <v>0.13750000000000001</v>
      </c>
      <c r="L38" s="37">
        <f>VLOOKUP($A38,Mensal!$5:$1048576,30,0)</f>
        <v>0.13750000000000001</v>
      </c>
      <c r="M38" s="37">
        <f>VLOOKUP($A38,Mensal!$5:$1048576,31,0)</f>
        <v>0.13750000000000001</v>
      </c>
      <c r="N38" s="213">
        <f>VLOOKUP($A38,Mensal!$5:$1048576,32,0)</f>
        <v>280.75799999999998</v>
      </c>
      <c r="O38" s="214">
        <f>VLOOKUP($A38,Mensal!$5:$1048576,33,0)</f>
        <v>280.75799999999998</v>
      </c>
      <c r="P38" s="214">
        <f>VLOOKUP($A38,Mensal!$5:$1048576,34,0)</f>
        <v>280.75799999999998</v>
      </c>
      <c r="Q38" s="135">
        <f>VLOOKUP($A38,Mensal!$5:$1048576,35,0)</f>
        <v>3.2591000000000001</v>
      </c>
      <c r="R38" s="136">
        <f>VLOOKUP($A38,Mensal!$5:$1048576,36,0)</f>
        <v>3.2591000000000001</v>
      </c>
      <c r="S38" s="136">
        <f>VLOOKUP($A38,Mensal!$5:$1048576,37,0)</f>
        <v>3.2591000000000001</v>
      </c>
      <c r="T38" s="137">
        <f t="shared" si="0"/>
        <v>-2.2611264284385868</v>
      </c>
      <c r="U38" s="138">
        <f>[2]Índice!$AN85</f>
        <v>-2.2611264284385868</v>
      </c>
      <c r="V38" s="138">
        <f t="shared" si="1"/>
        <v>-2.2611264284385868</v>
      </c>
      <c r="X38" s="153">
        <f>VLOOKUP($A38,Mensal!$5:$1048576,42,0)</f>
        <v>6.2879882132213849E-2</v>
      </c>
      <c r="Y38" s="153"/>
      <c r="Z38" s="153">
        <f t="shared" si="4"/>
        <v>2.5502257756451652E-2</v>
      </c>
      <c r="AA38" s="153">
        <f t="shared" si="3"/>
        <v>-5.7866258611303012E-2</v>
      </c>
    </row>
    <row r="39" spans="1:27">
      <c r="A39" s="53">
        <v>42795</v>
      </c>
      <c r="B39" s="54">
        <f>VLOOKUP($A39,Mensal!$5:$1048576,20,0)</f>
        <v>7.3990176983658174E-3</v>
      </c>
      <c r="C39" s="54">
        <f>VLOOKUP($A39,Mensal!$5:$1048576,21,0)</f>
        <v>7.3990176983658174E-3</v>
      </c>
      <c r="D39" s="54">
        <f>VLOOKUP($A39,Mensal!$5:$1048576,22,0)</f>
        <v>7.3990176983658174E-3</v>
      </c>
      <c r="E39" s="83">
        <f>VLOOKUP($A39,Mensal!$5:$1048576,23,0)</f>
        <v>9.6300018845405511E-3</v>
      </c>
      <c r="F39" s="54">
        <f>VLOOKUP($A39,Mensal!$5:$1048576,24,0)</f>
        <v>9.6300018845405511E-3</v>
      </c>
      <c r="G39" s="54">
        <f>VLOOKUP($A39,Mensal!$5:$1048576,25,0)</f>
        <v>9.6300018845405511E-3</v>
      </c>
      <c r="H39" s="83">
        <f>VLOOKUP($A39,Mensal!$5:$1048576,26,0)</f>
        <v>2.9882302367397084E-2</v>
      </c>
      <c r="I39" s="54">
        <f>VLOOKUP($A39,Mensal!$5:$1048576,27,0)</f>
        <v>2.9882302367397084E-2</v>
      </c>
      <c r="J39" s="54">
        <f>VLOOKUP($A39,Mensal!$5:$1048576,28,0)</f>
        <v>2.9882302367397084E-2</v>
      </c>
      <c r="K39" s="83">
        <f>VLOOKUP($A39,Mensal!$5:$1048576,29,0)</f>
        <v>0.1225</v>
      </c>
      <c r="L39" s="54">
        <f>VLOOKUP($A39,Mensal!$5:$1048576,30,0)</f>
        <v>0.1225</v>
      </c>
      <c r="M39" s="54">
        <f>VLOOKUP($A39,Mensal!$5:$1048576,31,0)</f>
        <v>0.1225</v>
      </c>
      <c r="N39" s="215">
        <f>VLOOKUP($A39,Mensal!$5:$1048576,32,0)</f>
        <v>226.435</v>
      </c>
      <c r="O39" s="216">
        <f>VLOOKUP($A39,Mensal!$5:$1048576,33,0)</f>
        <v>226.435</v>
      </c>
      <c r="P39" s="216">
        <f>VLOOKUP($A39,Mensal!$5:$1048576,34,0)</f>
        <v>226.435</v>
      </c>
      <c r="Q39" s="139">
        <f>VLOOKUP($A39,Mensal!$5:$1048576,35,0)</f>
        <v>3.1684000000000001</v>
      </c>
      <c r="R39" s="140">
        <f>VLOOKUP($A39,Mensal!$5:$1048576,36,0)</f>
        <v>3.1684000000000001</v>
      </c>
      <c r="S39" s="140">
        <f>VLOOKUP($A39,Mensal!$5:$1048576,37,0)</f>
        <v>3.1684000000000001</v>
      </c>
      <c r="T39" s="141">
        <f t="shared" si="0"/>
        <v>0.28201556182256837</v>
      </c>
      <c r="U39" s="142">
        <f>[2]Índice!$AN86</f>
        <v>0.28201556182256837</v>
      </c>
      <c r="V39" s="142">
        <f t="shared" si="1"/>
        <v>0.28201556182256837</v>
      </c>
      <c r="X39" s="153">
        <f>VLOOKUP($A39,Mensal!$5:$1048576,42,0)</f>
        <v>4.5711051156818616E-2</v>
      </c>
      <c r="Y39" s="153"/>
      <c r="Z39" s="153">
        <f t="shared" si="4"/>
        <v>2.0059131013395293E-2</v>
      </c>
      <c r="AA39" s="153">
        <f t="shared" si="3"/>
        <v>-4.2541437338360244E-2</v>
      </c>
    </row>
    <row r="40" spans="1:27">
      <c r="A40" s="6">
        <v>42887</v>
      </c>
      <c r="B40" s="37">
        <f>VLOOKUP($A40,Mensal!$5:$1048576,20,0)</f>
        <v>-2.6700810721153045E-2</v>
      </c>
      <c r="C40" s="37">
        <f>VLOOKUP($A40,Mensal!$5:$1048576,21,0)</f>
        <v>-2.6700810721153045E-2</v>
      </c>
      <c r="D40" s="37">
        <f>VLOOKUP($A40,Mensal!$5:$1048576,22,0)</f>
        <v>-2.6700810721153045E-2</v>
      </c>
      <c r="E40" s="82">
        <f>VLOOKUP($A40,Mensal!$5:$1048576,23,0)</f>
        <v>2.1942513931840768E-3</v>
      </c>
      <c r="F40" s="37">
        <f>VLOOKUP($A40,Mensal!$5:$1048576,24,0)</f>
        <v>2.1942513931840768E-3</v>
      </c>
      <c r="G40" s="37">
        <f>VLOOKUP($A40,Mensal!$5:$1048576,25,0)</f>
        <v>2.1942513931840768E-3</v>
      </c>
      <c r="H40" s="82">
        <f>VLOOKUP($A40,Mensal!$5:$1048576,26,0)</f>
        <v>2.5466399134767448E-2</v>
      </c>
      <c r="I40" s="37">
        <f>VLOOKUP($A40,Mensal!$5:$1048576,27,0)</f>
        <v>2.5466399134767448E-2</v>
      </c>
      <c r="J40" s="37">
        <f>VLOOKUP($A40,Mensal!$5:$1048576,28,0)</f>
        <v>2.5466399134767448E-2</v>
      </c>
      <c r="K40" s="82">
        <f>VLOOKUP($A40,Mensal!$5:$1048576,29,0)</f>
        <v>0.10249999999999999</v>
      </c>
      <c r="L40" s="37">
        <f>VLOOKUP($A40,Mensal!$5:$1048576,30,0)</f>
        <v>0.10249999999999999</v>
      </c>
      <c r="M40" s="37">
        <f>VLOOKUP($A40,Mensal!$5:$1048576,31,0)</f>
        <v>0.10249999999999999</v>
      </c>
      <c r="N40" s="213">
        <f>VLOOKUP($A40,Mensal!$5:$1048576,32,0)</f>
        <v>242.29</v>
      </c>
      <c r="O40" s="214">
        <f>VLOOKUP($A40,Mensal!$5:$1048576,33,0)</f>
        <v>242.38200000000001</v>
      </c>
      <c r="P40" s="214">
        <f>VLOOKUP($A40,Mensal!$5:$1048576,34,0)</f>
        <v>242.29</v>
      </c>
      <c r="Q40" s="135">
        <f>VLOOKUP($A40,Mensal!$5:$1048576,35,0)</f>
        <v>3.3081999999999998</v>
      </c>
      <c r="R40" s="136">
        <f>VLOOKUP($A40,Mensal!$5:$1048576,36,0)</f>
        <v>3.3081999999999998</v>
      </c>
      <c r="S40" s="136">
        <f>VLOOKUP($A40,Mensal!$5:$1048576,37,0)</f>
        <v>3.3081999999999998</v>
      </c>
      <c r="T40" s="137">
        <f t="shared" si="0"/>
        <v>0.78746648916356854</v>
      </c>
      <c r="U40" s="138">
        <f>[2]Índice!$AN87</f>
        <v>0.78746648916356854</v>
      </c>
      <c r="V40" s="138">
        <f t="shared" si="1"/>
        <v>0.78746648916356854</v>
      </c>
      <c r="X40" s="153">
        <f>VLOOKUP($A40,Mensal!$5:$1048576,42,0)</f>
        <v>2.9985569924055877E-2</v>
      </c>
      <c r="Y40" s="153"/>
      <c r="Z40" s="153">
        <f t="shared" si="4"/>
        <v>2.3221194602974338E-2</v>
      </c>
      <c r="AA40" s="153">
        <f t="shared" si="3"/>
        <v>-2.8117452098082474E-2</v>
      </c>
    </row>
    <row r="41" spans="1:27">
      <c r="A41" s="6">
        <v>42979</v>
      </c>
      <c r="B41" s="37">
        <f>VLOOKUP($A41,Mensal!$5:$1048576,20,0)</f>
        <v>-1.5561165869074634E-3</v>
      </c>
      <c r="C41" s="37">
        <f>VLOOKUP($A41,Mensal!$5:$1048576,21,0)</f>
        <v>-1.5561165869074634E-3</v>
      </c>
      <c r="D41" s="37">
        <f>VLOOKUP($A41,Mensal!$5:$1048576,22,0)</f>
        <v>-1.5561165869074634E-3</v>
      </c>
      <c r="E41" s="82">
        <f>VLOOKUP($A41,Mensal!$5:$1048576,23,0)</f>
        <v>5.9102657757119648E-3</v>
      </c>
      <c r="F41" s="37">
        <f>VLOOKUP($A41,Mensal!$5:$1048576,24,0)</f>
        <v>5.9102657757119648E-3</v>
      </c>
      <c r="G41" s="37">
        <f>VLOOKUP($A41,Mensal!$5:$1048576,25,0)</f>
        <v>5.9102657757119648E-3</v>
      </c>
      <c r="H41" s="82">
        <f>VLOOKUP($A41,Mensal!$5:$1048576,26,0)</f>
        <v>2.1580433826121181E-2</v>
      </c>
      <c r="I41" s="37">
        <f>VLOOKUP($A41,Mensal!$5:$1048576,27,0)</f>
        <v>2.1580433826121181E-2</v>
      </c>
      <c r="J41" s="37">
        <f>VLOOKUP($A41,Mensal!$5:$1048576,28,0)</f>
        <v>2.1580433826121181E-2</v>
      </c>
      <c r="K41" s="82">
        <f>VLOOKUP($A41,Mensal!$5:$1048576,29,0)</f>
        <v>8.2500000000000004E-2</v>
      </c>
      <c r="L41" s="37">
        <f>VLOOKUP($A41,Mensal!$5:$1048576,30,0)</f>
        <v>8.2500000000000004E-2</v>
      </c>
      <c r="M41" s="37">
        <f>VLOOKUP($A41,Mensal!$5:$1048576,31,0)</f>
        <v>8.2500000000000004E-2</v>
      </c>
      <c r="N41" s="213">
        <f>VLOOKUP($A41,Mensal!$5:$1048576,32,0)</f>
        <v>195.905</v>
      </c>
      <c r="O41" s="214">
        <f>VLOOKUP($A41,Mensal!$5:$1048576,33,0)</f>
        <v>195.95400000000001</v>
      </c>
      <c r="P41" s="214">
        <f>VLOOKUP($A41,Mensal!$5:$1048576,34,0)</f>
        <v>195.905</v>
      </c>
      <c r="Q41" s="135">
        <f>VLOOKUP($A41,Mensal!$5:$1048576,35,0)</f>
        <v>3.1680000000000001</v>
      </c>
      <c r="R41" s="136">
        <f>VLOOKUP($A41,Mensal!$5:$1048576,36,0)</f>
        <v>3.1680000000000001</v>
      </c>
      <c r="S41" s="136">
        <f>VLOOKUP($A41,Mensal!$5:$1048576,37,0)</f>
        <v>3.1680000000000001</v>
      </c>
      <c r="T41" s="137">
        <f t="shared" si="0"/>
        <v>1.640734528150634</v>
      </c>
      <c r="U41" s="138">
        <f>[2]Índice!$AN88</f>
        <v>1.640734528150634</v>
      </c>
      <c r="V41" s="138">
        <f t="shared" si="1"/>
        <v>1.640734528150634</v>
      </c>
      <c r="X41" s="153">
        <f>VLOOKUP($A41,Mensal!$5:$1048576,42,0)</f>
        <v>2.5376909332922803E-2</v>
      </c>
      <c r="Y41" s="153"/>
      <c r="Z41" s="153">
        <f t="shared" si="4"/>
        <v>1.5578097354762566E-2</v>
      </c>
      <c r="AA41" s="153">
        <f t="shared" si="3"/>
        <v>-2.3944277571937289E-2</v>
      </c>
    </row>
    <row r="42" spans="1:27">
      <c r="A42" s="6">
        <v>43070</v>
      </c>
      <c r="B42" s="37">
        <f>VLOOKUP($A42,Mensal!$5:$1048576,20,0)</f>
        <v>1.6155390793944902E-2</v>
      </c>
      <c r="C42" s="37">
        <f>VLOOKUP($A42,Mensal!$5:$1048576,21,0)</f>
        <v>1.6155390793944902E-2</v>
      </c>
      <c r="D42" s="37">
        <f>VLOOKUP($A42,Mensal!$5:$1048576,22,0)</f>
        <v>1.6155390793944902E-2</v>
      </c>
      <c r="E42" s="82">
        <f>VLOOKUP($A42,Mensal!$5:$1048576,23,0)</f>
        <v>1.1444547536120231E-2</v>
      </c>
      <c r="F42" s="37">
        <f>VLOOKUP($A42,Mensal!$5:$1048576,24,0)</f>
        <v>1.1444547536120231E-2</v>
      </c>
      <c r="G42" s="37">
        <f>VLOOKUP($A42,Mensal!$5:$1048576,25,0)</f>
        <v>1.1444547536120231E-2</v>
      </c>
      <c r="H42" s="82">
        <f>VLOOKUP($A42,Mensal!$5:$1048576,26,0)</f>
        <v>1.7849088792422529E-2</v>
      </c>
      <c r="I42" s="37">
        <f>VLOOKUP($A42,Mensal!$5:$1048576,27,0)</f>
        <v>1.7849088792422529E-2</v>
      </c>
      <c r="J42" s="37">
        <f>VLOOKUP($A42,Mensal!$5:$1048576,28,0)</f>
        <v>1.7849088792422529E-2</v>
      </c>
      <c r="K42" s="82">
        <f>VLOOKUP($A42,Mensal!$5:$1048576,29,0)</f>
        <v>7.0000000000000007E-2</v>
      </c>
      <c r="L42" s="37">
        <f>VLOOKUP($A42,Mensal!$5:$1048576,30,0)</f>
        <v>7.0000000000000007E-2</v>
      </c>
      <c r="M42" s="37">
        <f>VLOOKUP($A42,Mensal!$5:$1048576,31,0)</f>
        <v>7.0000000000000007E-2</v>
      </c>
      <c r="N42" s="213">
        <f>VLOOKUP($A42,Mensal!$5:$1048576,32,0)</f>
        <v>161.96700000000001</v>
      </c>
      <c r="O42" s="214">
        <f>VLOOKUP($A42,Mensal!$5:$1048576,33,0)</f>
        <v>161.96600000000001</v>
      </c>
      <c r="P42" s="214">
        <f>VLOOKUP($A42,Mensal!$5:$1048576,34,0)</f>
        <v>161.96700000000001</v>
      </c>
      <c r="Q42" s="135">
        <f>VLOOKUP($A42,Mensal!$5:$1048576,35,0)</f>
        <v>3.3079999999999998</v>
      </c>
      <c r="R42" s="136">
        <f>VLOOKUP($A42,Mensal!$5:$1048576,36,0)</f>
        <v>3.3079999999999998</v>
      </c>
      <c r="S42" s="136">
        <f>VLOOKUP($A42,Mensal!$5:$1048576,37,0)</f>
        <v>3.3079999999999998</v>
      </c>
      <c r="T42" s="137">
        <f t="shared" si="0"/>
        <v>2.5761908632542241</v>
      </c>
      <c r="U42" s="138">
        <f>[2]Índice!$AN89</f>
        <v>2.5761908632542241</v>
      </c>
      <c r="V42" s="138">
        <f t="shared" si="1"/>
        <v>2.5761908632542241</v>
      </c>
      <c r="X42" s="153">
        <f>VLOOKUP($A42,Mensal!$5:$1048576,42,0)</f>
        <v>2.9474213204347288E-2</v>
      </c>
      <c r="Y42" s="153"/>
      <c r="Z42" s="153">
        <f t="shared" si="4"/>
        <v>6.3320735396752426E-3</v>
      </c>
      <c r="AA42" s="153">
        <f t="shared" si="3"/>
        <v>-2.7950397237036739E-2</v>
      </c>
    </row>
    <row r="43" spans="1:27">
      <c r="A43" s="53">
        <v>43160</v>
      </c>
      <c r="B43" s="54">
        <f>VLOOKUP($A43,Mensal!$5:$1048576,20,0)</f>
        <v>1.469159804760567E-2</v>
      </c>
      <c r="C43" s="54">
        <f>VLOOKUP($A43,Mensal!$5:$1048576,21,0)</f>
        <v>1.469159804760567E-2</v>
      </c>
      <c r="D43" s="54">
        <f>VLOOKUP($A43,Mensal!$5:$1048576,22,0)</f>
        <v>1.469159804760567E-2</v>
      </c>
      <c r="E43" s="83">
        <f>VLOOKUP($A43,Mensal!$5:$1048576,23,0)</f>
        <v>7.0152101308662562E-3</v>
      </c>
      <c r="F43" s="54">
        <f>VLOOKUP($A43,Mensal!$5:$1048576,24,0)</f>
        <v>7.0152101308662562E-3</v>
      </c>
      <c r="G43" s="54">
        <f>VLOOKUP($A43,Mensal!$5:$1048576,25,0)</f>
        <v>7.0152101308662562E-3</v>
      </c>
      <c r="H43" s="83">
        <f>VLOOKUP($A43,Mensal!$5:$1048576,26,0)</f>
        <v>1.6463462964039E-2</v>
      </c>
      <c r="I43" s="54">
        <f>VLOOKUP($A43,Mensal!$5:$1048576,27,0)</f>
        <v>1.6463462964039E-2</v>
      </c>
      <c r="J43" s="54">
        <f>VLOOKUP($A43,Mensal!$5:$1048576,28,0)</f>
        <v>1.6463462964039E-2</v>
      </c>
      <c r="K43" s="83">
        <f>VLOOKUP($A43,Mensal!$5:$1048576,29,0)</f>
        <v>6.5000000000000002E-2</v>
      </c>
      <c r="L43" s="54">
        <f>VLOOKUP($A43,Mensal!$5:$1048576,30,0)</f>
        <v>6.5000000000000002E-2</v>
      </c>
      <c r="M43" s="54">
        <f>VLOOKUP($A43,Mensal!$5:$1048576,31,0)</f>
        <v>6.5000000000000002E-2</v>
      </c>
      <c r="N43" s="215">
        <f>VLOOKUP($A43,Mensal!$5:$1048576,32,0)</f>
        <v>164.19900000000001</v>
      </c>
      <c r="O43" s="216">
        <f>VLOOKUP($A43,Mensal!$5:$1048576,33,0)</f>
        <v>164.2</v>
      </c>
      <c r="P43" s="216">
        <f>VLOOKUP($A43,Mensal!$5:$1048576,34,0)</f>
        <v>164.19900000000001</v>
      </c>
      <c r="Q43" s="139">
        <f>VLOOKUP($A43,Mensal!$5:$1048576,35,0)</f>
        <v>3.3237999999999999</v>
      </c>
      <c r="R43" s="140">
        <f>VLOOKUP($A43,Mensal!$5:$1048576,36,0)</f>
        <v>3.3237999999999999</v>
      </c>
      <c r="S43" s="140">
        <f>VLOOKUP($A43,Mensal!$5:$1048576,37,0)</f>
        <v>3.3237999999999999</v>
      </c>
      <c r="T43" s="141">
        <f t="shared" si="0"/>
        <v>1.9049819192124451</v>
      </c>
      <c r="U43" s="142">
        <f>[2]Índice!$AN90</f>
        <v>1.9049819192124451</v>
      </c>
      <c r="V43" s="142">
        <f t="shared" si="1"/>
        <v>1.9049819192124451</v>
      </c>
      <c r="X43" s="153">
        <f>VLOOKUP($A43,Mensal!$5:$1048576,42,0)</f>
        <v>2.6808027890635966E-2</v>
      </c>
      <c r="Y43" s="153"/>
      <c r="Z43" s="153">
        <f t="shared" si="4"/>
        <v>9.382433093483078E-3</v>
      </c>
      <c r="AA43" s="153">
        <f t="shared" si="3"/>
        <v>-2.5475090942142509E-2</v>
      </c>
    </row>
    <row r="44" spans="1:27">
      <c r="A44" s="6">
        <v>43252</v>
      </c>
      <c r="B44" s="37">
        <f>VLOOKUP($A44,Mensal!$5:$1048576,20,0)</f>
        <v>3.8594867001036537E-2</v>
      </c>
      <c r="C44" s="37">
        <f>VLOOKUP($A44,Mensal!$5:$1048576,21,0)</f>
        <v>3.8594867001036537E-2</v>
      </c>
      <c r="D44" s="37">
        <f>VLOOKUP($A44,Mensal!$5:$1048576,22,0)</f>
        <v>3.8594867001036537E-2</v>
      </c>
      <c r="E44" s="82">
        <f>VLOOKUP($A44,Mensal!$5:$1048576,23,0)</f>
        <v>1.8887284258576775E-2</v>
      </c>
      <c r="F44" s="37">
        <f>VLOOKUP($A44,Mensal!$5:$1048576,24,0)</f>
        <v>1.8887284258576775E-2</v>
      </c>
      <c r="G44" s="37">
        <f>VLOOKUP($A44,Mensal!$5:$1048576,25,0)</f>
        <v>1.8887284258576775E-2</v>
      </c>
      <c r="H44" s="82">
        <f>VLOOKUP($A44,Mensal!$5:$1048576,26,0)</f>
        <v>1.5868284782783348E-2</v>
      </c>
      <c r="I44" s="37">
        <f>VLOOKUP($A44,Mensal!$5:$1048576,27,0)</f>
        <v>1.5868284782783348E-2</v>
      </c>
      <c r="J44" s="37">
        <f>VLOOKUP($A44,Mensal!$5:$1048576,28,0)</f>
        <v>1.5868284782783348E-2</v>
      </c>
      <c r="K44" s="82">
        <f>VLOOKUP($A44,Mensal!$5:$1048576,29,0)</f>
        <v>6.5000000000000002E-2</v>
      </c>
      <c r="L44" s="37">
        <f>VLOOKUP($A44,Mensal!$5:$1048576,30,0)</f>
        <v>6.5000000000000002E-2</v>
      </c>
      <c r="M44" s="37">
        <f>VLOOKUP($A44,Mensal!$5:$1048576,31,0)</f>
        <v>6.5000000000000002E-2</v>
      </c>
      <c r="N44" s="213">
        <f>VLOOKUP($A44,Mensal!$5:$1048576,32,0)</f>
        <v>269.959</v>
      </c>
      <c r="O44" s="214">
        <f>VLOOKUP($A44,Mensal!$5:$1048576,33,0)</f>
        <v>270.18</v>
      </c>
      <c r="P44" s="214">
        <f>VLOOKUP($A44,Mensal!$5:$1048576,34,0)</f>
        <v>269.959</v>
      </c>
      <c r="Q44" s="135">
        <f>VLOOKUP($A44,Mensal!$5:$1048576,35,0)</f>
        <v>3.8557999999999999</v>
      </c>
      <c r="R44" s="136">
        <f>VLOOKUP($A44,Mensal!$5:$1048576,36,0)</f>
        <v>3.8557999999999999</v>
      </c>
      <c r="S44" s="136">
        <f>VLOOKUP($A44,Mensal!$5:$1048576,37,0)</f>
        <v>3.8557999999999999</v>
      </c>
      <c r="T44" s="137">
        <f t="shared" si="0"/>
        <v>1.617098626111457</v>
      </c>
      <c r="U44" s="138">
        <f>[2]Índice!$AN91</f>
        <v>1.617098626111457</v>
      </c>
      <c r="V44" s="138">
        <f t="shared" si="1"/>
        <v>1.617098626111457</v>
      </c>
      <c r="X44" s="153">
        <f>VLOOKUP($A44,Mensal!$5:$1048576,42,0)</f>
        <v>4.3911039739086943E-2</v>
      </c>
      <c r="Y44" s="153"/>
      <c r="Z44" s="153">
        <f t="shared" si="4"/>
        <v>-2.9630357768085647E-3</v>
      </c>
      <c r="AA44" s="153">
        <f t="shared" si="3"/>
        <v>-4.1441308782307229E-2</v>
      </c>
    </row>
    <row r="45" spans="1:27">
      <c r="A45" s="6">
        <v>43344</v>
      </c>
      <c r="B45" s="37">
        <f>VLOOKUP($A45,Mensal!$5:$1048576,20,0)</f>
        <v>2.7529724342155504E-2</v>
      </c>
      <c r="C45" s="37">
        <f>VLOOKUP($A45,Mensal!$5:$1048576,21,0)</f>
        <v>2.7529724342155504E-2</v>
      </c>
      <c r="D45" s="37">
        <f>VLOOKUP($A45,Mensal!$5:$1048576,22,0)</f>
        <v>2.7529724342155504E-2</v>
      </c>
      <c r="E45" s="82">
        <f>VLOOKUP($A45,Mensal!$5:$1048576,23,0)</f>
        <v>7.2098896611334506E-3</v>
      </c>
      <c r="F45" s="37">
        <f>VLOOKUP($A45,Mensal!$5:$1048576,24,0)</f>
        <v>7.2098896611334506E-3</v>
      </c>
      <c r="G45" s="37">
        <f>VLOOKUP($A45,Mensal!$5:$1048576,25,0)</f>
        <v>7.2098896611334506E-3</v>
      </c>
      <c r="H45" s="82">
        <f>VLOOKUP($A45,Mensal!$5:$1048576,26,0)</f>
        <v>1.5868284782783348E-2</v>
      </c>
      <c r="I45" s="37">
        <f>VLOOKUP($A45,Mensal!$5:$1048576,27,0)</f>
        <v>1.5868284782783348E-2</v>
      </c>
      <c r="J45" s="37">
        <f>VLOOKUP($A45,Mensal!$5:$1048576,28,0)</f>
        <v>1.5868284782783348E-2</v>
      </c>
      <c r="K45" s="82">
        <f>VLOOKUP($A45,Mensal!$5:$1048576,29,0)</f>
        <v>6.5000000000000002E-2</v>
      </c>
      <c r="L45" s="37">
        <f>VLOOKUP($A45,Mensal!$5:$1048576,30,0)</f>
        <v>6.5000000000000002E-2</v>
      </c>
      <c r="M45" s="37">
        <f>VLOOKUP($A45,Mensal!$5:$1048576,31,0)</f>
        <v>6.5000000000000002E-2</v>
      </c>
      <c r="N45" s="213">
        <f>VLOOKUP($A45,Mensal!$5:$1048576,32,0)</f>
        <v>262.964</v>
      </c>
      <c r="O45" s="214">
        <f>VLOOKUP($A45,Mensal!$5:$1048576,33,0)</f>
        <v>262.96499999999997</v>
      </c>
      <c r="P45" s="214">
        <f>VLOOKUP($A45,Mensal!$5:$1048576,34,0)</f>
        <v>262.964</v>
      </c>
      <c r="Q45" s="135">
        <f>VLOOKUP($A45,Mensal!$5:$1048576,35,0)</f>
        <v>4.0038999999999998</v>
      </c>
      <c r="R45" s="136">
        <f>VLOOKUP($A45,Mensal!$5:$1048576,36,0)</f>
        <v>4.0038999999999998</v>
      </c>
      <c r="S45" s="136">
        <f>VLOOKUP($A45,Mensal!$5:$1048576,37,0)</f>
        <v>4.0038999999999998</v>
      </c>
      <c r="T45" s="137">
        <f t="shared" si="0"/>
        <v>2.0568110099114412</v>
      </c>
      <c r="U45" s="138">
        <f>[2]Índice!$AN92</f>
        <v>2.0568110099114412</v>
      </c>
      <c r="V45" s="138">
        <f t="shared" si="1"/>
        <v>2.0568110099114412</v>
      </c>
      <c r="X45" s="153">
        <f>VLOOKUP($A45,Mensal!$5:$1048576,42,0)</f>
        <v>4.5259760164416463E-2</v>
      </c>
      <c r="Y45" s="153"/>
      <c r="Z45" s="153">
        <f t="shared" si="4"/>
        <v>8.5964159114471084E-3</v>
      </c>
      <c r="AA45" s="153">
        <f t="shared" si="3"/>
        <v>-4.2678157013716356E-2</v>
      </c>
    </row>
    <row r="46" spans="1:27">
      <c r="A46" s="6">
        <v>43435</v>
      </c>
      <c r="B46" s="37">
        <f>VLOOKUP($A46,Mensal!$5:$1048576,20,0)</f>
        <v>-6.9233393180258007E-3</v>
      </c>
      <c r="C46" s="37">
        <f>VLOOKUP($A46,Mensal!$5:$1048576,21,0)</f>
        <v>-6.9233393180258007E-3</v>
      </c>
      <c r="D46" s="37">
        <f>VLOOKUP($A46,Mensal!$5:$1048576,22,0)</f>
        <v>-6.9233393180258007E-3</v>
      </c>
      <c r="E46" s="82">
        <f>VLOOKUP($A46,Mensal!$5:$1048576,23,0)</f>
        <v>3.8930647158041953E-3</v>
      </c>
      <c r="F46" s="37">
        <f>VLOOKUP($A46,Mensal!$5:$1048576,24,0)</f>
        <v>3.8930647158041953E-3</v>
      </c>
      <c r="G46" s="37">
        <f>VLOOKUP($A46,Mensal!$5:$1048576,25,0)</f>
        <v>3.8930647158041953E-3</v>
      </c>
      <c r="H46" s="82">
        <f>VLOOKUP($A46,Mensal!$5:$1048576,26,0)</f>
        <v>1.5868284782783348E-2</v>
      </c>
      <c r="I46" s="37">
        <f>VLOOKUP($A46,Mensal!$5:$1048576,27,0)</f>
        <v>1.5868284782783348E-2</v>
      </c>
      <c r="J46" s="37">
        <f>VLOOKUP($A46,Mensal!$5:$1048576,28,0)</f>
        <v>1.5868284782783348E-2</v>
      </c>
      <c r="K46" s="82">
        <f>VLOOKUP($A46,Mensal!$5:$1048576,29,0)</f>
        <v>6.5000000000000002E-2</v>
      </c>
      <c r="L46" s="37">
        <f>VLOOKUP($A46,Mensal!$5:$1048576,30,0)</f>
        <v>6.5000000000000002E-2</v>
      </c>
      <c r="M46" s="37">
        <f>VLOOKUP($A46,Mensal!$5:$1048576,31,0)</f>
        <v>6.5000000000000002E-2</v>
      </c>
      <c r="N46" s="213">
        <f>VLOOKUP($A46,Mensal!$5:$1048576,32,0)</f>
        <v>207.517</v>
      </c>
      <c r="O46" s="214">
        <f>VLOOKUP($A46,Mensal!$5:$1048576,33,0)</f>
        <v>207.51499999999999</v>
      </c>
      <c r="P46" s="214">
        <f>VLOOKUP($A46,Mensal!$5:$1048576,34,0)</f>
        <v>207.517</v>
      </c>
      <c r="Q46" s="135">
        <f>VLOOKUP($A46,Mensal!$5:$1048576,35,0)</f>
        <v>3.8748</v>
      </c>
      <c r="R46" s="136">
        <f>VLOOKUP($A46,Mensal!$5:$1048576,36,0)</f>
        <v>3.8748</v>
      </c>
      <c r="S46" s="136">
        <f>VLOOKUP($A46,Mensal!$5:$1048576,37,0)</f>
        <v>3.8748</v>
      </c>
      <c r="T46" s="137">
        <f t="shared" si="0"/>
        <v>1.5545833073195681</v>
      </c>
      <c r="U46" s="138">
        <f>[2]Índice!$AN93</f>
        <v>1.5545833073195681</v>
      </c>
      <c r="V46" s="138">
        <f t="shared" si="1"/>
        <v>1.5545833073195681</v>
      </c>
      <c r="X46" s="153">
        <f>VLOOKUP($A46,Mensal!$5:$1048576,42,0)</f>
        <v>3.7455811701915254E-2</v>
      </c>
      <c r="Y46" s="153"/>
      <c r="Z46" s="153">
        <f t="shared" si="4"/>
        <v>1.1928780552308282E-2</v>
      </c>
      <c r="AA46" s="153">
        <f>(1+L46/100)/(1+X46)-1</f>
        <v>-3.5476992163682053E-2</v>
      </c>
    </row>
    <row r="47" spans="1:27">
      <c r="A47" s="53">
        <v>43525</v>
      </c>
      <c r="B47" s="54">
        <f>VLOOKUP($A47,Mensal!$5:$1048576,20,0)</f>
        <v>2.1579184695260656E-2</v>
      </c>
      <c r="C47" s="54">
        <f>VLOOKUP($A47,Mensal!$5:$1048576,21,0)</f>
        <v>2.1579184695260656E-2</v>
      </c>
      <c r="D47" s="54">
        <f>VLOOKUP($A47,Mensal!$5:$1048576,22,0)</f>
        <v>2.1579184695260656E-2</v>
      </c>
      <c r="E47" s="83">
        <f>VLOOKUP($A47,Mensal!$5:$1048576,23,0)</f>
        <v>1.5068785890315128E-2</v>
      </c>
      <c r="F47" s="54">
        <f>VLOOKUP($A47,Mensal!$5:$1048576,24,0)</f>
        <v>1.5068785890315128E-2</v>
      </c>
      <c r="G47" s="54">
        <f>VLOOKUP($A47,Mensal!$5:$1048576,25,0)</f>
        <v>1.5068785890315128E-2</v>
      </c>
      <c r="H47" s="83">
        <f>VLOOKUP($A47,Mensal!$5:$1048576,26,0)</f>
        <v>1.5868284782783348E-2</v>
      </c>
      <c r="I47" s="54">
        <f>VLOOKUP($A47,Mensal!$5:$1048576,27,0)</f>
        <v>1.5868284782783348E-2</v>
      </c>
      <c r="J47" s="54">
        <f>VLOOKUP($A47,Mensal!$5:$1048576,28,0)</f>
        <v>1.5868284782783348E-2</v>
      </c>
      <c r="K47" s="83">
        <f>VLOOKUP($A47,Mensal!$5:$1048576,29,0)</f>
        <v>6.5000000000000002E-2</v>
      </c>
      <c r="L47" s="54">
        <f>VLOOKUP($A47,Mensal!$5:$1048576,30,0)</f>
        <v>6.5000000000000002E-2</v>
      </c>
      <c r="M47" s="54">
        <f>VLOOKUP($A47,Mensal!$5:$1048576,31,0)</f>
        <v>6.5000000000000002E-2</v>
      </c>
      <c r="N47" s="215">
        <f>VLOOKUP($A47,Mensal!$5:$1048576,32,0)</f>
        <v>179.98099999999999</v>
      </c>
      <c r="O47" s="216">
        <f>VLOOKUP($A47,Mensal!$5:$1048576,33,0)</f>
        <v>179.661</v>
      </c>
      <c r="P47" s="216">
        <f>VLOOKUP($A47,Mensal!$5:$1048576,34,0)</f>
        <v>179.98099999999999</v>
      </c>
      <c r="Q47" s="139">
        <f>VLOOKUP($A47,Mensal!$5:$1048576,35,0)</f>
        <v>3.8967000000000001</v>
      </c>
      <c r="R47" s="140">
        <f>VLOOKUP($A47,Mensal!$5:$1048576,36,0)</f>
        <v>3.8967000000000001</v>
      </c>
      <c r="S47" s="140">
        <f>VLOOKUP($A47,Mensal!$5:$1048576,37,0)</f>
        <v>3.8967000000000001</v>
      </c>
      <c r="T47" s="141">
        <f t="shared" si="0"/>
        <v>0.90128540019212</v>
      </c>
      <c r="U47" s="142">
        <f>[2]Índice!$AN94</f>
        <v>0.90128540019212</v>
      </c>
      <c r="V47" s="142">
        <f t="shared" si="1"/>
        <v>0.90128540019212</v>
      </c>
      <c r="X47" s="153">
        <f>VLOOKUP($A47,Mensal!$5:$1048576,42,0)</f>
        <v>4.575283531443497E-2</v>
      </c>
      <c r="Y47" s="153"/>
      <c r="Z47" s="153">
        <f t="shared" si="4"/>
        <v>7.8763026070882702E-4</v>
      </c>
      <c r="AA47" s="153">
        <f t="shared" ref="AA47:AA78" si="5">(1+L47/100)/(1+X47)-1</f>
        <v>-4.3129536723535145E-2</v>
      </c>
    </row>
    <row r="48" spans="1:27">
      <c r="A48" s="6">
        <v>43617</v>
      </c>
      <c r="B48" s="37">
        <f>VLOOKUP($A48,Mensal!$5:$1048576,20,0)</f>
        <v>2.1743251414473752E-2</v>
      </c>
      <c r="C48" s="37">
        <f>VLOOKUP($A48,Mensal!$5:$1048576,21,0)</f>
        <v>2.1743251414473752E-2</v>
      </c>
      <c r="D48" s="37">
        <f>VLOOKUP($A48,Mensal!$5:$1048576,22,0)</f>
        <v>2.1743251414473752E-2</v>
      </c>
      <c r="E48" s="82">
        <f>VLOOKUP($A48,Mensal!$5:$1048576,23,0)</f>
        <v>7.1077186347772159E-3</v>
      </c>
      <c r="F48" s="37">
        <f>VLOOKUP($A48,Mensal!$5:$1048576,24,0)</f>
        <v>7.1077186347772159E-3</v>
      </c>
      <c r="G48" s="37">
        <f>VLOOKUP($A48,Mensal!$5:$1048576,25,0)</f>
        <v>7.1077186347772159E-3</v>
      </c>
      <c r="H48" s="82">
        <f>VLOOKUP($A48,Mensal!$5:$1048576,26,0)</f>
        <v>1.5868284782783348E-2</v>
      </c>
      <c r="I48" s="37">
        <f>VLOOKUP($A48,Mensal!$5:$1048576,27,0)</f>
        <v>1.5868284782783348E-2</v>
      </c>
      <c r="J48" s="37">
        <f>VLOOKUP($A48,Mensal!$5:$1048576,28,0)</f>
        <v>1.5868284782783348E-2</v>
      </c>
      <c r="K48" s="82">
        <f>VLOOKUP($A48,Mensal!$5:$1048576,29,0)</f>
        <v>6.5000000000000002E-2</v>
      </c>
      <c r="L48" s="37">
        <f>VLOOKUP($A48,Mensal!$5:$1048576,30,0)</f>
        <v>6.5000000000000002E-2</v>
      </c>
      <c r="M48" s="37">
        <f>VLOOKUP($A48,Mensal!$5:$1048576,31,0)</f>
        <v>6.5000000000000002E-2</v>
      </c>
      <c r="N48" s="213">
        <f>VLOOKUP($A48,Mensal!$5:$1048576,32,0)</f>
        <v>150.196</v>
      </c>
      <c r="O48" s="214">
        <f>VLOOKUP($A48,Mensal!$5:$1048576,33,0)</f>
        <v>150.404</v>
      </c>
      <c r="P48" s="214">
        <f>VLOOKUP($A48,Mensal!$5:$1048576,34,0)</f>
        <v>150.196</v>
      </c>
      <c r="Q48" s="135">
        <f>VLOOKUP($A48,Mensal!$5:$1048576,35,0)</f>
        <v>3.8322000000000003</v>
      </c>
      <c r="R48" s="136">
        <f>VLOOKUP($A48,Mensal!$5:$1048576,36,0)</f>
        <v>3.8322000000000003</v>
      </c>
      <c r="S48" s="136">
        <f>VLOOKUP($A48,Mensal!$5:$1048576,37,0)</f>
        <v>3.8322000000000003</v>
      </c>
      <c r="T48" s="137">
        <f t="shared" si="0"/>
        <v>1.172549987657368</v>
      </c>
      <c r="U48" s="138">
        <f>[2]Índice!$AN95</f>
        <v>1.172549987657368</v>
      </c>
      <c r="V48" s="138">
        <f t="shared" si="1"/>
        <v>1.172549987657368</v>
      </c>
      <c r="X48" s="153">
        <f>VLOOKUP($A48,Mensal!$5:$1048576,42,0)</f>
        <v>3.3662671524801846E-2</v>
      </c>
      <c r="Y48" s="153"/>
      <c r="Z48" s="153">
        <f t="shared" si="4"/>
        <v>8.6987379660656838E-3</v>
      </c>
      <c r="AA48" s="153">
        <f t="shared" si="5"/>
        <v>-3.1937567674861778E-2</v>
      </c>
    </row>
    <row r="49" spans="1:27">
      <c r="A49" s="6">
        <v>43709</v>
      </c>
      <c r="B49" s="37">
        <f>VLOOKUP($A49,Mensal!$5:$1048576,20,0)</f>
        <v>-2.7883822372333222E-3</v>
      </c>
      <c r="C49" s="37">
        <f>VLOOKUP($A49,Mensal!$5:$1048576,21,0)</f>
        <v>-2.7883822372333222E-3</v>
      </c>
      <c r="D49" s="37">
        <f>VLOOKUP($A49,Mensal!$5:$1048576,22,0)</f>
        <v>-2.7883822372333222E-3</v>
      </c>
      <c r="E49" s="82">
        <f>VLOOKUP($A49,Mensal!$5:$1048576,23,0)</f>
        <v>2.6024735964957912E-3</v>
      </c>
      <c r="F49" s="37">
        <f>VLOOKUP($A49,Mensal!$5:$1048576,24,0)</f>
        <v>2.6024735964957912E-3</v>
      </c>
      <c r="G49" s="37">
        <f>VLOOKUP($A49,Mensal!$5:$1048576,25,0)</f>
        <v>2.6024735964957912E-3</v>
      </c>
      <c r="H49" s="82">
        <f>VLOOKUP($A49,Mensal!$5:$1048576,26,0)</f>
        <v>1.4274131485598085E-2</v>
      </c>
      <c r="I49" s="37">
        <f>VLOOKUP($A49,Mensal!$5:$1048576,27,0)</f>
        <v>1.4274131485598085E-2</v>
      </c>
      <c r="J49" s="37">
        <f>VLOOKUP($A49,Mensal!$5:$1048576,28,0)</f>
        <v>1.4274131485598085E-2</v>
      </c>
      <c r="K49" s="82">
        <f>VLOOKUP($A49,Mensal!$5:$1048576,29,0)</f>
        <v>5.5E-2</v>
      </c>
      <c r="L49" s="37">
        <f>VLOOKUP($A49,Mensal!$5:$1048576,30,0)</f>
        <v>5.5E-2</v>
      </c>
      <c r="M49" s="37">
        <f>VLOOKUP($A49,Mensal!$5:$1048576,31,0)</f>
        <v>5.5E-2</v>
      </c>
      <c r="N49" s="213">
        <f>VLOOKUP($A49,Mensal!$5:$1048576,32,0)</f>
        <v>136.536</v>
      </c>
      <c r="O49" s="214">
        <f>VLOOKUP($A49,Mensal!$5:$1048576,33,0)</f>
        <v>136.542</v>
      </c>
      <c r="P49" s="214">
        <f>VLOOKUP($A49,Mensal!$5:$1048576,34,0)</f>
        <v>136.536</v>
      </c>
      <c r="Q49" s="135">
        <f>VLOOKUP($A49,Mensal!$5:$1048576,35,0)</f>
        <v>4.1643999999999997</v>
      </c>
      <c r="R49" s="136">
        <f>VLOOKUP($A49,Mensal!$5:$1048576,36,0)</f>
        <v>4.1643999999999997</v>
      </c>
      <c r="S49" s="136">
        <f>VLOOKUP($A49,Mensal!$5:$1048576,37,0)</f>
        <v>4.1643999999999997</v>
      </c>
      <c r="T49" s="137">
        <f t="shared" si="0"/>
        <v>1.1095246524801541</v>
      </c>
      <c r="U49" s="138">
        <f>[2]Índice!$AN96</f>
        <v>1.1095246524801541</v>
      </c>
      <c r="V49" s="138">
        <f t="shared" si="1"/>
        <v>1.1095246524801541</v>
      </c>
      <c r="X49" s="153">
        <f>VLOOKUP($A49,Mensal!$5:$1048576,42,0)</f>
        <v>2.8934248931768769E-2</v>
      </c>
      <c r="Y49" s="153"/>
      <c r="Z49" s="153">
        <f t="shared" si="4"/>
        <v>1.1641361553033303E-2</v>
      </c>
      <c r="AA49" s="153">
        <f t="shared" si="5"/>
        <v>-2.7586066807706144E-2</v>
      </c>
    </row>
    <row r="50" spans="1:27">
      <c r="A50" s="6">
        <v>43800</v>
      </c>
      <c r="B50" s="37">
        <f>VLOOKUP($A50,Mensal!$5:$1048576,20,0)</f>
        <v>3.089513038424041E-2</v>
      </c>
      <c r="C50" s="37">
        <f>VLOOKUP($A50,Mensal!$5:$1048576,21,0)</f>
        <v>3.089513038424041E-2</v>
      </c>
      <c r="D50" s="37">
        <f>VLOOKUP($A50,Mensal!$5:$1048576,22,0)</f>
        <v>3.089513038424041E-2</v>
      </c>
      <c r="E50" s="82">
        <f>VLOOKUP($A50,Mensal!$5:$1048576,23,0)</f>
        <v>1.7676516496296646E-2</v>
      </c>
      <c r="F50" s="37">
        <f>VLOOKUP($A50,Mensal!$5:$1048576,24,0)</f>
        <v>1.7676516496296646E-2</v>
      </c>
      <c r="G50" s="37">
        <f>VLOOKUP($A50,Mensal!$5:$1048576,25,0)</f>
        <v>1.7676516496296646E-2</v>
      </c>
      <c r="H50" s="82">
        <f>VLOOKUP($A50,Mensal!$5:$1048576,26,0)</f>
        <v>1.186965970536269E-2</v>
      </c>
      <c r="I50" s="37">
        <f>VLOOKUP($A50,Mensal!$5:$1048576,27,0)</f>
        <v>1.186965970536269E-2</v>
      </c>
      <c r="J50" s="37">
        <f>VLOOKUP($A50,Mensal!$5:$1048576,28,0)</f>
        <v>1.186965970536269E-2</v>
      </c>
      <c r="K50" s="82">
        <f>VLOOKUP($A50,Mensal!$5:$1048576,29,0)</f>
        <v>4.4999999999999998E-2</v>
      </c>
      <c r="L50" s="37">
        <f>VLOOKUP($A50,Mensal!$5:$1048576,30,0)</f>
        <v>4.4999999999999998E-2</v>
      </c>
      <c r="M50" s="37">
        <f>VLOOKUP($A50,Mensal!$5:$1048576,31,0)</f>
        <v>4.4999999999999998E-2</v>
      </c>
      <c r="N50" s="213">
        <f>VLOOKUP($A50,Mensal!$5:$1048576,32,0)</f>
        <v>99.45</v>
      </c>
      <c r="O50" s="214">
        <f>VLOOKUP($A50,Mensal!$5:$1048576,33,0)</f>
        <v>99.45</v>
      </c>
      <c r="P50" s="214">
        <f>VLOOKUP($A50,Mensal!$5:$1048576,34,0)</f>
        <v>99.45</v>
      </c>
      <c r="Q50" s="135">
        <f>VLOOKUP($A50,Mensal!$5:$1048576,35,0)</f>
        <v>4.0307000000000004</v>
      </c>
      <c r="R50" s="136">
        <f>VLOOKUP($A50,Mensal!$5:$1048576,36,0)</f>
        <v>4.0307000000000004</v>
      </c>
      <c r="S50" s="136">
        <f>VLOOKUP($A50,Mensal!$5:$1048576,37,0)</f>
        <v>4.0307000000000004</v>
      </c>
      <c r="T50" s="137">
        <f t="shared" si="0"/>
        <v>1.693878274851035</v>
      </c>
      <c r="U50" s="138">
        <f>[2]Índice!$AN97</f>
        <v>1.693878274851035</v>
      </c>
      <c r="V50" s="138">
        <f t="shared" si="1"/>
        <v>1.693878274851035</v>
      </c>
      <c r="X50" s="153">
        <f>VLOOKUP($A50,Mensal!$5:$1048576,42,0)</f>
        <v>4.306151617159526E-2</v>
      </c>
      <c r="Y50" s="153"/>
      <c r="Z50" s="153">
        <f t="shared" si="4"/>
        <v>-5.705994681813098E-3</v>
      </c>
      <c r="AA50" s="153">
        <f t="shared" si="5"/>
        <v>-4.0852351957144872E-2</v>
      </c>
    </row>
    <row r="51" spans="1:27">
      <c r="A51" s="53">
        <v>43891</v>
      </c>
      <c r="B51" s="54">
        <f>VLOOKUP($A51,Mensal!$5:$1048576,20,0)</f>
        <v>1.6856537638714864E-2</v>
      </c>
      <c r="C51" s="54">
        <f>VLOOKUP($A51,Mensal!$5:$1048576,21,0)</f>
        <v>1.6856537638714864E-2</v>
      </c>
      <c r="D51" s="54">
        <f>VLOOKUP($A51,Mensal!$5:$1048576,22,0)</f>
        <v>1.6856537638714864E-2</v>
      </c>
      <c r="E51" s="83">
        <f>VLOOKUP($A51,Mensal!$5:$1048576,23,0)</f>
        <v>5.3080212396032778E-3</v>
      </c>
      <c r="F51" s="54">
        <f>VLOOKUP($A51,Mensal!$5:$1048576,24,0)</f>
        <v>5.3084736749999806E-3</v>
      </c>
      <c r="G51" s="54">
        <f>VLOOKUP($A51,Mensal!$5:$1048576,25,0)</f>
        <v>5.3080212396032778E-3</v>
      </c>
      <c r="H51" s="83">
        <f>VLOOKUP($A51,Mensal!$5:$1048576,26,0)</f>
        <v>1.0256619980561821E-2</v>
      </c>
      <c r="I51" s="54">
        <f>VLOOKUP($A51,Mensal!$5:$1048576,27,0)</f>
        <v>1.0256619980561821E-2</v>
      </c>
      <c r="J51" s="54">
        <f>VLOOKUP($A51,Mensal!$5:$1048576,28,0)</f>
        <v>1.0256619980561821E-2</v>
      </c>
      <c r="K51" s="83">
        <f>VLOOKUP($A51,Mensal!$5:$1048576,29,0)</f>
        <v>3.7499999999999999E-2</v>
      </c>
      <c r="L51" s="54">
        <f>VLOOKUP($A51,Mensal!$5:$1048576,30,0)</f>
        <v>3.7499999999999999E-2</v>
      </c>
      <c r="M51" s="54">
        <f>VLOOKUP($A51,Mensal!$5:$1048576,31,0)</f>
        <v>3.7499999999999999E-2</v>
      </c>
      <c r="N51" s="215">
        <f>VLOOKUP($A51,Mensal!$5:$1048576,32,0)</f>
        <v>275.94900000000001</v>
      </c>
      <c r="O51" s="216">
        <f>VLOOKUP($A51,Mensal!$5:$1048576,33,0)</f>
        <v>275.95</v>
      </c>
      <c r="P51" s="216">
        <f>VLOOKUP($A51,Mensal!$5:$1048576,34,0)</f>
        <v>275.94900000000001</v>
      </c>
      <c r="Q51" s="139">
        <f>VLOOKUP($A51,Mensal!$5:$1048576,35,0)</f>
        <v>5.1986999999999997</v>
      </c>
      <c r="R51" s="140">
        <f>VLOOKUP($A51,Mensal!$5:$1048576,36,0)</f>
        <v>5.1986999999999997</v>
      </c>
      <c r="S51" s="140">
        <f>VLOOKUP($A51,Mensal!$5:$1048576,37,0)</f>
        <v>5.1986999999999997</v>
      </c>
      <c r="T51" s="141">
        <f t="shared" si="0"/>
        <v>0.41399507040313921</v>
      </c>
      <c r="U51" s="142">
        <f>[2]Índice!$AN98</f>
        <v>0.41399507040313921</v>
      </c>
      <c r="V51" s="142">
        <f t="shared" si="1"/>
        <v>0.41399507040313921</v>
      </c>
      <c r="X51" s="153">
        <f>VLOOKUP($A51,Mensal!$5:$1048576,42,0)</f>
        <v>3.3032042111188931E-2</v>
      </c>
      <c r="Y51" s="153"/>
      <c r="Z51" s="153">
        <f t="shared" si="4"/>
        <v>4.9220179030953215E-3</v>
      </c>
      <c r="AA51" s="153">
        <f t="shared" si="5"/>
        <v>-3.1612806553849349E-2</v>
      </c>
    </row>
    <row r="52" spans="1:27">
      <c r="A52" s="6">
        <v>43983</v>
      </c>
      <c r="B52" s="37">
        <f>VLOOKUP($A52,Mensal!$5:$1048576,20,0)</f>
        <v>2.6584774351347651E-2</v>
      </c>
      <c r="C52" s="37">
        <f>VLOOKUP($A52,Mensal!$5:$1048576,21,0)</f>
        <v>2.6584774351347651E-2</v>
      </c>
      <c r="D52" s="37">
        <f>VLOOKUP($A52,Mensal!$5:$1048576,22,0)</f>
        <v>2.6584774351347651E-2</v>
      </c>
      <c r="E52" s="82">
        <f>VLOOKUP($A52,Mensal!$5:$1048576,23,0)</f>
        <v>-4.3058882039603841E-3</v>
      </c>
      <c r="F52" s="37">
        <f>VLOOKUP($A52,Mensal!$5:$1048576,24,0)</f>
        <v>-4.3061293720000338E-3</v>
      </c>
      <c r="G52" s="37">
        <f>VLOOKUP($A52,Mensal!$5:$1048576,25,0)</f>
        <v>-4.3058882039603841E-3</v>
      </c>
      <c r="H52" s="82">
        <f>VLOOKUP($A52,Mensal!$5:$1048576,26,0)</f>
        <v>7.4126204795099682E-3</v>
      </c>
      <c r="I52" s="37">
        <f>VLOOKUP($A52,Mensal!$5:$1048576,27,0)</f>
        <v>7.4126204795099682E-3</v>
      </c>
      <c r="J52" s="37">
        <f>VLOOKUP($A52,Mensal!$5:$1048576,28,0)</f>
        <v>7.4126204795099682E-3</v>
      </c>
      <c r="K52" s="82">
        <f>VLOOKUP($A52,Mensal!$5:$1048576,29,0)</f>
        <v>2.2499999999999999E-2</v>
      </c>
      <c r="L52" s="37">
        <f>VLOOKUP($A52,Mensal!$5:$1048576,30,0)</f>
        <v>2.2499999999999999E-2</v>
      </c>
      <c r="M52" s="37">
        <f>VLOOKUP($A52,Mensal!$5:$1048576,31,0)</f>
        <v>2.2499999999999999E-2</v>
      </c>
      <c r="N52" s="213">
        <f>VLOOKUP($A52,Mensal!$5:$1048576,32,0)</f>
        <v>255.59</v>
      </c>
      <c r="O52" s="214">
        <f>VLOOKUP($A52,Mensal!$5:$1048576,33,0)</f>
        <v>256.51400000000001</v>
      </c>
      <c r="P52" s="214">
        <f>VLOOKUP($A52,Mensal!$5:$1048576,34,0)</f>
        <v>255.59</v>
      </c>
      <c r="Q52" s="135">
        <f>VLOOKUP($A52,Mensal!$5:$1048576,35,0)</f>
        <v>5.476</v>
      </c>
      <c r="R52" s="136">
        <f>VLOOKUP($A52,Mensal!$5:$1048576,36,0)</f>
        <v>5.476</v>
      </c>
      <c r="S52" s="136">
        <f>VLOOKUP($A52,Mensal!$5:$1048576,37,0)</f>
        <v>5.476</v>
      </c>
      <c r="T52" s="137">
        <f t="shared" si="0"/>
        <v>-10.13767850733656</v>
      </c>
      <c r="U52" s="138">
        <f>[2]Índice!$AN99</f>
        <v>-10.13767850733656</v>
      </c>
      <c r="V52" s="138">
        <f t="shared" si="1"/>
        <v>-10.13767850733656</v>
      </c>
      <c r="X52" s="153">
        <f>VLOOKUP($A52,Mensal!$5:$1048576,42,0)</f>
        <v>2.1324386121051697E-2</v>
      </c>
      <c r="Y52" s="153"/>
      <c r="Z52" s="153">
        <f t="shared" si="4"/>
        <v>1.1769430542058812E-2</v>
      </c>
      <c r="AA52" s="153">
        <f t="shared" si="5"/>
        <v>-2.0658848851329625E-2</v>
      </c>
    </row>
    <row r="53" spans="1:27">
      <c r="A53" s="6">
        <v>44075</v>
      </c>
      <c r="B53" s="37">
        <f>VLOOKUP($A53,Mensal!$5:$1048576,20,0)</f>
        <v>9.5924051239922203E-2</v>
      </c>
      <c r="C53" s="37">
        <f>VLOOKUP($A53,Mensal!$5:$1048576,21,0)</f>
        <v>9.5924051239922203E-2</v>
      </c>
      <c r="D53" s="37">
        <f>VLOOKUP($A53,Mensal!$5:$1048576,22,0)</f>
        <v>9.5924051239922203E-2</v>
      </c>
      <c r="E53" s="82">
        <f>VLOOKUP($A53,Mensal!$5:$1048576,23,0)</f>
        <v>1.2447750992402584E-2</v>
      </c>
      <c r="F53" s="37">
        <f>VLOOKUP($A53,Mensal!$5:$1048576,24,0)</f>
        <v>1.2447095295999855E-2</v>
      </c>
      <c r="G53" s="37">
        <f>VLOOKUP($A53,Mensal!$5:$1048576,25,0)</f>
        <v>1.2447750992402584E-2</v>
      </c>
      <c r="H53" s="82">
        <f>VLOOKUP($A53,Mensal!$5:$1048576,26,0)</f>
        <v>5.1679633859147422E-3</v>
      </c>
      <c r="I53" s="37">
        <f>VLOOKUP($A53,Mensal!$5:$1048576,27,0)</f>
        <v>5.1679633859147422E-3</v>
      </c>
      <c r="J53" s="37">
        <f>VLOOKUP($A53,Mensal!$5:$1048576,28,0)</f>
        <v>5.1679633859147422E-3</v>
      </c>
      <c r="K53" s="82">
        <f>VLOOKUP($A53,Mensal!$5:$1048576,29,0)</f>
        <v>0.02</v>
      </c>
      <c r="L53" s="37">
        <f>VLOOKUP($A53,Mensal!$5:$1048576,30,0)</f>
        <v>0.02</v>
      </c>
      <c r="M53" s="37">
        <f>VLOOKUP($A53,Mensal!$5:$1048576,31,0)</f>
        <v>0.02</v>
      </c>
      <c r="N53" s="213">
        <f>VLOOKUP($A53,Mensal!$5:$1048576,32,0)</f>
        <v>249.48699999999999</v>
      </c>
      <c r="O53" s="214">
        <f>VLOOKUP($A53,Mensal!$5:$1048576,33,0)</f>
        <v>249.64400000000001</v>
      </c>
      <c r="P53" s="214">
        <f>VLOOKUP($A53,Mensal!$5:$1048576,34,0)</f>
        <v>249.48699999999999</v>
      </c>
      <c r="Q53" s="135">
        <f>VLOOKUP($A53,Mensal!$5:$1048576,35,0)</f>
        <v>5.6406999999999998</v>
      </c>
      <c r="R53" s="136">
        <f>VLOOKUP($A53,Mensal!$5:$1048576,36,0)</f>
        <v>5.6406999999999998</v>
      </c>
      <c r="S53" s="136">
        <f>VLOOKUP($A53,Mensal!$5:$1048576,37,0)</f>
        <v>5.6406999999999998</v>
      </c>
      <c r="T53" s="137">
        <f t="shared" si="0"/>
        <v>-3.0357079095075572</v>
      </c>
      <c r="U53" s="138">
        <f>[2]Índice!$AN100</f>
        <v>-3.0357079095075572</v>
      </c>
      <c r="V53" s="138">
        <f t="shared" si="1"/>
        <v>-3.0357079095075572</v>
      </c>
      <c r="X53" s="153">
        <f>VLOOKUP($A53,Mensal!$5:$1048576,42,0)</f>
        <v>3.1352839549629863E-2</v>
      </c>
      <c r="Y53" s="153"/>
      <c r="Z53" s="153">
        <f t="shared" si="4"/>
        <v>-7.1896417540285862E-3</v>
      </c>
      <c r="AA53" s="153">
        <f t="shared" si="5"/>
        <v>-3.0205801889519823E-2</v>
      </c>
    </row>
    <row r="54" spans="1:27">
      <c r="A54" s="6">
        <v>44166</v>
      </c>
      <c r="B54" s="37">
        <f>VLOOKUP($A54,Mensal!$5:$1048576,20,0)</f>
        <v>7.6362036842990033E-2</v>
      </c>
      <c r="C54" s="37">
        <f>VLOOKUP($A54,Mensal!$5:$1048576,21,0)</f>
        <v>7.6362036842990033E-2</v>
      </c>
      <c r="D54" s="37">
        <f>VLOOKUP($A54,Mensal!$5:$1048576,22,0)</f>
        <v>7.6362036842990033E-2</v>
      </c>
      <c r="E54" s="82">
        <f>VLOOKUP($A54,Mensal!$5:$1048576,23,0)</f>
        <v>3.1317432494948561E-2</v>
      </c>
      <c r="F54" s="37">
        <f>VLOOKUP($A54,Mensal!$5:$1048576,24,0)</f>
        <v>3.1313823289999876E-2</v>
      </c>
      <c r="G54" s="37">
        <f>VLOOKUP($A54,Mensal!$5:$1048576,25,0)</f>
        <v>3.1317432494948561E-2</v>
      </c>
      <c r="H54" s="82">
        <f>VLOOKUP($A54,Mensal!$5:$1048576,26,0)</f>
        <v>4.9629315732038215E-3</v>
      </c>
      <c r="I54" s="37">
        <f>VLOOKUP($A54,Mensal!$5:$1048576,27,0)</f>
        <v>4.9629315732038215E-3</v>
      </c>
      <c r="J54" s="37">
        <f>VLOOKUP($A54,Mensal!$5:$1048576,28,0)</f>
        <v>4.9629315732038215E-3</v>
      </c>
      <c r="K54" s="82">
        <f>VLOOKUP($A54,Mensal!$5:$1048576,29,0)</f>
        <v>0.02</v>
      </c>
      <c r="L54" s="37">
        <f>VLOOKUP($A54,Mensal!$5:$1048576,30,0)</f>
        <v>0.02</v>
      </c>
      <c r="M54" s="37">
        <f>VLOOKUP($A54,Mensal!$5:$1048576,31,0)</f>
        <v>0.02</v>
      </c>
      <c r="N54" s="213">
        <f>VLOOKUP($A54,Mensal!$5:$1048576,32,0)</f>
        <v>142.852</v>
      </c>
      <c r="O54" s="214">
        <f>VLOOKUP($A54,Mensal!$5:$1048576,33,0)</f>
        <v>142.851</v>
      </c>
      <c r="P54" s="214">
        <f>VLOOKUP($A54,Mensal!$5:$1048576,34,0)</f>
        <v>142.852</v>
      </c>
      <c r="Q54" s="135">
        <f>VLOOKUP($A54,Mensal!$5:$1048576,35,0)</f>
        <v>5.1966999999999999</v>
      </c>
      <c r="R54" s="136">
        <f>VLOOKUP($A54,Mensal!$5:$1048576,36,0)</f>
        <v>5.1966999999999999</v>
      </c>
      <c r="S54" s="136">
        <f>VLOOKUP($A54,Mensal!$5:$1048576,37,0)</f>
        <v>5.1966999999999999</v>
      </c>
      <c r="T54" s="137">
        <f t="shared" si="0"/>
        <v>-0.33388845777130299</v>
      </c>
      <c r="U54" s="138">
        <f>[2]Índice!$AN101</f>
        <v>-0.33388845777130299</v>
      </c>
      <c r="V54" s="138">
        <f t="shared" si="1"/>
        <v>-0.33388845777130299</v>
      </c>
      <c r="X54" s="153">
        <f>VLOOKUP($A54,Mensal!$5:$1048576,42,0)</f>
        <v>4.517341500509886E-2</v>
      </c>
      <c r="Y54" s="153"/>
      <c r="Z54" s="153">
        <f t="shared" si="4"/>
        <v>-2.5550798526809193E-2</v>
      </c>
      <c r="AA54" s="153">
        <f t="shared" si="5"/>
        <v>-4.3029620117996825E-2</v>
      </c>
    </row>
    <row r="55" spans="1:27">
      <c r="A55" s="53">
        <v>44256</v>
      </c>
      <c r="B55" s="54">
        <f>VLOOKUP($A55,Mensal!$5:$1048576,20,0)</f>
        <v>8.2577522738505493E-2</v>
      </c>
      <c r="C55" s="54">
        <f>VLOOKUP($A55,Mensal!$5:$1048576,21,0)</f>
        <v>8.2577522738505493E-2</v>
      </c>
      <c r="D55" s="54">
        <f>VLOOKUP($A55,Mensal!$5:$1048576,22,0)</f>
        <v>8.2577522738505493E-2</v>
      </c>
      <c r="E55" s="83">
        <f>VLOOKUP($A55,Mensal!$5:$1048576,23,0)</f>
        <v>2.0524929949999882E-2</v>
      </c>
      <c r="F55" s="54">
        <f>VLOOKUP($A55,Mensal!$5:$1048576,24,0)</f>
        <v>2.0524929949999882E-2</v>
      </c>
      <c r="G55" s="54">
        <f>VLOOKUP($A55,Mensal!$5:$1048576,25,0)</f>
        <v>2.0524929949999882E-2</v>
      </c>
      <c r="H55" s="83">
        <f>VLOOKUP($A55,Mensal!$5:$1048576,26,0)</f>
        <v>5.5766521206770392E-3</v>
      </c>
      <c r="I55" s="54">
        <f>VLOOKUP($A55,Mensal!$5:$1048576,27,0)</f>
        <v>5.5766521206770392E-3</v>
      </c>
      <c r="J55" s="54">
        <f>VLOOKUP($A55,Mensal!$5:$1048576,28,0)</f>
        <v>5.5766521206770392E-3</v>
      </c>
      <c r="K55" s="83">
        <f>VLOOKUP($A55,Mensal!$5:$1048576,29,0)</f>
        <v>2.75E-2</v>
      </c>
      <c r="L55" s="54">
        <f>VLOOKUP($A55,Mensal!$5:$1048576,30,0)</f>
        <v>2.75E-2</v>
      </c>
      <c r="M55" s="54">
        <f>VLOOKUP($A55,Mensal!$5:$1048576,31,0)</f>
        <v>2.75E-2</v>
      </c>
      <c r="N55" s="215">
        <f>VLOOKUP($A55,Mensal!$5:$1048576,32,0)</f>
        <v>225.45400000000001</v>
      </c>
      <c r="O55" s="216">
        <f>VLOOKUP($A55,Mensal!$5:$1048576,33,0)</f>
        <v>225.452</v>
      </c>
      <c r="P55" s="216">
        <f>VLOOKUP($A55,Mensal!$5:$1048576,34,0)</f>
        <v>225.45400000000001</v>
      </c>
      <c r="Q55" s="139">
        <f>VLOOKUP($A55,Mensal!$5:$1048576,35,0)</f>
        <v>5.6973000000000003</v>
      </c>
      <c r="R55" s="140">
        <f>VLOOKUP($A55,Mensal!$5:$1048576,36,0)</f>
        <v>5.6973000000000003</v>
      </c>
      <c r="S55" s="140">
        <f>VLOOKUP($A55,Mensal!$5:$1048576,37,0)</f>
        <v>5.6973000000000003</v>
      </c>
      <c r="T55" s="141">
        <f t="shared" si="0"/>
        <v>1.749748808481089</v>
      </c>
      <c r="U55" s="142">
        <f>[2]Índice!$AN102</f>
        <v>1.749748808481089</v>
      </c>
      <c r="V55" s="142">
        <f t="shared" si="1"/>
        <v>1.749748808481089</v>
      </c>
      <c r="X55" s="153">
        <f>VLOOKUP($A55,Mensal!$5:$1048576,42,0)</f>
        <v>6.0993271283718897E-2</v>
      </c>
      <c r="Y55" s="153"/>
      <c r="Z55" s="153">
        <f t="shared" ref="Z55:Z78" si="6">(1+I55)/(1+F55)-1</f>
        <v>-1.4647636123945817E-2</v>
      </c>
      <c r="AA55" s="153">
        <f t="shared" si="5"/>
        <v>-5.722776282101627E-2</v>
      </c>
    </row>
    <row r="56" spans="1:27">
      <c r="A56" s="6">
        <v>44348</v>
      </c>
      <c r="B56" s="37">
        <f>VLOOKUP($A56,Mensal!$5:$1048576,20,0)</f>
        <v>6.3031894919501674E-2</v>
      </c>
      <c r="C56" s="37">
        <f>VLOOKUP($A56,Mensal!$5:$1048576,21,0)</f>
        <v>6.3031894919501674E-2</v>
      </c>
      <c r="D56" s="37">
        <f>VLOOKUP($A56,Mensal!$5:$1048576,22,0)</f>
        <v>6.3031894919501674E-2</v>
      </c>
      <c r="E56" s="82">
        <f>VLOOKUP($A56,Mensal!$5:$1048576,23,0)</f>
        <v>1.6786286369000036E-2</v>
      </c>
      <c r="F56" s="37">
        <f>VLOOKUP($A56,Mensal!$5:$1048576,24,0)</f>
        <v>1.6786286369000036E-2</v>
      </c>
      <c r="G56" s="37">
        <f>VLOOKUP($A56,Mensal!$5:$1048576,25,0)</f>
        <v>1.6786286369000036E-2</v>
      </c>
      <c r="H56" s="82">
        <f>VLOOKUP($A56,Mensal!$5:$1048576,26,0)</f>
        <v>8.6330322640713053E-3</v>
      </c>
      <c r="I56" s="37">
        <f>VLOOKUP($A56,Mensal!$5:$1048576,27,0)</f>
        <v>8.6330322640713053E-3</v>
      </c>
      <c r="J56" s="37">
        <f>VLOOKUP($A56,Mensal!$5:$1048576,28,0)</f>
        <v>8.6330322640713053E-3</v>
      </c>
      <c r="K56" s="82">
        <f>VLOOKUP($A56,Mensal!$5:$1048576,29,0)</f>
        <v>4.2500000000000003E-2</v>
      </c>
      <c r="L56" s="37">
        <f>VLOOKUP($A56,Mensal!$5:$1048576,30,0)</f>
        <v>4.2500000000000003E-2</v>
      </c>
      <c r="M56" s="37">
        <f>VLOOKUP($A56,Mensal!$5:$1048576,31,0)</f>
        <v>4.2500000000000003E-2</v>
      </c>
      <c r="N56" s="213">
        <f>VLOOKUP($A56,Mensal!$5:$1048576,32,0)</f>
        <v>164.77099999999999</v>
      </c>
      <c r="O56" s="214">
        <f>VLOOKUP($A56,Mensal!$5:$1048576,33,0)</f>
        <v>164.79400000000001</v>
      </c>
      <c r="P56" s="214">
        <f>VLOOKUP($A56,Mensal!$5:$1048576,34,0)</f>
        <v>164.77099999999999</v>
      </c>
      <c r="Q56" s="135">
        <f>VLOOKUP($A56,Mensal!$5:$1048576,35,0)</f>
        <v>5.0022000000000002</v>
      </c>
      <c r="R56" s="136">
        <f>VLOOKUP($A56,Mensal!$5:$1048576,36,0)</f>
        <v>5.0022000000000002</v>
      </c>
      <c r="S56" s="136">
        <f>VLOOKUP($A56,Mensal!$5:$1048576,37,0)</f>
        <v>5.0022000000000002</v>
      </c>
      <c r="T56" s="137">
        <f t="shared" si="0"/>
        <v>12.396533236269191</v>
      </c>
      <c r="U56" s="138">
        <f>[2]Índice!$AN103</f>
        <v>12.396533236269191</v>
      </c>
      <c r="V56" s="138">
        <f t="shared" si="1"/>
        <v>12.396533236269191</v>
      </c>
      <c r="X56" s="153">
        <f>VLOOKUP($A56,Mensal!$5:$1048576,42,0)</f>
        <v>8.3468965707955256E-2</v>
      </c>
      <c r="Y56" s="153"/>
      <c r="Z56" s="153">
        <f t="shared" si="6"/>
        <v>-8.0186507373584126E-3</v>
      </c>
      <c r="AA56" s="153">
        <f t="shared" si="5"/>
        <v>-7.6646372287823783E-2</v>
      </c>
    </row>
    <row r="57" spans="1:27">
      <c r="A57" s="6">
        <v>44440</v>
      </c>
      <c r="B57" s="37">
        <f>VLOOKUP($A57,Mensal!$5:$1048576,20,0)</f>
        <v>7.9746553465713799E-3</v>
      </c>
      <c r="C57" s="37">
        <f>VLOOKUP($A57,Mensal!$5:$1048576,21,0)</f>
        <v>7.9750272604819372E-3</v>
      </c>
      <c r="D57" s="37">
        <f>VLOOKUP($A57,Mensal!$5:$1048576,22,0)</f>
        <v>7.9746553465713799E-3</v>
      </c>
      <c r="E57" s="82">
        <f>VLOOKUP($A57,Mensal!$5:$1048576,23,0)</f>
        <v>3.0196768831999954E-2</v>
      </c>
      <c r="F57" s="37">
        <f>VLOOKUP($A57,Mensal!$5:$1048576,24,0)</f>
        <v>3.0196768831999954E-2</v>
      </c>
      <c r="G57" s="37">
        <f>VLOOKUP($A57,Mensal!$5:$1048576,25,0)</f>
        <v>3.0196768831999954E-2</v>
      </c>
      <c r="H57" s="82">
        <f>VLOOKUP($A57,Mensal!$5:$1048576,26,0)</f>
        <v>1.2866620308487953E-2</v>
      </c>
      <c r="I57" s="37">
        <f>VLOOKUP($A57,Mensal!$5:$1048576,27,0)</f>
        <v>1.2866620308487953E-2</v>
      </c>
      <c r="J57" s="37">
        <f>VLOOKUP($A57,Mensal!$5:$1048576,28,0)</f>
        <v>1.2866620308487953E-2</v>
      </c>
      <c r="K57" s="82">
        <f>VLOOKUP($A57,Mensal!$5:$1048576,29,0)</f>
        <v>6.25E-2</v>
      </c>
      <c r="L57" s="37">
        <f>VLOOKUP($A57,Mensal!$5:$1048576,30,0)</f>
        <v>6.25E-2</v>
      </c>
      <c r="M57" s="37">
        <f>VLOOKUP($A57,Mensal!$5:$1048576,31,0)</f>
        <v>6.25E-2</v>
      </c>
      <c r="N57" s="213">
        <f>VLOOKUP($A57,Mensal!$5:$1048576,32,0)</f>
        <v>206.01</v>
      </c>
      <c r="O57" s="214">
        <f>VLOOKUP($A57,Mensal!$5:$1048576,33,0)</f>
        <v>206.01</v>
      </c>
      <c r="P57" s="214">
        <f>VLOOKUP($A57,Mensal!$5:$1048576,34,0)</f>
        <v>206.01</v>
      </c>
      <c r="Q57" s="135">
        <f>VLOOKUP($A57,Mensal!$5:$1048576,35,0)</f>
        <v>5.4394</v>
      </c>
      <c r="R57" s="136">
        <f>VLOOKUP($A57,Mensal!$5:$1048576,36,0)</f>
        <v>5.4394</v>
      </c>
      <c r="S57" s="136">
        <f>VLOOKUP($A57,Mensal!$5:$1048576,37,0)</f>
        <v>5.4394</v>
      </c>
      <c r="T57" s="137">
        <f t="shared" si="0"/>
        <v>4.2129771241733014</v>
      </c>
      <c r="U57" s="138">
        <f>[2]Índice!$AN104</f>
        <v>4.2129771241733014</v>
      </c>
      <c r="V57" s="138">
        <f t="shared" si="1"/>
        <v>4.2129771241733014</v>
      </c>
      <c r="X57" s="153">
        <f>VLOOKUP($A57,Mensal!$5:$1048576,42,0)</f>
        <v>0.10246375616866721</v>
      </c>
      <c r="Y57" s="153"/>
      <c r="Z57" s="153">
        <f t="shared" si="6"/>
        <v>-1.6822173246728633E-2</v>
      </c>
      <c r="AA57" s="153">
        <f t="shared" si="5"/>
        <v>-9.2373790611114392E-2</v>
      </c>
    </row>
    <row r="58" spans="1:27">
      <c r="A58" s="6">
        <v>44531</v>
      </c>
      <c r="B58" s="37">
        <f>VLOOKUP($A58,Mensal!$5:$1048576,20,0)</f>
        <v>1.5378781505881456E-2</v>
      </c>
      <c r="C58" s="37">
        <f>VLOOKUP($A58,Mensal!$5:$1048576,21,0)</f>
        <v>1.5378781505881456E-2</v>
      </c>
      <c r="D58" s="37">
        <f>VLOOKUP($A58,Mensal!$5:$1048576,22,0)</f>
        <v>1.5378781505881456E-2</v>
      </c>
      <c r="E58" s="82">
        <f>VLOOKUP($A58,Mensal!$5:$1048576,23,0)</f>
        <v>2.958021687500012E-2</v>
      </c>
      <c r="F58" s="37">
        <f>VLOOKUP($A58,Mensal!$5:$1048576,24,0)</f>
        <v>2.958021687500012E-2</v>
      </c>
      <c r="G58" s="37">
        <f>VLOOKUP($A58,Mensal!$5:$1048576,25,0)</f>
        <v>2.958021687500012E-2</v>
      </c>
      <c r="H58" s="82">
        <f>VLOOKUP($A58,Mensal!$5:$1048576,26,0)</f>
        <v>2.0010557600762091E-2</v>
      </c>
      <c r="I58" s="37">
        <f>VLOOKUP($A58,Mensal!$5:$1048576,27,0)</f>
        <v>2.0010557600762091E-2</v>
      </c>
      <c r="J58" s="37">
        <f>VLOOKUP($A58,Mensal!$5:$1048576,28,0)</f>
        <v>2.0010557600762091E-2</v>
      </c>
      <c r="K58" s="82">
        <f>VLOOKUP($A58,Mensal!$5:$1048576,29,0)</f>
        <v>9.2499999999999999E-2</v>
      </c>
      <c r="L58" s="37">
        <f>VLOOKUP($A58,Mensal!$5:$1048576,30,0)</f>
        <v>9.2499999999999999E-2</v>
      </c>
      <c r="M58" s="37">
        <f>VLOOKUP($A58,Mensal!$5:$1048576,31,0)</f>
        <v>9.2499999999999999E-2</v>
      </c>
      <c r="N58" s="213">
        <f>VLOOKUP($A58,Mensal!$5:$1048576,32,0)</f>
        <v>205.251</v>
      </c>
      <c r="O58" s="214">
        <f>VLOOKUP($A58,Mensal!$5:$1048576,33,0)</f>
        <v>205.251</v>
      </c>
      <c r="P58" s="214">
        <f>VLOOKUP($A58,Mensal!$5:$1048576,34,0)</f>
        <v>205.251</v>
      </c>
      <c r="Q58" s="135">
        <f>VLOOKUP($A58,Mensal!$5:$1048576,35,0)</f>
        <v>5.5804999999999998</v>
      </c>
      <c r="R58" s="136">
        <f>VLOOKUP($A58,Mensal!$5:$1048576,36,0)</f>
        <v>5.5804999999999998</v>
      </c>
      <c r="S58" s="136">
        <f>VLOOKUP($A58,Mensal!$5:$1048576,37,0)</f>
        <v>5.5804999999999998</v>
      </c>
      <c r="T58" s="137">
        <f t="shared" si="0"/>
        <v>1.458598581235981</v>
      </c>
      <c r="U58" s="138">
        <f>[2]Índice!$AN105</f>
        <v>1.458598581235981</v>
      </c>
      <c r="V58" s="138">
        <f t="shared" si="1"/>
        <v>1.458598581235981</v>
      </c>
      <c r="X58" s="153">
        <f>VLOOKUP($A58,Mensal!$5:$1048576,42,0)</f>
        <v>0.10061054893257904</v>
      </c>
      <c r="Y58" s="153"/>
      <c r="Z58" s="153">
        <f t="shared" si="6"/>
        <v>-9.2947194569102942E-3</v>
      </c>
      <c r="AA58" s="153">
        <f t="shared" si="5"/>
        <v>-9.0572954283655083E-2</v>
      </c>
    </row>
    <row r="59" spans="1:27">
      <c r="A59" s="53">
        <v>44621</v>
      </c>
      <c r="B59" s="54">
        <f>VLOOKUP($A59,Mensal!$5:$1048576,20,0)</f>
        <v>5.4879179976306647E-2</v>
      </c>
      <c r="C59" s="54">
        <f>VLOOKUP($A59,Mensal!$5:$1048576,21,0)</f>
        <v>5.4879179976306647E-2</v>
      </c>
      <c r="D59" s="54">
        <f>VLOOKUP($A59,Mensal!$5:$1048576,22,0)</f>
        <v>5.4879179976306647E-2</v>
      </c>
      <c r="E59" s="83">
        <f>VLOOKUP($A59,Mensal!$5:$1048576,23,0)</f>
        <v>3.2006523548000043E-2</v>
      </c>
      <c r="F59" s="54">
        <f>VLOOKUP($A59,Mensal!$5:$1048576,24,0)</f>
        <v>3.2006523548000043E-2</v>
      </c>
      <c r="G59" s="54">
        <f>VLOOKUP($A59,Mensal!$5:$1048576,25,0)</f>
        <v>3.2006523548000043E-2</v>
      </c>
      <c r="H59" s="83">
        <f>VLOOKUP($A59,Mensal!$5:$1048576,26,0)</f>
        <v>2.5457642261178748E-2</v>
      </c>
      <c r="I59" s="54">
        <f>VLOOKUP($A59,Mensal!$5:$1048576,27,0)</f>
        <v>2.5457642261178748E-2</v>
      </c>
      <c r="J59" s="54">
        <f>VLOOKUP($A59,Mensal!$5:$1048576,28,0)</f>
        <v>2.5457642261178748E-2</v>
      </c>
      <c r="K59" s="83">
        <f>VLOOKUP($A59,Mensal!$5:$1048576,29,0)</f>
        <v>0.11749999999999999</v>
      </c>
      <c r="L59" s="54">
        <f>VLOOKUP($A59,Mensal!$5:$1048576,30,0)</f>
        <v>0.11749999999999999</v>
      </c>
      <c r="M59" s="54">
        <f>VLOOKUP($A59,Mensal!$5:$1048576,31,0)</f>
        <v>0.11749999999999999</v>
      </c>
      <c r="N59" s="215">
        <f>VLOOKUP($A59,Mensal!$5:$1048576,32,0)</f>
        <v>219.17</v>
      </c>
      <c r="O59" s="216">
        <f>VLOOKUP($A59,Mensal!$5:$1048576,33,0)</f>
        <v>208.786</v>
      </c>
      <c r="P59" s="216">
        <f>VLOOKUP($A59,Mensal!$5:$1048576,34,0)</f>
        <v>208.786</v>
      </c>
      <c r="Q59" s="139">
        <f>VLOOKUP($A59,Mensal!$5:$1048576,35,0)</f>
        <v>4.7378</v>
      </c>
      <c r="R59" s="140">
        <f>VLOOKUP($A59,Mensal!$5:$1048576,36,0)</f>
        <v>4.7378</v>
      </c>
      <c r="S59" s="140">
        <f>VLOOKUP($A59,Mensal!$5:$1048576,37,0)</f>
        <v>4.7378</v>
      </c>
      <c r="T59" s="141">
        <f t="shared" si="0"/>
        <v>1.473432246276096</v>
      </c>
      <c r="U59" s="142">
        <f>[2]Índice!$AN106</f>
        <v>1.473432246276096</v>
      </c>
      <c r="V59" s="142">
        <f t="shared" si="1"/>
        <v>1.473432246276096</v>
      </c>
      <c r="X59" s="153">
        <f>VLOOKUP($A59,Mensal!$5:$1048576,42,0)</f>
        <v>0.11299315974556001</v>
      </c>
      <c r="Y59" s="153"/>
      <c r="Z59" s="153">
        <f t="shared" si="6"/>
        <v>-6.3457750870667962E-3</v>
      </c>
      <c r="AA59" s="153">
        <f t="shared" si="5"/>
        <v>-0.10046616977513378</v>
      </c>
    </row>
    <row r="60" spans="1:27">
      <c r="A60" s="6">
        <v>44713</v>
      </c>
      <c r="B60" s="37">
        <f>VLOOKUP($A60,Mensal!$5:$1048576,20,0)</f>
        <v>2.5351497026067538E-2</v>
      </c>
      <c r="C60" s="37">
        <f>VLOOKUP($A60,Mensal!$5:$1048576,21,0)</f>
        <v>2.5351497026067538E-2</v>
      </c>
      <c r="D60" s="37">
        <f>VLOOKUP($A60,Mensal!$5:$1048576,22,0)</f>
        <v>2.5351497026067538E-2</v>
      </c>
      <c r="E60" s="82">
        <f>VLOOKUP($A60,Mensal!$5:$1048576,23,0)</f>
        <v>2.2152663793999938E-2</v>
      </c>
      <c r="F60" s="37">
        <f>VLOOKUP($A60,Mensal!$5:$1048576,24,0)</f>
        <v>2.2152663793999938E-2</v>
      </c>
      <c r="G60" s="37">
        <f>VLOOKUP($A60,Mensal!$5:$1048576,25,0)</f>
        <v>2.2152663793999938E-2</v>
      </c>
      <c r="H60" s="82">
        <f>VLOOKUP($A60,Mensal!$5:$1048576,26,0)</f>
        <v>3.0070281990910219E-2</v>
      </c>
      <c r="I60" s="37">
        <f>VLOOKUP($A60,Mensal!$5:$1048576,27,0)</f>
        <v>3.0070281990910219E-2</v>
      </c>
      <c r="J60" s="37">
        <f>VLOOKUP($A60,Mensal!$5:$1048576,28,0)</f>
        <v>3.0070281990910219E-2</v>
      </c>
      <c r="K60" s="82">
        <f>VLOOKUP($A60,Mensal!$5:$1048576,29,0)</f>
        <v>0.13250000000000001</v>
      </c>
      <c r="L60" s="37">
        <f>VLOOKUP($A60,Mensal!$5:$1048576,30,0)</f>
        <v>0.13250000000000001</v>
      </c>
      <c r="M60" s="37">
        <f>VLOOKUP($A60,Mensal!$5:$1048576,31,0)</f>
        <v>0.13250000000000001</v>
      </c>
      <c r="N60" s="213">
        <f>VLOOKUP($A60,Mensal!$5:$1048576,32,0)</f>
        <v>222.17</v>
      </c>
      <c r="O60" s="214">
        <f>VLOOKUP($A60,Mensal!$5:$1048576,33,0)</f>
        <v>294.83800000000002</v>
      </c>
      <c r="P60" s="214">
        <f>VLOOKUP($A60,Mensal!$5:$1048576,34,0)</f>
        <v>294.83800000000002</v>
      </c>
      <c r="Q60" s="135">
        <f>VLOOKUP($A60,Mensal!$5:$1048576,35,0)</f>
        <v>5.2380000000000004</v>
      </c>
      <c r="R60" s="136">
        <f>VLOOKUP($A60,Mensal!$5:$1048576,36,0)</f>
        <v>5.2380000000000004</v>
      </c>
      <c r="S60" s="136">
        <f>VLOOKUP($A60,Mensal!$5:$1048576,37,0)</f>
        <v>5.2380000000000004</v>
      </c>
      <c r="T60" s="137">
        <f t="shared" si="0"/>
        <v>3.543855902410042</v>
      </c>
      <c r="U60" s="138">
        <f>[2]Índice!$AN107</f>
        <v>3.543855902410042</v>
      </c>
      <c r="V60" s="138">
        <f t="shared" si="1"/>
        <v>3.543855902410042</v>
      </c>
      <c r="X60" s="153">
        <f>VLOOKUP($A60,Mensal!$5:$1048576,42,0)</f>
        <v>0.11886729617590741</v>
      </c>
      <c r="Y60" s="153"/>
      <c r="Z60" s="153">
        <f t="shared" si="6"/>
        <v>7.7460231503205801E-3</v>
      </c>
      <c r="AA60" s="153">
        <f t="shared" si="5"/>
        <v>-0.10505472505778513</v>
      </c>
    </row>
    <row r="61" spans="1:27">
      <c r="A61" s="6">
        <v>44805</v>
      </c>
      <c r="B61" s="37">
        <f>VLOOKUP($A61,Mensal!$5:$1048576,20,0)</f>
        <v>-1.4349201465536199E-2</v>
      </c>
      <c r="C61" s="37">
        <f>VLOOKUP($A61,Mensal!$5:$1048576,21,0)</f>
        <v>-1.4349201465536199E-2</v>
      </c>
      <c r="D61" s="37">
        <f>VLOOKUP($A61,Mensal!$5:$1048576,22,0)</f>
        <v>-1.4349201465536199E-2</v>
      </c>
      <c r="E61" s="82">
        <f>VLOOKUP($A61,Mensal!$5:$1048576,23,0)</f>
        <v>-1.3245430992000151E-2</v>
      </c>
      <c r="F61" s="37">
        <f>VLOOKUP($A61,Mensal!$5:$1048576,24,0)</f>
        <v>-1.3245430992000151E-2</v>
      </c>
      <c r="G61" s="37">
        <f>VLOOKUP($A61,Mensal!$5:$1048576,25,0)</f>
        <v>-1.3245430992000151E-2</v>
      </c>
      <c r="H61" s="82">
        <f>VLOOKUP($A61,Mensal!$5:$1048576,26,0)</f>
        <v>3.2353461808801054E-2</v>
      </c>
      <c r="I61" s="37">
        <f>VLOOKUP($A61,Mensal!$5:$1048576,27,0)</f>
        <v>3.2353461808801054E-2</v>
      </c>
      <c r="J61" s="37">
        <f>VLOOKUP($A61,Mensal!$5:$1048576,28,0)</f>
        <v>3.2353461808801054E-2</v>
      </c>
      <c r="K61" s="82">
        <f>VLOOKUP($A61,Mensal!$5:$1048576,29,0)</f>
        <v>0.13750000000000001</v>
      </c>
      <c r="L61" s="37">
        <f>VLOOKUP($A61,Mensal!$5:$1048576,30,0)</f>
        <v>0.13750000000000001</v>
      </c>
      <c r="M61" s="37">
        <f>VLOOKUP($A61,Mensal!$5:$1048576,31,0)</f>
        <v>0.13750000000000001</v>
      </c>
      <c r="N61" s="213">
        <f>VLOOKUP($A61,Mensal!$5:$1048576,32,0)</f>
        <v>312.63</v>
      </c>
      <c r="O61" s="214">
        <f>VLOOKUP($A61,Mensal!$5:$1048576,33,0)</f>
        <v>312.63</v>
      </c>
      <c r="P61" s="214">
        <f>VLOOKUP($A61,Mensal!$5:$1048576,34,0)</f>
        <v>312.63</v>
      </c>
      <c r="Q61" s="135">
        <f>VLOOKUP($A61,Mensal!$5:$1048576,35,0)</f>
        <v>5.4066000000000001</v>
      </c>
      <c r="R61" s="136">
        <f>VLOOKUP($A61,Mensal!$5:$1048576,36,0)</f>
        <v>5.4066000000000001</v>
      </c>
      <c r="S61" s="136">
        <f>VLOOKUP($A61,Mensal!$5:$1048576,37,0)</f>
        <v>5.4066000000000001</v>
      </c>
      <c r="T61" s="137">
        <f t="shared" si="0"/>
        <v>4.3218147632462678</v>
      </c>
      <c r="U61" s="138">
        <f>[2]Índice!$AN108</f>
        <v>4.3218147632462678</v>
      </c>
      <c r="V61" s="138">
        <f t="shared" si="1"/>
        <v>4.3218147632462678</v>
      </c>
      <c r="X61" s="153">
        <f>VLOOKUP($A61,Mensal!$5:$1048576,42,0)</f>
        <v>7.1685963320320623E-2</v>
      </c>
      <c r="Y61" s="153"/>
      <c r="Z61" s="153">
        <f t="shared" si="6"/>
        <v>4.6210977109173657E-2</v>
      </c>
      <c r="AA61" s="153">
        <f t="shared" si="5"/>
        <v>-6.5607804643145418E-2</v>
      </c>
    </row>
    <row r="62" spans="1:27">
      <c r="A62" s="6">
        <v>44896</v>
      </c>
      <c r="B62" s="37">
        <f>VLOOKUP($A62,Mensal!$5:$1048576,20,0)</f>
        <v>-1.0894251066669747E-2</v>
      </c>
      <c r="C62" s="37">
        <f>VLOOKUP($A62,Mensal!$5:$1048576,21,0)</f>
        <v>-1.0894251066669747E-2</v>
      </c>
      <c r="D62" s="37">
        <f>VLOOKUP($A62,Mensal!$5:$1048576,22,0)</f>
        <v>-1.0894251066669747E-2</v>
      </c>
      <c r="E62" s="82">
        <f>VLOOKUP($A62,Mensal!$5:$1048576,23,0)</f>
        <v>1.6286339977999997E-2</v>
      </c>
      <c r="F62" s="37">
        <f>VLOOKUP($A62,Mensal!$5:$1048576,24,0)</f>
        <v>1.6286339977999997E-2</v>
      </c>
      <c r="G62" s="37">
        <f>VLOOKUP($A62,Mensal!$5:$1048576,25,0)</f>
        <v>1.6286339977999997E-2</v>
      </c>
      <c r="H62" s="82">
        <f>VLOOKUP($A62,Mensal!$5:$1048576,26,0)</f>
        <v>3.2732516378310539E-2</v>
      </c>
      <c r="I62" s="37">
        <f>VLOOKUP($A62,Mensal!$5:$1048576,27,0)</f>
        <v>3.2732516378310539E-2</v>
      </c>
      <c r="J62" s="37">
        <f>VLOOKUP($A62,Mensal!$5:$1048576,28,0)</f>
        <v>3.2732516378310539E-2</v>
      </c>
      <c r="K62" s="82">
        <f>VLOOKUP($A62,Mensal!$5:$1048576,29,0)</f>
        <v>0.13750000000000001</v>
      </c>
      <c r="L62" s="37">
        <f>VLOOKUP($A62,Mensal!$5:$1048576,30,0)</f>
        <v>0.13750000000000001</v>
      </c>
      <c r="M62" s="37">
        <f>VLOOKUP($A62,Mensal!$5:$1048576,31,0)</f>
        <v>0.13750000000000001</v>
      </c>
      <c r="N62" s="213">
        <f>VLOOKUP($A62,Mensal!$5:$1048576,32,0)</f>
        <v>254.42</v>
      </c>
      <c r="O62" s="214">
        <f>VLOOKUP($A62,Mensal!$5:$1048576,33,0)</f>
        <v>254.42</v>
      </c>
      <c r="P62" s="214">
        <f>VLOOKUP($A62,Mensal!$5:$1048576,34,0)</f>
        <v>254.42</v>
      </c>
      <c r="Q62" s="135">
        <f>VLOOKUP($A62,Mensal!$5:$1048576,35,0)</f>
        <v>5.2176999999999998</v>
      </c>
      <c r="R62" s="136">
        <f>VLOOKUP($A62,Mensal!$5:$1048576,36,0)</f>
        <v>5.2176999999999998</v>
      </c>
      <c r="S62" s="136">
        <f>VLOOKUP($A62,Mensal!$5:$1048576,37,0)</f>
        <v>5.2176999999999998</v>
      </c>
      <c r="T62" s="137">
        <f t="shared" si="0"/>
        <v>2.6939526327891321</v>
      </c>
      <c r="U62" s="138">
        <f>[2]Índice!$AN109</f>
        <v>2.6939526327891321</v>
      </c>
      <c r="V62" s="138">
        <f t="shared" si="1"/>
        <v>2.6939526327891321</v>
      </c>
      <c r="X62" s="153">
        <f>VLOOKUP($A62,Mensal!$5:$1048576,42,0)</f>
        <v>5.784841959607756E-2</v>
      </c>
      <c r="Y62" s="153"/>
      <c r="Z62" s="153">
        <f t="shared" si="6"/>
        <v>1.6182620737248632E-2</v>
      </c>
      <c r="AA62" s="153">
        <f t="shared" si="5"/>
        <v>-5.3385171778808416E-2</v>
      </c>
    </row>
    <row r="63" spans="1:27">
      <c r="A63" s="53">
        <v>44986</v>
      </c>
      <c r="B63" s="143">
        <f>VLOOKUP($A63,Mensal!$5:$1048576,20,0)</f>
        <v>2.026863259425582E-3</v>
      </c>
      <c r="C63" s="143">
        <f>VLOOKUP($A63,Mensal!$5:$1048576,21,0)</f>
        <v>2.026863259425582E-3</v>
      </c>
      <c r="D63" s="143">
        <f>VLOOKUP($A63,Mensal!$5:$1048576,22,0)</f>
        <v>2.026863259425582E-3</v>
      </c>
      <c r="E63" s="83">
        <f>VLOOKUP($A63,Mensal!$5:$1048576,23,0)</f>
        <v>2.0942106092000312E-2</v>
      </c>
      <c r="F63" s="54">
        <f>VLOOKUP($A63,Mensal!$5:$1048576,24,0)</f>
        <v>2.0942106092000312E-2</v>
      </c>
      <c r="G63" s="54">
        <f>VLOOKUP($A63,Mensal!$5:$1048576,25,0)</f>
        <v>2.0942106092000312E-2</v>
      </c>
      <c r="H63" s="144">
        <f>VLOOKUP($A63,Mensal!$5:$1048576,26,0)</f>
        <v>3.2732516378310539E-2</v>
      </c>
      <c r="I63" s="143">
        <f>VLOOKUP($A63,Mensal!$5:$1048576,27,0)</f>
        <v>3.2732516378310539E-2</v>
      </c>
      <c r="J63" s="143">
        <f>VLOOKUP($A63,Mensal!$5:$1048576,28,0)</f>
        <v>3.2732516378310539E-2</v>
      </c>
      <c r="K63" s="144">
        <f>VLOOKUP($A63,Mensal!$5:$1048576,29,0)</f>
        <v>0.13750000000000001</v>
      </c>
      <c r="L63" s="143">
        <f>VLOOKUP($A63,Mensal!$5:$1048576,30,0)</f>
        <v>0.13750000000000001</v>
      </c>
      <c r="M63" s="143">
        <f>VLOOKUP($A63,Mensal!$5:$1048576,31,0)</f>
        <v>0.13750000000000001</v>
      </c>
      <c r="N63" s="215">
        <f>VLOOKUP($A63,Mensal!$5:$1048576,32,0)</f>
        <v>228</v>
      </c>
      <c r="O63" s="216">
        <f>VLOOKUP($A63,Mensal!$5:$1048576,33,0)</f>
        <v>228</v>
      </c>
      <c r="P63" s="216">
        <f>VLOOKUP($A63,Mensal!$5:$1048576,34,0)</f>
        <v>228</v>
      </c>
      <c r="Q63" s="145">
        <f>VLOOKUP($A63,Mensal!$5:$1048576,35,0)</f>
        <v>5.08</v>
      </c>
      <c r="R63" s="146">
        <f>VLOOKUP($A63,Mensal!$5:$1048576,36,0)</f>
        <v>5.08</v>
      </c>
      <c r="S63" s="146">
        <f>VLOOKUP($A63,Mensal!$5:$1048576,37,0)</f>
        <v>5.08</v>
      </c>
      <c r="T63" s="141">
        <f t="shared" si="0"/>
        <v>4.2211775447639646</v>
      </c>
      <c r="U63" s="142">
        <f>[2]Índice!$AN110</f>
        <v>4.2211775447639646</v>
      </c>
      <c r="V63" s="142">
        <f t="shared" si="1"/>
        <v>4.2211775447639646</v>
      </c>
      <c r="X63" s="153">
        <f>VLOOKUP($A63,Mensal!$5:$1048576,42,0)</f>
        <v>4.6506944273478901E-2</v>
      </c>
      <c r="Y63" s="153"/>
      <c r="Z63" s="153">
        <f t="shared" si="6"/>
        <v>1.154855913568098E-2</v>
      </c>
      <c r="AA63" s="153">
        <f t="shared" si="5"/>
        <v>-4.3126273093974654E-2</v>
      </c>
    </row>
    <row r="64" spans="1:27">
      <c r="A64" s="6">
        <v>45078</v>
      </c>
      <c r="B64" s="37">
        <f>VLOOKUP($A64,Mensal!$5:$1048576,20,0)</f>
        <v>-4.6528199807625792E-2</v>
      </c>
      <c r="C64" s="37">
        <f>VLOOKUP($A64,Mensal!$5:$1048576,21,0)</f>
        <v>-4.6528199807625792E-2</v>
      </c>
      <c r="D64" s="37">
        <f>VLOOKUP($A64,Mensal!$5:$1048576,22,0)</f>
        <v>-4.6528199807625792E-2</v>
      </c>
      <c r="E64" s="82">
        <f>VLOOKUP($A64,Mensal!$5:$1048576,23,0)</f>
        <v>7.60729877599986E-3</v>
      </c>
      <c r="F64" s="37">
        <f>VLOOKUP($A64,Mensal!$5:$1048576,24,0)</f>
        <v>7.60729877599986E-3</v>
      </c>
      <c r="G64" s="37">
        <f>VLOOKUP($A64,Mensal!$5:$1048576,25,0)</f>
        <v>7.60729877599986E-3</v>
      </c>
      <c r="H64" s="82">
        <f>VLOOKUP($A64,Mensal!$5:$1048576,26,0)</f>
        <v>3.2732516378310539E-2</v>
      </c>
      <c r="I64" s="37">
        <f>VLOOKUP($A64,Mensal!$5:$1048576,27,0)</f>
        <v>3.2732516378310539E-2</v>
      </c>
      <c r="J64" s="37">
        <f>VLOOKUP($A64,Mensal!$5:$1048576,28,0)</f>
        <v>3.2732516378310539E-2</v>
      </c>
      <c r="K64" s="82">
        <f>VLOOKUP($A64,Mensal!$5:$1048576,29,0)</f>
        <v>0.13750000000000001</v>
      </c>
      <c r="L64" s="37">
        <f>VLOOKUP($A64,Mensal!$5:$1048576,30,0)</f>
        <v>0.13750000000000001</v>
      </c>
      <c r="M64" s="37">
        <f>VLOOKUP($A64,Mensal!$5:$1048576,31,0)</f>
        <v>0.13750000000000001</v>
      </c>
      <c r="N64" s="213">
        <f>VLOOKUP($A64,Mensal!$5:$1048576,32,0)</f>
        <v>176</v>
      </c>
      <c r="O64" s="214">
        <f>VLOOKUP($A64,Mensal!$5:$1048576,33,0)</f>
        <v>176</v>
      </c>
      <c r="P64" s="214">
        <f>VLOOKUP($A64,Mensal!$5:$1048576,34,0)</f>
        <v>176</v>
      </c>
      <c r="Q64" s="135">
        <f>VLOOKUP($A64,Mensal!$5:$1048576,35,0)</f>
        <v>4.82</v>
      </c>
      <c r="R64" s="136">
        <f>VLOOKUP($A64,Mensal!$5:$1048576,36,0)</f>
        <v>4.82</v>
      </c>
      <c r="S64" s="136">
        <f>VLOOKUP($A64,Mensal!$5:$1048576,37,0)</f>
        <v>4.82</v>
      </c>
      <c r="T64" s="137">
        <f t="shared" si="0"/>
        <v>3.4680422898174519</v>
      </c>
      <c r="U64" s="138">
        <f>[2]Índice!$AN111</f>
        <v>3.4680422898174519</v>
      </c>
      <c r="V64" s="138">
        <f t="shared" si="1"/>
        <v>3.4680422898174519</v>
      </c>
      <c r="X64" s="153">
        <f>VLOOKUP($A64,Mensal!$5:$1048576,42,0)</f>
        <v>3.161501468457617E-2</v>
      </c>
      <c r="Y64" s="153"/>
      <c r="Z64" s="153">
        <f t="shared" si="6"/>
        <v>2.493552560886747E-2</v>
      </c>
      <c r="AA64" s="153">
        <f t="shared" si="5"/>
        <v>-2.9313275063006294E-2</v>
      </c>
    </row>
    <row r="65" spans="1:27">
      <c r="A65" s="6">
        <v>45170</v>
      </c>
      <c r="B65" s="37">
        <f>VLOOKUP($A65,Mensal!$5:$1048576,20,0)</f>
        <v>-4.9141046131098154E-3</v>
      </c>
      <c r="C65" s="37">
        <f>VLOOKUP($A65,Mensal!$5:$1048576,21,0)</f>
        <v>-4.9141046131098154E-3</v>
      </c>
      <c r="D65" s="37">
        <f>VLOOKUP($A65,Mensal!$5:$1048576,22,0)</f>
        <v>-4.9141046131098154E-3</v>
      </c>
      <c r="E65" s="82">
        <f>VLOOKUP($A65,Mensal!$5:$1048576,23,0)</f>
        <v>6.1118671760000964E-3</v>
      </c>
      <c r="F65" s="37">
        <f>VLOOKUP($A65,Mensal!$5:$1048576,24,0)</f>
        <v>6.1118671760000964E-3</v>
      </c>
      <c r="G65" s="37">
        <f>VLOOKUP($A65,Mensal!$5:$1048576,25,0)</f>
        <v>6.1118671760000964E-3</v>
      </c>
      <c r="H65" s="82">
        <f>VLOOKUP($A65,Mensal!$5:$1048576,26,0)</f>
        <v>3.1594094305666731E-2</v>
      </c>
      <c r="I65" s="37">
        <f>VLOOKUP($A65,Mensal!$5:$1048576,27,0)</f>
        <v>3.1594094305666731E-2</v>
      </c>
      <c r="J65" s="37">
        <f>VLOOKUP($A65,Mensal!$5:$1048576,28,0)</f>
        <v>3.1594094305666731E-2</v>
      </c>
      <c r="K65" s="82">
        <f>VLOOKUP($A65,Mensal!$5:$1048576,29,0)</f>
        <v>0.1275</v>
      </c>
      <c r="L65" s="37">
        <f>VLOOKUP($A65,Mensal!$5:$1048576,30,0)</f>
        <v>0.1275</v>
      </c>
      <c r="M65" s="37">
        <f>VLOOKUP($A65,Mensal!$5:$1048576,31,0)</f>
        <v>0.1275</v>
      </c>
      <c r="N65" s="213">
        <f>VLOOKUP($A65,Mensal!$5:$1048576,32,0)</f>
        <v>185.55</v>
      </c>
      <c r="O65" s="214">
        <f>VLOOKUP($A65,Mensal!$5:$1048576,33,0)</f>
        <v>185.55</v>
      </c>
      <c r="P65" s="214">
        <f>VLOOKUP($A65,Mensal!$5:$1048576,34,0)</f>
        <v>185.55</v>
      </c>
      <c r="Q65" s="135">
        <f>VLOOKUP($A65,Mensal!$5:$1048576,35,0)</f>
        <v>5.01</v>
      </c>
      <c r="R65" s="136">
        <f>VLOOKUP($A65,Mensal!$5:$1048576,36,0)</f>
        <v>5.01</v>
      </c>
      <c r="S65" s="136">
        <f>VLOOKUP($A65,Mensal!$5:$1048576,37,0)</f>
        <v>5.01</v>
      </c>
      <c r="T65" s="137">
        <f t="shared" si="0"/>
        <v>1.9597173758766571</v>
      </c>
      <c r="U65" s="138">
        <f>[2]Índice!$AN112</f>
        <v>1.9597173758766571</v>
      </c>
      <c r="V65" s="138">
        <f t="shared" si="1"/>
        <v>1.9597173758766571</v>
      </c>
      <c r="X65" s="153">
        <f>VLOOKUP($A65,Mensal!$5:$1048576,42,0)</f>
        <v>5.1852346297756258E-2</v>
      </c>
      <c r="Y65" s="153"/>
      <c r="Z65" s="153">
        <f t="shared" si="6"/>
        <v>2.5327429246204236E-2</v>
      </c>
      <c r="AA65" s="153">
        <f t="shared" si="5"/>
        <v>-4.8084074229406193E-2</v>
      </c>
    </row>
    <row r="66" spans="1:27">
      <c r="A66" s="6">
        <v>45261</v>
      </c>
      <c r="B66" s="211">
        <f>VLOOKUP($A66,Mensal!$5:$1048576,20,0)</f>
        <v>1.8410353566161497E-2</v>
      </c>
      <c r="C66" s="211">
        <f>VLOOKUP($A66,Mensal!$5:$1048576,21,0)</f>
        <v>1.8410353566161497E-2</v>
      </c>
      <c r="D66" s="211">
        <f>VLOOKUP($A66,Mensal!$5:$1048576,22,0)</f>
        <v>1.8410353566161497E-2</v>
      </c>
      <c r="E66" s="212">
        <f>VLOOKUP($A66,Mensal!$5:$1048576,23,0)</f>
        <v>1.0835877631999891E-2</v>
      </c>
      <c r="F66" s="211">
        <f>VLOOKUP($A66,Mensal!$5:$1048576,24,0)</f>
        <v>1.0835877631999891E-2</v>
      </c>
      <c r="G66" s="211">
        <f>VLOOKUP($A66,Mensal!$5:$1048576,25,0)</f>
        <v>1.0835877631999891E-2</v>
      </c>
      <c r="H66" s="82">
        <f>VLOOKUP($A66,Mensal!$5:$1048576,26,0)</f>
        <v>2.930923508657779E-2</v>
      </c>
      <c r="I66" s="37">
        <f>VLOOKUP($A66,Mensal!$5:$1048576,27,0)</f>
        <v>2.930923508657779E-2</v>
      </c>
      <c r="J66" s="37">
        <f>VLOOKUP($A66,Mensal!$5:$1048576,28,0)</f>
        <v>2.930923508657779E-2</v>
      </c>
      <c r="K66" s="82">
        <f>VLOOKUP($A66,Mensal!$5:$1048576,29,0)</f>
        <v>0.11749999999999999</v>
      </c>
      <c r="L66" s="37">
        <f>VLOOKUP($A66,Mensal!$5:$1048576,30,0)</f>
        <v>0.11749999999999999</v>
      </c>
      <c r="M66" s="37">
        <f>VLOOKUP($A66,Mensal!$5:$1048576,31,0)</f>
        <v>0.11749999999999999</v>
      </c>
      <c r="N66" s="213">
        <f>VLOOKUP($A66,Mensal!$5:$1048576,32,0)</f>
        <v>132</v>
      </c>
      <c r="O66" s="214">
        <f>VLOOKUP($A66,Mensal!$5:$1048576,33,0)</f>
        <v>132</v>
      </c>
      <c r="P66" s="214">
        <f>VLOOKUP($A66,Mensal!$5:$1048576,34,0)</f>
        <v>132</v>
      </c>
      <c r="Q66" s="135">
        <f>VLOOKUP($A66,Mensal!$5:$1048576,35,0)</f>
        <v>4.84</v>
      </c>
      <c r="R66" s="136">
        <f>VLOOKUP($A66,Mensal!$5:$1048576,36,0)</f>
        <v>4.84</v>
      </c>
      <c r="S66" s="136">
        <f>VLOOKUP($A66,Mensal!$5:$1048576,37,0)</f>
        <v>4.84</v>
      </c>
      <c r="T66" s="137">
        <f>U66</f>
        <v>2.0531620004657252</v>
      </c>
      <c r="U66" s="138">
        <f>[2]Índice!$AN113</f>
        <v>2.0531620004657252</v>
      </c>
      <c r="V66" s="138">
        <f>U66</f>
        <v>2.0531620004657252</v>
      </c>
      <c r="X66" s="153">
        <f>VLOOKUP($A66,Mensal!$5:$1048576,42,0)</f>
        <v>4.6211139305667892E-2</v>
      </c>
      <c r="Y66" s="153"/>
      <c r="Z66" s="153">
        <f t="shared" si="6"/>
        <v>1.8275328234148125E-2</v>
      </c>
      <c r="AA66" s="153">
        <f t="shared" si="5"/>
        <v>-4.3046893321702528E-2</v>
      </c>
    </row>
    <row r="67" spans="1:27">
      <c r="A67" s="53">
        <v>45352</v>
      </c>
      <c r="B67" s="143">
        <f>VLOOKUP($A67,Mensal!$5:$1048576,20,0)</f>
        <v>-9.1361524422600704E-3</v>
      </c>
      <c r="C67" s="143">
        <f>VLOOKUP($A67,Mensal!$5:$1048576,21,0)</f>
        <v>-9.1361524422600704E-3</v>
      </c>
      <c r="D67" s="143">
        <f>VLOOKUP($A67,Mensal!$5:$1048576,22,0)</f>
        <v>-9.1361524422600704E-3</v>
      </c>
      <c r="E67" s="83">
        <f>VLOOKUP($A67,Mensal!$5:$1048576,23,0)</f>
        <v>1.4154915775999921E-2</v>
      </c>
      <c r="F67" s="54">
        <f>VLOOKUP($A67,Mensal!$5:$1048576,24,0)</f>
        <v>1.4154915775999921E-2</v>
      </c>
      <c r="G67" s="54">
        <f>VLOOKUP($A67,Mensal!$5:$1048576,25,0)</f>
        <v>1.4154915775999921E-2</v>
      </c>
      <c r="H67" s="144">
        <f>VLOOKUP($A67,Mensal!$5:$1048576,26,0)</f>
        <v>2.6625343587065808E-2</v>
      </c>
      <c r="I67" s="143">
        <f>VLOOKUP($A67,Mensal!$5:$1048576,27,0)</f>
        <v>2.6625343587065808E-2</v>
      </c>
      <c r="J67" s="143">
        <f>VLOOKUP($A67,Mensal!$5:$1048576,28,0)</f>
        <v>2.6625343587065808E-2</v>
      </c>
      <c r="K67" s="144">
        <f>VLOOKUP($A67,Mensal!$5:$1048576,29,0)</f>
        <v>0.1075</v>
      </c>
      <c r="L67" s="143">
        <f>VLOOKUP($A67,Mensal!$5:$1048576,30,0)</f>
        <v>0.1075</v>
      </c>
      <c r="M67" s="143">
        <f>VLOOKUP($A67,Mensal!$5:$1048576,31,0)</f>
        <v>0.1075</v>
      </c>
      <c r="N67" s="215">
        <f>VLOOKUP($A67,Mensal!$5:$1048576,32,0)</f>
        <v>136.69999999999999</v>
      </c>
      <c r="O67" s="216">
        <f>VLOOKUP($A67,Mensal!$5:$1048576,33,0)</f>
        <v>136.69999999999999</v>
      </c>
      <c r="P67" s="216">
        <f>VLOOKUP($A67,Mensal!$5:$1048576,34,0)</f>
        <v>136.69999999999999</v>
      </c>
      <c r="Q67" s="145">
        <f>VLOOKUP($A67,Mensal!$5:$1048576,35,0)</f>
        <v>5</v>
      </c>
      <c r="R67" s="146">
        <f>VLOOKUP($A67,Mensal!$5:$1048576,36,0)</f>
        <v>5</v>
      </c>
      <c r="S67" s="146">
        <f>VLOOKUP($A67,Mensal!$5:$1048576,37,0)</f>
        <v>5</v>
      </c>
      <c r="T67" s="141">
        <f t="shared" ref="T67:T68" si="7">U67</f>
        <v>2.4559872382258652</v>
      </c>
      <c r="U67" s="142">
        <f>[2]Índice!$AN114</f>
        <v>2.4559872382258652</v>
      </c>
      <c r="V67" s="142">
        <f t="shared" ref="V67:V68" si="8">U67</f>
        <v>2.4559872382258652</v>
      </c>
      <c r="X67" s="153">
        <f>VLOOKUP($A67,Mensal!$5:$1048576,42,0)</f>
        <v>3.925596126881703E-2</v>
      </c>
      <c r="Y67" s="153"/>
      <c r="Z67" s="153">
        <f t="shared" si="6"/>
        <v>1.2296373677313399E-2</v>
      </c>
      <c r="AA67" s="153">
        <f t="shared" si="5"/>
        <v>-3.6738746460691307E-2</v>
      </c>
    </row>
    <row r="68" spans="1:27">
      <c r="A68" s="6">
        <v>45444</v>
      </c>
      <c r="B68" s="37">
        <f>VLOOKUP($A68,Mensal!$5:$1048576,20,0)</f>
        <v>2.0257566655571768E-2</v>
      </c>
      <c r="C68" s="37">
        <f>VLOOKUP($A68,Mensal!$5:$1048576,21,0)</f>
        <v>2.0257566655571768E-2</v>
      </c>
      <c r="D68" s="37">
        <f>VLOOKUP($A68,Mensal!$5:$1048576,22,0)</f>
        <v>2.0257566655571768E-2</v>
      </c>
      <c r="E68" s="82">
        <f>VLOOKUP($A68,Mensal!$5:$1048576,23,0)</f>
        <v>1.0535156707999871E-2</v>
      </c>
      <c r="F68" s="37">
        <f>VLOOKUP($A68,Mensal!$5:$1048576,24,0)</f>
        <v>1.0535156707999871E-2</v>
      </c>
      <c r="G68" s="37">
        <f>VLOOKUP($A68,Mensal!$5:$1048576,25,0)</f>
        <v>1.0535156707999871E-2</v>
      </c>
      <c r="H68" s="82">
        <f>VLOOKUP($A68,Mensal!$5:$1048576,26,0)</f>
        <v>2.5468578350652304E-2</v>
      </c>
      <c r="I68" s="37">
        <f>VLOOKUP($A68,Mensal!$5:$1048576,27,0)</f>
        <v>2.5468578350652304E-2</v>
      </c>
      <c r="J68" s="37">
        <f>VLOOKUP($A68,Mensal!$5:$1048576,28,0)</f>
        <v>2.5468578350652304E-2</v>
      </c>
      <c r="K68" s="82">
        <f>VLOOKUP($A68,Mensal!$5:$1048576,29,0)</f>
        <v>0.105</v>
      </c>
      <c r="L68" s="37">
        <f>VLOOKUP($A68,Mensal!$5:$1048576,30,0)</f>
        <v>0.105</v>
      </c>
      <c r="M68" s="37">
        <f>VLOOKUP($A68,Mensal!$5:$1048576,31,0)</f>
        <v>0.105</v>
      </c>
      <c r="N68" s="213">
        <f>VLOOKUP($A68,Mensal!$5:$1048576,32,0)</f>
        <v>169.64</v>
      </c>
      <c r="O68" s="214">
        <f>VLOOKUP($A68,Mensal!$5:$1048576,33,0)</f>
        <v>169.64</v>
      </c>
      <c r="P68" s="214">
        <f>VLOOKUP($A68,Mensal!$5:$1048576,34,0)</f>
        <v>169.64</v>
      </c>
      <c r="Q68" s="135">
        <f>VLOOKUP($A68,Mensal!$5:$1048576,35,0)</f>
        <v>5.56</v>
      </c>
      <c r="R68" s="136">
        <f>VLOOKUP($A68,Mensal!$5:$1048576,36,0)</f>
        <v>5.56</v>
      </c>
      <c r="S68" s="136">
        <f>VLOOKUP($A68,Mensal!$5:$1048576,37,0)</f>
        <v>5.56</v>
      </c>
      <c r="T68" s="137">
        <f t="shared" si="7"/>
        <v>3.3351887576536399</v>
      </c>
      <c r="U68" s="138">
        <f>[2]Índice!$AN115</f>
        <v>3.3351887576536399</v>
      </c>
      <c r="V68" s="138">
        <f t="shared" si="8"/>
        <v>3.3351887576536399</v>
      </c>
      <c r="X68" s="153">
        <f>VLOOKUP($A68,Mensal!$5:$1048576,42,0)</f>
        <v>4.2275782396825834E-2</v>
      </c>
      <c r="Y68" s="153"/>
      <c r="Z68" s="153">
        <f t="shared" si="6"/>
        <v>1.4777735879373699E-2</v>
      </c>
      <c r="AA68" s="153">
        <f t="shared" si="5"/>
        <v>-3.9553622076896722E-2</v>
      </c>
    </row>
    <row r="69" spans="1:27">
      <c r="A69" s="6">
        <v>45536</v>
      </c>
      <c r="B69" s="112">
        <f>VLOOKUP($A69,Mensal!$5:$1048576,20,0)</f>
        <v>1.5499883542060555E-2</v>
      </c>
      <c r="C69" s="112">
        <f>VLOOKUP($A69,Mensal!$5:$1048576,21,0)</f>
        <v>1.3986357007060413E-2</v>
      </c>
      <c r="D69" s="112">
        <f>VLOOKUP($A69,Mensal!$5:$1048576,22,0)</f>
        <v>1.3229593739560341E-2</v>
      </c>
      <c r="E69" s="113">
        <f>VLOOKUP($A69,Mensal!$5:$1048576,23,0)</f>
        <v>1.0580663131251056E-2</v>
      </c>
      <c r="F69" s="112">
        <f>VLOOKUP($A69,Mensal!$5:$1048576,24,0)</f>
        <v>9.5770638912509032E-3</v>
      </c>
      <c r="G69" s="112">
        <f>VLOOKUP($A69,Mensal!$5:$1048576,25,0)</f>
        <v>9.0752642712508269E-3</v>
      </c>
      <c r="H69" s="113">
        <f>VLOOKUP($A69,Mensal!$5:$1048576,26,0)</f>
        <v>2.5468578350652304E-2</v>
      </c>
      <c r="I69" s="112">
        <f>VLOOKUP($A69,Mensal!$5:$1048576,27,0)</f>
        <v>2.5468578350652304E-2</v>
      </c>
      <c r="J69" s="112">
        <f>VLOOKUP($A69,Mensal!$5:$1048576,28,0)</f>
        <v>2.5468578350652304E-2</v>
      </c>
      <c r="K69" s="113">
        <f>VLOOKUP($A69,Mensal!$5:$1048576,29,0)</f>
        <v>0.1075</v>
      </c>
      <c r="L69" s="112">
        <f>VLOOKUP($A69,Mensal!$5:$1048576,30,0)</f>
        <v>0.1075</v>
      </c>
      <c r="M69" s="112">
        <f>VLOOKUP($A69,Mensal!$5:$1048576,31,0)</f>
        <v>0.1075</v>
      </c>
      <c r="N69" s="219">
        <f>VLOOKUP($A69,Mensal!$5:$1048576,32,0)</f>
        <v>147.56333333333333</v>
      </c>
      <c r="O69" s="220">
        <f>VLOOKUP($A69,Mensal!$5:$1048576,33,0)</f>
        <v>154.22999999999999</v>
      </c>
      <c r="P69" s="220">
        <f>VLOOKUP($A69,Mensal!$5:$1048576,34,0)</f>
        <v>157.97999999999999</v>
      </c>
      <c r="Q69" s="114">
        <f>VLOOKUP($A69,Mensal!$5:$1048576,35,0)</f>
        <v>5.65</v>
      </c>
      <c r="R69" s="115">
        <f>VLOOKUP($A69,Mensal!$5:$1048576,36,0)</f>
        <v>5.58</v>
      </c>
      <c r="S69" s="115">
        <f>VLOOKUP($A69,Mensal!$5:$1048576,37,0)</f>
        <v>5.7</v>
      </c>
      <c r="T69" s="116">
        <v>3.15</v>
      </c>
      <c r="U69" s="117">
        <v>3.55</v>
      </c>
      <c r="V69" s="117">
        <v>3.72</v>
      </c>
      <c r="X69" s="153">
        <f>VLOOKUP($A69,Mensal!$5:$1048576,42,0)</f>
        <v>4.5865532935882802E-2</v>
      </c>
      <c r="Y69" s="153"/>
      <c r="Z69" s="153">
        <f t="shared" si="6"/>
        <v>1.5740764155388165E-2</v>
      </c>
      <c r="AA69" s="153">
        <f t="shared" si="5"/>
        <v>-4.2826282658106063E-2</v>
      </c>
    </row>
    <row r="70" spans="1:27">
      <c r="A70" s="6">
        <v>45627</v>
      </c>
      <c r="B70" s="112">
        <f>VLOOKUP($A70,Mensal!$5:$1048576,20,0)</f>
        <v>1.5368799597080152E-2</v>
      </c>
      <c r="C70" s="112">
        <f>VLOOKUP($A70,Mensal!$5:$1048576,21,0)</f>
        <v>1.082958997193062E-2</v>
      </c>
      <c r="D70" s="112">
        <f>VLOOKUP($A70,Mensal!$5:$1048576,22,0)</f>
        <v>8.5650671360855135E-3</v>
      </c>
      <c r="E70" s="113">
        <f>VLOOKUP($A70,Mensal!$5:$1048576,23,0)</f>
        <v>1.1832341107548716E-2</v>
      </c>
      <c r="F70" s="112">
        <f>VLOOKUP($A70,Mensal!$5:$1048576,24,0)</f>
        <v>8.8117309107333952E-3</v>
      </c>
      <c r="G70" s="112">
        <f>VLOOKUP($A70,Mensal!$5:$1048576,25,0)</f>
        <v>7.3036827788450776E-3</v>
      </c>
      <c r="H70" s="113">
        <f>VLOOKUP($A70,Mensal!$5:$1048576,26,0)</f>
        <v>2.7009057678761161E-2</v>
      </c>
      <c r="I70" s="112">
        <f>VLOOKUP($A70,Mensal!$5:$1048576,27,0)</f>
        <v>2.7009057678761161E-2</v>
      </c>
      <c r="J70" s="112">
        <f>VLOOKUP($A70,Mensal!$5:$1048576,28,0)</f>
        <v>2.6432893353016018E-2</v>
      </c>
      <c r="K70" s="113">
        <f>VLOOKUP($A70,Mensal!$5:$1048576,29,0)</f>
        <v>0.11749999999999999</v>
      </c>
      <c r="L70" s="112">
        <f>VLOOKUP($A70,Mensal!$5:$1048576,30,0)</f>
        <v>0.11749999999999999</v>
      </c>
      <c r="M70" s="112">
        <f>VLOOKUP($A70,Mensal!$5:$1048576,31,0)</f>
        <v>0.1125</v>
      </c>
      <c r="N70" s="219">
        <f>VLOOKUP($A70,Mensal!$5:$1048576,32,0)</f>
        <v>100</v>
      </c>
      <c r="O70" s="220">
        <f>VLOOKUP($A70,Mensal!$5:$1048576,33,0)</f>
        <v>180</v>
      </c>
      <c r="P70" s="220">
        <f>VLOOKUP($A70,Mensal!$5:$1048576,34,0)</f>
        <v>225</v>
      </c>
      <c r="Q70" s="114">
        <f>VLOOKUP($A70,Mensal!$5:$1048576,35,0)</f>
        <v>5.67</v>
      </c>
      <c r="R70" s="115">
        <f>VLOOKUP($A70,Mensal!$5:$1048576,36,0)</f>
        <v>5.5</v>
      </c>
      <c r="S70" s="115">
        <f>VLOOKUP($A70,Mensal!$5:$1048576,37,0)</f>
        <v>6.2</v>
      </c>
      <c r="T70" s="116">
        <v>2.5900000000000003</v>
      </c>
      <c r="U70" s="117">
        <v>2.99</v>
      </c>
      <c r="V70" s="117">
        <v>3.13</v>
      </c>
      <c r="X70" s="153">
        <f>VLOOKUP($A70,Mensal!$5:$1048576,42,0)</f>
        <v>4.3771241136172145E-2</v>
      </c>
      <c r="Y70" s="153"/>
      <c r="Z70" s="153">
        <f t="shared" si="6"/>
        <v>1.8038377439960618E-2</v>
      </c>
      <c r="AA70" s="153">
        <f t="shared" si="5"/>
        <v>-4.0809939436351139E-2</v>
      </c>
    </row>
    <row r="71" spans="1:27">
      <c r="A71" s="53">
        <v>45717</v>
      </c>
      <c r="B71" s="106">
        <f>VLOOKUP($A71,Mensal!$5:$1048576,20,0)</f>
        <v>1.6122057810123103E-2</v>
      </c>
      <c r="C71" s="106">
        <f>VLOOKUP($A71,Mensal!$5:$1048576,21,0)</f>
        <v>1.3069944433093061E-2</v>
      </c>
      <c r="D71" s="106">
        <f>VLOOKUP($A71,Mensal!$5:$1048576,22,0)</f>
        <v>1.2772000831480224E-2</v>
      </c>
      <c r="E71" s="107">
        <f>VLOOKUP($A71,Mensal!$5:$1048576,23,0)</f>
        <v>1.3432932548897991E-2</v>
      </c>
      <c r="F71" s="106">
        <f>VLOOKUP($A71,Mensal!$5:$1048576,24,0)</f>
        <v>1.1691197632252459E-2</v>
      </c>
      <c r="G71" s="106">
        <f>VLOOKUP($A71,Mensal!$5:$1048576,25,0)</f>
        <v>1.1542353622969959E-2</v>
      </c>
      <c r="H71" s="107">
        <f>VLOOKUP($A71,Mensal!$5:$1048576,26,0)</f>
        <v>2.9692234503520654E-2</v>
      </c>
      <c r="I71" s="106">
        <f>VLOOKUP($A71,Mensal!$5:$1048576,27,0)</f>
        <v>2.9310936996617132E-2</v>
      </c>
      <c r="J71" s="106">
        <f>VLOOKUP($A71,Mensal!$5:$1048576,28,0)</f>
        <v>2.7010786450877067E-2</v>
      </c>
      <c r="K71" s="107">
        <f>VLOOKUP($A71,Mensal!$5:$1048576,29,0)</f>
        <v>0.1275</v>
      </c>
      <c r="L71" s="106">
        <f>VLOOKUP($A71,Mensal!$5:$1048576,30,0)</f>
        <v>0.1225</v>
      </c>
      <c r="M71" s="106">
        <f>VLOOKUP($A71,Mensal!$5:$1048576,31,0)</f>
        <v>0.1125</v>
      </c>
      <c r="N71" s="217">
        <f>VLOOKUP($A71,Mensal!$5:$1048576,32,0)</f>
        <v>100</v>
      </c>
      <c r="O71" s="218">
        <f>VLOOKUP($A71,Mensal!$5:$1048576,33,0)</f>
        <v>180</v>
      </c>
      <c r="P71" s="218">
        <f>VLOOKUP($A71,Mensal!$5:$1048576,34,0)</f>
        <v>225</v>
      </c>
      <c r="Q71" s="108">
        <f>VLOOKUP($A71,Mensal!$5:$1048576,35,0)</f>
        <v>5.6437159570000004</v>
      </c>
      <c r="R71" s="109">
        <f>VLOOKUP($A71,Mensal!$5:$1048576,36,0)</f>
        <v>5.53</v>
      </c>
      <c r="S71" s="109">
        <f>VLOOKUP($A71,Mensal!$5:$1048576,37,0)</f>
        <v>5.9218677890000002</v>
      </c>
      <c r="T71" s="110">
        <v>1.3499999999999999</v>
      </c>
      <c r="U71" s="111">
        <v>1.1499999999999999</v>
      </c>
      <c r="V71" s="111">
        <v>1.3499999999999999</v>
      </c>
      <c r="X71" s="153">
        <f>VLOOKUP($A71,Mensal!$5:$1048576,42,0)</f>
        <v>4.1235575130213586E-2</v>
      </c>
      <c r="Y71" s="153"/>
      <c r="Z71" s="153">
        <f t="shared" si="6"/>
        <v>1.7416124016500056E-2</v>
      </c>
      <c r="AA71" s="153">
        <f t="shared" si="5"/>
        <v>-3.8426054666072962E-2</v>
      </c>
    </row>
    <row r="72" spans="1:27">
      <c r="A72" s="6">
        <v>45809</v>
      </c>
      <c r="B72" s="112">
        <f>VLOOKUP($A72,Mensal!$5:$1048576,20,0)</f>
        <v>1.0769659587387403E-2</v>
      </c>
      <c r="C72" s="112">
        <f>VLOOKUP($A72,Mensal!$5:$1048576,21,0)</f>
        <v>7.7282772542037748E-3</v>
      </c>
      <c r="D72" s="112">
        <f>VLOOKUP($A72,Mensal!$5:$1048576,22,0)</f>
        <v>7.431381780584001E-3</v>
      </c>
      <c r="E72" s="113">
        <f>VLOOKUP($A72,Mensal!$5:$1048576,23,0)</f>
        <v>1.0104663050284346E-2</v>
      </c>
      <c r="F72" s="112">
        <f>VLOOKUP($A72,Mensal!$5:$1048576,24,0)</f>
        <v>8.3667457743408225E-3</v>
      </c>
      <c r="G72" s="112">
        <f>VLOOKUP($A72,Mensal!$5:$1048576,25,0)</f>
        <v>8.2182281119114187E-3</v>
      </c>
      <c r="H72" s="113">
        <f>VLOOKUP($A72,Mensal!$5:$1048576,26,0)</f>
        <v>3.0835705837330751E-2</v>
      </c>
      <c r="I72" s="112">
        <f>VLOOKUP($A72,Mensal!$5:$1048576,27,0)</f>
        <v>2.9310936996617132E-2</v>
      </c>
      <c r="J72" s="112">
        <f>VLOOKUP($A72,Mensal!$5:$1048576,28,0)</f>
        <v>2.7010786450877067E-2</v>
      </c>
      <c r="K72" s="113">
        <f>VLOOKUP($A72,Mensal!$5:$1048576,29,0)</f>
        <v>0.13</v>
      </c>
      <c r="L72" s="112">
        <f>VLOOKUP($A72,Mensal!$5:$1048576,30,0)</f>
        <v>0.1225</v>
      </c>
      <c r="M72" s="112">
        <f>VLOOKUP($A72,Mensal!$5:$1048576,31,0)</f>
        <v>0.1125</v>
      </c>
      <c r="N72" s="219">
        <f>VLOOKUP($A72,Mensal!$5:$1048576,32,0)</f>
        <v>100</v>
      </c>
      <c r="O72" s="220">
        <f>VLOOKUP($A72,Mensal!$5:$1048576,33,0)</f>
        <v>180</v>
      </c>
      <c r="P72" s="220">
        <f>VLOOKUP($A72,Mensal!$5:$1048576,34,0)</f>
        <v>225</v>
      </c>
      <c r="Q72" s="114">
        <f>VLOOKUP($A72,Mensal!$5:$1048576,35,0)</f>
        <v>5.5795511290000004</v>
      </c>
      <c r="R72" s="115">
        <f>VLOOKUP($A72,Mensal!$5:$1048576,36,0)</f>
        <v>5.52</v>
      </c>
      <c r="S72" s="115">
        <f>VLOOKUP($A72,Mensal!$5:$1048576,37,0)</f>
        <v>5.5577527379999996</v>
      </c>
      <c r="T72" s="116">
        <v>1.8499999999999999</v>
      </c>
      <c r="U72" s="117">
        <v>1.65</v>
      </c>
      <c r="V72" s="117">
        <v>1.8499999999999999</v>
      </c>
      <c r="X72" s="153">
        <f>VLOOKUP($A72,Mensal!$5:$1048576,42,0)</f>
        <v>3.900128709912476E-2</v>
      </c>
      <c r="Y72" s="153"/>
      <c r="Z72" s="153">
        <f t="shared" si="6"/>
        <v>2.0770410478176737E-2</v>
      </c>
      <c r="AA72" s="153">
        <f t="shared" si="5"/>
        <v>-3.6358267856044235E-2</v>
      </c>
    </row>
    <row r="73" spans="1:27">
      <c r="A73" s="6">
        <v>45901</v>
      </c>
      <c r="B73" s="112">
        <f>VLOOKUP($A73,Mensal!$5:$1048576,20,0)</f>
        <v>8.515486778548409E-3</v>
      </c>
      <c r="C73" s="112">
        <f>VLOOKUP($A73,Mensal!$5:$1048576,21,0)</f>
        <v>5.4786254770307075E-3</v>
      </c>
      <c r="D73" s="112">
        <f>VLOOKUP($A73,Mensal!$5:$1048576,22,0)</f>
        <v>5.1821715838373805E-3</v>
      </c>
      <c r="E73" s="113">
        <f>VLOOKUP($A73,Mensal!$5:$1048576,23,0)</f>
        <v>8.7309307741219033E-3</v>
      </c>
      <c r="F73" s="112">
        <f>VLOOKUP($A73,Mensal!$5:$1048576,24,0)</f>
        <v>6.9945902164052498E-3</v>
      </c>
      <c r="G73" s="112">
        <f>VLOOKUP($A73,Mensal!$5:$1048576,25,0)</f>
        <v>6.8462073379873534E-3</v>
      </c>
      <c r="H73" s="113">
        <f>VLOOKUP($A73,Mensal!$5:$1048576,26,0)</f>
        <v>3.1025984771220649E-2</v>
      </c>
      <c r="I73" s="112">
        <f>VLOOKUP($A73,Mensal!$5:$1048576,27,0)</f>
        <v>2.9310936996617132E-2</v>
      </c>
      <c r="J73" s="112">
        <f>VLOOKUP($A73,Mensal!$5:$1048576,28,0)</f>
        <v>2.7010786450877067E-2</v>
      </c>
      <c r="K73" s="113">
        <f>VLOOKUP($A73,Mensal!$5:$1048576,29,0)</f>
        <v>0.13</v>
      </c>
      <c r="L73" s="112">
        <f>VLOOKUP($A73,Mensal!$5:$1048576,30,0)</f>
        <v>0.1225</v>
      </c>
      <c r="M73" s="112">
        <f>VLOOKUP($A73,Mensal!$5:$1048576,31,0)</f>
        <v>0.1125</v>
      </c>
      <c r="N73" s="219">
        <f>VLOOKUP($A73,Mensal!$5:$1048576,32,0)</f>
        <v>100</v>
      </c>
      <c r="O73" s="220">
        <f>VLOOKUP($A73,Mensal!$5:$1048576,33,0)</f>
        <v>180</v>
      </c>
      <c r="P73" s="220">
        <f>VLOOKUP($A73,Mensal!$5:$1048576,34,0)</f>
        <v>225</v>
      </c>
      <c r="Q73" s="114">
        <f>VLOOKUP($A73,Mensal!$5:$1048576,35,0)</f>
        <v>5.5364982700000001</v>
      </c>
      <c r="R73" s="115">
        <f>VLOOKUP($A73,Mensal!$5:$1048576,36,0)</f>
        <v>5.5</v>
      </c>
      <c r="S73" s="115">
        <f>VLOOKUP($A73,Mensal!$5:$1048576,37,0)</f>
        <v>5.4679340559999998</v>
      </c>
      <c r="T73" s="116">
        <v>1.65</v>
      </c>
      <c r="U73" s="117">
        <v>1.45</v>
      </c>
      <c r="V73" s="117">
        <v>1.65</v>
      </c>
      <c r="X73" s="153">
        <f>VLOOKUP($A73,Mensal!$5:$1048576,42,0)</f>
        <v>3.634354697404496E-2</v>
      </c>
      <c r="Y73" s="153"/>
      <c r="Z73" s="153">
        <f t="shared" si="6"/>
        <v>2.2161337307101237E-2</v>
      </c>
      <c r="AA73" s="153">
        <f t="shared" si="5"/>
        <v>-3.3886974137664505E-2</v>
      </c>
    </row>
    <row r="74" spans="1:27">
      <c r="A74" s="6">
        <v>45992</v>
      </c>
      <c r="B74" s="112">
        <f>VLOOKUP($A74,Mensal!$5:$1048576,20,0)</f>
        <v>1.288093788517819E-2</v>
      </c>
      <c r="C74" s="112">
        <f>VLOOKUP($A74,Mensal!$5:$1048576,21,0)</f>
        <v>9.8353214036306369E-3</v>
      </c>
      <c r="D74" s="112">
        <f>VLOOKUP($A74,Mensal!$5:$1048576,22,0)</f>
        <v>9.5380123701767072E-3</v>
      </c>
      <c r="E74" s="113">
        <f>VLOOKUP($A74,Mensal!$5:$1048576,23,0)</f>
        <v>1.2252956740890886E-2</v>
      </c>
      <c r="F74" s="112">
        <f>VLOOKUP($A74,Mensal!$5:$1048576,24,0)</f>
        <v>1.0512574350645787E-2</v>
      </c>
      <c r="G74" s="112">
        <f>VLOOKUP($A74,Mensal!$5:$1048576,25,0)</f>
        <v>1.0363845960633444E-2</v>
      </c>
      <c r="H74" s="113">
        <f>VLOOKUP($A74,Mensal!$5:$1048576,26,0)</f>
        <v>3.1025984771220649E-2</v>
      </c>
      <c r="I74" s="112">
        <f>VLOOKUP($A74,Mensal!$5:$1048576,27,0)</f>
        <v>2.8161076128839779E-2</v>
      </c>
      <c r="J74" s="112">
        <f>VLOOKUP($A74,Mensal!$5:$1048576,28,0)</f>
        <v>2.5853149327860203E-2</v>
      </c>
      <c r="K74" s="113">
        <f>VLOOKUP($A74,Mensal!$5:$1048576,29,0)</f>
        <v>0.13</v>
      </c>
      <c r="L74" s="112">
        <f>VLOOKUP($A74,Mensal!$5:$1048576,30,0)</f>
        <v>0.1125</v>
      </c>
      <c r="M74" s="112">
        <f>VLOOKUP($A74,Mensal!$5:$1048576,31,0)</f>
        <v>0.10249999999999999</v>
      </c>
      <c r="N74" s="219">
        <f>VLOOKUP($A74,Mensal!$5:$1048576,32,0)</f>
        <v>100</v>
      </c>
      <c r="O74" s="220">
        <f>VLOOKUP($A74,Mensal!$5:$1048576,33,0)</f>
        <v>180</v>
      </c>
      <c r="P74" s="220">
        <f>VLOOKUP($A74,Mensal!$5:$1048576,34,0)</f>
        <v>225</v>
      </c>
      <c r="Q74" s="114">
        <f>VLOOKUP($A74,Mensal!$5:$1048576,35,0)</f>
        <v>5.5090981230000002</v>
      </c>
      <c r="R74" s="115">
        <f>VLOOKUP($A74,Mensal!$5:$1048576,36,0)</f>
        <v>5.3</v>
      </c>
      <c r="S74" s="115">
        <f>VLOOKUP($A74,Mensal!$5:$1048576,37,0)</f>
        <v>5.4879537120000004</v>
      </c>
      <c r="T74" s="116">
        <v>1.25</v>
      </c>
      <c r="U74" s="117">
        <v>1.05</v>
      </c>
      <c r="V74" s="117">
        <v>1.25</v>
      </c>
      <c r="X74" s="153">
        <f>VLOOKUP($A74,Mensal!$5:$1048576,42,0)</f>
        <v>3.8090808697275991E-2</v>
      </c>
      <c r="Y74" s="153"/>
      <c r="Z74" s="153">
        <f t="shared" si="6"/>
        <v>1.7464900710943532E-2</v>
      </c>
      <c r="AA74" s="153">
        <f t="shared" si="5"/>
        <v>-3.560941719892996E-2</v>
      </c>
    </row>
    <row r="75" spans="1:27">
      <c r="A75" s="53">
        <v>46082</v>
      </c>
      <c r="B75" s="106">
        <f>B71</f>
        <v>1.6122057810123103E-2</v>
      </c>
      <c r="C75" s="106">
        <f t="shared" ref="C75:G75" si="9">C71</f>
        <v>1.3069944433093061E-2</v>
      </c>
      <c r="D75" s="106">
        <f t="shared" si="9"/>
        <v>1.2772000831480224E-2</v>
      </c>
      <c r="E75" s="107">
        <f t="shared" si="9"/>
        <v>1.3432932548897991E-2</v>
      </c>
      <c r="F75" s="106">
        <f t="shared" si="9"/>
        <v>1.1691197632252459E-2</v>
      </c>
      <c r="G75" s="106">
        <f t="shared" si="9"/>
        <v>1.1542353622969959E-2</v>
      </c>
      <c r="H75" s="107">
        <f>VLOOKUP($A75,Mensal!$5:$1048576,26,0)</f>
        <v>2.9501354376026301E-2</v>
      </c>
      <c r="I75" s="106">
        <f>VLOOKUP($A75,Mensal!$5:$1048576,27,0)</f>
        <v>2.5661716878157659E-2</v>
      </c>
      <c r="J75" s="106">
        <f>VLOOKUP($A75,Mensal!$5:$1048576,28,0)</f>
        <v>2.3336814380776838E-2</v>
      </c>
      <c r="K75" s="107">
        <f>VLOOKUP($A75,Mensal!$5:$1048576,29,0)</f>
        <v>0.12</v>
      </c>
      <c r="L75" s="106">
        <f>VLOOKUP($A75,Mensal!$5:$1048576,30,0)</f>
        <v>0.105</v>
      </c>
      <c r="M75" s="106">
        <f>VLOOKUP($A75,Mensal!$5:$1048576,31,0)</f>
        <v>9.5000000000000001E-2</v>
      </c>
      <c r="N75" s="217">
        <f>VLOOKUP($A75,Mensal!$5:$1048576,32,0)</f>
        <v>100</v>
      </c>
      <c r="O75" s="218">
        <f>VLOOKUP($A75,Mensal!$5:$1048576,33,0)</f>
        <v>180</v>
      </c>
      <c r="P75" s="218">
        <f>VLOOKUP($A75,Mensal!$5:$1048576,34,0)</f>
        <v>225</v>
      </c>
      <c r="Q75" s="108">
        <f>VLOOKUP($A75,Mensal!$5:$1048576,35,0)</f>
        <v>5.5090981230000002</v>
      </c>
      <c r="R75" s="109">
        <f>VLOOKUP($A75,Mensal!$5:$1048576,36,0)</f>
        <v>5.3</v>
      </c>
      <c r="S75" s="109">
        <f>VLOOKUP($A75,Mensal!$5:$1048576,37,0)</f>
        <v>5.4879537120000004</v>
      </c>
      <c r="T75" s="110">
        <f>T71</f>
        <v>1.3499999999999999</v>
      </c>
      <c r="U75" s="111">
        <v>1.49965765210469</v>
      </c>
      <c r="V75" s="111">
        <v>1.2244676803170307</v>
      </c>
      <c r="X75" s="153">
        <f>VLOOKUP($A75,Mensal!$5:$1048576,42,0)</f>
        <v>0</v>
      </c>
      <c r="Y75" s="153"/>
      <c r="Z75" s="153">
        <f t="shared" si="6"/>
        <v>1.3809074625341866E-2</v>
      </c>
      <c r="AA75" s="153">
        <f t="shared" si="5"/>
        <v>1.0499999999999954E-3</v>
      </c>
    </row>
    <row r="76" spans="1:27">
      <c r="A76" s="6">
        <v>46174</v>
      </c>
      <c r="B76" s="112">
        <f>B72</f>
        <v>1.0769659587387403E-2</v>
      </c>
      <c r="C76" s="112">
        <f t="shared" ref="C76:G76" si="10">C72</f>
        <v>7.7282772542037748E-3</v>
      </c>
      <c r="D76" s="112">
        <f t="shared" si="10"/>
        <v>7.431381780584001E-3</v>
      </c>
      <c r="E76" s="113">
        <f t="shared" si="10"/>
        <v>1.0104663050284346E-2</v>
      </c>
      <c r="F76" s="112">
        <f t="shared" si="10"/>
        <v>8.3667457743408225E-3</v>
      </c>
      <c r="G76" s="112">
        <f t="shared" si="10"/>
        <v>8.2182281119114187E-3</v>
      </c>
      <c r="H76" s="113">
        <f>VLOOKUP($A76,Mensal!$5:$1048576,26,0)</f>
        <v>2.7585551232083949E-2</v>
      </c>
      <c r="I76" s="112">
        <f>VLOOKUP($A76,Mensal!$5:$1048576,27,0)</f>
        <v>2.4694637522437946E-2</v>
      </c>
      <c r="J76" s="112">
        <f>VLOOKUP($A76,Mensal!$5:$1048576,28,0)</f>
        <v>2.2363113479078933E-2</v>
      </c>
      <c r="K76" s="113">
        <f>VLOOKUP($A76,Mensal!$5:$1048576,29,0)</f>
        <v>0.11</v>
      </c>
      <c r="L76" s="112">
        <f>VLOOKUP($A76,Mensal!$5:$1048576,30,0)</f>
        <v>0.1</v>
      </c>
      <c r="M76" s="112">
        <f>VLOOKUP($A76,Mensal!$5:$1048576,31,0)</f>
        <v>0.09</v>
      </c>
      <c r="N76" s="219">
        <f>VLOOKUP($A76,Mensal!$5:$1048576,32,0)</f>
        <v>100</v>
      </c>
      <c r="O76" s="220">
        <f>VLOOKUP($A76,Mensal!$5:$1048576,33,0)</f>
        <v>180</v>
      </c>
      <c r="P76" s="220">
        <f>VLOOKUP($A76,Mensal!$5:$1048576,34,0)</f>
        <v>225</v>
      </c>
      <c r="Q76" s="114">
        <f>VLOOKUP($A76,Mensal!$5:$1048576,35,0)</f>
        <v>5.5090981230000002</v>
      </c>
      <c r="R76" s="115">
        <f>VLOOKUP($A76,Mensal!$5:$1048576,36,0)</f>
        <v>5.3</v>
      </c>
      <c r="S76" s="115">
        <f>VLOOKUP($A76,Mensal!$5:$1048576,37,0)</f>
        <v>5.4879537120000004</v>
      </c>
      <c r="T76" s="116">
        <f t="shared" ref="T76" si="11">T72</f>
        <v>1.8499999999999999</v>
      </c>
      <c r="U76" s="117">
        <v>1.4697534392070699</v>
      </c>
      <c r="V76" s="117">
        <v>1.1757142611681071</v>
      </c>
      <c r="X76" s="153">
        <f>VLOOKUP($A76,Mensal!$5:$1048576,42,0)</f>
        <v>0</v>
      </c>
      <c r="Y76" s="153"/>
      <c r="Z76" s="153">
        <f t="shared" si="6"/>
        <v>1.6192413937211603E-2</v>
      </c>
      <c r="AA76" s="153">
        <f t="shared" si="5"/>
        <v>9.9999999999988987E-4</v>
      </c>
    </row>
    <row r="77" spans="1:27">
      <c r="A77" s="6">
        <v>46266</v>
      </c>
      <c r="B77" s="112">
        <f t="shared" ref="B77:G78" si="12">B73</f>
        <v>8.515486778548409E-3</v>
      </c>
      <c r="C77" s="112">
        <f t="shared" si="12"/>
        <v>5.4786254770307075E-3</v>
      </c>
      <c r="D77" s="112">
        <f t="shared" si="12"/>
        <v>5.1821715838373805E-3</v>
      </c>
      <c r="E77" s="113">
        <f t="shared" si="12"/>
        <v>8.7309307741219033E-3</v>
      </c>
      <c r="F77" s="112">
        <f t="shared" si="12"/>
        <v>6.9945902164052498E-3</v>
      </c>
      <c r="G77" s="112">
        <f t="shared" si="12"/>
        <v>6.8462073379873534E-3</v>
      </c>
      <c r="H77" s="113">
        <f>VLOOKUP($A77,Mensal!$5:$1048576,26,0)</f>
        <v>2.5661281349776077E-2</v>
      </c>
      <c r="I77" s="112">
        <f>VLOOKUP($A77,Mensal!$5:$1048576,27,0)</f>
        <v>2.3530867145135748E-2</v>
      </c>
      <c r="J77" s="112">
        <f>VLOOKUP($A77,Mensal!$5:$1048576,28,0)</f>
        <v>2.119134456604943E-2</v>
      </c>
      <c r="K77" s="113">
        <f>VLOOKUP($A77,Mensal!$5:$1048576,29,0)</f>
        <v>0.105</v>
      </c>
      <c r="L77" s="112">
        <f>VLOOKUP($A77,Mensal!$5:$1048576,30,0)</f>
        <v>9.5000000000000001E-2</v>
      </c>
      <c r="M77" s="112">
        <f>VLOOKUP($A77,Mensal!$5:$1048576,31,0)</f>
        <v>8.5000000000000006E-2</v>
      </c>
      <c r="N77" s="219">
        <f>VLOOKUP($A77,Mensal!$5:$1048576,32,0)</f>
        <v>100</v>
      </c>
      <c r="O77" s="220">
        <f>VLOOKUP($A77,Mensal!$5:$1048576,33,0)</f>
        <v>180</v>
      </c>
      <c r="P77" s="220">
        <f>VLOOKUP($A77,Mensal!$5:$1048576,34,0)</f>
        <v>225</v>
      </c>
      <c r="Q77" s="114">
        <f>VLOOKUP($A77,Mensal!$5:$1048576,35,0)</f>
        <v>5.5090981230000002</v>
      </c>
      <c r="R77" s="115">
        <f>VLOOKUP($A77,Mensal!$5:$1048576,36,0)</f>
        <v>5.3</v>
      </c>
      <c r="S77" s="115">
        <f>VLOOKUP($A77,Mensal!$5:$1048576,37,0)</f>
        <v>5.4879537120000004</v>
      </c>
      <c r="T77" s="116">
        <f t="shared" ref="T77" si="13">T73</f>
        <v>1.65</v>
      </c>
      <c r="U77" s="117">
        <v>1.43984922630945</v>
      </c>
      <c r="V77" s="117">
        <v>1.1457494875113907</v>
      </c>
      <c r="X77" s="153">
        <f>VLOOKUP($A77,Mensal!$5:$1048576,42,0)</f>
        <v>0</v>
      </c>
      <c r="Y77" s="153"/>
      <c r="Z77" s="153">
        <f t="shared" si="6"/>
        <v>1.6421415854058097E-2</v>
      </c>
      <c r="AA77" s="153">
        <f t="shared" si="5"/>
        <v>9.5000000000000639E-4</v>
      </c>
    </row>
    <row r="78" spans="1:27">
      <c r="A78" s="6">
        <v>46357</v>
      </c>
      <c r="B78" s="112">
        <f t="shared" si="12"/>
        <v>1.288093788517819E-2</v>
      </c>
      <c r="C78" s="112">
        <f t="shared" si="12"/>
        <v>9.8353214036306369E-3</v>
      </c>
      <c r="D78" s="112">
        <f t="shared" si="12"/>
        <v>9.5380123701767072E-3</v>
      </c>
      <c r="E78" s="113">
        <f t="shared" si="12"/>
        <v>1.2252956740890886E-2</v>
      </c>
      <c r="F78" s="112">
        <f t="shared" si="12"/>
        <v>1.0512574350645787E-2</v>
      </c>
      <c r="G78" s="112">
        <f t="shared" si="12"/>
        <v>1.0363845960633444E-2</v>
      </c>
      <c r="H78" s="113">
        <f>VLOOKUP($A78,Mensal!$5:$1048576,26,0)</f>
        <v>2.5275476192341495E-2</v>
      </c>
      <c r="I78" s="112">
        <f>VLOOKUP($A78,Mensal!$5:$1048576,27,0)</f>
        <v>2.2363113479078933E-2</v>
      </c>
      <c r="J78" s="112">
        <f>VLOOKUP($A78,Mensal!$5:$1048576,28,0)</f>
        <v>2.0604395836106182E-2</v>
      </c>
      <c r="K78" s="113">
        <f>VLOOKUP($A78,Mensal!$5:$1048576,29,0)</f>
        <v>0.105</v>
      </c>
      <c r="L78" s="112">
        <f>VLOOKUP($A78,Mensal!$5:$1048576,30,0)</f>
        <v>0.09</v>
      </c>
      <c r="M78" s="112">
        <f>VLOOKUP($A78,Mensal!$5:$1048576,31,0)</f>
        <v>8.5000000000000006E-2</v>
      </c>
      <c r="N78" s="219">
        <f>VLOOKUP($A78,Mensal!$5:$1048576,32,0)</f>
        <v>100</v>
      </c>
      <c r="O78" s="220">
        <f>VLOOKUP($A78,Mensal!$5:$1048576,33,0)</f>
        <v>180</v>
      </c>
      <c r="P78" s="220">
        <f>VLOOKUP($A78,Mensal!$5:$1048576,34,0)</f>
        <v>225</v>
      </c>
      <c r="Q78" s="114">
        <f>VLOOKUP($A78,Mensal!$5:$1048576,35,0)</f>
        <v>5.5090981230000002</v>
      </c>
      <c r="R78" s="115">
        <f>VLOOKUP($A78,Mensal!$5:$1048576,36,0)</f>
        <v>5.3</v>
      </c>
      <c r="S78" s="115">
        <f>VLOOKUP($A78,Mensal!$5:$1048576,37,0)</f>
        <v>5.4879537120000004</v>
      </c>
      <c r="T78" s="116">
        <f t="shared" ref="T78" si="14">T74</f>
        <v>1.25</v>
      </c>
      <c r="U78" s="117">
        <v>1.4099450134118201</v>
      </c>
      <c r="V78" s="117">
        <v>1.1157793116241792</v>
      </c>
      <c r="X78" s="153">
        <f>VLOOKUP($A78,Mensal!$5:$1048576,42,0)</f>
        <v>0</v>
      </c>
      <c r="Y78" s="153"/>
      <c r="Z78" s="153">
        <f t="shared" si="6"/>
        <v>1.1727255483236609E-2</v>
      </c>
      <c r="AA78" s="153">
        <f t="shared" si="5"/>
        <v>8.9999999999990088E-4</v>
      </c>
    </row>
    <row r="79" spans="1:27">
      <c r="A79" s="53">
        <v>46447</v>
      </c>
      <c r="B79" s="106"/>
      <c r="C79" s="106"/>
      <c r="D79" s="106"/>
      <c r="E79" s="107"/>
      <c r="F79" s="106"/>
      <c r="G79" s="106"/>
      <c r="H79" s="107">
        <f>VLOOKUP($A79,Mensal!$5:$1048576,26,0)</f>
        <v>2.5275476192341495E-2</v>
      </c>
      <c r="I79" s="106">
        <f>VLOOKUP($A79,Mensal!$5:$1048576,27,0)</f>
        <v>2.1778180864640895E-2</v>
      </c>
      <c r="J79" s="106">
        <f>VLOOKUP($A79,Mensal!$5:$1048576,28,0)</f>
        <v>2.0604395836106182E-2</v>
      </c>
      <c r="K79" s="107">
        <f>VLOOKUP($A79,Mensal!$5:$1048576,29,0)</f>
        <v>0.105</v>
      </c>
      <c r="L79" s="106">
        <f>VLOOKUP($A79,Mensal!$5:$1048576,30,0)</f>
        <v>0.09</v>
      </c>
      <c r="M79" s="106">
        <f>VLOOKUP($A79,Mensal!$5:$1048576,31,0)</f>
        <v>8.5000000000000006E-2</v>
      </c>
      <c r="N79" s="217">
        <f>VLOOKUP($A79,Mensal!$5:$1048576,32,0)</f>
        <v>100</v>
      </c>
      <c r="O79" s="218">
        <f>VLOOKUP($A79,Mensal!$5:$1048576,33,0)</f>
        <v>180</v>
      </c>
      <c r="P79" s="218">
        <f>VLOOKUP($A79,Mensal!$5:$1048576,34,0)</f>
        <v>225</v>
      </c>
      <c r="Q79" s="108">
        <f>VLOOKUP($A79,Mensal!$5:$1048576,35,0)</f>
        <v>5.5090981230000002</v>
      </c>
      <c r="R79" s="109">
        <f>VLOOKUP($A79,Mensal!$5:$1048576,36,0)</f>
        <v>5.3</v>
      </c>
      <c r="S79" s="109">
        <f>VLOOKUP($A79,Mensal!$5:$1048576,37,0)</f>
        <v>5.4879537120000004</v>
      </c>
      <c r="T79" s="110">
        <v>1.028558428381765</v>
      </c>
      <c r="U79" s="111">
        <v>1.49965765210469</v>
      </c>
      <c r="V79" s="111">
        <v>1.2244676803170307</v>
      </c>
      <c r="X79" s="153">
        <f>VLOOKUP($A79,Mensal!$5:$1048576,42,0)</f>
        <v>0</v>
      </c>
      <c r="Y79" s="153"/>
      <c r="Z79" s="153">
        <f t="shared" ref="Z79:Z82" si="15">(1+I79)/(1+F79)-1</f>
        <v>2.1778180864640895E-2</v>
      </c>
      <c r="AA79" s="153">
        <f t="shared" ref="AA79:AA82" si="16">(1+L79/100)/(1+X79)-1</f>
        <v>8.9999999999990088E-4</v>
      </c>
    </row>
    <row r="80" spans="1:27">
      <c r="A80" s="6">
        <v>46539</v>
      </c>
      <c r="B80" s="112"/>
      <c r="C80" s="112"/>
      <c r="D80" s="112"/>
      <c r="E80" s="113"/>
      <c r="F80" s="112"/>
      <c r="G80" s="112"/>
      <c r="H80" s="113">
        <f>VLOOKUP($A80,Mensal!$5:$1048576,26,0)</f>
        <v>2.5275476192341495E-2</v>
      </c>
      <c r="I80" s="112">
        <f>VLOOKUP($A80,Mensal!$5:$1048576,27,0)</f>
        <v>2.1778180864640895E-2</v>
      </c>
      <c r="J80" s="112">
        <f>VLOOKUP($A80,Mensal!$5:$1048576,28,0)</f>
        <v>2.0604395836106182E-2</v>
      </c>
      <c r="K80" s="113">
        <f>VLOOKUP($A80,Mensal!$5:$1048576,29,0)</f>
        <v>0.105</v>
      </c>
      <c r="L80" s="112">
        <f>VLOOKUP($A80,Mensal!$5:$1048576,30,0)</f>
        <v>0.09</v>
      </c>
      <c r="M80" s="112">
        <f>VLOOKUP($A80,Mensal!$5:$1048576,31,0)</f>
        <v>8.5000000000000006E-2</v>
      </c>
      <c r="N80" s="219">
        <f>VLOOKUP($A80,Mensal!$5:$1048576,32,0)</f>
        <v>100</v>
      </c>
      <c r="O80" s="220">
        <f>VLOOKUP($A80,Mensal!$5:$1048576,33,0)</f>
        <v>180</v>
      </c>
      <c r="P80" s="220">
        <f>VLOOKUP($A80,Mensal!$5:$1048576,34,0)</f>
        <v>225</v>
      </c>
      <c r="Q80" s="114">
        <f>VLOOKUP($A80,Mensal!$5:$1048576,35,0)</f>
        <v>5.5090981230000002</v>
      </c>
      <c r="R80" s="115">
        <f>VLOOKUP($A80,Mensal!$5:$1048576,36,0)</f>
        <v>5.3</v>
      </c>
      <c r="S80" s="115">
        <f>VLOOKUP($A80,Mensal!$5:$1048576,37,0)</f>
        <v>5.4879537120000004</v>
      </c>
      <c r="T80" s="116">
        <v>1.6683934036991754</v>
      </c>
      <c r="U80" s="117">
        <v>1.4697534392070699</v>
      </c>
      <c r="V80" s="117">
        <v>1.1757142611681071</v>
      </c>
      <c r="X80" s="153">
        <f>VLOOKUP($A80,Mensal!$5:$1048576,42,0)</f>
        <v>0</v>
      </c>
      <c r="Y80" s="153"/>
      <c r="Z80" s="153">
        <f t="shared" si="15"/>
        <v>2.1778180864640895E-2</v>
      </c>
      <c r="AA80" s="153">
        <f t="shared" si="16"/>
        <v>8.9999999999990088E-4</v>
      </c>
    </row>
    <row r="81" spans="1:27">
      <c r="A81" s="6">
        <v>46631</v>
      </c>
      <c r="B81" s="112"/>
      <c r="C81" s="112"/>
      <c r="D81" s="112"/>
      <c r="E81" s="113"/>
      <c r="F81" s="112"/>
      <c r="G81" s="112"/>
      <c r="H81" s="113">
        <f>VLOOKUP($A81,Mensal!$5:$1048576,26,0)</f>
        <v>2.5275476192341495E-2</v>
      </c>
      <c r="I81" s="112">
        <f>VLOOKUP($A81,Mensal!$5:$1048576,27,0)</f>
        <v>2.1778180864640895E-2</v>
      </c>
      <c r="J81" s="112">
        <f>VLOOKUP($A81,Mensal!$5:$1048576,28,0)</f>
        <v>2.0604395836106182E-2</v>
      </c>
      <c r="K81" s="113">
        <f>VLOOKUP($A81,Mensal!$5:$1048576,29,0)</f>
        <v>0.105</v>
      </c>
      <c r="L81" s="112">
        <f>VLOOKUP($A81,Mensal!$5:$1048576,30,0)</f>
        <v>0.09</v>
      </c>
      <c r="M81" s="112">
        <f>VLOOKUP($A81,Mensal!$5:$1048576,31,0)</f>
        <v>8.5000000000000006E-2</v>
      </c>
      <c r="N81" s="219">
        <f>VLOOKUP($A81,Mensal!$5:$1048576,32,0)</f>
        <v>100</v>
      </c>
      <c r="O81" s="220">
        <f>VLOOKUP($A81,Mensal!$5:$1048576,33,0)</f>
        <v>180</v>
      </c>
      <c r="P81" s="220">
        <f>VLOOKUP($A81,Mensal!$5:$1048576,34,0)</f>
        <v>225</v>
      </c>
      <c r="Q81" s="114">
        <f>VLOOKUP($A81,Mensal!$5:$1048576,35,0)</f>
        <v>5.5090981230000002</v>
      </c>
      <c r="R81" s="115">
        <f>VLOOKUP($A81,Mensal!$5:$1048576,36,0)</f>
        <v>5.3</v>
      </c>
      <c r="S81" s="115">
        <f>VLOOKUP($A81,Mensal!$5:$1048576,37,0)</f>
        <v>5.4879537120000004</v>
      </c>
      <c r="T81" s="116">
        <v>1.764813823610778</v>
      </c>
      <c r="U81" s="117">
        <v>1.43984922630945</v>
      </c>
      <c r="V81" s="117">
        <v>1.1457494875113907</v>
      </c>
      <c r="X81" s="153">
        <f>VLOOKUP($A81,Mensal!$5:$1048576,42,0)</f>
        <v>0</v>
      </c>
      <c r="Y81" s="153"/>
      <c r="Z81" s="153">
        <f t="shared" si="15"/>
        <v>2.1778180864640895E-2</v>
      </c>
      <c r="AA81" s="153">
        <f t="shared" si="16"/>
        <v>8.9999999999990088E-4</v>
      </c>
    </row>
    <row r="82" spans="1:27">
      <c r="A82" s="6">
        <v>46722</v>
      </c>
      <c r="B82" s="112"/>
      <c r="C82" s="112"/>
      <c r="D82" s="112"/>
      <c r="E82" s="113"/>
      <c r="F82" s="112"/>
      <c r="G82" s="112"/>
      <c r="H82" s="113">
        <f>VLOOKUP($A82,Mensal!$5:$1048576,26,0)</f>
        <v>2.5275476192341495E-2</v>
      </c>
      <c r="I82" s="112">
        <f>VLOOKUP($A82,Mensal!$5:$1048576,27,0)</f>
        <v>2.1778180864640895E-2</v>
      </c>
      <c r="J82" s="112">
        <f>VLOOKUP($A82,Mensal!$5:$1048576,28,0)</f>
        <v>2.0604395836106182E-2</v>
      </c>
      <c r="K82" s="113">
        <f>VLOOKUP($A82,Mensal!$5:$1048576,29,0)</f>
        <v>0.105</v>
      </c>
      <c r="L82" s="112">
        <f>VLOOKUP($A82,Mensal!$5:$1048576,30,0)</f>
        <v>0.09</v>
      </c>
      <c r="M82" s="112">
        <f>VLOOKUP($A82,Mensal!$5:$1048576,31,0)</f>
        <v>8.5000000000000006E-2</v>
      </c>
      <c r="N82" s="219">
        <f>VLOOKUP($A82,Mensal!$5:$1048576,32,0)</f>
        <v>100</v>
      </c>
      <c r="O82" s="220">
        <f>VLOOKUP($A82,Mensal!$5:$1048576,33,0)</f>
        <v>180</v>
      </c>
      <c r="P82" s="220">
        <f>VLOOKUP($A82,Mensal!$5:$1048576,34,0)</f>
        <v>225</v>
      </c>
      <c r="Q82" s="114">
        <f>VLOOKUP($A82,Mensal!$5:$1048576,35,0)</f>
        <v>5.5090981230000002</v>
      </c>
      <c r="R82" s="115">
        <f>VLOOKUP($A82,Mensal!$5:$1048576,36,0)</f>
        <v>5.3</v>
      </c>
      <c r="S82" s="115">
        <f>VLOOKUP($A82,Mensal!$5:$1048576,37,0)</f>
        <v>5.4879537120000004</v>
      </c>
      <c r="T82" s="116">
        <v>1.6170242509337962</v>
      </c>
      <c r="U82" s="117">
        <v>1.4099450134118201</v>
      </c>
      <c r="V82" s="117">
        <v>1.1157793116241792</v>
      </c>
      <c r="X82" s="153">
        <f>VLOOKUP($A82,Mensal!$5:$1048576,42,0)</f>
        <v>0</v>
      </c>
      <c r="Y82" s="153"/>
      <c r="Z82" s="153">
        <f t="shared" si="15"/>
        <v>2.1778180864640895E-2</v>
      </c>
      <c r="AA82" s="153">
        <f t="shared" si="16"/>
        <v>8.9999999999990088E-4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32DE-0A00-4880-95B2-716BA11E2240}">
  <dimension ref="A1:AB69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21" sqref="R21"/>
    </sheetView>
  </sheetViews>
  <sheetFormatPr defaultRowHeight="15"/>
  <cols>
    <col min="1" max="1" width="12" customWidth="1"/>
    <col min="14" max="16" width="10.140625" bestFit="1" customWidth="1"/>
    <col min="24" max="24" width="12.5703125" customWidth="1"/>
  </cols>
  <sheetData>
    <row r="1" spans="1:28" ht="31.5">
      <c r="A1" s="35" t="s">
        <v>50</v>
      </c>
      <c r="B1" s="255" t="s">
        <v>29</v>
      </c>
      <c r="C1" s="255"/>
      <c r="D1" s="256"/>
      <c r="E1" s="257" t="s">
        <v>48</v>
      </c>
      <c r="F1" s="255"/>
      <c r="G1" s="256"/>
      <c r="H1" s="257" t="s">
        <v>3</v>
      </c>
      <c r="I1" s="255"/>
      <c r="J1" s="256"/>
      <c r="K1" s="257" t="s">
        <v>47</v>
      </c>
      <c r="L1" s="255"/>
      <c r="M1" s="256"/>
      <c r="N1" s="257" t="s">
        <v>5</v>
      </c>
      <c r="O1" s="255"/>
      <c r="P1" s="256"/>
      <c r="Q1" s="257" t="s">
        <v>49</v>
      </c>
      <c r="R1" s="255"/>
      <c r="S1" s="256"/>
      <c r="T1" s="257" t="s">
        <v>33</v>
      </c>
      <c r="U1" s="255"/>
      <c r="V1" s="256"/>
      <c r="W1" s="257" t="s">
        <v>34</v>
      </c>
      <c r="X1" s="255"/>
      <c r="Y1" s="256"/>
      <c r="Z1" s="257" t="s">
        <v>52</v>
      </c>
      <c r="AA1" s="255"/>
      <c r="AB1" s="258"/>
    </row>
    <row r="2" spans="1:28">
      <c r="A2" s="5" t="s">
        <v>51</v>
      </c>
      <c r="B2" s="5" t="str">
        <f>Mensal!$B$4</f>
        <v>Pessimista</v>
      </c>
      <c r="C2" s="5" t="str">
        <f>Mensal!$C$4</f>
        <v>Base</v>
      </c>
      <c r="D2" s="5" t="str">
        <f>Mensal!$D$4</f>
        <v>Alternativo</v>
      </c>
      <c r="E2" s="63" t="str">
        <f>Mensal!$B$4</f>
        <v>Pessimista</v>
      </c>
      <c r="F2" s="5" t="str">
        <f>Mensal!$C$4</f>
        <v>Base</v>
      </c>
      <c r="G2" s="5" t="str">
        <f>Mensal!$D$4</f>
        <v>Alternativo</v>
      </c>
      <c r="H2" s="69" t="str">
        <f>Mensal!$B$4</f>
        <v>Pessimista</v>
      </c>
      <c r="I2" s="3" t="str">
        <f>Mensal!$C$4</f>
        <v>Base</v>
      </c>
      <c r="J2" s="3" t="str">
        <f>Mensal!$D$4</f>
        <v>Alternativo</v>
      </c>
      <c r="K2" s="69" t="str">
        <f>Mensal!$B$4</f>
        <v>Pessimista</v>
      </c>
      <c r="L2" s="3" t="str">
        <f>Mensal!$C$4</f>
        <v>Base</v>
      </c>
      <c r="M2" s="3" t="str">
        <f>Mensal!$D$4</f>
        <v>Alternativo</v>
      </c>
      <c r="N2" s="63" t="str">
        <f>Mensal!$B$4</f>
        <v>Pessimista</v>
      </c>
      <c r="O2" s="5" t="str">
        <f>Mensal!$C$4</f>
        <v>Base</v>
      </c>
      <c r="P2" s="5" t="str">
        <f>Mensal!$D$4</f>
        <v>Alternativo</v>
      </c>
      <c r="Q2" s="63" t="str">
        <f>Mensal!$B$4</f>
        <v>Pessimista</v>
      </c>
      <c r="R2" s="3" t="str">
        <f>Mensal!$C$4</f>
        <v>Base</v>
      </c>
      <c r="S2" s="3" t="str">
        <f>Mensal!$D$4</f>
        <v>Alternativo</v>
      </c>
      <c r="T2" s="63" t="str">
        <f>Mensal!$B$4</f>
        <v>Pessimista</v>
      </c>
      <c r="U2" s="3" t="str">
        <f>Mensal!$C$4</f>
        <v>Base</v>
      </c>
      <c r="V2" s="3" t="str">
        <f>Mensal!$D$4</f>
        <v>Alternativo</v>
      </c>
      <c r="W2" s="63" t="str">
        <f>Mensal!$B$4</f>
        <v>Pessimista</v>
      </c>
      <c r="X2" s="5" t="str">
        <f>Mensal!$C$4</f>
        <v>Base</v>
      </c>
      <c r="Y2" s="5" t="str">
        <f>Mensal!$D$4</f>
        <v>Alternativo</v>
      </c>
      <c r="Z2" s="63" t="str">
        <f>Mensal!$B$4</f>
        <v>Pessimista</v>
      </c>
      <c r="AA2" s="3" t="str">
        <f>Mensal!$C$4</f>
        <v>Base</v>
      </c>
      <c r="AB2" s="3" t="str">
        <f>Mensal!$D$4</f>
        <v>Alternativo</v>
      </c>
    </row>
    <row r="3" spans="1:28">
      <c r="A3" s="6">
        <v>39783</v>
      </c>
      <c r="B3" s="153">
        <f>VLOOKUP($A3,Mensal!$5:$1048576,38,0)</f>
        <v>9.8075050358176652E-2</v>
      </c>
      <c r="C3" s="154">
        <f>VLOOKUP($A3,Mensal!$5:$1048576,39,0)</f>
        <v>9.8075050358176652E-2</v>
      </c>
      <c r="D3" s="154">
        <f>VLOOKUP($A3,Mensal!$5:$1048576,40,0)</f>
        <v>9.8075050358176652E-2</v>
      </c>
      <c r="E3" s="155">
        <f>VLOOKUP($A3,Mensal!$5:$1048576,41,0)</f>
        <v>5.90272439065469E-2</v>
      </c>
      <c r="F3" s="154">
        <f>VLOOKUP($A3,Mensal!$5:$1048576,42,0)</f>
        <v>5.90272439065469E-2</v>
      </c>
      <c r="G3" s="154">
        <f>VLOOKUP($A3,Mensal!$5:$1048576,43,0)</f>
        <v>5.90272439065469E-2</v>
      </c>
      <c r="H3" s="128">
        <f>VLOOKUP($A3,Mensal!$5:$1048576,44,0)</f>
        <v>0.12536999511987701</v>
      </c>
      <c r="I3" s="127">
        <f>VLOOKUP($A3,Mensal!$5:$1048576,45,0)</f>
        <v>0.12536999511987701</v>
      </c>
      <c r="J3" s="127">
        <f>VLOOKUP($A3,Mensal!$5:$1048576,46,0)</f>
        <v>0.12536999511987701</v>
      </c>
      <c r="K3" s="128">
        <f>VLOOKUP($A3,Mensal!$5:$1048576,47,0)</f>
        <v>0.13750000000000001</v>
      </c>
      <c r="L3" s="127">
        <f>VLOOKUP($A3,Mensal!$5:$1048576,48,0)</f>
        <v>0.13750000000000001</v>
      </c>
      <c r="M3" s="127">
        <f>VLOOKUP($A3,Mensal!$5:$1048576,49,0)</f>
        <v>0.13750000000000001</v>
      </c>
      <c r="N3" s="129">
        <f>VLOOKUP($A3,Mensal!$5:$1048576,50,0)</f>
        <v>300.51</v>
      </c>
      <c r="O3" s="130">
        <f>VLOOKUP($A3,Mensal!$5:$1048576,51,0)</f>
        <v>300.51</v>
      </c>
      <c r="P3" s="130">
        <f>VLOOKUP($A3,Mensal!$5:$1048576,52,0)</f>
        <v>300.51</v>
      </c>
      <c r="Q3" s="129">
        <f>VLOOKUP($A3,Mensal!$5:$1048576,53,0)</f>
        <v>2.3370000000000002</v>
      </c>
      <c r="R3" s="130">
        <f>VLOOKUP($A3,Mensal!$5:$1048576,54,0)</f>
        <v>2.3370000000000002</v>
      </c>
      <c r="S3" s="130">
        <f>VLOOKUP($A3,Mensal!$5:$1048576,55,0)</f>
        <v>2.3370000000000002</v>
      </c>
      <c r="T3" s="125">
        <f t="shared" ref="T3:T15" si="0">U3</f>
        <v>5.0941954569816206</v>
      </c>
      <c r="U3" s="126">
        <f>VLOOKUP(A3,[3]Simulação!$C:$H,6,0)</f>
        <v>5.0941954569816206</v>
      </c>
      <c r="V3" s="126">
        <f t="shared" ref="V3:V15" si="1">U3</f>
        <v>5.0941954569816206</v>
      </c>
      <c r="W3" s="125">
        <f>VLOOKUP($A3,Mensal!$A:$BI,Mensal!BD$1,0)</f>
        <v>180.46866666666665</v>
      </c>
      <c r="X3" s="126">
        <f>VLOOKUP($A3,Mensal!$A:$BI,Mensal!BE$1,0)</f>
        <v>180.46866666666665</v>
      </c>
      <c r="Y3" s="126">
        <f>VLOOKUP($A3,Mensal!$A:$BI,Mensal!BF$1,0)</f>
        <v>180.46866666666665</v>
      </c>
      <c r="Z3" s="125">
        <f>VLOOKUP($A3,Mensal!$A:$BI,Mensal!BG$1,0)</f>
        <v>1.8334916666666663</v>
      </c>
      <c r="AA3" s="126">
        <f>VLOOKUP($A3,Mensal!$A:$BI,Mensal!BH$1,0)</f>
        <v>1.8334916666666663</v>
      </c>
      <c r="AB3" s="126">
        <f>VLOOKUP($A3,Mensal!$A:$BI,Mensal!BI$1,0)</f>
        <v>1.8334916666666663</v>
      </c>
    </row>
    <row r="4" spans="1:28">
      <c r="A4" s="6">
        <v>40148</v>
      </c>
      <c r="B4" s="153">
        <f>VLOOKUP($A4,Mensal!$5:$1048576,38,0)</f>
        <v>-1.7192492255360237E-2</v>
      </c>
      <c r="C4" s="154">
        <f>VLOOKUP($A4,Mensal!$5:$1048576,39,0)</f>
        <v>-1.7192492255360237E-2</v>
      </c>
      <c r="D4" s="154">
        <f>VLOOKUP($A4,Mensal!$5:$1048576,40,0)</f>
        <v>-1.7192492255360237E-2</v>
      </c>
      <c r="E4" s="155">
        <f>VLOOKUP($A4,Mensal!$5:$1048576,41,0)</f>
        <v>4.3116500625678622E-2</v>
      </c>
      <c r="F4" s="154">
        <f>VLOOKUP($A4,Mensal!$5:$1048576,42,0)</f>
        <v>4.3116500625678622E-2</v>
      </c>
      <c r="G4" s="154">
        <f>VLOOKUP($A4,Mensal!$5:$1048576,43,0)</f>
        <v>4.3116500625678622E-2</v>
      </c>
      <c r="H4" s="128">
        <f>VLOOKUP($A4,Mensal!$5:$1048576,44,0)</f>
        <v>9.9066438695651904E-2</v>
      </c>
      <c r="I4" s="127">
        <f>VLOOKUP($A4,Mensal!$5:$1048576,45,0)</f>
        <v>9.9066438695651904E-2</v>
      </c>
      <c r="J4" s="127">
        <f>VLOOKUP($A4,Mensal!$5:$1048576,46,0)</f>
        <v>9.9066438695651904E-2</v>
      </c>
      <c r="K4" s="128">
        <f>VLOOKUP($A4,Mensal!$5:$1048576,47,0)</f>
        <v>8.7499999999999994E-2</v>
      </c>
      <c r="L4" s="127">
        <f>VLOOKUP($A4,Mensal!$5:$1048576,48,0)</f>
        <v>8.7499999999999994E-2</v>
      </c>
      <c r="M4" s="127">
        <f>VLOOKUP($A4,Mensal!$5:$1048576,49,0)</f>
        <v>8.7499999999999994E-2</v>
      </c>
      <c r="N4" s="129">
        <f>VLOOKUP($A4,Mensal!$5:$1048576,50,0)</f>
        <v>122.52</v>
      </c>
      <c r="O4" s="130">
        <f>VLOOKUP($A4,Mensal!$5:$1048576,51,0)</f>
        <v>122.52</v>
      </c>
      <c r="P4" s="130">
        <f>VLOOKUP($A4,Mensal!$5:$1048576,52,0)</f>
        <v>122.52</v>
      </c>
      <c r="Q4" s="129">
        <f>VLOOKUP($A4,Mensal!$5:$1048576,53,0)</f>
        <v>1.7412000000000001</v>
      </c>
      <c r="R4" s="130">
        <f>VLOOKUP($A4,Mensal!$5:$1048576,54,0)</f>
        <v>1.7412000000000001</v>
      </c>
      <c r="S4" s="130">
        <f>VLOOKUP($A4,Mensal!$5:$1048576,55,0)</f>
        <v>1.7412000000000001</v>
      </c>
      <c r="T4" s="125">
        <f t="shared" si="0"/>
        <v>-0.12581199386590969</v>
      </c>
      <c r="U4" s="126">
        <f>VLOOKUP(A4,[3]Simulação!$C:$H,6,0)</f>
        <v>-0.12581199386590969</v>
      </c>
      <c r="V4" s="126">
        <f t="shared" si="1"/>
        <v>-0.12581199386590969</v>
      </c>
      <c r="W4" s="125">
        <f>VLOOKUP($A4,Mensal!$A:$BI,Mensal!BD$1,0)</f>
        <v>208.30683333333332</v>
      </c>
      <c r="X4" s="126">
        <f>VLOOKUP($A4,Mensal!$A:$BI,Mensal!BE$1,0)</f>
        <v>208.30683333333332</v>
      </c>
      <c r="Y4" s="126">
        <f>VLOOKUP($A4,Mensal!$A:$BI,Mensal!BF$1,0)</f>
        <v>208.30683333333332</v>
      </c>
      <c r="Z4" s="125">
        <f>VLOOKUP($A4,Mensal!$A:$BI,Mensal!BG$1,0)</f>
        <v>1.9904583333333328</v>
      </c>
      <c r="AA4" s="126">
        <f>VLOOKUP($A4,Mensal!$A:$BI,Mensal!BH$1,0)</f>
        <v>1.9904583333333328</v>
      </c>
      <c r="AB4" s="126">
        <f>VLOOKUP($A4,Mensal!$A:$BI,Mensal!BI$1,0)</f>
        <v>1.9904583333333328</v>
      </c>
    </row>
    <row r="5" spans="1:28">
      <c r="A5" s="6">
        <v>40513</v>
      </c>
      <c r="B5" s="153">
        <f>VLOOKUP($A5,Mensal!$5:$1048576,38,0)</f>
        <v>0.11323142949673559</v>
      </c>
      <c r="C5" s="154">
        <f>VLOOKUP($A5,Mensal!$5:$1048576,39,0)</f>
        <v>0.11323142949673559</v>
      </c>
      <c r="D5" s="154">
        <f>VLOOKUP($A5,Mensal!$5:$1048576,40,0)</f>
        <v>0.11323142949673559</v>
      </c>
      <c r="E5" s="155">
        <f>VLOOKUP($A5,Mensal!$5:$1048576,41,0)</f>
        <v>5.9086887217945083E-2</v>
      </c>
      <c r="F5" s="154">
        <f>VLOOKUP($A5,Mensal!$5:$1048576,42,0)</f>
        <v>5.9086887217945083E-2</v>
      </c>
      <c r="G5" s="154">
        <f>VLOOKUP($A5,Mensal!$5:$1048576,43,0)</f>
        <v>5.9086887217945083E-2</v>
      </c>
      <c r="H5" s="128">
        <f>VLOOKUP($A5,Mensal!$5:$1048576,44,0)</f>
        <v>9.996724677661839E-2</v>
      </c>
      <c r="I5" s="127">
        <f>VLOOKUP($A5,Mensal!$5:$1048576,45,0)</f>
        <v>9.996724677661839E-2</v>
      </c>
      <c r="J5" s="127">
        <f>VLOOKUP($A5,Mensal!$5:$1048576,46,0)</f>
        <v>9.996724677661839E-2</v>
      </c>
      <c r="K5" s="128">
        <f>VLOOKUP($A5,Mensal!$5:$1048576,47,0)</f>
        <v>0.1075</v>
      </c>
      <c r="L5" s="127">
        <f>VLOOKUP($A5,Mensal!$5:$1048576,48,0)</f>
        <v>0.1075</v>
      </c>
      <c r="M5" s="127">
        <f>VLOOKUP($A5,Mensal!$5:$1048576,49,0)</f>
        <v>0.1075</v>
      </c>
      <c r="N5" s="129">
        <f>VLOOKUP($A5,Mensal!$5:$1048576,50,0)</f>
        <v>111.277</v>
      </c>
      <c r="O5" s="130">
        <f>VLOOKUP($A5,Mensal!$5:$1048576,51,0)</f>
        <v>111.277</v>
      </c>
      <c r="P5" s="130">
        <f>VLOOKUP($A5,Mensal!$5:$1048576,52,0)</f>
        <v>111.277</v>
      </c>
      <c r="Q5" s="129">
        <f>VLOOKUP($A5,Mensal!$5:$1048576,53,0)</f>
        <v>1.6661999999999999</v>
      </c>
      <c r="R5" s="130">
        <f>VLOOKUP($A5,Mensal!$5:$1048576,54,0)</f>
        <v>1.6661999999999999</v>
      </c>
      <c r="S5" s="130">
        <f>VLOOKUP($A5,Mensal!$5:$1048576,55,0)</f>
        <v>1.6661999999999999</v>
      </c>
      <c r="T5" s="125">
        <f t="shared" si="0"/>
        <v>7.5282258217931108</v>
      </c>
      <c r="U5" s="126">
        <f>VLOOKUP(A5,[3]Simulação!$C:$H,6,0)</f>
        <v>7.5282258217931108</v>
      </c>
      <c r="V5" s="126">
        <f t="shared" si="1"/>
        <v>7.5282258217931108</v>
      </c>
      <c r="W5" s="125">
        <f>VLOOKUP($A5,Mensal!$A:$BI,Mensal!BD$1,0)</f>
        <v>125.24458333333335</v>
      </c>
      <c r="X5" s="126">
        <f>VLOOKUP($A5,Mensal!$A:$BI,Mensal!BE$1,0)</f>
        <v>125.24458333333335</v>
      </c>
      <c r="Y5" s="126">
        <f>VLOOKUP($A5,Mensal!$A:$BI,Mensal!BF$1,0)</f>
        <v>125.24458333333335</v>
      </c>
      <c r="Z5" s="125">
        <f>VLOOKUP($A5,Mensal!$A:$BI,Mensal!BG$1,0)</f>
        <v>1.7588916666666667</v>
      </c>
      <c r="AA5" s="126">
        <f>VLOOKUP($A5,Mensal!$A:$BI,Mensal!BH$1,0)</f>
        <v>1.7588916666666667</v>
      </c>
      <c r="AB5" s="126">
        <f>VLOOKUP($A5,Mensal!$A:$BI,Mensal!BI$1,0)</f>
        <v>1.7588916666666667</v>
      </c>
    </row>
    <row r="6" spans="1:28">
      <c r="A6" s="6">
        <v>40878</v>
      </c>
      <c r="B6" s="153">
        <f>VLOOKUP($A6,Mensal!$5:$1048576,38,0)</f>
        <v>5.0968130206239692E-2</v>
      </c>
      <c r="C6" s="154">
        <f>VLOOKUP($A6,Mensal!$5:$1048576,39,0)</f>
        <v>5.0968130206239692E-2</v>
      </c>
      <c r="D6" s="154">
        <f>VLOOKUP($A6,Mensal!$5:$1048576,40,0)</f>
        <v>5.0968130206239692E-2</v>
      </c>
      <c r="E6" s="155">
        <f>VLOOKUP($A6,Mensal!$5:$1048576,41,0)</f>
        <v>6.5033527436802352E-2</v>
      </c>
      <c r="F6" s="154">
        <f>VLOOKUP($A6,Mensal!$5:$1048576,42,0)</f>
        <v>6.5033527436802352E-2</v>
      </c>
      <c r="G6" s="154">
        <f>VLOOKUP($A6,Mensal!$5:$1048576,43,0)</f>
        <v>6.5033527436802352E-2</v>
      </c>
      <c r="H6" s="128">
        <f>VLOOKUP($A6,Mensal!$5:$1048576,44,0)</f>
        <v>0.11790649381694185</v>
      </c>
      <c r="I6" s="127">
        <f>VLOOKUP($A6,Mensal!$5:$1048576,45,0)</f>
        <v>0.11790649381694185</v>
      </c>
      <c r="J6" s="127">
        <f>VLOOKUP($A6,Mensal!$5:$1048576,46,0)</f>
        <v>0.11790649381694185</v>
      </c>
      <c r="K6" s="128">
        <f>VLOOKUP($A6,Mensal!$5:$1048576,47,0)</f>
        <v>0.11</v>
      </c>
      <c r="L6" s="127">
        <f>VLOOKUP($A6,Mensal!$5:$1048576,48,0)</f>
        <v>0.11</v>
      </c>
      <c r="M6" s="127">
        <f>VLOOKUP($A6,Mensal!$5:$1048576,49,0)</f>
        <v>0.11</v>
      </c>
      <c r="N6" s="129">
        <f>VLOOKUP($A6,Mensal!$5:$1048576,50,0)</f>
        <v>161.58799999999999</v>
      </c>
      <c r="O6" s="130">
        <f>VLOOKUP($A6,Mensal!$5:$1048576,51,0)</f>
        <v>161.58799999999999</v>
      </c>
      <c r="P6" s="130">
        <f>VLOOKUP($A6,Mensal!$5:$1048576,52,0)</f>
        <v>161.58799999999999</v>
      </c>
      <c r="Q6" s="129">
        <f>VLOOKUP($A6,Mensal!$5:$1048576,53,0)</f>
        <v>1.8757999999999999</v>
      </c>
      <c r="R6" s="130">
        <f>VLOOKUP($A6,Mensal!$5:$1048576,54,0)</f>
        <v>1.8757999999999999</v>
      </c>
      <c r="S6" s="130">
        <f>VLOOKUP($A6,Mensal!$5:$1048576,55,0)</f>
        <v>1.8757999999999999</v>
      </c>
      <c r="T6" s="125">
        <f t="shared" si="0"/>
        <v>3.9744230654152002</v>
      </c>
      <c r="U6" s="126">
        <f>VLOOKUP(A6,[3]Simulação!$C:$H,6,0)</f>
        <v>3.9744230654152002</v>
      </c>
      <c r="V6" s="126">
        <f t="shared" si="1"/>
        <v>3.9744230654152002</v>
      </c>
      <c r="W6" s="125">
        <f>VLOOKUP($A6,Mensal!$A:$BI,Mensal!BD$1,0)</f>
        <v>132.67875000000001</v>
      </c>
      <c r="X6" s="126">
        <f>VLOOKUP($A6,Mensal!$A:$BI,Mensal!BE$1,0)</f>
        <v>132.67875000000001</v>
      </c>
      <c r="Y6" s="126">
        <f>VLOOKUP($A6,Mensal!$A:$BI,Mensal!BF$1,0)</f>
        <v>132.67875000000001</v>
      </c>
      <c r="Z6" s="125">
        <f>VLOOKUP($A6,Mensal!$A:$BI,Mensal!BG$1,0)</f>
        <v>1.6708916666666667</v>
      </c>
      <c r="AA6" s="126">
        <f>VLOOKUP($A6,Mensal!$A:$BI,Mensal!BH$1,0)</f>
        <v>1.6708916666666667</v>
      </c>
      <c r="AB6" s="126">
        <f>VLOOKUP($A6,Mensal!$A:$BI,Mensal!BI$1,0)</f>
        <v>1.6708916666666667</v>
      </c>
    </row>
    <row r="7" spans="1:28">
      <c r="A7" s="6">
        <v>41244</v>
      </c>
      <c r="B7" s="153">
        <f>VLOOKUP($A7,Mensal!$5:$1048576,38,0)</f>
        <v>7.8182448251671754E-2</v>
      </c>
      <c r="C7" s="154">
        <f>VLOOKUP($A7,Mensal!$5:$1048576,39,0)</f>
        <v>7.8182448251671754E-2</v>
      </c>
      <c r="D7" s="154">
        <f>VLOOKUP($A7,Mensal!$5:$1048576,40,0)</f>
        <v>7.8182448251671754E-2</v>
      </c>
      <c r="E7" s="155">
        <f>VLOOKUP($A7,Mensal!$5:$1048576,41,0)</f>
        <v>5.8385947181474274E-2</v>
      </c>
      <c r="F7" s="154">
        <f>VLOOKUP($A7,Mensal!$5:$1048576,42,0)</f>
        <v>5.8385947181474274E-2</v>
      </c>
      <c r="G7" s="154">
        <f>VLOOKUP($A7,Mensal!$5:$1048576,43,0)</f>
        <v>5.8385947181474274E-2</v>
      </c>
      <c r="H7" s="128">
        <f>VLOOKUP($A7,Mensal!$5:$1048576,44,0)</f>
        <v>8.4519346791337435E-2</v>
      </c>
      <c r="I7" s="127">
        <f>VLOOKUP($A7,Mensal!$5:$1048576,45,0)</f>
        <v>8.4519346791337435E-2</v>
      </c>
      <c r="J7" s="127">
        <f>VLOOKUP($A7,Mensal!$5:$1048576,46,0)</f>
        <v>8.4519346791337435E-2</v>
      </c>
      <c r="K7" s="128">
        <f>VLOOKUP($A7,Mensal!$5:$1048576,47,0)</f>
        <v>7.2499999999999995E-2</v>
      </c>
      <c r="L7" s="127">
        <f>VLOOKUP($A7,Mensal!$5:$1048576,48,0)</f>
        <v>7.2499999999999995E-2</v>
      </c>
      <c r="M7" s="127">
        <f>VLOOKUP($A7,Mensal!$5:$1048576,49,0)</f>
        <v>7.2499999999999995E-2</v>
      </c>
      <c r="N7" s="129">
        <f>VLOOKUP($A7,Mensal!$5:$1048576,50,0)</f>
        <v>108.449</v>
      </c>
      <c r="O7" s="130">
        <f>VLOOKUP($A7,Mensal!$5:$1048576,51,0)</f>
        <v>108.449</v>
      </c>
      <c r="P7" s="130">
        <f>VLOOKUP($A7,Mensal!$5:$1048576,52,0)</f>
        <v>108.449</v>
      </c>
      <c r="Q7" s="129">
        <f>VLOOKUP($A7,Mensal!$5:$1048576,53,0)</f>
        <v>2.0434999999999999</v>
      </c>
      <c r="R7" s="130">
        <f>VLOOKUP($A7,Mensal!$5:$1048576,54,0)</f>
        <v>2.0434999999999999</v>
      </c>
      <c r="S7" s="130">
        <f>VLOOKUP($A7,Mensal!$5:$1048576,55,0)</f>
        <v>2.0434999999999999</v>
      </c>
      <c r="T7" s="125">
        <f t="shared" si="0"/>
        <v>1.9211759930170214</v>
      </c>
      <c r="U7" s="126">
        <f>VLOOKUP(A7,[3]Simulação!$C:$H,6,0)</f>
        <v>1.9211759930170214</v>
      </c>
      <c r="V7" s="126">
        <f t="shared" si="1"/>
        <v>1.9211759930170214</v>
      </c>
      <c r="W7" s="125">
        <f>VLOOKUP($A7,Mensal!$A:$BI,Mensal!BD$1,0)</f>
        <v>130.60041666666669</v>
      </c>
      <c r="X7" s="126">
        <f>VLOOKUP($A7,Mensal!$A:$BI,Mensal!BE$1,0)</f>
        <v>130.76541666666668</v>
      </c>
      <c r="Y7" s="126">
        <f>VLOOKUP($A7,Mensal!$A:$BI,Mensal!BF$1,0)</f>
        <v>130.60041666666669</v>
      </c>
      <c r="Z7" s="125">
        <f>VLOOKUP($A7,Mensal!$A:$BI,Mensal!BG$1,0)</f>
        <v>1.9588083333333337</v>
      </c>
      <c r="AA7" s="126">
        <f>VLOOKUP($A7,Mensal!$A:$BI,Mensal!BH$1,0)</f>
        <v>1.9588083333333337</v>
      </c>
      <c r="AB7" s="126">
        <f>VLOOKUP($A7,Mensal!$A:$BI,Mensal!BI$1,0)</f>
        <v>1.9588083333333337</v>
      </c>
    </row>
    <row r="8" spans="1:28">
      <c r="A8" s="6">
        <v>41609</v>
      </c>
      <c r="B8" s="153">
        <f>VLOOKUP($A8,Mensal!$5:$1048576,38,0)</f>
        <v>5.5106104434671455E-2</v>
      </c>
      <c r="C8" s="154">
        <f>VLOOKUP($A8,Mensal!$5:$1048576,39,0)</f>
        <v>5.5106104434671455E-2</v>
      </c>
      <c r="D8" s="154">
        <f>VLOOKUP($A8,Mensal!$5:$1048576,40,0)</f>
        <v>5.5106104434671455E-2</v>
      </c>
      <c r="E8" s="155">
        <f>VLOOKUP($A8,Mensal!$5:$1048576,41,0)</f>
        <v>5.9106832553310618E-2</v>
      </c>
      <c r="F8" s="154">
        <f>VLOOKUP($A8,Mensal!$5:$1048576,42,0)</f>
        <v>5.9106832553310618E-2</v>
      </c>
      <c r="G8" s="154">
        <f>VLOOKUP($A8,Mensal!$5:$1048576,43,0)</f>
        <v>5.9106832553310618E-2</v>
      </c>
      <c r="H8" s="128">
        <f>VLOOKUP($A8,Mensal!$5:$1048576,44,0)</f>
        <v>8.4328422740927111E-2</v>
      </c>
      <c r="I8" s="127">
        <f>VLOOKUP($A8,Mensal!$5:$1048576,45,0)</f>
        <v>8.4328422740927111E-2</v>
      </c>
      <c r="J8" s="127">
        <f>VLOOKUP($A8,Mensal!$5:$1048576,46,0)</f>
        <v>8.4328422740927111E-2</v>
      </c>
      <c r="K8" s="128">
        <f>VLOOKUP($A8,Mensal!$5:$1048576,47,0)</f>
        <v>0.1</v>
      </c>
      <c r="L8" s="127">
        <f>VLOOKUP($A8,Mensal!$5:$1048576,48,0)</f>
        <v>0.1</v>
      </c>
      <c r="M8" s="127">
        <f>VLOOKUP($A8,Mensal!$5:$1048576,49,0)</f>
        <v>0.1</v>
      </c>
      <c r="N8" s="129">
        <f>VLOOKUP($A8,Mensal!$5:$1048576,50,0)</f>
        <v>193.77099999999999</v>
      </c>
      <c r="O8" s="130">
        <f>VLOOKUP($A8,Mensal!$5:$1048576,51,0)</f>
        <v>193.77099999999999</v>
      </c>
      <c r="P8" s="130">
        <f>VLOOKUP($A8,Mensal!$5:$1048576,52,0)</f>
        <v>193.77099999999999</v>
      </c>
      <c r="Q8" s="129">
        <f>VLOOKUP($A8,Mensal!$5:$1048576,53,0)</f>
        <v>2.3426</v>
      </c>
      <c r="R8" s="130">
        <f>VLOOKUP($A8,Mensal!$5:$1048576,54,0)</f>
        <v>2.3426</v>
      </c>
      <c r="S8" s="130">
        <f>VLOOKUP($A8,Mensal!$5:$1048576,55,0)</f>
        <v>2.3426</v>
      </c>
      <c r="T8" s="125">
        <f t="shared" si="0"/>
        <v>3.0048226644272535</v>
      </c>
      <c r="U8" s="126">
        <f>VLOOKUP(A8,[3]Simulação!$C:$H,6,0)</f>
        <v>3.0048226644272535</v>
      </c>
      <c r="V8" s="126">
        <f t="shared" si="1"/>
        <v>3.0048226644272535</v>
      </c>
      <c r="W8" s="125">
        <f>VLOOKUP($A8,Mensal!$A:$BI,Mensal!BD$1,0)</f>
        <v>163.8230833333333</v>
      </c>
      <c r="X8" s="126">
        <f>VLOOKUP($A8,Mensal!$A:$BI,Mensal!BE$1,0)</f>
        <v>163.55458333333334</v>
      </c>
      <c r="Y8" s="126">
        <f>VLOOKUP($A8,Mensal!$A:$BI,Mensal!BF$1,0)</f>
        <v>163.8230833333333</v>
      </c>
      <c r="Z8" s="125">
        <f>VLOOKUP($A8,Mensal!$A:$BI,Mensal!BG$1,0)</f>
        <v>2.1741333333333333</v>
      </c>
      <c r="AA8" s="126">
        <f>VLOOKUP($A8,Mensal!$A:$BI,Mensal!BH$1,0)</f>
        <v>2.1741333333333333</v>
      </c>
      <c r="AB8" s="126">
        <f>VLOOKUP($A8,Mensal!$A:$BI,Mensal!BI$1,0)</f>
        <v>2.1741333333333333</v>
      </c>
    </row>
    <row r="9" spans="1:28">
      <c r="A9" s="6">
        <v>41974</v>
      </c>
      <c r="B9" s="153">
        <f>VLOOKUP($A9,Mensal!$5:$1048576,38,0)</f>
        <v>3.6857551498040264E-2</v>
      </c>
      <c r="C9" s="154">
        <f>VLOOKUP($A9,Mensal!$5:$1048576,39,0)</f>
        <v>3.6857551498040264E-2</v>
      </c>
      <c r="D9" s="154">
        <f>VLOOKUP($A9,Mensal!$5:$1048576,40,0)</f>
        <v>3.6857551498040264E-2</v>
      </c>
      <c r="E9" s="155">
        <f>VLOOKUP($A9,Mensal!$5:$1048576,41,0)</f>
        <v>6.4074707959081545E-2</v>
      </c>
      <c r="F9" s="154">
        <f>VLOOKUP($A9,Mensal!$5:$1048576,42,0)</f>
        <v>6.4074707959081545E-2</v>
      </c>
      <c r="G9" s="154">
        <f>VLOOKUP($A9,Mensal!$5:$1048576,43,0)</f>
        <v>6.4074707959081545E-2</v>
      </c>
      <c r="H9" s="128">
        <f>VLOOKUP($A9,Mensal!$5:$1048576,44,0)</f>
        <v>0.11020437041493669</v>
      </c>
      <c r="I9" s="127">
        <f>VLOOKUP($A9,Mensal!$5:$1048576,45,0)</f>
        <v>0.11020437041493669</v>
      </c>
      <c r="J9" s="127">
        <f>VLOOKUP($A9,Mensal!$5:$1048576,46,0)</f>
        <v>0.11020437041493669</v>
      </c>
      <c r="K9" s="128">
        <f>VLOOKUP($A9,Mensal!$5:$1048576,47,0)</f>
        <v>0.11749999999999999</v>
      </c>
      <c r="L9" s="127">
        <f>VLOOKUP($A9,Mensal!$5:$1048576,48,0)</f>
        <v>0.11749999999999999</v>
      </c>
      <c r="M9" s="127">
        <f>VLOOKUP($A9,Mensal!$5:$1048576,49,0)</f>
        <v>0.11749999999999999</v>
      </c>
      <c r="N9" s="129">
        <f>VLOOKUP($A9,Mensal!$5:$1048576,50,0)</f>
        <v>200.755</v>
      </c>
      <c r="O9" s="130">
        <f>VLOOKUP($A9,Mensal!$5:$1048576,51,0)</f>
        <v>200.755</v>
      </c>
      <c r="P9" s="130">
        <f>VLOOKUP($A9,Mensal!$5:$1048576,52,0)</f>
        <v>200.755</v>
      </c>
      <c r="Q9" s="129">
        <f>VLOOKUP($A9,Mensal!$5:$1048576,53,0)</f>
        <v>2.6562000000000001</v>
      </c>
      <c r="R9" s="130">
        <f>VLOOKUP($A9,Mensal!$5:$1048576,54,0)</f>
        <v>2.6562000000000001</v>
      </c>
      <c r="S9" s="130">
        <f>VLOOKUP($A9,Mensal!$5:$1048576,55,0)</f>
        <v>2.6562000000000001</v>
      </c>
      <c r="T9" s="125">
        <f t="shared" si="0"/>
        <v>0.50395575418937799</v>
      </c>
      <c r="U9" s="126">
        <f>VLOOKUP(A9,[3]Simulação!$C:$H,6,0)</f>
        <v>0.50395575418937799</v>
      </c>
      <c r="V9" s="126">
        <f t="shared" si="1"/>
        <v>0.50395575418937799</v>
      </c>
      <c r="W9" s="125">
        <f>VLOOKUP($A9,Mensal!$A:$BI,Mensal!BD$1,0)</f>
        <v>161.9929166666667</v>
      </c>
      <c r="X9" s="126">
        <f>VLOOKUP($A9,Mensal!$A:$BI,Mensal!BE$1,0)</f>
        <v>162.03774999999999</v>
      </c>
      <c r="Y9" s="126">
        <f>VLOOKUP($A9,Mensal!$A:$BI,Mensal!BF$1,0)</f>
        <v>161.9929166666667</v>
      </c>
      <c r="Z9" s="125">
        <f>VLOOKUP($A9,Mensal!$A:$BI,Mensal!BG$1,0)</f>
        <v>2.3598916666666665</v>
      </c>
      <c r="AA9" s="126">
        <f>VLOOKUP($A9,Mensal!$A:$BI,Mensal!BH$1,0)</f>
        <v>2.3598916666666665</v>
      </c>
      <c r="AB9" s="126">
        <f>VLOOKUP($A9,Mensal!$A:$BI,Mensal!BI$1,0)</f>
        <v>2.3598916666666665</v>
      </c>
    </row>
    <row r="10" spans="1:28">
      <c r="A10" s="6">
        <v>42339</v>
      </c>
      <c r="B10" s="153">
        <f>VLOOKUP($A10,Mensal!$5:$1048576,38,0)</f>
        <v>0.10539166948817069</v>
      </c>
      <c r="C10" s="154">
        <f>VLOOKUP($A10,Mensal!$5:$1048576,39,0)</f>
        <v>0.10539166948817069</v>
      </c>
      <c r="D10" s="154">
        <f>VLOOKUP($A10,Mensal!$5:$1048576,40,0)</f>
        <v>0.10539166948817069</v>
      </c>
      <c r="E10" s="155">
        <f>VLOOKUP($A10,Mensal!$5:$1048576,41,0)</f>
        <v>0.10673028133975082</v>
      </c>
      <c r="F10" s="154">
        <f>VLOOKUP($A10,Mensal!$5:$1048576,42,0)</f>
        <v>0.10673028133975082</v>
      </c>
      <c r="G10" s="154">
        <f>VLOOKUP($A10,Mensal!$5:$1048576,43,0)</f>
        <v>0.10673028133975082</v>
      </c>
      <c r="H10" s="128">
        <f>VLOOKUP($A10,Mensal!$5:$1048576,44,0)</f>
        <v>0.1358069646938842</v>
      </c>
      <c r="I10" s="127">
        <f>VLOOKUP($A10,Mensal!$5:$1048576,45,0)</f>
        <v>0.1358069646938842</v>
      </c>
      <c r="J10" s="127">
        <f>VLOOKUP($A10,Mensal!$5:$1048576,46,0)</f>
        <v>0.1358069646938842</v>
      </c>
      <c r="K10" s="128">
        <f>VLOOKUP($A10,Mensal!$5:$1048576,47,0)</f>
        <v>0.14249999999999999</v>
      </c>
      <c r="L10" s="127">
        <f>VLOOKUP($A10,Mensal!$5:$1048576,48,0)</f>
        <v>0.14249999999999999</v>
      </c>
      <c r="M10" s="127">
        <f>VLOOKUP($A10,Mensal!$5:$1048576,49,0)</f>
        <v>0.14249999999999999</v>
      </c>
      <c r="N10" s="129">
        <f>VLOOKUP($A10,Mensal!$5:$1048576,50,0)</f>
        <v>494.952</v>
      </c>
      <c r="O10" s="130">
        <f>VLOOKUP($A10,Mensal!$5:$1048576,51,0)</f>
        <v>494.93900000000002</v>
      </c>
      <c r="P10" s="130">
        <f>VLOOKUP($A10,Mensal!$5:$1048576,52,0)</f>
        <v>494.952</v>
      </c>
      <c r="Q10" s="129">
        <f>VLOOKUP($A10,Mensal!$5:$1048576,53,0)</f>
        <v>3.9047999999999998</v>
      </c>
      <c r="R10" s="130">
        <f>VLOOKUP($A10,Mensal!$5:$1048576,54,0)</f>
        <v>3.9047999999999998</v>
      </c>
      <c r="S10" s="130">
        <f>VLOOKUP($A10,Mensal!$5:$1048576,55,0)</f>
        <v>3.9047999999999998</v>
      </c>
      <c r="T10" s="125">
        <f t="shared" si="0"/>
        <v>-3.5457634055206189</v>
      </c>
      <c r="U10" s="126">
        <f>VLOOKUP(A10,[3]Simulação!$C:$H,6,0)</f>
        <v>-3.5457634055206189</v>
      </c>
      <c r="V10" s="126">
        <f t="shared" si="1"/>
        <v>-3.5457634055206189</v>
      </c>
      <c r="W10" s="125">
        <f>VLOOKUP($A10,Mensal!$A:$BI,Mensal!BD$1,0)</f>
        <v>331.77941666666669</v>
      </c>
      <c r="X10" s="126">
        <f>VLOOKUP($A10,Mensal!$A:$BI,Mensal!BE$1,0)</f>
        <v>332.08474999999999</v>
      </c>
      <c r="Y10" s="126">
        <f>VLOOKUP($A10,Mensal!$A:$BI,Mensal!BF$1,0)</f>
        <v>331.77941666666669</v>
      </c>
      <c r="Z10" s="125">
        <f>VLOOKUP($A10,Mensal!$A:$BI,Mensal!BG$1,0)</f>
        <v>3.3876166666666663</v>
      </c>
      <c r="AA10" s="126">
        <f>VLOOKUP($A10,Mensal!$A:$BI,Mensal!BH$1,0)</f>
        <v>3.3876166666666663</v>
      </c>
      <c r="AB10" s="126">
        <f>VLOOKUP($A10,Mensal!$A:$BI,Mensal!BI$1,0)</f>
        <v>3.3876166666666663</v>
      </c>
    </row>
    <row r="11" spans="1:28">
      <c r="A11" s="6">
        <v>42705</v>
      </c>
      <c r="B11" s="153">
        <f>VLOOKUP($A11,Mensal!$5:$1048576,38,0)</f>
        <v>7.1729082528960486E-2</v>
      </c>
      <c r="C11" s="154">
        <f>VLOOKUP($A11,Mensal!$5:$1048576,39,0)</f>
        <v>7.1729082528960486E-2</v>
      </c>
      <c r="D11" s="154">
        <f>VLOOKUP($A11,Mensal!$5:$1048576,40,0)</f>
        <v>7.1729082528960486E-2</v>
      </c>
      <c r="E11" s="155">
        <f>VLOOKUP($A11,Mensal!$5:$1048576,41,0)</f>
        <v>6.2879882132213849E-2</v>
      </c>
      <c r="F11" s="154">
        <f>VLOOKUP($A11,Mensal!$5:$1048576,42,0)</f>
        <v>6.2879882132213849E-2</v>
      </c>
      <c r="G11" s="154">
        <f>VLOOKUP($A11,Mensal!$5:$1048576,43,0)</f>
        <v>6.2879882132213849E-2</v>
      </c>
      <c r="H11" s="128">
        <f>VLOOKUP($A11,Mensal!$5:$1048576,44,0)</f>
        <v>0.14166560055779009</v>
      </c>
      <c r="I11" s="127">
        <f>VLOOKUP($A11,Mensal!$5:$1048576,45,0)</f>
        <v>0.14166560055779009</v>
      </c>
      <c r="J11" s="127">
        <f>VLOOKUP($A11,Mensal!$5:$1048576,46,0)</f>
        <v>0.14166560055779009</v>
      </c>
      <c r="K11" s="128">
        <f>VLOOKUP($A11,Mensal!$5:$1048576,47,0)</f>
        <v>0.13750000000000001</v>
      </c>
      <c r="L11" s="127">
        <f>VLOOKUP($A11,Mensal!$5:$1048576,48,0)</f>
        <v>0.13750000000000001</v>
      </c>
      <c r="M11" s="127">
        <f>VLOOKUP($A11,Mensal!$5:$1048576,49,0)</f>
        <v>0.13750000000000001</v>
      </c>
      <c r="N11" s="129">
        <f>VLOOKUP($A11,Mensal!$5:$1048576,50,0)</f>
        <v>280.75799999999998</v>
      </c>
      <c r="O11" s="130">
        <f>VLOOKUP($A11,Mensal!$5:$1048576,51,0)</f>
        <v>280.75799999999998</v>
      </c>
      <c r="P11" s="130">
        <f>VLOOKUP($A11,Mensal!$5:$1048576,52,0)</f>
        <v>280.75799999999998</v>
      </c>
      <c r="Q11" s="129">
        <f>VLOOKUP($A11,Mensal!$5:$1048576,53,0)</f>
        <v>3.2591000000000001</v>
      </c>
      <c r="R11" s="130">
        <f>VLOOKUP($A11,Mensal!$5:$1048576,54,0)</f>
        <v>3.2591000000000001</v>
      </c>
      <c r="S11" s="130">
        <f>VLOOKUP($A11,Mensal!$5:$1048576,55,0)</f>
        <v>3.2591000000000001</v>
      </c>
      <c r="T11" s="125">
        <f t="shared" si="0"/>
        <v>-3.2759169015248779</v>
      </c>
      <c r="U11" s="126">
        <f>VLOOKUP(A11,[3]Simulação!$C:$H,6,0)</f>
        <v>-3.2759169015248779</v>
      </c>
      <c r="V11" s="126">
        <f t="shared" si="1"/>
        <v>-3.2759169015248779</v>
      </c>
      <c r="W11" s="125">
        <f>VLOOKUP($A11,Mensal!$A:$BI,Mensal!BD$1,0)</f>
        <v>332.79075</v>
      </c>
      <c r="X11" s="126">
        <f>VLOOKUP($A11,Mensal!$A:$BI,Mensal!BE$1,0)</f>
        <v>332.86091666666658</v>
      </c>
      <c r="Y11" s="126">
        <f>VLOOKUP($A11,Mensal!$A:$BI,Mensal!BF$1,0)</f>
        <v>332.79075</v>
      </c>
      <c r="Z11" s="125">
        <f>VLOOKUP($A11,Mensal!$A:$BI,Mensal!BG$1,0)</f>
        <v>3.4499499999999999</v>
      </c>
      <c r="AA11" s="126">
        <f>VLOOKUP($A11,Mensal!$A:$BI,Mensal!BH$1,0)</f>
        <v>3.4499499999999999</v>
      </c>
      <c r="AB11" s="126">
        <f>VLOOKUP($A11,Mensal!$A:$BI,Mensal!BI$1,0)</f>
        <v>3.4499499999999999</v>
      </c>
    </row>
    <row r="12" spans="1:28">
      <c r="A12" s="6">
        <v>43070</v>
      </c>
      <c r="B12" s="153">
        <f>VLOOKUP($A12,Mensal!$5:$1048576,38,0)</f>
        <v>-5.2094044493907754E-3</v>
      </c>
      <c r="C12" s="154">
        <f>VLOOKUP($A12,Mensal!$5:$1048576,39,0)</f>
        <v>-5.2094044493907754E-3</v>
      </c>
      <c r="D12" s="154">
        <f>VLOOKUP($A12,Mensal!$5:$1048576,40,0)</f>
        <v>-5.2094044493907754E-3</v>
      </c>
      <c r="E12" s="155">
        <f>VLOOKUP($A12,Mensal!$5:$1048576,41,0)</f>
        <v>2.9474213204347288E-2</v>
      </c>
      <c r="F12" s="154">
        <f>VLOOKUP($A12,Mensal!$5:$1048576,42,0)</f>
        <v>2.9474213204347288E-2</v>
      </c>
      <c r="G12" s="154">
        <f>VLOOKUP($A12,Mensal!$5:$1048576,43,0)</f>
        <v>2.9474213204347288E-2</v>
      </c>
      <c r="H12" s="128">
        <f>VLOOKUP($A12,Mensal!$5:$1048576,44,0)</f>
        <v>9.8158401326956746E-2</v>
      </c>
      <c r="I12" s="127">
        <f>VLOOKUP($A12,Mensal!$5:$1048576,45,0)</f>
        <v>9.8158401326956746E-2</v>
      </c>
      <c r="J12" s="127">
        <f>VLOOKUP($A12,Mensal!$5:$1048576,46,0)</f>
        <v>9.8158401326956746E-2</v>
      </c>
      <c r="K12" s="128">
        <f>VLOOKUP($A12,Mensal!$5:$1048576,47,0)</f>
        <v>7.0000000000000007E-2</v>
      </c>
      <c r="L12" s="127">
        <f>VLOOKUP($A12,Mensal!$5:$1048576,48,0)</f>
        <v>7.0000000000000007E-2</v>
      </c>
      <c r="M12" s="127">
        <f>VLOOKUP($A12,Mensal!$5:$1048576,49,0)</f>
        <v>7.0000000000000007E-2</v>
      </c>
      <c r="N12" s="129">
        <f>VLOOKUP($A12,Mensal!$5:$1048576,50,0)</f>
        <v>161.96700000000001</v>
      </c>
      <c r="O12" s="130">
        <f>VLOOKUP($A12,Mensal!$5:$1048576,51,0)</f>
        <v>161.96600000000001</v>
      </c>
      <c r="P12" s="130">
        <f>VLOOKUP($A12,Mensal!$5:$1048576,52,0)</f>
        <v>161.96700000000001</v>
      </c>
      <c r="Q12" s="129">
        <f>VLOOKUP($A12,Mensal!$5:$1048576,53,0)</f>
        <v>3.3079999999999998</v>
      </c>
      <c r="R12" s="130">
        <f>VLOOKUP($A12,Mensal!$5:$1048576,54,0)</f>
        <v>3.3079999999999998</v>
      </c>
      <c r="S12" s="130">
        <f>VLOOKUP($A12,Mensal!$5:$1048576,55,0)</f>
        <v>3.3079999999999998</v>
      </c>
      <c r="T12" s="125">
        <f t="shared" si="0"/>
        <v>1.3228690554852651</v>
      </c>
      <c r="U12" s="126">
        <f>VLOOKUP(A12,[3]Simulação!$C:$H,6,0)</f>
        <v>1.3228690554852651</v>
      </c>
      <c r="V12" s="126">
        <f t="shared" si="1"/>
        <v>1.3228690554852651</v>
      </c>
      <c r="W12" s="125">
        <f>VLOOKUP($A12,Mensal!$A:$BI,Mensal!BD$1,0)</f>
        <v>208.596</v>
      </c>
      <c r="X12" s="126">
        <f>VLOOKUP($A12,Mensal!$A:$BI,Mensal!BE$1,0)</f>
        <v>208.60499999999999</v>
      </c>
      <c r="Y12" s="126">
        <f>VLOOKUP($A12,Mensal!$A:$BI,Mensal!BF$1,0)</f>
        <v>208.596</v>
      </c>
      <c r="Z12" s="125">
        <f>VLOOKUP($A12,Mensal!$A:$BI,Mensal!BG$1,0)</f>
        <v>3.2031083333333332</v>
      </c>
      <c r="AA12" s="126">
        <f>VLOOKUP($A12,Mensal!$A:$BI,Mensal!BH$1,0)</f>
        <v>3.2031083333333332</v>
      </c>
      <c r="AB12" s="126">
        <f>VLOOKUP($A12,Mensal!$A:$BI,Mensal!BI$1,0)</f>
        <v>3.2031083333333332</v>
      </c>
    </row>
    <row r="13" spans="1:28">
      <c r="A13" s="6">
        <v>43435</v>
      </c>
      <c r="B13" s="153">
        <f>VLOOKUP($A13,Mensal!$5:$1048576,38,0)</f>
        <v>7.5368734029632511E-2</v>
      </c>
      <c r="C13" s="154">
        <f>VLOOKUP($A13,Mensal!$5:$1048576,39,0)</f>
        <v>7.5368734029632511E-2</v>
      </c>
      <c r="D13" s="154">
        <f>VLOOKUP($A13,Mensal!$5:$1048576,40,0)</f>
        <v>7.5368734029632511E-2</v>
      </c>
      <c r="E13" s="155">
        <f>VLOOKUP($A13,Mensal!$5:$1048576,41,0)</f>
        <v>3.7455811701915254E-2</v>
      </c>
      <c r="F13" s="154">
        <f>VLOOKUP($A13,Mensal!$5:$1048576,42,0)</f>
        <v>3.7455811701915254E-2</v>
      </c>
      <c r="G13" s="154">
        <f>VLOOKUP($A13,Mensal!$5:$1048576,43,0)</f>
        <v>3.7455811701915254E-2</v>
      </c>
      <c r="H13" s="128">
        <f>VLOOKUP($A13,Mensal!$5:$1048576,44,0)</f>
        <v>6.5623963532016383E-2</v>
      </c>
      <c r="I13" s="127">
        <f>VLOOKUP($A13,Mensal!$5:$1048576,45,0)</f>
        <v>6.5623963532016383E-2</v>
      </c>
      <c r="J13" s="127">
        <f>VLOOKUP($A13,Mensal!$5:$1048576,46,0)</f>
        <v>6.5623963532016383E-2</v>
      </c>
      <c r="K13" s="128">
        <f>VLOOKUP($A13,Mensal!$5:$1048576,47,0)</f>
        <v>6.5000000000000002E-2</v>
      </c>
      <c r="L13" s="127">
        <f>VLOOKUP($A13,Mensal!$5:$1048576,48,0)</f>
        <v>6.5000000000000002E-2</v>
      </c>
      <c r="M13" s="127">
        <f>VLOOKUP($A13,Mensal!$5:$1048576,49,0)</f>
        <v>6.5000000000000002E-2</v>
      </c>
      <c r="N13" s="129">
        <f>VLOOKUP($A13,Mensal!$5:$1048576,50,0)</f>
        <v>207.517</v>
      </c>
      <c r="O13" s="130">
        <f>VLOOKUP($A13,Mensal!$5:$1048576,51,0)</f>
        <v>207.51499999999999</v>
      </c>
      <c r="P13" s="130">
        <f>VLOOKUP($A13,Mensal!$5:$1048576,52,0)</f>
        <v>207.517</v>
      </c>
      <c r="Q13" s="129">
        <f>VLOOKUP($A13,Mensal!$5:$1048576,53,0)</f>
        <v>3.8748</v>
      </c>
      <c r="R13" s="130">
        <f>VLOOKUP($A13,Mensal!$5:$1048576,54,0)</f>
        <v>3.8748</v>
      </c>
      <c r="S13" s="130">
        <f>VLOOKUP($A13,Mensal!$5:$1048576,55,0)</f>
        <v>3.8748</v>
      </c>
      <c r="T13" s="125">
        <f t="shared" si="0"/>
        <v>1.7836667548653873</v>
      </c>
      <c r="U13" s="126">
        <f>VLOOKUP(A13,[3]Simulação!$C:$H,6,0)</f>
        <v>1.7836667548653873</v>
      </c>
      <c r="V13" s="126">
        <f t="shared" si="1"/>
        <v>1.7836667548653873</v>
      </c>
      <c r="W13" s="125">
        <f>VLOOKUP($A13,Mensal!$A:$BI,Mensal!BD$1,0)</f>
        <v>211.47841666666667</v>
      </c>
      <c r="X13" s="126">
        <f>VLOOKUP($A13,Mensal!$A:$BI,Mensal!BE$1,0)</f>
        <v>211.42216666666664</v>
      </c>
      <c r="Y13" s="126">
        <f>VLOOKUP($A13,Mensal!$A:$BI,Mensal!BF$1,0)</f>
        <v>211.47841666666667</v>
      </c>
      <c r="Z13" s="125">
        <f>VLOOKUP($A13,Mensal!$A:$BI,Mensal!BG$1,0)</f>
        <v>3.6795749999999998</v>
      </c>
      <c r="AA13" s="126">
        <f>VLOOKUP($A13,Mensal!$A:$BI,Mensal!BH$1,0)</f>
        <v>3.6795749999999998</v>
      </c>
      <c r="AB13" s="126">
        <f>VLOOKUP($A13,Mensal!$A:$BI,Mensal!BI$1,0)</f>
        <v>3.6795749999999998</v>
      </c>
    </row>
    <row r="14" spans="1:28">
      <c r="A14" s="6">
        <v>43800</v>
      </c>
      <c r="B14" s="153">
        <f>VLOOKUP($A14,Mensal!$5:$1048576,38,0)</f>
        <v>7.3039306458064557E-2</v>
      </c>
      <c r="C14" s="154">
        <f>VLOOKUP($A14,Mensal!$5:$1048576,39,0)</f>
        <v>7.3039306458064557E-2</v>
      </c>
      <c r="D14" s="154">
        <f>VLOOKUP($A14,Mensal!$5:$1048576,40,0)</f>
        <v>7.3039306458064557E-2</v>
      </c>
      <c r="E14" s="155">
        <f>VLOOKUP($A14,Mensal!$5:$1048576,41,0)</f>
        <v>4.306151617159526E-2</v>
      </c>
      <c r="F14" s="154">
        <f>VLOOKUP($A14,Mensal!$5:$1048576,42,0)</f>
        <v>4.306151617159526E-2</v>
      </c>
      <c r="G14" s="154">
        <f>VLOOKUP($A14,Mensal!$5:$1048576,43,0)</f>
        <v>4.306151617159526E-2</v>
      </c>
      <c r="H14" s="128">
        <f>VLOOKUP($A14,Mensal!$5:$1048576,44,0)</f>
        <v>5.9143309381174181E-2</v>
      </c>
      <c r="I14" s="127">
        <f>VLOOKUP($A14,Mensal!$5:$1048576,45,0)</f>
        <v>5.9143309381174181E-2</v>
      </c>
      <c r="J14" s="127">
        <f>VLOOKUP($A14,Mensal!$5:$1048576,46,0)</f>
        <v>5.9143309381174181E-2</v>
      </c>
      <c r="K14" s="128">
        <f>VLOOKUP($A14,Mensal!$5:$1048576,47,0)</f>
        <v>4.4999999999999998E-2</v>
      </c>
      <c r="L14" s="127">
        <f>VLOOKUP($A14,Mensal!$5:$1048576,48,0)</f>
        <v>4.4999999999999998E-2</v>
      </c>
      <c r="M14" s="127">
        <f>VLOOKUP($A14,Mensal!$5:$1048576,49,0)</f>
        <v>4.4999999999999998E-2</v>
      </c>
      <c r="N14" s="129">
        <f>VLOOKUP($A14,Mensal!$5:$1048576,50,0)</f>
        <v>99.45</v>
      </c>
      <c r="O14" s="130">
        <f>VLOOKUP($A14,Mensal!$5:$1048576,51,0)</f>
        <v>99.45</v>
      </c>
      <c r="P14" s="130">
        <f>VLOOKUP($A14,Mensal!$5:$1048576,52,0)</f>
        <v>99.45</v>
      </c>
      <c r="Q14" s="129">
        <f>VLOOKUP($A14,Mensal!$5:$1048576,53,0)</f>
        <v>4.0307000000000004</v>
      </c>
      <c r="R14" s="130">
        <f>VLOOKUP($A14,Mensal!$5:$1048576,54,0)</f>
        <v>4.0307000000000004</v>
      </c>
      <c r="S14" s="130">
        <f>VLOOKUP($A14,Mensal!$5:$1048576,55,0)</f>
        <v>4.0307000000000004</v>
      </c>
      <c r="T14" s="125">
        <f t="shared" si="0"/>
        <v>1.220777831119757</v>
      </c>
      <c r="U14" s="126">
        <f>VLOOKUP(A14,[3]Simulação!$C:$H,6,0)</f>
        <v>1.220777831119757</v>
      </c>
      <c r="V14" s="126">
        <f t="shared" si="1"/>
        <v>1.220777831119757</v>
      </c>
      <c r="W14" s="125">
        <f>VLOOKUP($A14,Mensal!$A:$BI,Mensal!BD$1,0)</f>
        <v>145.86175</v>
      </c>
      <c r="X14" s="126">
        <f>VLOOKUP($A14,Mensal!$A:$BI,Mensal!BE$1,0)</f>
        <v>145.85783333333333</v>
      </c>
      <c r="Y14" s="126">
        <f>VLOOKUP($A14,Mensal!$A:$BI,Mensal!BF$1,0)</f>
        <v>145.86175</v>
      </c>
      <c r="Z14" s="125">
        <f>VLOOKUP($A14,Mensal!$A:$BI,Mensal!BG$1,0)</f>
        <v>3.9443249999999996</v>
      </c>
      <c r="AA14" s="126">
        <f>VLOOKUP($A14,Mensal!$A:$BI,Mensal!BH$1,0)</f>
        <v>3.9443249999999996</v>
      </c>
      <c r="AB14" s="126">
        <f>VLOOKUP($A14,Mensal!$A:$BI,Mensal!BI$1,0)</f>
        <v>3.9443249999999996</v>
      </c>
    </row>
    <row r="15" spans="1:28">
      <c r="A15" s="6">
        <v>44166</v>
      </c>
      <c r="B15" s="153">
        <f>VLOOKUP($A15,Mensal!$5:$1048576,38,0)</f>
        <v>0.23138351126052603</v>
      </c>
      <c r="C15" s="154">
        <f>VLOOKUP($A15,Mensal!$5:$1048576,39,0)</f>
        <v>0.23138351126052603</v>
      </c>
      <c r="D15" s="154">
        <f>VLOOKUP($A15,Mensal!$5:$1048576,40,0)</f>
        <v>0.23138351126052603</v>
      </c>
      <c r="E15" s="155">
        <f>VLOOKUP($A15,Mensal!$5:$1048576,41,0)</f>
        <v>4.5177532381869279E-2</v>
      </c>
      <c r="F15" s="154">
        <f>VLOOKUP($A15,Mensal!$5:$1048576,42,0)</f>
        <v>4.517341500509886E-2</v>
      </c>
      <c r="G15" s="154">
        <f>VLOOKUP($A15,Mensal!$5:$1048576,43,0)</f>
        <v>4.5177532381869279E-2</v>
      </c>
      <c r="H15" s="128">
        <f>VLOOKUP($A15,Mensal!$5:$1048576,44,0)</f>
        <v>2.808204268939507E-2</v>
      </c>
      <c r="I15" s="127">
        <f>VLOOKUP($A15,Mensal!$5:$1048576,45,0)</f>
        <v>2.808204268939507E-2</v>
      </c>
      <c r="J15" s="127">
        <f>VLOOKUP($A15,Mensal!$5:$1048576,46,0)</f>
        <v>2.808204268939507E-2</v>
      </c>
      <c r="K15" s="128">
        <f>VLOOKUP($A15,Mensal!$5:$1048576,47,0)</f>
        <v>0.02</v>
      </c>
      <c r="L15" s="127">
        <f>VLOOKUP($A15,Mensal!$5:$1048576,48,0)</f>
        <v>0.02</v>
      </c>
      <c r="M15" s="127">
        <f>VLOOKUP($A15,Mensal!$5:$1048576,49,0)</f>
        <v>0.02</v>
      </c>
      <c r="N15" s="129">
        <f>VLOOKUP($A15,Mensal!$5:$1048576,50,0)</f>
        <v>142.852</v>
      </c>
      <c r="O15" s="130">
        <f>VLOOKUP($A15,Mensal!$5:$1048576,51,0)</f>
        <v>142.851</v>
      </c>
      <c r="P15" s="130">
        <f>VLOOKUP($A15,Mensal!$5:$1048576,52,0)</f>
        <v>142.852</v>
      </c>
      <c r="Q15" s="129">
        <f>VLOOKUP($A15,Mensal!$5:$1048576,53,0)</f>
        <v>5.1966999999999999</v>
      </c>
      <c r="R15" s="130">
        <f>VLOOKUP($A15,Mensal!$5:$1048576,54,0)</f>
        <v>5.1966999999999999</v>
      </c>
      <c r="S15" s="130">
        <f>VLOOKUP($A15,Mensal!$5:$1048576,55,0)</f>
        <v>5.1966999999999999</v>
      </c>
      <c r="T15" s="125">
        <f t="shared" si="0"/>
        <v>-3.3</v>
      </c>
      <c r="U15" s="126">
        <v>-3.3</v>
      </c>
      <c r="V15" s="126">
        <f t="shared" si="1"/>
        <v>-3.3</v>
      </c>
      <c r="W15" s="125">
        <f>VLOOKUP($A15,Mensal!$A:$BI,Mensal!BD$1,0)</f>
        <v>213.99125000000001</v>
      </c>
      <c r="X15" s="126">
        <f>VLOOKUP($A15,Mensal!$A:$BI,Mensal!BE$1,0)</f>
        <v>214.04516666666669</v>
      </c>
      <c r="Y15" s="126">
        <f>VLOOKUP($A15,Mensal!$A:$BI,Mensal!BF$1,0)</f>
        <v>213.99125000000001</v>
      </c>
      <c r="Z15" s="125">
        <f>VLOOKUP($A15,Mensal!$A:$BI,Mensal!BG$1,0)</f>
        <v>5.2373249999999993</v>
      </c>
      <c r="AA15" s="126">
        <f>VLOOKUP($A15,Mensal!$A:$BI,Mensal!BH$1,0)</f>
        <v>5.2373249999999993</v>
      </c>
      <c r="AB15" s="126">
        <f>VLOOKUP($A15,Mensal!$A:$BI,Mensal!BI$1,0)</f>
        <v>5.2373249999999993</v>
      </c>
    </row>
    <row r="16" spans="1:28">
      <c r="A16" s="6">
        <v>44531</v>
      </c>
      <c r="B16" s="153">
        <f>VLOOKUP($A16,Mensal!$5:$1048576,38,0)</f>
        <v>0.17783104407707029</v>
      </c>
      <c r="C16" s="154">
        <f>VLOOKUP($A16,Mensal!$5:$1048576,39,0)</f>
        <v>0.17783147866314586</v>
      </c>
      <c r="D16" s="154">
        <f>VLOOKUP($A16,Mensal!$5:$1048576,40,0)</f>
        <v>0.17783104407707029</v>
      </c>
      <c r="E16" s="155">
        <f>VLOOKUP($A16,Mensal!$5:$1048576,41,0)</f>
        <v>0.10061054893257904</v>
      </c>
      <c r="F16" s="154">
        <f>VLOOKUP($A16,Mensal!$5:$1048576,42,0)</f>
        <v>0.10061054893257904</v>
      </c>
      <c r="G16" s="154">
        <f>VLOOKUP($A16,Mensal!$5:$1048576,43,0)</f>
        <v>0.10061054893257904</v>
      </c>
      <c r="H16" s="128">
        <f>VLOOKUP($A16,Mensal!$5:$1048576,44,0)</f>
        <v>4.7864902037679347E-2</v>
      </c>
      <c r="I16" s="127">
        <f>VLOOKUP($A16,Mensal!$5:$1048576,45,0)</f>
        <v>4.7864902037679347E-2</v>
      </c>
      <c r="J16" s="127">
        <f>VLOOKUP($A16,Mensal!$5:$1048576,46,0)</f>
        <v>4.7864902037679347E-2</v>
      </c>
      <c r="K16" s="128">
        <f>VLOOKUP($A16,Mensal!$5:$1048576,47,0)</f>
        <v>9.2499999999999999E-2</v>
      </c>
      <c r="L16" s="127">
        <f>VLOOKUP($A16,Mensal!$5:$1048576,48,0)</f>
        <v>9.2499999999999999E-2</v>
      </c>
      <c r="M16" s="127">
        <f>VLOOKUP($A16,Mensal!$5:$1048576,49,0)</f>
        <v>9.2499999999999999E-2</v>
      </c>
      <c r="N16" s="129">
        <f>VLOOKUP($A16,Mensal!$5:$1048576,50,0)</f>
        <v>205.251</v>
      </c>
      <c r="O16" s="130">
        <f>VLOOKUP($A16,Mensal!$5:$1048576,51,0)</f>
        <v>205.251</v>
      </c>
      <c r="P16" s="130">
        <f>VLOOKUP($A16,Mensal!$5:$1048576,52,0)</f>
        <v>205.251</v>
      </c>
      <c r="Q16" s="129">
        <f>VLOOKUP($A16,Mensal!$5:$1048576,53,0)</f>
        <v>5.5804999999999998</v>
      </c>
      <c r="R16" s="130">
        <f>VLOOKUP($A16,Mensal!$5:$1048576,54,0)</f>
        <v>5.5804999999999998</v>
      </c>
      <c r="S16" s="130">
        <f>VLOOKUP($A16,Mensal!$5:$1048576,55,0)</f>
        <v>5.5804999999999998</v>
      </c>
      <c r="T16" s="125">
        <f>U16</f>
        <v>4.76</v>
      </c>
      <c r="U16" s="126">
        <v>4.76</v>
      </c>
      <c r="V16" s="126">
        <f>U16</f>
        <v>4.76</v>
      </c>
      <c r="W16" s="125">
        <f>VLOOKUP($A16,Mensal!$A:$BI,Mensal!BD$1,0)</f>
        <v>198.94330331542494</v>
      </c>
      <c r="X16" s="126">
        <f>VLOOKUP($A16,Mensal!$A:$BI,Mensal!BE$1,0)</f>
        <v>198.90450000000001</v>
      </c>
      <c r="Y16" s="126">
        <f>VLOOKUP($A16,Mensal!$A:$BI,Mensal!BF$1,0)</f>
        <v>198.94330331542494</v>
      </c>
      <c r="Z16" s="125">
        <f>VLOOKUP($A16,Mensal!$A:$BI,Mensal!BG$1,0)</f>
        <v>5.4074249999999999</v>
      </c>
      <c r="AA16" s="126">
        <f>VLOOKUP($A16,Mensal!$A:$BI,Mensal!BH$1,0)</f>
        <v>5.4074249999999999</v>
      </c>
      <c r="AB16" s="126">
        <f>VLOOKUP($A16,Mensal!$A:$BI,Mensal!BI$1,0)</f>
        <v>5.4074249999999999</v>
      </c>
    </row>
    <row r="17" spans="1:28">
      <c r="A17" s="6">
        <v>44896</v>
      </c>
      <c r="B17" s="153">
        <f>VLOOKUP($A17,Mensal!$5:$1048576,38,0)</f>
        <v>5.4487157365811667E-2</v>
      </c>
      <c r="C17" s="154">
        <f>VLOOKUP($A17,Mensal!$5:$1048576,39,0)</f>
        <v>5.4487157365811667E-2</v>
      </c>
      <c r="D17" s="154">
        <f>VLOOKUP($A17,Mensal!$5:$1048576,40,0)</f>
        <v>5.4487157365811667E-2</v>
      </c>
      <c r="E17" s="155">
        <f>VLOOKUP($A17,Mensal!$5:$1048576,41,0)</f>
        <v>5.784841959607756E-2</v>
      </c>
      <c r="F17" s="154">
        <f>VLOOKUP($A17,Mensal!$5:$1048576,42,0)</f>
        <v>5.784841959607756E-2</v>
      </c>
      <c r="G17" s="154">
        <f>VLOOKUP($A17,Mensal!$5:$1048576,43,0)</f>
        <v>5.784841959607756E-2</v>
      </c>
      <c r="H17" s="128">
        <f>VLOOKUP($A17,Mensal!$5:$1048576,44,0)</f>
        <v>0.12616196025630577</v>
      </c>
      <c r="I17" s="127">
        <f>VLOOKUP($A17,Mensal!$5:$1048576,45,0)</f>
        <v>0.12616196025630577</v>
      </c>
      <c r="J17" s="127">
        <f>VLOOKUP($A17,Mensal!$5:$1048576,46,0)</f>
        <v>0.12616196025630577</v>
      </c>
      <c r="K17" s="128">
        <f>VLOOKUP($A17,Mensal!$5:$1048576,47,0)</f>
        <v>0.13750000000000001</v>
      </c>
      <c r="L17" s="127">
        <f>VLOOKUP($A17,Mensal!$5:$1048576,48,0)</f>
        <v>0.13750000000000001</v>
      </c>
      <c r="M17" s="127">
        <f>VLOOKUP($A17,Mensal!$5:$1048576,49,0)</f>
        <v>0.13750000000000001</v>
      </c>
      <c r="N17" s="129">
        <f>VLOOKUP($A17,Mensal!$5:$1048576,50,0)</f>
        <v>254.42</v>
      </c>
      <c r="O17" s="130">
        <f>VLOOKUP($A17,Mensal!$5:$1048576,51,0)</f>
        <v>254.42</v>
      </c>
      <c r="P17" s="130">
        <f>VLOOKUP($A17,Mensal!$5:$1048576,52,0)</f>
        <v>254.42</v>
      </c>
      <c r="Q17" s="129">
        <f>VLOOKUP($A17,Mensal!$5:$1048576,53,0)</f>
        <v>5.2176999999999998</v>
      </c>
      <c r="R17" s="130">
        <f>VLOOKUP($A17,Mensal!$5:$1048576,54,0)</f>
        <v>5.2176999999999998</v>
      </c>
      <c r="S17" s="130">
        <f>VLOOKUP($A17,Mensal!$5:$1048576,55,0)</f>
        <v>5.2176999999999998</v>
      </c>
      <c r="T17" s="125">
        <f>U17</f>
        <v>3</v>
      </c>
      <c r="U17" s="126">
        <v>3</v>
      </c>
      <c r="V17" s="126">
        <f>U17</f>
        <v>3</v>
      </c>
      <c r="W17" s="125">
        <f>VLOOKUP($A17,Mensal!$A:$BI,Mensal!BD$1,0)</f>
        <v>242.16758333333334</v>
      </c>
      <c r="X17" s="126">
        <f>VLOOKUP($A17,Mensal!$A:$BI,Mensal!BE$1,0)</f>
        <v>252.99400000000003</v>
      </c>
      <c r="Y17" s="126">
        <f>VLOOKUP($A17,Mensal!$A:$BI,Mensal!BF$1,0)</f>
        <v>252.99400000000003</v>
      </c>
      <c r="Z17" s="125">
        <f>VLOOKUP($A17,Mensal!$A:$BI,Mensal!BG$1,0)</f>
        <v>5.1386166666666666</v>
      </c>
      <c r="AA17" s="126">
        <f>VLOOKUP($A17,Mensal!$A:$BI,Mensal!BH$1,0)</f>
        <v>5.1386166666666666</v>
      </c>
      <c r="AB17" s="126">
        <f>VLOOKUP($A17,Mensal!$A:$BI,Mensal!BI$1,0)</f>
        <v>5.1386166666666666</v>
      </c>
    </row>
    <row r="18" spans="1:28">
      <c r="A18" s="6">
        <v>45261</v>
      </c>
      <c r="B18" s="208">
        <f>VLOOKUP($A18,Mensal!$5:$1048576,38,0)</f>
        <v>-3.1787703609539641E-2</v>
      </c>
      <c r="C18" s="209">
        <f>VLOOKUP($A18,Mensal!$5:$1048576,39,0)</f>
        <v>-3.1787703609539641E-2</v>
      </c>
      <c r="D18" s="209">
        <f>VLOOKUP($A18,Mensal!$5:$1048576,40,0)</f>
        <v>-3.1787703609539641E-2</v>
      </c>
      <c r="E18" s="210">
        <f>VLOOKUP($A18,Mensal!$5:$1048576,41,0)</f>
        <v>4.6211139305667892E-2</v>
      </c>
      <c r="F18" s="209">
        <f>VLOOKUP($A18,Mensal!$5:$1048576,42,0)</f>
        <v>4.6211139305667892E-2</v>
      </c>
      <c r="G18" s="209">
        <f>VLOOKUP($A18,Mensal!$5:$1048576,43,0)</f>
        <v>4.6211139305667892E-2</v>
      </c>
      <c r="H18" s="128">
        <f>VLOOKUP($A18,Mensal!$5:$1048576,44,0)</f>
        <v>0.13247968253811204</v>
      </c>
      <c r="I18" s="127">
        <f>VLOOKUP($A18,Mensal!$5:$1048576,45,0)</f>
        <v>0.13247968253811204</v>
      </c>
      <c r="J18" s="127">
        <f>VLOOKUP($A18,Mensal!$5:$1048576,46,0)</f>
        <v>0.13247968253811204</v>
      </c>
      <c r="K18" s="128">
        <f>VLOOKUP($A18,Mensal!$5:$1048576,47,0)</f>
        <v>0.11749999999999999</v>
      </c>
      <c r="L18" s="127">
        <f>VLOOKUP($A18,Mensal!$5:$1048576,48,0)</f>
        <v>0.11749999999999999</v>
      </c>
      <c r="M18" s="127">
        <f>VLOOKUP($A18,Mensal!$5:$1048576,49,0)</f>
        <v>0.11749999999999999</v>
      </c>
      <c r="N18" s="129">
        <f>VLOOKUP($A18,Mensal!$5:$1048576,50,0)</f>
        <v>132</v>
      </c>
      <c r="O18" s="130">
        <f>VLOOKUP($A18,Mensal!$5:$1048576,51,0)</f>
        <v>132</v>
      </c>
      <c r="P18" s="130">
        <f>VLOOKUP($A18,Mensal!$5:$1048576,52,0)</f>
        <v>132</v>
      </c>
      <c r="Q18" s="129">
        <f>VLOOKUP($A18,Mensal!$5:$1048576,53,0)</f>
        <v>4.84</v>
      </c>
      <c r="R18" s="130">
        <f>VLOOKUP($A18,Mensal!$5:$1048576,54,0)</f>
        <v>4.84</v>
      </c>
      <c r="S18" s="130">
        <f>VLOOKUP($A18,Mensal!$5:$1048576,55,0)</f>
        <v>4.84</v>
      </c>
      <c r="T18" s="125">
        <f>U18</f>
        <v>2.9</v>
      </c>
      <c r="U18" s="126">
        <v>2.9</v>
      </c>
      <c r="V18" s="126">
        <f>U18</f>
        <v>2.9</v>
      </c>
      <c r="W18" s="125">
        <f>VLOOKUP($A18,Mensal!$A:$BI,Mensal!BD$1,0)</f>
        <v>189.96</v>
      </c>
      <c r="X18" s="126">
        <f>VLOOKUP($A18,Mensal!$A:$BI,Mensal!BE$1,0)</f>
        <v>189.96</v>
      </c>
      <c r="Y18" s="126">
        <f>VLOOKUP($A18,Mensal!$A:$BI,Mensal!BF$1,0)</f>
        <v>189.96</v>
      </c>
      <c r="Z18" s="125">
        <f>VLOOKUP($A18,Mensal!$A:$BI,Mensal!BG$1,0)</f>
        <v>4.9839583333333337</v>
      </c>
      <c r="AA18" s="126">
        <f>VLOOKUP($A18,Mensal!$A:$BI,Mensal!BH$1,0)</f>
        <v>4.9839583333333337</v>
      </c>
      <c r="AB18" s="126">
        <f>VLOOKUP($A18,Mensal!$A:$BI,Mensal!BI$1,0)</f>
        <v>4.9839583333333337</v>
      </c>
    </row>
    <row r="19" spans="1:28">
      <c r="A19" s="6">
        <v>45627</v>
      </c>
      <c r="B19" s="152">
        <f>VLOOKUP($A19,Mensal!$5:$1048576,38,0)</f>
        <v>4.2383431287046358E-2</v>
      </c>
      <c r="C19" s="147">
        <f>VLOOKUP($A19,Mensal!$5:$1048576,39,0)</f>
        <v>3.6176803559640369E-2</v>
      </c>
      <c r="D19" s="147">
        <f>VLOOKUP($A19,Mensal!$5:$1048576,40,0)</f>
        <v>3.3083904230547301E-2</v>
      </c>
      <c r="E19" s="148">
        <f>VLOOKUP($A19,Mensal!$5:$1048576,41,0)</f>
        <v>4.7937225734597577E-2</v>
      </c>
      <c r="F19" s="147">
        <f>VLOOKUP($A19,Mensal!$5:$1048576,42,0)</f>
        <v>4.3771241136172145E-2</v>
      </c>
      <c r="G19" s="147">
        <f>VLOOKUP($A19,Mensal!$5:$1048576,43,0)</f>
        <v>4.16929129423107E-2</v>
      </c>
      <c r="H19" s="132">
        <f>VLOOKUP($A19,Mensal!$5:$1048576,44,0)</f>
        <v>0.1087432023307664</v>
      </c>
      <c r="I19" s="131">
        <f>VLOOKUP($A19,Mensal!$5:$1048576,45,0)</f>
        <v>0.1087432023307664</v>
      </c>
      <c r="J19" s="131">
        <f>VLOOKUP($A19,Mensal!$5:$1048576,46,0)</f>
        <v>0.10812118417540595</v>
      </c>
      <c r="K19" s="132">
        <f>VLOOKUP($A19,Mensal!$5:$1048576,47,0)</f>
        <v>0.11749999999999999</v>
      </c>
      <c r="L19" s="131">
        <f>VLOOKUP($A19,Mensal!$5:$1048576,48,0)</f>
        <v>0.11749999999999999</v>
      </c>
      <c r="M19" s="131">
        <f>VLOOKUP($A19,Mensal!$5:$1048576,49,0)</f>
        <v>0.1125</v>
      </c>
      <c r="N19" s="133">
        <f>VLOOKUP($A19,Mensal!$5:$1048576,50,0)</f>
        <v>100</v>
      </c>
      <c r="O19" s="134">
        <f>VLOOKUP($A19,Mensal!$5:$1048576,51,0)</f>
        <v>180</v>
      </c>
      <c r="P19" s="134">
        <f>VLOOKUP($A19,Mensal!$5:$1048576,52,0)</f>
        <v>225</v>
      </c>
      <c r="Q19" s="133">
        <f>VLOOKUP($A19,Mensal!$5:$1048576,53,0)</f>
        <v>5.67</v>
      </c>
      <c r="R19" s="134">
        <f>VLOOKUP($A19,Mensal!$5:$1048576,54,0)</f>
        <v>5.5</v>
      </c>
      <c r="S19" s="134">
        <f>VLOOKUP($A19,Mensal!$5:$1048576,55,0)</f>
        <v>6.2</v>
      </c>
      <c r="T19" s="118">
        <v>3.2</v>
      </c>
      <c r="U19" s="119">
        <v>3.1</v>
      </c>
      <c r="V19" s="119">
        <v>2.9</v>
      </c>
      <c r="W19" s="118">
        <f>VLOOKUP($A19,Mensal!$A:$BI,Mensal!BD$1,0)</f>
        <v>141.94499999999999</v>
      </c>
      <c r="X19" s="119">
        <f>VLOOKUP($A19,Mensal!$A:$BI,Mensal!BE$1,0)</f>
        <v>151.94499999999999</v>
      </c>
      <c r="Y19" s="119">
        <f>VLOOKUP($A19,Mensal!$A:$BI,Mensal!BF$1,0)</f>
        <v>157.57</v>
      </c>
      <c r="Z19" s="118">
        <f>VLOOKUP($A19,Mensal!$A:$BI,Mensal!BG$1,0)</f>
        <v>5.4450000000000003</v>
      </c>
      <c r="AA19" s="119">
        <f>VLOOKUP($A19,Mensal!$A:$BI,Mensal!BH$1,0)</f>
        <v>5.3649999999999993</v>
      </c>
      <c r="AB19" s="119">
        <f>VLOOKUP($A19,Mensal!$A:$BI,Mensal!BI$1,0)</f>
        <v>5.4991666666666665</v>
      </c>
    </row>
    <row r="20" spans="1:28">
      <c r="A20" s="6">
        <v>45992</v>
      </c>
      <c r="B20" s="152">
        <f>VLOOKUP($A20,Mensal!$5:$1048576,38,0)</f>
        <v>4.9153528967749605E-2</v>
      </c>
      <c r="C20" s="147">
        <f>VLOOKUP($A20,Mensal!$5:$1048576,39,0)</f>
        <v>3.6588236595278989E-2</v>
      </c>
      <c r="D20" s="147">
        <f>VLOOKUP($A20,Mensal!$5:$1048576,40,0)</f>
        <v>3.5367705747840317E-2</v>
      </c>
      <c r="E20" s="148">
        <f>VLOOKUP($A20,Mensal!$5:$1048576,41,0)</f>
        <v>4.5263489166494697E-2</v>
      </c>
      <c r="F20" s="147">
        <f>VLOOKUP($A20,Mensal!$5:$1048576,42,0)</f>
        <v>3.8090808697275991E-2</v>
      </c>
      <c r="G20" s="147">
        <f>VLOOKUP($A20,Mensal!$5:$1048576,43,0)</f>
        <v>3.7479567741399045E-2</v>
      </c>
      <c r="H20" s="132">
        <f>VLOOKUP($A20,Mensal!$5:$1048576,44,0)</f>
        <v>0.12832994039293588</v>
      </c>
      <c r="I20" s="131">
        <f>VLOOKUP($A20,Mensal!$5:$1048576,45,0)</f>
        <v>0.12124603603470185</v>
      </c>
      <c r="J20" s="131">
        <f>VLOOKUP($A20,Mensal!$5:$1048576,46,0)</f>
        <v>0.1112460002208866</v>
      </c>
      <c r="K20" s="132">
        <f>VLOOKUP($A20,Mensal!$5:$1048576,47,0)</f>
        <v>0.13</v>
      </c>
      <c r="L20" s="131">
        <f>VLOOKUP($A20,Mensal!$5:$1048576,48,0)</f>
        <v>0.1125</v>
      </c>
      <c r="M20" s="131">
        <f>VLOOKUP($A20,Mensal!$5:$1048576,49,0)</f>
        <v>0.10249999999999999</v>
      </c>
      <c r="N20" s="133">
        <f>VLOOKUP($A20,Mensal!$5:$1048576,50,0)</f>
        <v>100</v>
      </c>
      <c r="O20" s="134">
        <f>VLOOKUP($A20,Mensal!$5:$1048576,51,0)</f>
        <v>180</v>
      </c>
      <c r="P20" s="134">
        <f>VLOOKUP($A20,Mensal!$5:$1048576,52,0)</f>
        <v>225</v>
      </c>
      <c r="Q20" s="133">
        <f>VLOOKUP($A20,Mensal!$5:$1048576,53,0)</f>
        <v>5.5090981230000002</v>
      </c>
      <c r="R20" s="134">
        <f>VLOOKUP($A20,Mensal!$5:$1048576,54,0)</f>
        <v>5.3</v>
      </c>
      <c r="S20" s="134">
        <f>VLOOKUP($A20,Mensal!$5:$1048576,55,0)</f>
        <v>5.4879537120000004</v>
      </c>
      <c r="T20" s="118">
        <v>1.5</v>
      </c>
      <c r="U20" s="119">
        <v>1.3</v>
      </c>
      <c r="V20" s="119">
        <v>1.5</v>
      </c>
      <c r="W20" s="118">
        <f t="shared" ref="W20:Y20" si="2">W19</f>
        <v>141.94499999999999</v>
      </c>
      <c r="X20" s="119">
        <f t="shared" si="2"/>
        <v>151.94499999999999</v>
      </c>
      <c r="Y20" s="119">
        <f t="shared" si="2"/>
        <v>157.57</v>
      </c>
      <c r="Z20" s="118">
        <f>VLOOKUP($A20,Mensal!$A:$BI,Mensal!BG$1,0)</f>
        <v>5.5856282730000002</v>
      </c>
      <c r="AA20" s="119">
        <f>VLOOKUP($A20,Mensal!$A:$BI,Mensal!BH$1,0)</f>
        <v>5.501666666666666</v>
      </c>
      <c r="AB20" s="119">
        <f>VLOOKUP($A20,Mensal!$A:$BI,Mensal!BI$1,0)</f>
        <v>5.6685232886666661</v>
      </c>
    </row>
    <row r="21" spans="1:28">
      <c r="A21" s="6">
        <v>46357</v>
      </c>
      <c r="B21" s="152">
        <v>0.05</v>
      </c>
      <c r="C21" s="152">
        <v>0.04</v>
      </c>
      <c r="D21" s="147">
        <v>0.03</v>
      </c>
      <c r="E21" s="148">
        <v>4.4999999999999998E-2</v>
      </c>
      <c r="F21" s="152">
        <v>3.7499999999999999E-2</v>
      </c>
      <c r="G21" s="152">
        <v>3.5000000000000003E-2</v>
      </c>
      <c r="H21" s="132">
        <f>VLOOKUP($A21,Mensal!$5:$1048576,44,0)</f>
        <v>0.11247290461712867</v>
      </c>
      <c r="I21" s="131">
        <f>VLOOKUP($A21,Mensal!$5:$1048576,45,0)</f>
        <v>9.9777234320187924E-2</v>
      </c>
      <c r="J21" s="131">
        <f>VLOOKUP($A21,Mensal!$5:$1048576,46,0)</f>
        <v>9.0406243838113465E-2</v>
      </c>
      <c r="K21" s="132">
        <f>VLOOKUP($A21,Mensal!$5:$1048576,47,0)</f>
        <v>0.105</v>
      </c>
      <c r="L21" s="131">
        <f>VLOOKUP($A21,Mensal!$5:$1048576,48,0)</f>
        <v>0.09</v>
      </c>
      <c r="M21" s="131">
        <f>VLOOKUP($A21,Mensal!$5:$1048576,49,0)</f>
        <v>8.5000000000000006E-2</v>
      </c>
      <c r="N21" s="133">
        <f>VLOOKUP($A21,Mensal!$5:$1048576,50,0)</f>
        <v>100</v>
      </c>
      <c r="O21" s="134">
        <f>VLOOKUP($A21,Mensal!$5:$1048576,51,0)</f>
        <v>180</v>
      </c>
      <c r="P21" s="134">
        <f>VLOOKUP($A21,Mensal!$5:$1048576,52,0)</f>
        <v>225</v>
      </c>
      <c r="Q21" s="133">
        <f>VLOOKUP($A21,Mensal!$5:$1048576,53,0)</f>
        <v>5.5090981230000002</v>
      </c>
      <c r="R21" s="134">
        <f>VLOOKUP($A21,Mensal!$5:$1048576,54,0)</f>
        <v>5.3</v>
      </c>
      <c r="S21" s="134">
        <f>VLOOKUP($A21,Mensal!$5:$1048576,55,0)</f>
        <v>5.4879537120000004</v>
      </c>
      <c r="T21" s="118">
        <v>1.5</v>
      </c>
      <c r="U21" s="119">
        <v>1.5</v>
      </c>
      <c r="V21" s="119">
        <v>1.5</v>
      </c>
      <c r="W21" s="118">
        <f t="shared" ref="W21:Y21" si="3">W20</f>
        <v>141.94499999999999</v>
      </c>
      <c r="X21" s="119">
        <f t="shared" si="3"/>
        <v>151.94499999999999</v>
      </c>
      <c r="Y21" s="119">
        <f t="shared" si="3"/>
        <v>157.57</v>
      </c>
      <c r="Z21" s="118">
        <f>VLOOKUP($A21,Mensal!$A:$BI,Mensal!BG$1,0)</f>
        <v>5.5090981230000002</v>
      </c>
      <c r="AA21" s="119">
        <f>VLOOKUP($A21,Mensal!$A:$BI,Mensal!BH$1,0)</f>
        <v>5.2999999999999989</v>
      </c>
      <c r="AB21" s="119">
        <f>VLOOKUP($A21,Mensal!$A:$BI,Mensal!BI$1,0)</f>
        <v>5.4879537120000004</v>
      </c>
    </row>
    <row r="22" spans="1:28">
      <c r="A22" s="6">
        <v>46722</v>
      </c>
      <c r="B22" s="152">
        <v>0.05</v>
      </c>
      <c r="C22" s="152">
        <v>0.04</v>
      </c>
      <c r="D22" s="147">
        <v>0.03</v>
      </c>
      <c r="E22" s="148">
        <v>4.4999999999999998E-2</v>
      </c>
      <c r="F22" s="152">
        <v>3.7499999999999999E-2</v>
      </c>
      <c r="G22" s="152">
        <v>3.5000000000000003E-2</v>
      </c>
      <c r="H22" s="132">
        <f>VLOOKUP($A22,Mensal!$5:$1048576,44,0)</f>
        <v>0.10500000000000109</v>
      </c>
      <c r="I22" s="131">
        <f>VLOOKUP($A22,Mensal!$5:$1048576,45,0)</f>
        <v>8.9999999999999858E-2</v>
      </c>
      <c r="J22" s="131">
        <f>VLOOKUP($A22,Mensal!$5:$1048576,46,0)</f>
        <v>8.5000000000000853E-2</v>
      </c>
      <c r="K22" s="132">
        <f>VLOOKUP($A22,Mensal!$5:$1048576,47,0)</f>
        <v>0.105</v>
      </c>
      <c r="L22" s="131">
        <f>VLOOKUP($A22,Mensal!$5:$1048576,48,0)</f>
        <v>0.09</v>
      </c>
      <c r="M22" s="131">
        <f>VLOOKUP($A22,Mensal!$5:$1048576,49,0)</f>
        <v>8.5000000000000006E-2</v>
      </c>
      <c r="N22" s="133">
        <f>VLOOKUP($A22,Mensal!$5:$1048576,50,0)</f>
        <v>100</v>
      </c>
      <c r="O22" s="134">
        <f>VLOOKUP($A22,Mensal!$5:$1048576,51,0)</f>
        <v>180</v>
      </c>
      <c r="P22" s="134">
        <f>VLOOKUP($A22,Mensal!$5:$1048576,52,0)</f>
        <v>225</v>
      </c>
      <c r="Q22" s="133">
        <f>VLOOKUP($A22,Mensal!$5:$1048576,53,0)</f>
        <v>5.5090981230000002</v>
      </c>
      <c r="R22" s="134">
        <f>VLOOKUP($A22,Mensal!$5:$1048576,54,0)</f>
        <v>5.3</v>
      </c>
      <c r="S22" s="134">
        <f>VLOOKUP($A22,Mensal!$5:$1048576,55,0)</f>
        <v>5.4879537120000004</v>
      </c>
      <c r="T22" s="118">
        <v>1.5</v>
      </c>
      <c r="U22" s="119">
        <v>1.5</v>
      </c>
      <c r="V22" s="119">
        <v>1.5</v>
      </c>
      <c r="W22" s="118">
        <f t="shared" ref="W22:Y22" si="4">W21</f>
        <v>141.94499999999999</v>
      </c>
      <c r="X22" s="119">
        <f t="shared" si="4"/>
        <v>151.94499999999999</v>
      </c>
      <c r="Y22" s="119">
        <f t="shared" si="4"/>
        <v>157.57</v>
      </c>
      <c r="Z22" s="118">
        <f>VLOOKUP($A22,Mensal!$A:$BI,Mensal!BG$1,0)</f>
        <v>5.5090981230000002</v>
      </c>
      <c r="AA22" s="119">
        <f>VLOOKUP($A22,Mensal!$A:$BI,Mensal!BH$1,0)</f>
        <v>5.2999999999999989</v>
      </c>
      <c r="AB22" s="119">
        <f>VLOOKUP($A22,Mensal!$A:$BI,Mensal!BI$1,0)</f>
        <v>5.4879537120000004</v>
      </c>
    </row>
    <row r="23" spans="1:28">
      <c r="E23" s="120"/>
      <c r="F23" s="120"/>
    </row>
    <row r="24" spans="1:28">
      <c r="E24" s="120"/>
      <c r="F24" s="120"/>
    </row>
    <row r="25" spans="1:28">
      <c r="E25" s="120"/>
      <c r="F25" s="120"/>
    </row>
    <row r="26" spans="1:28">
      <c r="E26" s="120"/>
      <c r="F26" s="120"/>
    </row>
    <row r="27" spans="1:28">
      <c r="E27" s="120"/>
      <c r="F27" s="120"/>
    </row>
    <row r="28" spans="1:28">
      <c r="E28" s="120"/>
      <c r="F28" s="120"/>
    </row>
    <row r="29" spans="1:28">
      <c r="E29" s="120"/>
      <c r="F29" s="120"/>
    </row>
    <row r="30" spans="1:28">
      <c r="E30" s="120"/>
      <c r="F30" s="120"/>
    </row>
    <row r="31" spans="1:28">
      <c r="E31" s="120"/>
      <c r="F31" s="120"/>
    </row>
    <row r="32" spans="1:28">
      <c r="E32" s="120"/>
      <c r="F32" s="120"/>
    </row>
    <row r="33" spans="5:6">
      <c r="E33" s="120"/>
      <c r="F33" s="120"/>
    </row>
    <row r="34" spans="5:6">
      <c r="E34" s="120"/>
      <c r="F34" s="120"/>
    </row>
    <row r="35" spans="5:6">
      <c r="E35" s="120"/>
      <c r="F35" s="120"/>
    </row>
    <row r="36" spans="5:6">
      <c r="E36" s="120"/>
      <c r="F36" s="120"/>
    </row>
    <row r="37" spans="5:6">
      <c r="E37" s="120"/>
      <c r="F37" s="120"/>
    </row>
    <row r="38" spans="5:6">
      <c r="E38" s="120"/>
      <c r="F38" s="120"/>
    </row>
    <row r="39" spans="5:6">
      <c r="E39" s="120"/>
      <c r="F39" s="120"/>
    </row>
    <row r="40" spans="5:6">
      <c r="E40" s="120"/>
      <c r="F40" s="120"/>
    </row>
    <row r="41" spans="5:6">
      <c r="E41" s="120"/>
      <c r="F41" s="120"/>
    </row>
    <row r="42" spans="5:6">
      <c r="E42" s="120"/>
      <c r="F42" s="120"/>
    </row>
    <row r="43" spans="5:6">
      <c r="E43" s="120"/>
      <c r="F43" s="120"/>
    </row>
    <row r="44" spans="5:6">
      <c r="E44" s="120"/>
      <c r="F44" s="120"/>
    </row>
    <row r="45" spans="5:6">
      <c r="E45" s="120"/>
      <c r="F45" s="120"/>
    </row>
    <row r="46" spans="5:6">
      <c r="E46" s="120"/>
      <c r="F46" s="120"/>
    </row>
    <row r="47" spans="5:6">
      <c r="E47" s="120"/>
      <c r="F47" s="120"/>
    </row>
    <row r="48" spans="5:6">
      <c r="E48" s="120"/>
      <c r="F48" s="120"/>
    </row>
    <row r="49" spans="5:6">
      <c r="E49" s="120"/>
      <c r="F49" s="120"/>
    </row>
    <row r="50" spans="5:6">
      <c r="E50" s="120"/>
      <c r="F50" s="120"/>
    </row>
    <row r="51" spans="5:6">
      <c r="E51" s="120"/>
      <c r="F51" s="120"/>
    </row>
    <row r="52" spans="5:6">
      <c r="E52" s="120"/>
      <c r="F52" s="120"/>
    </row>
    <row r="53" spans="5:6">
      <c r="E53" s="120"/>
      <c r="F53" s="120"/>
    </row>
    <row r="54" spans="5:6">
      <c r="E54" s="120"/>
      <c r="F54" s="120"/>
    </row>
    <row r="55" spans="5:6">
      <c r="E55" s="120"/>
      <c r="F55" s="120"/>
    </row>
    <row r="56" spans="5:6">
      <c r="E56" s="120"/>
      <c r="F56" s="120"/>
    </row>
    <row r="57" spans="5:6">
      <c r="E57" s="120"/>
      <c r="F57" s="120"/>
    </row>
    <row r="58" spans="5:6">
      <c r="E58" s="120"/>
      <c r="F58" s="120"/>
    </row>
    <row r="59" spans="5:6">
      <c r="E59" s="120"/>
      <c r="F59" s="120"/>
    </row>
    <row r="60" spans="5:6">
      <c r="E60" s="120"/>
      <c r="F60" s="120"/>
    </row>
    <row r="61" spans="5:6">
      <c r="E61" s="120"/>
      <c r="F61" s="120"/>
    </row>
    <row r="62" spans="5:6">
      <c r="E62" s="120"/>
      <c r="F62" s="120"/>
    </row>
    <row r="63" spans="5:6">
      <c r="E63" s="120"/>
      <c r="F63" s="120"/>
    </row>
    <row r="64" spans="5:6">
      <c r="E64" s="120"/>
      <c r="F64" s="120"/>
    </row>
    <row r="65" spans="5:6">
      <c r="E65" s="120"/>
      <c r="F65" s="120"/>
    </row>
    <row r="66" spans="5:6">
      <c r="E66" s="120"/>
      <c r="F66" s="120"/>
    </row>
    <row r="67" spans="5:6">
      <c r="E67" s="120"/>
      <c r="F67" s="120"/>
    </row>
    <row r="68" spans="5:6">
      <c r="E68" s="120"/>
      <c r="F68" s="120"/>
    </row>
    <row r="69" spans="5:6">
      <c r="E69" s="120"/>
      <c r="F69" s="120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906-4997-46BD-8F7B-E0341ADA33D3}">
  <dimension ref="B1:H30"/>
  <sheetViews>
    <sheetView showGridLines="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H44" sqref="H44"/>
    </sheetView>
  </sheetViews>
  <sheetFormatPr defaultRowHeight="15"/>
  <cols>
    <col min="1" max="1" width="2.5703125" customWidth="1"/>
    <col min="3" max="3" width="10.5703125" bestFit="1" customWidth="1"/>
    <col min="4" max="4" width="8.5703125" bestFit="1" customWidth="1"/>
    <col min="5" max="5" width="16.42578125" bestFit="1" customWidth="1"/>
    <col min="6" max="6" width="9.5703125" bestFit="1" customWidth="1"/>
    <col min="7" max="7" width="15.42578125" customWidth="1"/>
    <col min="8" max="8" width="17.5703125" customWidth="1"/>
  </cols>
  <sheetData>
    <row r="1" spans="2:8" ht="12" customHeight="1"/>
    <row r="2" spans="2:8" ht="16.5">
      <c r="B2" s="13"/>
      <c r="C2" s="263" t="s">
        <v>9</v>
      </c>
      <c r="D2" s="263" t="s">
        <v>10</v>
      </c>
      <c r="E2" s="264" t="s">
        <v>11</v>
      </c>
      <c r="F2" s="263" t="s">
        <v>12</v>
      </c>
      <c r="G2" s="264" t="s">
        <v>13</v>
      </c>
      <c r="H2" s="262" t="s">
        <v>14</v>
      </c>
    </row>
    <row r="3" spans="2:8" ht="16.5">
      <c r="B3" s="13"/>
      <c r="C3" s="263"/>
      <c r="D3" s="263"/>
      <c r="E3" s="264"/>
      <c r="F3" s="263"/>
      <c r="G3" s="264"/>
      <c r="H3" s="262"/>
    </row>
    <row r="4" spans="2:8" ht="16.5">
      <c r="B4" s="14">
        <v>36861</v>
      </c>
      <c r="C4" s="15">
        <v>4.8109999999999999</v>
      </c>
      <c r="D4" s="15">
        <v>4.0919999999999996</v>
      </c>
      <c r="E4" s="15">
        <v>3.8180000000000001</v>
      </c>
      <c r="F4" s="15">
        <v>8.4</v>
      </c>
      <c r="G4" s="15">
        <v>3.427</v>
      </c>
      <c r="H4" s="16">
        <v>6.5</v>
      </c>
    </row>
    <row r="5" spans="2:8" ht="16.5">
      <c r="B5" s="14">
        <v>37226</v>
      </c>
      <c r="C5" s="15">
        <v>2.4580000000000002</v>
      </c>
      <c r="D5" s="15">
        <v>0.97599999999999998</v>
      </c>
      <c r="E5" s="15">
        <v>2.1269999999999998</v>
      </c>
      <c r="F5" s="15">
        <v>8.3000000000000007</v>
      </c>
      <c r="G5" s="15">
        <v>1.552</v>
      </c>
      <c r="H5" s="16">
        <v>1.75</v>
      </c>
    </row>
    <row r="6" spans="2:8" ht="16.5">
      <c r="B6" s="14">
        <v>37591</v>
      </c>
      <c r="C6" s="15">
        <v>2.9289999999999998</v>
      </c>
      <c r="D6" s="15">
        <v>1.786</v>
      </c>
      <c r="E6" s="15">
        <v>0.98</v>
      </c>
      <c r="F6" s="15">
        <v>9.1</v>
      </c>
      <c r="G6" s="15">
        <v>2.6160000000000001</v>
      </c>
      <c r="H6" s="16">
        <v>1.25</v>
      </c>
    </row>
    <row r="7" spans="2:8" ht="16.5">
      <c r="B7" s="14">
        <v>37956</v>
      </c>
      <c r="C7" s="15">
        <v>4.2889999999999997</v>
      </c>
      <c r="D7" s="15">
        <v>2.8069999999999999</v>
      </c>
      <c r="E7" s="15">
        <v>0.65500000000000003</v>
      </c>
      <c r="F7" s="15">
        <v>10</v>
      </c>
      <c r="G7" s="15">
        <v>1.909</v>
      </c>
      <c r="H7" s="16">
        <v>1</v>
      </c>
    </row>
    <row r="8" spans="2:8" ht="16.5">
      <c r="B8" s="14">
        <v>38322</v>
      </c>
      <c r="C8" s="15">
        <v>5.42</v>
      </c>
      <c r="D8" s="15">
        <v>3.7850000000000001</v>
      </c>
      <c r="E8" s="15">
        <v>2.2989999999999999</v>
      </c>
      <c r="F8" s="15">
        <v>10.1</v>
      </c>
      <c r="G8" s="15">
        <v>3.2090000000000001</v>
      </c>
      <c r="H8" s="16">
        <v>2.25</v>
      </c>
    </row>
    <row r="9" spans="2:8" ht="16.5">
      <c r="B9" s="14">
        <v>38687</v>
      </c>
      <c r="C9" s="15">
        <v>4.8650000000000002</v>
      </c>
      <c r="D9" s="15">
        <v>3.3450000000000002</v>
      </c>
      <c r="E9" s="15">
        <v>1.6759999999999999</v>
      </c>
      <c r="F9" s="15">
        <v>11.3</v>
      </c>
      <c r="G9" s="15">
        <v>3.6829999999999998</v>
      </c>
      <c r="H9" s="16">
        <v>4.25</v>
      </c>
    </row>
    <row r="10" spans="2:8" ht="16.5">
      <c r="B10" s="14">
        <v>39052</v>
      </c>
      <c r="C10" s="15">
        <v>5.4359999999999999</v>
      </c>
      <c r="D10" s="15">
        <v>2.6659999999999999</v>
      </c>
      <c r="E10" s="15">
        <v>3.2250000000000001</v>
      </c>
      <c r="F10" s="15">
        <v>12.7</v>
      </c>
      <c r="G10" s="15">
        <v>2.1989999999999998</v>
      </c>
      <c r="H10" s="16">
        <v>5.25</v>
      </c>
    </row>
    <row r="11" spans="2:8" ht="16.5">
      <c r="B11" s="14">
        <v>39417</v>
      </c>
      <c r="C11" s="15">
        <v>5.5179999999999998</v>
      </c>
      <c r="D11" s="15">
        <v>1.7789999999999999</v>
      </c>
      <c r="E11" s="15">
        <v>3.044</v>
      </c>
      <c r="F11" s="15">
        <v>14.2</v>
      </c>
      <c r="G11" s="15">
        <v>4.0839999999999996</v>
      </c>
      <c r="H11" s="16">
        <v>4.25</v>
      </c>
    </row>
    <row r="12" spans="2:8" ht="16.5">
      <c r="B12" s="14">
        <v>39783</v>
      </c>
      <c r="C12" s="15">
        <v>3.0169999999999999</v>
      </c>
      <c r="D12" s="15">
        <v>-0.29199999999999998</v>
      </c>
      <c r="E12" s="15">
        <v>0.43</v>
      </c>
      <c r="F12" s="15">
        <v>9.6</v>
      </c>
      <c r="G12" s="15">
        <v>0.70099999999999996</v>
      </c>
      <c r="H12" s="16">
        <v>0.125</v>
      </c>
    </row>
    <row r="13" spans="2:8" ht="16.5">
      <c r="B13" s="14">
        <v>40148</v>
      </c>
      <c r="C13" s="15">
        <v>-9.4E-2</v>
      </c>
      <c r="D13" s="15">
        <v>-2.7759999999999998</v>
      </c>
      <c r="E13" s="15">
        <v>-4.5170000000000003</v>
      </c>
      <c r="F13" s="15">
        <v>9.1999999999999993</v>
      </c>
      <c r="G13" s="15">
        <v>1.919</v>
      </c>
      <c r="H13" s="16">
        <v>0.125</v>
      </c>
    </row>
    <row r="14" spans="2:8" ht="16.5">
      <c r="B14" s="14">
        <v>40513</v>
      </c>
      <c r="C14" s="15">
        <v>5.4370000000000003</v>
      </c>
      <c r="D14" s="15">
        <v>2.532</v>
      </c>
      <c r="E14" s="15">
        <v>2.0830000000000002</v>
      </c>
      <c r="F14" s="15">
        <v>10.606</v>
      </c>
      <c r="G14" s="15">
        <v>1.6890000000000001</v>
      </c>
      <c r="H14" s="16">
        <v>0.125</v>
      </c>
    </row>
    <row r="15" spans="2:8" ht="16.5">
      <c r="B15" s="14">
        <v>40878</v>
      </c>
      <c r="C15" s="15">
        <v>4.274</v>
      </c>
      <c r="D15" s="15">
        <v>1.6020000000000001</v>
      </c>
      <c r="E15" s="15">
        <v>1.6020000000000001</v>
      </c>
      <c r="F15" s="15">
        <v>9.5</v>
      </c>
      <c r="G15" s="15">
        <v>3.0859999999999999</v>
      </c>
      <c r="H15" s="16">
        <v>0.125</v>
      </c>
    </row>
    <row r="16" spans="2:8" ht="16.5">
      <c r="B16" s="14">
        <v>41244</v>
      </c>
      <c r="C16" s="15">
        <v>3.53</v>
      </c>
      <c r="D16" s="15">
        <v>2.2240000000000002</v>
      </c>
      <c r="E16" s="15">
        <v>-0.88900000000000001</v>
      </c>
      <c r="F16" s="15">
        <v>7.9</v>
      </c>
      <c r="G16" s="15">
        <v>1.8220000000000001</v>
      </c>
      <c r="H16" s="16">
        <v>0.125</v>
      </c>
    </row>
    <row r="17" spans="2:8" ht="16.5">
      <c r="B17" s="14">
        <v>41609</v>
      </c>
      <c r="C17" s="15">
        <v>3.456</v>
      </c>
      <c r="D17" s="15">
        <v>1.677</v>
      </c>
      <c r="E17" s="15">
        <v>-0.246</v>
      </c>
      <c r="F17" s="15">
        <v>7.8</v>
      </c>
      <c r="G17" s="15">
        <v>1.3160000000000001</v>
      </c>
      <c r="H17" s="16">
        <v>0.125</v>
      </c>
    </row>
    <row r="18" spans="2:8" ht="16.5">
      <c r="B18" s="14">
        <v>41974</v>
      </c>
      <c r="C18" s="15">
        <v>3.5609999999999999</v>
      </c>
      <c r="D18" s="15">
        <v>2.569</v>
      </c>
      <c r="E18" s="15">
        <v>1.333</v>
      </c>
      <c r="F18" s="15">
        <v>7.3</v>
      </c>
      <c r="G18" s="15">
        <v>0.53300000000000003</v>
      </c>
      <c r="H18" s="16">
        <v>0.125</v>
      </c>
    </row>
    <row r="19" spans="2:8" ht="16.5">
      <c r="B19" s="14">
        <v>42339</v>
      </c>
      <c r="C19" s="15">
        <v>3.4870000000000001</v>
      </c>
      <c r="D19" s="15">
        <v>2.8620000000000001</v>
      </c>
      <c r="E19" s="15">
        <v>2.0129999999999999</v>
      </c>
      <c r="F19" s="15">
        <v>6.9</v>
      </c>
      <c r="G19" s="15">
        <v>0.73299999999999998</v>
      </c>
      <c r="H19" s="16">
        <v>0.375</v>
      </c>
    </row>
    <row r="20" spans="2:8" ht="16.5">
      <c r="B20" s="14">
        <v>42705</v>
      </c>
      <c r="C20" s="15">
        <v>3.2909999999999999</v>
      </c>
      <c r="D20" s="15">
        <v>1.4850000000000001</v>
      </c>
      <c r="E20" s="15">
        <v>1.7929999999999999</v>
      </c>
      <c r="F20" s="15">
        <v>6.7</v>
      </c>
      <c r="G20" s="15">
        <v>2.1840000000000002</v>
      </c>
      <c r="H20" s="16">
        <v>0.625</v>
      </c>
    </row>
    <row r="21" spans="2:8" ht="16.5">
      <c r="B21" s="14">
        <v>43070</v>
      </c>
      <c r="C21" s="15">
        <v>3.762</v>
      </c>
      <c r="D21" s="15">
        <v>1.9849375088194954</v>
      </c>
      <c r="E21" s="15">
        <v>1.8883108577925078</v>
      </c>
      <c r="F21" s="15">
        <v>6.9</v>
      </c>
      <c r="G21" s="15">
        <v>2.1080000000000001</v>
      </c>
      <c r="H21" s="16">
        <v>1.375</v>
      </c>
    </row>
    <row r="22" spans="2:8" ht="16.5">
      <c r="B22" s="14">
        <v>43435</v>
      </c>
      <c r="C22" s="15">
        <v>3.5680000000000001</v>
      </c>
      <c r="D22" s="15">
        <v>2.2813051525072403</v>
      </c>
      <c r="E22" s="15">
        <v>1.6096256256000085</v>
      </c>
      <c r="F22" s="15">
        <v>6.1</v>
      </c>
      <c r="G22" s="15">
        <v>1.9</v>
      </c>
      <c r="H22" s="16">
        <v>2.375</v>
      </c>
    </row>
    <row r="23" spans="2:8" ht="16.5">
      <c r="B23" s="14">
        <v>43800</v>
      </c>
      <c r="C23" s="15">
        <v>2.7639999999999998</v>
      </c>
      <c r="D23" s="15">
        <v>2.3540893765301663</v>
      </c>
      <c r="E23" s="15">
        <v>1.2</v>
      </c>
      <c r="F23" s="15">
        <v>5.9</v>
      </c>
      <c r="G23" s="15">
        <v>2.2799999999999998</v>
      </c>
      <c r="H23" s="16">
        <v>2.38</v>
      </c>
    </row>
    <row r="24" spans="2:8" ht="16.5">
      <c r="B24" s="14">
        <v>44166</v>
      </c>
      <c r="C24" s="15">
        <v>-3.2669999999999999</v>
      </c>
      <c r="D24" s="15">
        <v>-3.5</v>
      </c>
      <c r="E24" s="15">
        <v>-6.6</v>
      </c>
      <c r="F24" s="15">
        <v>2.2999999999999998</v>
      </c>
      <c r="G24" s="15">
        <v>1.3</v>
      </c>
      <c r="H24" s="16">
        <v>0</v>
      </c>
    </row>
    <row r="25" spans="2:8" ht="16.5">
      <c r="B25" s="14">
        <v>44531</v>
      </c>
      <c r="C25" s="15">
        <v>5.9425629999999998</v>
      </c>
      <c r="D25" s="15">
        <v>5.7</v>
      </c>
      <c r="E25" s="15">
        <v>5.2</v>
      </c>
      <c r="F25" s="15">
        <v>8.1</v>
      </c>
      <c r="G25" s="15">
        <v>7.03</v>
      </c>
      <c r="H25" s="16">
        <v>0</v>
      </c>
    </row>
    <row r="26" spans="2:8" ht="16.5">
      <c r="B26" s="14">
        <v>44896</v>
      </c>
      <c r="C26" s="15">
        <v>3</v>
      </c>
      <c r="D26" s="15">
        <v>2.1</v>
      </c>
      <c r="E26" s="15">
        <v>3.5</v>
      </c>
      <c r="F26" s="15">
        <v>3</v>
      </c>
      <c r="G26" s="15">
        <v>6.5</v>
      </c>
      <c r="H26" s="16">
        <v>4.25</v>
      </c>
    </row>
    <row r="27" spans="2:8" ht="16.5">
      <c r="B27" s="14">
        <v>45261</v>
      </c>
      <c r="C27" s="15">
        <v>3.2</v>
      </c>
      <c r="D27" s="15">
        <v>2.5</v>
      </c>
      <c r="E27" s="15">
        <v>0.5</v>
      </c>
      <c r="F27" s="15">
        <v>5.2</v>
      </c>
      <c r="G27" s="15">
        <v>3.4</v>
      </c>
      <c r="H27" s="16">
        <v>5.25</v>
      </c>
    </row>
    <row r="28" spans="2:8" ht="16.5">
      <c r="B28" s="14">
        <v>45627</v>
      </c>
      <c r="C28" s="121">
        <v>3.2244804999999999</v>
      </c>
      <c r="D28" s="122">
        <v>2</v>
      </c>
      <c r="E28" s="121">
        <v>0.6</v>
      </c>
      <c r="F28" s="121">
        <v>5</v>
      </c>
      <c r="G28" s="122">
        <v>2.7</v>
      </c>
      <c r="H28" s="122">
        <v>4.75</v>
      </c>
    </row>
    <row r="29" spans="2:8" ht="16.5">
      <c r="B29" s="14">
        <v>45992</v>
      </c>
      <c r="C29" s="121">
        <v>3.1653384999999998</v>
      </c>
      <c r="D29" s="122">
        <v>1.6</v>
      </c>
      <c r="E29" s="121">
        <v>1.3</v>
      </c>
      <c r="F29" s="121">
        <v>4.5</v>
      </c>
      <c r="G29" s="122">
        <v>2.2000000000000002</v>
      </c>
      <c r="H29" s="122">
        <f>H28-1</f>
        <v>3.75</v>
      </c>
    </row>
    <row r="30" spans="2:8" ht="16.5">
      <c r="B30" s="14">
        <v>46357</v>
      </c>
      <c r="C30" s="122">
        <f t="shared" ref="C30:F30" si="0">C29</f>
        <v>3.1653384999999998</v>
      </c>
      <c r="D30" s="122">
        <v>1.8</v>
      </c>
      <c r="E30" s="121">
        <v>1.5</v>
      </c>
      <c r="F30" s="122">
        <f t="shared" si="0"/>
        <v>4.5</v>
      </c>
      <c r="G30" s="122">
        <v>2</v>
      </c>
      <c r="H30" s="122">
        <f>H29-0.75</f>
        <v>3</v>
      </c>
    </row>
  </sheetData>
  <mergeCells count="6">
    <mergeCell ref="H2:H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B7A-45F1-4DD6-A820-4BAFE4F71417}">
  <dimension ref="B1:I48"/>
  <sheetViews>
    <sheetView showGridLines="0" workbookViewId="0">
      <selection activeCell="H34" sqref="H34"/>
    </sheetView>
  </sheetViews>
  <sheetFormatPr defaultRowHeight="15"/>
  <cols>
    <col min="2" max="9" width="13.5703125" customWidth="1"/>
  </cols>
  <sheetData>
    <row r="1" spans="2:9" ht="15.75" thickBot="1"/>
    <row r="2" spans="2:9" ht="15.75">
      <c r="B2" s="17" t="s">
        <v>15</v>
      </c>
      <c r="C2" s="18"/>
      <c r="D2" s="18"/>
      <c r="E2" s="18"/>
      <c r="F2" s="18"/>
      <c r="G2" s="18"/>
      <c r="H2" s="18"/>
      <c r="I2" s="19"/>
    </row>
    <row r="3" spans="2:9" ht="15.75">
      <c r="B3" s="20" t="s">
        <v>36</v>
      </c>
      <c r="C3" s="21"/>
      <c r="D3" s="21"/>
      <c r="E3" s="21"/>
      <c r="F3" s="21"/>
      <c r="G3" s="21"/>
      <c r="H3" s="21"/>
      <c r="I3" s="22"/>
    </row>
    <row r="4" spans="2:9" ht="15.75">
      <c r="B4" s="23"/>
      <c r="C4" s="267" t="s">
        <v>16</v>
      </c>
      <c r="D4" s="267" t="s">
        <v>17</v>
      </c>
      <c r="E4" s="267" t="s">
        <v>18</v>
      </c>
      <c r="F4" s="267" t="s">
        <v>19</v>
      </c>
      <c r="G4" s="267" t="s">
        <v>20</v>
      </c>
      <c r="H4" s="267" t="s">
        <v>21</v>
      </c>
      <c r="I4" s="265" t="s">
        <v>22</v>
      </c>
    </row>
    <row r="5" spans="2:9" ht="15.75">
      <c r="B5" s="23"/>
      <c r="C5" s="268"/>
      <c r="D5" s="268"/>
      <c r="E5" s="268"/>
      <c r="F5" s="268"/>
      <c r="G5" s="268"/>
      <c r="H5" s="268"/>
      <c r="I5" s="266"/>
    </row>
    <row r="6" spans="2:9" ht="15.75" hidden="1">
      <c r="B6" s="24">
        <v>2019</v>
      </c>
      <c r="C6" s="32">
        <v>1.7500000000000002E-2</v>
      </c>
      <c r="D6" s="25">
        <v>2.5000000000000001E-3</v>
      </c>
      <c r="E6" s="32">
        <f>(1+C6)*(1+D6)-1</f>
        <v>2.0043749999999916E-2</v>
      </c>
      <c r="F6" s="32">
        <v>1.81720564714732E-2</v>
      </c>
      <c r="G6" s="32">
        <v>4.306151617159526E-2</v>
      </c>
      <c r="H6" s="32">
        <v>1.6E-2</v>
      </c>
      <c r="I6" s="33">
        <f>(1+G6)/(1+H6)-1</f>
        <v>2.6635350562593807E-2</v>
      </c>
    </row>
    <row r="7" spans="2:9" ht="15.75" hidden="1">
      <c r="B7" s="24">
        <v>2020</v>
      </c>
      <c r="C7" s="32">
        <v>2.5000000000000001E-3</v>
      </c>
      <c r="D7" s="25">
        <v>5.0000000000000001E-3</v>
      </c>
      <c r="E7" s="32">
        <f t="shared" ref="E7:E12" si="0">(1+C7)*(1+D7)-1</f>
        <v>7.512499999999811E-3</v>
      </c>
      <c r="F7" s="32">
        <v>2.1481299999999998E-2</v>
      </c>
      <c r="G7" s="32">
        <v>4.4999999999999998E-2</v>
      </c>
      <c r="H7" s="32">
        <v>8.0000000000000002E-3</v>
      </c>
      <c r="I7" s="33">
        <f t="shared" ref="I7:I12" si="1">(1+G7)/(1+H7)-1</f>
        <v>3.6706349206349076E-2</v>
      </c>
    </row>
    <row r="8" spans="2:9" ht="15.75" hidden="1">
      <c r="B8" s="24">
        <v>2021</v>
      </c>
      <c r="C8" s="32">
        <f>Externo!H25+0.25%</f>
        <v>2.5000000000000001E-3</v>
      </c>
      <c r="D8" s="25">
        <v>1.4E-2</v>
      </c>
      <c r="E8" s="32">
        <f t="shared" si="0"/>
        <v>1.6534999999999966E-2</v>
      </c>
      <c r="F8" s="32">
        <f>(Anual!O16+60)/10000</f>
        <v>2.6525099999999996E-2</v>
      </c>
      <c r="G8" s="32">
        <f>Anual!F16</f>
        <v>0.10061054893257904</v>
      </c>
      <c r="H8" s="32">
        <f>Externo!G25/100</f>
        <v>7.0300000000000001E-2</v>
      </c>
      <c r="I8" s="33">
        <f t="shared" si="1"/>
        <v>2.8319675728841531E-2</v>
      </c>
    </row>
    <row r="9" spans="2:9" ht="15.75">
      <c r="B9" s="24">
        <v>2022</v>
      </c>
      <c r="C9" s="32">
        <f>(Externo!H26+0.25)/100</f>
        <v>4.4999999999999998E-2</v>
      </c>
      <c r="D9" s="25">
        <v>5.0000000000000001E-3</v>
      </c>
      <c r="E9" s="32">
        <f t="shared" si="0"/>
        <v>5.0224999999999742E-2</v>
      </c>
      <c r="F9" s="32">
        <f>(Anual!O17+60)/10000</f>
        <v>3.1441999999999998E-2</v>
      </c>
      <c r="G9" s="32">
        <f>Anual!F17</f>
        <v>5.784841959607756E-2</v>
      </c>
      <c r="H9" s="32">
        <f>Externo!G26/100</f>
        <v>6.5000000000000002E-2</v>
      </c>
      <c r="I9" s="33">
        <f t="shared" si="1"/>
        <v>-6.7150989708191222E-3</v>
      </c>
    </row>
    <row r="10" spans="2:9" ht="15.75">
      <c r="B10" s="24">
        <v>2023</v>
      </c>
      <c r="C10" s="32">
        <f>(Externo!H27+0.25)/100</f>
        <v>5.5E-2</v>
      </c>
      <c r="D10" s="25">
        <v>1.25E-3</v>
      </c>
      <c r="E10" s="32">
        <f t="shared" si="0"/>
        <v>5.6318749999999973E-2</v>
      </c>
      <c r="F10" s="32">
        <f>(Anual!O18+60)/10000</f>
        <v>1.9199999999999998E-2</v>
      </c>
      <c r="G10" s="32">
        <f>Anual!F18</f>
        <v>4.6211139305667892E-2</v>
      </c>
      <c r="H10" s="32">
        <f>Externo!G27/100</f>
        <v>3.4000000000000002E-2</v>
      </c>
      <c r="I10" s="33">
        <f t="shared" si="1"/>
        <v>1.1809612481303633E-2</v>
      </c>
    </row>
    <row r="11" spans="2:9" ht="15.75">
      <c r="B11" s="24">
        <v>2024</v>
      </c>
      <c r="C11" s="32">
        <f>(Externo!H28/100)+0.25%</f>
        <v>0.05</v>
      </c>
      <c r="D11" s="25">
        <v>2.5000000000000001E-3</v>
      </c>
      <c r="E11" s="32">
        <f t="shared" si="0"/>
        <v>5.2624999999999922E-2</v>
      </c>
      <c r="F11" s="32">
        <f>(Anual!O19+60)/10000</f>
        <v>2.4E-2</v>
      </c>
      <c r="G11" s="32">
        <f>Anual!F19</f>
        <v>4.3771241136172145E-2</v>
      </c>
      <c r="H11" s="32">
        <f>Externo!G28/100</f>
        <v>2.7000000000000003E-2</v>
      </c>
      <c r="I11" s="33">
        <f t="shared" si="1"/>
        <v>1.633032243054755E-2</v>
      </c>
    </row>
    <row r="12" spans="2:9" ht="16.5" thickBot="1">
      <c r="B12" s="27" t="s">
        <v>23</v>
      </c>
      <c r="C12" s="28">
        <f>(Externo!H29/100)+0.25%</f>
        <v>0.04</v>
      </c>
      <c r="D12" s="28">
        <v>2.5000000000000001E-3</v>
      </c>
      <c r="E12" s="28">
        <f t="shared" si="0"/>
        <v>4.2599999999999971E-2</v>
      </c>
      <c r="F12" s="28">
        <v>0.02</v>
      </c>
      <c r="G12" s="28">
        <v>2.9999107639881784E-2</v>
      </c>
      <c r="H12" s="28">
        <v>0.02</v>
      </c>
      <c r="I12" s="29">
        <f t="shared" si="1"/>
        <v>9.8030467057663717E-3</v>
      </c>
    </row>
    <row r="13" spans="2:9" ht="16.5" thickBot="1">
      <c r="B13" s="30"/>
      <c r="C13" s="25"/>
      <c r="D13" s="25"/>
      <c r="E13" s="25"/>
      <c r="F13" s="25"/>
      <c r="G13" s="25"/>
      <c r="H13" s="25"/>
      <c r="I13" s="25"/>
    </row>
    <row r="14" spans="2:9" ht="15.75">
      <c r="B14" s="17" t="s">
        <v>38</v>
      </c>
      <c r="C14" s="18"/>
      <c r="D14" s="18"/>
      <c r="E14" s="18"/>
      <c r="F14" s="18"/>
      <c r="G14" s="18"/>
      <c r="H14" s="18"/>
      <c r="I14" s="19"/>
    </row>
    <row r="15" spans="2:9" ht="15.75">
      <c r="B15" s="20" t="s">
        <v>39</v>
      </c>
      <c r="C15" s="21"/>
      <c r="D15" s="21"/>
      <c r="E15" s="21"/>
      <c r="F15" s="21"/>
      <c r="G15" s="21"/>
      <c r="H15" s="21"/>
      <c r="I15" s="22"/>
    </row>
    <row r="16" spans="2:9" ht="15.75">
      <c r="B16" s="23"/>
      <c r="C16" s="267" t="s">
        <v>16</v>
      </c>
      <c r="D16" s="267" t="s">
        <v>17</v>
      </c>
      <c r="E16" s="267" t="s">
        <v>18</v>
      </c>
      <c r="F16" s="267" t="s">
        <v>19</v>
      </c>
      <c r="G16" s="267" t="s">
        <v>20</v>
      </c>
      <c r="H16" s="267" t="s">
        <v>21</v>
      </c>
      <c r="I16" s="265" t="s">
        <v>22</v>
      </c>
    </row>
    <row r="17" spans="2:9" ht="15.75">
      <c r="B17" s="23"/>
      <c r="C17" s="268"/>
      <c r="D17" s="268"/>
      <c r="E17" s="268"/>
      <c r="F17" s="268"/>
      <c r="G17" s="268"/>
      <c r="H17" s="268"/>
      <c r="I17" s="266"/>
    </row>
    <row r="18" spans="2:9" ht="15.75" hidden="1">
      <c r="B18" s="24">
        <v>2019</v>
      </c>
      <c r="C18" s="32">
        <v>1.7500000000000002E-2</v>
      </c>
      <c r="D18" s="32">
        <v>2.5000000000000001E-3</v>
      </c>
      <c r="E18" s="32">
        <f t="shared" ref="E18:E24" si="2">(1+C18)*(1+D18)-1</f>
        <v>2.0043749999999916E-2</v>
      </c>
      <c r="F18" s="32">
        <v>1.61E-2</v>
      </c>
      <c r="G18" s="32">
        <v>4.306151617159526E-2</v>
      </c>
      <c r="H18" s="32">
        <v>1.6E-2</v>
      </c>
      <c r="I18" s="33">
        <f t="shared" ref="I18:I24" si="3">(1+G18)/(1+H18)-1</f>
        <v>2.6635350562593807E-2</v>
      </c>
    </row>
    <row r="19" spans="2:9" ht="15.75" hidden="1">
      <c r="B19" s="24">
        <v>2020</v>
      </c>
      <c r="C19" s="32">
        <f>C7</f>
        <v>2.5000000000000001E-3</v>
      </c>
      <c r="D19" s="32">
        <f>D7</f>
        <v>5.0000000000000001E-3</v>
      </c>
      <c r="E19" s="32">
        <f t="shared" si="2"/>
        <v>7.512499999999811E-3</v>
      </c>
      <c r="F19" s="32">
        <v>2.1481299999999998E-2</v>
      </c>
      <c r="G19" s="32">
        <v>4.5177532381869279E-2</v>
      </c>
      <c r="H19" s="32">
        <f t="shared" ref="H19:H24" si="4">H7</f>
        <v>8.0000000000000002E-3</v>
      </c>
      <c r="I19" s="33">
        <f t="shared" si="3"/>
        <v>3.6882472601060812E-2</v>
      </c>
    </row>
    <row r="20" spans="2:9" ht="15.75" hidden="1">
      <c r="B20" s="24">
        <v>2021</v>
      </c>
      <c r="C20" s="32">
        <f t="shared" ref="C20:D24" si="5">C8</f>
        <v>2.5000000000000001E-3</v>
      </c>
      <c r="D20" s="32">
        <f t="shared" si="5"/>
        <v>1.4E-2</v>
      </c>
      <c r="E20" s="32">
        <f t="shared" si="2"/>
        <v>1.6534999999999966E-2</v>
      </c>
      <c r="F20" s="32">
        <f>(Anual!P16+60)/10000</f>
        <v>2.6525099999999996E-2</v>
      </c>
      <c r="G20" s="32">
        <f>Anual!G16</f>
        <v>0.10061054893257904</v>
      </c>
      <c r="H20" s="32">
        <f t="shared" si="4"/>
        <v>7.0300000000000001E-2</v>
      </c>
      <c r="I20" s="33">
        <f t="shared" si="3"/>
        <v>2.8319675728841531E-2</v>
      </c>
    </row>
    <row r="21" spans="2:9" ht="15.75">
      <c r="B21" s="24">
        <v>2022</v>
      </c>
      <c r="C21" s="32">
        <f t="shared" si="5"/>
        <v>4.4999999999999998E-2</v>
      </c>
      <c r="D21" s="32">
        <f t="shared" si="5"/>
        <v>5.0000000000000001E-3</v>
      </c>
      <c r="E21" s="32">
        <f t="shared" si="2"/>
        <v>5.0224999999999742E-2</v>
      </c>
      <c r="F21" s="32">
        <f>(Anual!P17+60)/10000</f>
        <v>3.1441999999999998E-2</v>
      </c>
      <c r="G21" s="32">
        <f>Anual!G17</f>
        <v>5.784841959607756E-2</v>
      </c>
      <c r="H21" s="32">
        <f t="shared" si="4"/>
        <v>6.5000000000000002E-2</v>
      </c>
      <c r="I21" s="33">
        <f t="shared" si="3"/>
        <v>-6.7150989708191222E-3</v>
      </c>
    </row>
    <row r="22" spans="2:9" ht="15.75">
      <c r="B22" s="24">
        <v>2023</v>
      </c>
      <c r="C22" s="32">
        <f t="shared" si="5"/>
        <v>5.5E-2</v>
      </c>
      <c r="D22" s="32">
        <f t="shared" si="5"/>
        <v>1.25E-3</v>
      </c>
      <c r="E22" s="32">
        <f t="shared" si="2"/>
        <v>5.6318749999999973E-2</v>
      </c>
      <c r="F22" s="32">
        <f>(Anual!P18+60)/10000</f>
        <v>1.9199999999999998E-2</v>
      </c>
      <c r="G22" s="32">
        <f>Anual!G18</f>
        <v>4.6211139305667892E-2</v>
      </c>
      <c r="H22" s="32">
        <f t="shared" si="4"/>
        <v>3.4000000000000002E-2</v>
      </c>
      <c r="I22" s="33">
        <f t="shared" si="3"/>
        <v>1.1809612481303633E-2</v>
      </c>
    </row>
    <row r="23" spans="2:9" ht="15.75">
      <c r="B23" s="24">
        <v>2024</v>
      </c>
      <c r="C23" s="32">
        <f t="shared" si="5"/>
        <v>0.05</v>
      </c>
      <c r="D23" s="32">
        <f t="shared" si="5"/>
        <v>2.5000000000000001E-3</v>
      </c>
      <c r="E23" s="32">
        <f t="shared" si="2"/>
        <v>5.2624999999999922E-2</v>
      </c>
      <c r="F23" s="32">
        <f>(Anual!P19+60)/10000</f>
        <v>2.8500000000000001E-2</v>
      </c>
      <c r="G23" s="32">
        <f>Anual!G19</f>
        <v>4.16929129423107E-2</v>
      </c>
      <c r="H23" s="32">
        <f t="shared" si="4"/>
        <v>2.7000000000000003E-2</v>
      </c>
      <c r="I23" s="33">
        <f t="shared" si="3"/>
        <v>1.4306633828929716E-2</v>
      </c>
    </row>
    <row r="24" spans="2:9" ht="16.5" thickBot="1">
      <c r="B24" s="27" t="s">
        <v>23</v>
      </c>
      <c r="C24" s="28">
        <f t="shared" si="5"/>
        <v>0.04</v>
      </c>
      <c r="D24" s="28">
        <f t="shared" si="5"/>
        <v>2.5000000000000001E-3</v>
      </c>
      <c r="E24" s="28">
        <f t="shared" si="2"/>
        <v>4.2599999999999971E-2</v>
      </c>
      <c r="F24" s="28">
        <v>2.4500000000000001E-2</v>
      </c>
      <c r="G24" s="28">
        <v>3.5044944603265682E-2</v>
      </c>
      <c r="H24" s="28">
        <f t="shared" si="4"/>
        <v>0.02</v>
      </c>
      <c r="I24" s="29">
        <f t="shared" si="3"/>
        <v>1.4749945689476185E-2</v>
      </c>
    </row>
    <row r="25" spans="2:9" ht="16.5" thickBot="1">
      <c r="B25" s="21"/>
      <c r="C25" s="21"/>
      <c r="D25" s="21"/>
      <c r="E25" s="21"/>
      <c r="F25" s="21"/>
      <c r="G25" s="21"/>
      <c r="H25" s="21"/>
      <c r="I25" s="21"/>
    </row>
    <row r="26" spans="2:9" ht="15.75">
      <c r="B26" s="17" t="s">
        <v>24</v>
      </c>
      <c r="C26" s="18"/>
      <c r="D26" s="18"/>
      <c r="E26" s="18"/>
      <c r="F26" s="18"/>
      <c r="G26" s="18"/>
      <c r="H26" s="18"/>
      <c r="I26" s="19"/>
    </row>
    <row r="27" spans="2:9" ht="15.75">
      <c r="B27" s="20" t="s">
        <v>37</v>
      </c>
      <c r="C27" s="21"/>
      <c r="D27" s="21"/>
      <c r="E27" s="21"/>
      <c r="F27" s="21"/>
      <c r="G27" s="21"/>
      <c r="H27" s="21"/>
      <c r="I27" s="22"/>
    </row>
    <row r="28" spans="2:9" ht="15.75">
      <c r="B28" s="23"/>
      <c r="C28" s="267" t="s">
        <v>16</v>
      </c>
      <c r="D28" s="267" t="s">
        <v>17</v>
      </c>
      <c r="E28" s="267" t="s">
        <v>18</v>
      </c>
      <c r="F28" s="267" t="s">
        <v>19</v>
      </c>
      <c r="G28" s="267" t="s">
        <v>20</v>
      </c>
      <c r="H28" s="267" t="s">
        <v>21</v>
      </c>
      <c r="I28" s="265" t="s">
        <v>22</v>
      </c>
    </row>
    <row r="29" spans="2:9" ht="15.75">
      <c r="B29" s="23"/>
      <c r="C29" s="268"/>
      <c r="D29" s="268"/>
      <c r="E29" s="268"/>
      <c r="F29" s="268"/>
      <c r="G29" s="268"/>
      <c r="H29" s="268"/>
      <c r="I29" s="266"/>
    </row>
    <row r="30" spans="2:9" ht="15.75" hidden="1">
      <c r="B30" s="24">
        <v>2019</v>
      </c>
      <c r="C30" s="32">
        <v>1.7500000000000002E-2</v>
      </c>
      <c r="D30" s="32">
        <v>-5.0000000000000001E-4</v>
      </c>
      <c r="E30" s="32">
        <f>(1+C30)*(1+D30)-1</f>
        <v>1.6991250000000235E-2</v>
      </c>
      <c r="F30" s="32">
        <v>2.2498403639069402E-2</v>
      </c>
      <c r="G30" s="32">
        <v>4.306151617159526E-2</v>
      </c>
      <c r="H30" s="32">
        <v>1.6E-2</v>
      </c>
      <c r="I30" s="33">
        <f t="shared" ref="I30:I35" si="6">(1+G30)/(1+H30)-1</f>
        <v>2.6635350562593807E-2</v>
      </c>
    </row>
    <row r="31" spans="2:9" ht="15.75" hidden="1">
      <c r="B31" s="24">
        <v>2020</v>
      </c>
      <c r="C31" s="32">
        <f>C7</f>
        <v>2.5000000000000001E-3</v>
      </c>
      <c r="D31" s="32">
        <v>2E-3</v>
      </c>
      <c r="E31" s="32">
        <f t="shared" ref="E31:E35" si="7">(1+C31)*(1+D31)-1</f>
        <v>4.5049999999999812E-3</v>
      </c>
      <c r="F31" s="32">
        <v>2.1481299999999998E-2</v>
      </c>
      <c r="G31" s="32">
        <v>4.5177532381869279E-2</v>
      </c>
      <c r="H31" s="32">
        <f t="shared" ref="H31" si="8">H19</f>
        <v>8.0000000000000002E-3</v>
      </c>
      <c r="I31" s="33">
        <f t="shared" si="6"/>
        <v>3.6882472601060812E-2</v>
      </c>
    </row>
    <row r="32" spans="2:9" ht="15.75">
      <c r="B32" s="24">
        <v>2022</v>
      </c>
      <c r="C32" s="32">
        <f>C21</f>
        <v>4.4999999999999998E-2</v>
      </c>
      <c r="D32" s="32">
        <f>D21</f>
        <v>5.0000000000000001E-3</v>
      </c>
      <c r="E32" s="32">
        <f t="shared" si="7"/>
        <v>5.0224999999999742E-2</v>
      </c>
      <c r="F32" s="32">
        <f>(Anual!N17+60)/10000</f>
        <v>3.1441999999999998E-2</v>
      </c>
      <c r="G32" s="32">
        <f>Anual!E17</f>
        <v>5.784841959607756E-2</v>
      </c>
      <c r="H32" s="32">
        <f>H21</f>
        <v>6.5000000000000002E-2</v>
      </c>
      <c r="I32" s="33">
        <f t="shared" si="6"/>
        <v>-6.7150989708191222E-3</v>
      </c>
    </row>
    <row r="33" spans="2:9" ht="15.75">
      <c r="B33" s="24">
        <v>2023</v>
      </c>
      <c r="C33" s="32">
        <f>C22</f>
        <v>5.5E-2</v>
      </c>
      <c r="D33" s="32">
        <f t="shared" ref="D33:D34" si="9">D22</f>
        <v>1.25E-3</v>
      </c>
      <c r="E33" s="32">
        <f t="shared" si="7"/>
        <v>5.6318749999999973E-2</v>
      </c>
      <c r="F33" s="32">
        <f>(Anual!N18+60)/10000</f>
        <v>1.9199999999999998E-2</v>
      </c>
      <c r="G33" s="32">
        <f>Anual!E18</f>
        <v>4.6211139305667892E-2</v>
      </c>
      <c r="H33" s="32">
        <f>H22</f>
        <v>3.4000000000000002E-2</v>
      </c>
      <c r="I33" s="33">
        <f t="shared" si="6"/>
        <v>1.1809612481303633E-2</v>
      </c>
    </row>
    <row r="34" spans="2:9" ht="15.75">
      <c r="B34" s="24">
        <v>2024</v>
      </c>
      <c r="C34" s="32">
        <f>C23</f>
        <v>0.05</v>
      </c>
      <c r="D34" s="32">
        <f t="shared" si="9"/>
        <v>2.5000000000000001E-3</v>
      </c>
      <c r="E34" s="32">
        <f t="shared" si="7"/>
        <v>5.2624999999999922E-2</v>
      </c>
      <c r="F34" s="32">
        <f>(Anual!N19+60)/10000</f>
        <v>1.6E-2</v>
      </c>
      <c r="G34" s="32">
        <f>Anual!E19</f>
        <v>4.7937225734597577E-2</v>
      </c>
      <c r="H34" s="32">
        <f>H23</f>
        <v>2.7000000000000003E-2</v>
      </c>
      <c r="I34" s="33">
        <f t="shared" si="6"/>
        <v>2.0386782604282061E-2</v>
      </c>
    </row>
    <row r="35" spans="2:9" ht="16.5" thickBot="1">
      <c r="B35" s="27" t="s">
        <v>23</v>
      </c>
      <c r="C35" s="28">
        <f>C24</f>
        <v>0.04</v>
      </c>
      <c r="D35" s="28">
        <f>D24</f>
        <v>2.5000000000000001E-3</v>
      </c>
      <c r="E35" s="28">
        <f t="shared" si="7"/>
        <v>4.2599999999999971E-2</v>
      </c>
      <c r="F35" s="28">
        <v>0.02</v>
      </c>
      <c r="G35" s="28">
        <v>0.03</v>
      </c>
      <c r="H35" s="28">
        <f>H24</f>
        <v>0.02</v>
      </c>
      <c r="I35" s="29">
        <f t="shared" si="6"/>
        <v>9.8039215686274161E-3</v>
      </c>
    </row>
    <row r="36" spans="2:9" ht="16.5" hidden="1" thickBot="1">
      <c r="B36" s="21"/>
      <c r="C36" s="21"/>
      <c r="D36" s="21"/>
      <c r="E36" s="21"/>
      <c r="F36" s="21"/>
      <c r="G36" s="21"/>
      <c r="H36" s="21"/>
      <c r="I36" s="21"/>
    </row>
    <row r="37" spans="2:9" ht="15.75" hidden="1">
      <c r="B37" s="17" t="s">
        <v>25</v>
      </c>
      <c r="C37" s="18"/>
      <c r="D37" s="18"/>
      <c r="E37" s="18"/>
      <c r="F37" s="18"/>
      <c r="G37" s="18"/>
      <c r="H37" s="18"/>
      <c r="I37" s="19"/>
    </row>
    <row r="38" spans="2:9" ht="15.75" hidden="1">
      <c r="B38" s="20" t="s">
        <v>26</v>
      </c>
      <c r="C38" s="21"/>
      <c r="D38" s="21"/>
      <c r="E38" s="21"/>
      <c r="F38" s="21"/>
      <c r="G38" s="21"/>
      <c r="H38" s="21"/>
      <c r="I38" s="22"/>
    </row>
    <row r="39" spans="2:9" ht="15.75" hidden="1">
      <c r="B39" s="23"/>
      <c r="C39" s="267" t="s">
        <v>16</v>
      </c>
      <c r="D39" s="267" t="s">
        <v>17</v>
      </c>
      <c r="E39" s="267" t="s">
        <v>18</v>
      </c>
      <c r="F39" s="267" t="s">
        <v>19</v>
      </c>
      <c r="G39" s="267" t="s">
        <v>20</v>
      </c>
      <c r="H39" s="267" t="s">
        <v>21</v>
      </c>
      <c r="I39" s="265" t="s">
        <v>22</v>
      </c>
    </row>
    <row r="40" spans="2:9" ht="15.75" hidden="1">
      <c r="B40" s="23"/>
      <c r="C40" s="268"/>
      <c r="D40" s="268"/>
      <c r="E40" s="268"/>
      <c r="F40" s="268"/>
      <c r="G40" s="268"/>
      <c r="H40" s="268"/>
      <c r="I40" s="266"/>
    </row>
    <row r="41" spans="2:9" ht="15.75" hidden="1">
      <c r="B41" s="24">
        <v>2020</v>
      </c>
      <c r="C41" s="25">
        <v>0</v>
      </c>
      <c r="D41" s="25">
        <v>2E-3</v>
      </c>
      <c r="E41" s="25">
        <f t="shared" ref="E41:E46" si="10">(1+C41)*(1+D41)-1</f>
        <v>2.0000000000000018E-3</v>
      </c>
      <c r="F41" s="25">
        <v>6.0999999999999999E-2</v>
      </c>
      <c r="G41" s="25">
        <v>2.3E-2</v>
      </c>
      <c r="H41" s="25">
        <v>0</v>
      </c>
      <c r="I41" s="26">
        <f t="shared" ref="I41:I46" si="11">(1+G41)/(1+H41)-1</f>
        <v>2.2999999999999909E-2</v>
      </c>
    </row>
    <row r="42" spans="2:9" ht="15.75" hidden="1">
      <c r="B42" s="24">
        <v>2021</v>
      </c>
      <c r="C42" s="25">
        <v>2.5000000000000001E-3</v>
      </c>
      <c r="D42" s="25">
        <v>2E-3</v>
      </c>
      <c r="E42" s="25">
        <f t="shared" si="10"/>
        <v>4.5049999999999812E-3</v>
      </c>
      <c r="F42" s="25">
        <v>5.5E-2</v>
      </c>
      <c r="G42" s="25">
        <v>0.114</v>
      </c>
      <c r="H42" s="25">
        <v>1.4999999999999999E-2</v>
      </c>
      <c r="I42" s="26">
        <f t="shared" si="11"/>
        <v>9.753694581280814E-2</v>
      </c>
    </row>
    <row r="43" spans="2:9" ht="15.75" hidden="1">
      <c r="B43" s="24">
        <v>2022</v>
      </c>
      <c r="C43" s="25">
        <v>0.01</v>
      </c>
      <c r="D43" s="25">
        <v>2.5000000000000001E-3</v>
      </c>
      <c r="E43" s="25">
        <f t="shared" si="10"/>
        <v>1.2524999999999897E-2</v>
      </c>
      <c r="F43" s="25">
        <v>5.2999999999999999E-2</v>
      </c>
      <c r="G43" s="25">
        <v>6.5000000000000002E-2</v>
      </c>
      <c r="H43" s="25">
        <v>1.6E-2</v>
      </c>
      <c r="I43" s="26">
        <f t="shared" si="11"/>
        <v>4.8228346456692828E-2</v>
      </c>
    </row>
    <row r="44" spans="2:9" ht="15.75" hidden="1">
      <c r="B44" s="24">
        <v>2023</v>
      </c>
      <c r="C44" s="25">
        <v>1.4999999999999999E-2</v>
      </c>
      <c r="D44" s="25">
        <v>2.5000000000000001E-3</v>
      </c>
      <c r="E44" s="25">
        <f t="shared" si="10"/>
        <v>1.7537499999999762E-2</v>
      </c>
      <c r="F44" s="25">
        <v>5.0999999999999997E-2</v>
      </c>
      <c r="G44" s="25">
        <v>6.5000000000000002E-2</v>
      </c>
      <c r="H44" s="25">
        <v>1.7000000000000001E-2</v>
      </c>
      <c r="I44" s="26">
        <f t="shared" si="11"/>
        <v>4.71976401179941E-2</v>
      </c>
    </row>
    <row r="45" spans="2:9" ht="15.75" hidden="1">
      <c r="B45" s="24">
        <v>2024</v>
      </c>
      <c r="C45" s="25">
        <v>1.4999999999999999E-2</v>
      </c>
      <c r="D45" s="25">
        <v>2.5000000000000001E-3</v>
      </c>
      <c r="E45" s="25">
        <f t="shared" si="10"/>
        <v>1.7537499999999762E-2</v>
      </c>
      <c r="F45" s="25">
        <v>5.0999999999999997E-2</v>
      </c>
      <c r="G45" s="25">
        <v>6.5000000000000002E-2</v>
      </c>
      <c r="H45" s="25">
        <v>1.7999999999999999E-2</v>
      </c>
      <c r="I45" s="26">
        <f t="shared" si="11"/>
        <v>4.6168958742632604E-2</v>
      </c>
    </row>
    <row r="46" spans="2:9" ht="16.5" hidden="1" thickBot="1">
      <c r="B46" s="27" t="s">
        <v>23</v>
      </c>
      <c r="C46" s="28">
        <v>1.7500000000000002E-2</v>
      </c>
      <c r="D46" s="28">
        <v>2.5000000000000001E-3</v>
      </c>
      <c r="E46" s="28">
        <f t="shared" si="10"/>
        <v>2.0043749999999916E-2</v>
      </c>
      <c r="F46" s="28">
        <v>5.0999999999999997E-2</v>
      </c>
      <c r="G46" s="28">
        <v>6.5000000000000002E-2</v>
      </c>
      <c r="H46" s="28">
        <v>0.02</v>
      </c>
      <c r="I46" s="29">
        <f t="shared" si="11"/>
        <v>4.4117647058823373E-2</v>
      </c>
    </row>
    <row r="47" spans="2:9" ht="18">
      <c r="B47" s="21" t="s">
        <v>27</v>
      </c>
      <c r="C47" s="21"/>
      <c r="D47" s="21"/>
      <c r="E47" s="21"/>
      <c r="F47" s="21"/>
      <c r="G47" s="21"/>
      <c r="H47" s="21"/>
      <c r="I47" s="21"/>
    </row>
    <row r="48" spans="2:9" ht="18.75">
      <c r="B48" s="21" t="s">
        <v>28</v>
      </c>
      <c r="C48" s="21"/>
      <c r="D48" s="21"/>
      <c r="E48" s="21"/>
      <c r="F48" s="21"/>
      <c r="G48" s="21"/>
      <c r="H48" s="21"/>
      <c r="I48" s="21"/>
    </row>
  </sheetData>
  <mergeCells count="28">
    <mergeCell ref="I28:I29"/>
    <mergeCell ref="C39:C40"/>
    <mergeCell ref="D39:D40"/>
    <mergeCell ref="E39:E40"/>
    <mergeCell ref="F39:F40"/>
    <mergeCell ref="G39:G40"/>
    <mergeCell ref="H39:H40"/>
    <mergeCell ref="I39:I40"/>
    <mergeCell ref="C28:C29"/>
    <mergeCell ref="D28:D29"/>
    <mergeCell ref="E28:E29"/>
    <mergeCell ref="F28:F29"/>
    <mergeCell ref="G28:G29"/>
    <mergeCell ref="H28:H29"/>
    <mergeCell ref="I4:I5"/>
    <mergeCell ref="C16:C17"/>
    <mergeCell ref="D16:D17"/>
    <mergeCell ref="E16:E17"/>
    <mergeCell ref="F16:F17"/>
    <mergeCell ref="G16:G17"/>
    <mergeCell ref="H16:H17"/>
    <mergeCell ref="I16:I17"/>
    <mergeCell ref="C4:C5"/>
    <mergeCell ref="D4:D5"/>
    <mergeCell ref="E4:E5"/>
    <mergeCell ref="F4:F5"/>
    <mergeCell ref="G4:G5"/>
    <mergeCell ref="H4:H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7CD-AD8C-4216-8CA8-EA39F63FE126}">
  <dimension ref="A1:BN2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5"/>
  <cols>
    <col min="1" max="1" width="12.42578125" bestFit="1" customWidth="1"/>
    <col min="10" max="10" width="16.5703125" bestFit="1" customWidth="1"/>
    <col min="11" max="11" width="19.85546875" bestFit="1" customWidth="1"/>
    <col min="12" max="12" width="19.85546875" customWidth="1"/>
    <col min="64" max="66" width="8.5703125" style="34"/>
  </cols>
  <sheetData>
    <row r="1" spans="1:66" ht="15.75" thickBot="1">
      <c r="A1" s="36">
        <v>1</v>
      </c>
      <c r="B1" s="36">
        <v>2</v>
      </c>
      <c r="C1" s="36">
        <v>3</v>
      </c>
      <c r="D1" s="36">
        <v>4</v>
      </c>
      <c r="E1" s="61">
        <v>5</v>
      </c>
      <c r="F1" s="36">
        <v>6</v>
      </c>
      <c r="G1" s="36">
        <v>7</v>
      </c>
      <c r="H1" s="36"/>
      <c r="I1" s="36"/>
      <c r="J1" s="36"/>
      <c r="K1" s="36"/>
      <c r="L1" s="36"/>
      <c r="M1" s="61">
        <v>8</v>
      </c>
      <c r="N1" s="36">
        <v>9</v>
      </c>
      <c r="O1" s="36">
        <v>10</v>
      </c>
      <c r="P1" s="61">
        <v>11</v>
      </c>
      <c r="Q1" s="36">
        <v>12</v>
      </c>
      <c r="R1" s="36">
        <v>13</v>
      </c>
      <c r="S1" s="61">
        <v>14</v>
      </c>
      <c r="T1" s="36">
        <v>15</v>
      </c>
      <c r="U1" s="36">
        <v>16</v>
      </c>
      <c r="V1" s="61">
        <v>17</v>
      </c>
      <c r="W1" s="36">
        <v>18</v>
      </c>
      <c r="X1" s="36">
        <v>19</v>
      </c>
      <c r="Y1" s="57">
        <v>20</v>
      </c>
      <c r="Z1" s="36">
        <v>21</v>
      </c>
      <c r="AA1" s="36">
        <v>22</v>
      </c>
      <c r="AB1" s="61">
        <v>23</v>
      </c>
      <c r="AC1" s="36">
        <v>24</v>
      </c>
      <c r="AD1" s="36">
        <v>25</v>
      </c>
      <c r="AE1" s="61">
        <v>26</v>
      </c>
      <c r="AF1" s="36">
        <v>27</v>
      </c>
      <c r="AG1" s="36">
        <v>28</v>
      </c>
      <c r="AH1" s="61">
        <v>29</v>
      </c>
      <c r="AI1" s="36">
        <v>30</v>
      </c>
      <c r="AJ1" s="36">
        <v>31</v>
      </c>
      <c r="AK1" s="61">
        <v>32</v>
      </c>
      <c r="AL1" s="36">
        <v>33</v>
      </c>
      <c r="AM1" s="36">
        <v>34</v>
      </c>
      <c r="AN1" s="61">
        <v>35</v>
      </c>
      <c r="AO1" s="36">
        <v>36</v>
      </c>
      <c r="AP1" s="36">
        <v>37</v>
      </c>
      <c r="AQ1" s="57">
        <v>38</v>
      </c>
      <c r="AR1" s="36">
        <v>39</v>
      </c>
      <c r="AS1" s="36">
        <v>40</v>
      </c>
      <c r="AT1" s="61">
        <v>41</v>
      </c>
      <c r="AU1" s="36">
        <v>42</v>
      </c>
      <c r="AV1" s="36">
        <v>43</v>
      </c>
      <c r="AW1" s="61">
        <v>44</v>
      </c>
      <c r="AX1" s="36">
        <v>45</v>
      </c>
      <c r="AY1" s="36">
        <v>46</v>
      </c>
      <c r="AZ1" s="61">
        <v>47</v>
      </c>
      <c r="BA1" s="36">
        <v>48</v>
      </c>
      <c r="BB1" s="36">
        <v>49</v>
      </c>
      <c r="BC1" s="61">
        <v>50</v>
      </c>
      <c r="BD1" s="36">
        <v>51</v>
      </c>
      <c r="BE1" s="36">
        <v>52</v>
      </c>
      <c r="BF1" s="61">
        <v>53</v>
      </c>
      <c r="BG1" s="36">
        <v>54</v>
      </c>
      <c r="BH1" s="36">
        <v>55</v>
      </c>
      <c r="BI1" s="57">
        <v>56</v>
      </c>
      <c r="BJ1" s="36">
        <v>57</v>
      </c>
      <c r="BK1" s="36">
        <v>58</v>
      </c>
      <c r="BL1" s="85">
        <v>59</v>
      </c>
      <c r="BM1" s="38">
        <v>60</v>
      </c>
      <c r="BN1" s="38">
        <v>61</v>
      </c>
    </row>
    <row r="2" spans="1:66" ht="15.75" thickBot="1">
      <c r="B2" s="269" t="s">
        <v>32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1"/>
      <c r="Y2" s="272" t="s">
        <v>30</v>
      </c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4"/>
      <c r="AQ2" s="269" t="s">
        <v>31</v>
      </c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0"/>
      <c r="BC2" s="270"/>
      <c r="BD2" s="270"/>
      <c r="BE2" s="270"/>
      <c r="BF2" s="270"/>
      <c r="BG2" s="270"/>
      <c r="BH2" s="271"/>
      <c r="BL2" s="84"/>
    </row>
    <row r="3" spans="1:66" ht="25.5">
      <c r="A3" s="1" t="s">
        <v>0</v>
      </c>
      <c r="B3" s="2"/>
      <c r="C3" s="3" t="s">
        <v>1</v>
      </c>
      <c r="D3" s="2"/>
      <c r="E3" s="62"/>
      <c r="F3" s="3" t="s">
        <v>2</v>
      </c>
      <c r="G3" s="2"/>
      <c r="H3" s="2"/>
      <c r="I3" s="2"/>
      <c r="J3" s="62"/>
      <c r="K3" s="3"/>
      <c r="L3" s="3"/>
      <c r="M3" s="68"/>
      <c r="N3" s="3" t="s">
        <v>3</v>
      </c>
      <c r="O3" s="31"/>
      <c r="P3" s="71"/>
      <c r="Q3" s="3" t="s">
        <v>4</v>
      </c>
      <c r="R3" s="31"/>
      <c r="S3" s="75"/>
      <c r="T3" s="3" t="s">
        <v>5</v>
      </c>
      <c r="U3" s="4"/>
      <c r="V3" s="62"/>
      <c r="W3" s="3" t="s">
        <v>6</v>
      </c>
      <c r="X3" s="4"/>
      <c r="Y3" s="58"/>
      <c r="Z3" s="3" t="s">
        <v>29</v>
      </c>
      <c r="AA3" s="2"/>
      <c r="AB3" s="62"/>
      <c r="AC3" s="3" t="s">
        <v>2</v>
      </c>
      <c r="AD3" s="2"/>
      <c r="AE3" s="68"/>
      <c r="AF3" s="3" t="s">
        <v>3</v>
      </c>
      <c r="AG3" s="31"/>
      <c r="AH3" s="71"/>
      <c r="AI3" s="3" t="s">
        <v>4</v>
      </c>
      <c r="AJ3" s="31"/>
      <c r="AK3" s="75"/>
      <c r="AL3" s="3" t="s">
        <v>5</v>
      </c>
      <c r="AM3" s="4"/>
      <c r="AN3" s="62"/>
      <c r="AO3" s="3" t="s">
        <v>6</v>
      </c>
      <c r="AP3" s="4"/>
      <c r="AQ3" s="58"/>
      <c r="AR3" s="3" t="s">
        <v>29</v>
      </c>
      <c r="AS3" s="2"/>
      <c r="AT3" s="62"/>
      <c r="AU3" s="3" t="s">
        <v>48</v>
      </c>
      <c r="AV3" s="2"/>
      <c r="AW3" s="68"/>
      <c r="AX3" s="3" t="s">
        <v>3</v>
      </c>
      <c r="AY3" s="31"/>
      <c r="AZ3" s="71"/>
      <c r="BA3" s="3" t="s">
        <v>4</v>
      </c>
      <c r="BB3" s="31"/>
      <c r="BC3" s="75"/>
      <c r="BD3" s="3" t="s">
        <v>5</v>
      </c>
      <c r="BE3" s="4"/>
      <c r="BF3" s="62"/>
      <c r="BG3" s="3" t="s">
        <v>49</v>
      </c>
      <c r="BH3" s="4"/>
      <c r="BI3" s="60"/>
      <c r="BJ3" s="3" t="s">
        <v>34</v>
      </c>
      <c r="BK3" s="4"/>
      <c r="BL3" s="86"/>
      <c r="BM3" s="48" t="s">
        <v>35</v>
      </c>
      <c r="BN3" s="49"/>
    </row>
    <row r="4" spans="1:66">
      <c r="A4" s="5" t="s">
        <v>7</v>
      </c>
      <c r="B4" s="5" t="str">
        <f>Mensal!$B$4</f>
        <v>Pessimista</v>
      </c>
      <c r="C4" s="5" t="str">
        <f>Mensal!$C$4</f>
        <v>Base</v>
      </c>
      <c r="D4" s="5" t="str">
        <f>Mensal!$D$4</f>
        <v>Alternativo</v>
      </c>
      <c r="E4" s="63" t="str">
        <f>Mensal!$B$4</f>
        <v>Pessimista</v>
      </c>
      <c r="F4" s="5" t="str">
        <f>Mensal!$C$4</f>
        <v>Base</v>
      </c>
      <c r="G4" s="5" t="str">
        <f>Mensal!$D$4</f>
        <v>Alternativo</v>
      </c>
      <c r="H4" s="5" t="s">
        <v>40</v>
      </c>
      <c r="I4" s="5"/>
      <c r="J4" s="63" t="s">
        <v>41</v>
      </c>
      <c r="K4" s="5" t="s">
        <v>42</v>
      </c>
      <c r="L4" s="5"/>
      <c r="M4" s="69" t="str">
        <f>Mensal!$B$4</f>
        <v>Pessimista</v>
      </c>
      <c r="N4" s="3" t="str">
        <f>Mensal!$C$4</f>
        <v>Base</v>
      </c>
      <c r="O4" s="3" t="str">
        <f>Mensal!$D$4</f>
        <v>Alternativo</v>
      </c>
      <c r="P4" s="69" t="str">
        <f>Mensal!$B$4</f>
        <v>Pessimista</v>
      </c>
      <c r="Q4" s="3" t="str">
        <f>Mensal!$C$4</f>
        <v>Base</v>
      </c>
      <c r="R4" s="3" t="str">
        <f>Mensal!$D$4</f>
        <v>Alternativo</v>
      </c>
      <c r="S4" s="63" t="str">
        <f>Mensal!$B$4</f>
        <v>Pessimista</v>
      </c>
      <c r="T4" s="5" t="str">
        <f>Mensal!$C$4</f>
        <v>Base</v>
      </c>
      <c r="U4" s="5" t="str">
        <f>Mensal!$D$4</f>
        <v>Alternativo</v>
      </c>
      <c r="V4" s="63" t="str">
        <f>Mensal!$B$4</f>
        <v>Pessimista</v>
      </c>
      <c r="W4" s="3" t="str">
        <f>Mensal!$C$4</f>
        <v>Base</v>
      </c>
      <c r="X4" s="3" t="str">
        <f>Mensal!$D$4</f>
        <v>Alternativo</v>
      </c>
      <c r="Y4" s="59" t="str">
        <f>Mensal!$B$4</f>
        <v>Pessimista</v>
      </c>
      <c r="Z4" s="5" t="str">
        <f>Mensal!$C$4</f>
        <v>Base</v>
      </c>
      <c r="AA4" s="5" t="str">
        <f>Mensal!$D$4</f>
        <v>Alternativo</v>
      </c>
      <c r="AB4" s="63" t="str">
        <f>Mensal!$B$4</f>
        <v>Pessimista</v>
      </c>
      <c r="AC4" s="5" t="str">
        <f>Mensal!$C$4</f>
        <v>Base</v>
      </c>
      <c r="AD4" s="5" t="str">
        <f>Mensal!$D$4</f>
        <v>Alternativo</v>
      </c>
      <c r="AE4" s="69" t="str">
        <f>Mensal!$B$4</f>
        <v>Pessimista</v>
      </c>
      <c r="AF4" s="3" t="str">
        <f>Mensal!$C$4</f>
        <v>Base</v>
      </c>
      <c r="AG4" s="3" t="str">
        <f>Mensal!$D$4</f>
        <v>Alternativo</v>
      </c>
      <c r="AH4" s="69" t="str">
        <f>Mensal!$B$4</f>
        <v>Pessimista</v>
      </c>
      <c r="AI4" s="3" t="str">
        <f>Mensal!$C$4</f>
        <v>Base</v>
      </c>
      <c r="AJ4" s="3" t="str">
        <f>Mensal!$D$4</f>
        <v>Alternativo</v>
      </c>
      <c r="AK4" s="63" t="str">
        <f>Mensal!$B$4</f>
        <v>Pessimista</v>
      </c>
      <c r="AL4" s="5" t="str">
        <f>Mensal!$C$4</f>
        <v>Base</v>
      </c>
      <c r="AM4" s="5" t="str">
        <f>Mensal!$D$4</f>
        <v>Alternativo</v>
      </c>
      <c r="AN4" s="63" t="str">
        <f>Mensal!$B$4</f>
        <v>Pessimista</v>
      </c>
      <c r="AO4" s="3" t="str">
        <f>Mensal!$C$4</f>
        <v>Base</v>
      </c>
      <c r="AP4" s="3" t="str">
        <f>Mensal!$D$4</f>
        <v>Alternativo</v>
      </c>
      <c r="AQ4" s="59" t="str">
        <f>Mensal!$B$4</f>
        <v>Pessimista</v>
      </c>
      <c r="AR4" s="5" t="str">
        <f>Mensal!$C$4</f>
        <v>Base</v>
      </c>
      <c r="AS4" s="5" t="str">
        <f>Mensal!$D$4</f>
        <v>Alternativo</v>
      </c>
      <c r="AT4" s="63" t="str">
        <f>Mensal!$B$4</f>
        <v>Pessimista</v>
      </c>
      <c r="AU4" s="5" t="str">
        <f>Mensal!$C$4</f>
        <v>Base</v>
      </c>
      <c r="AV4" s="5" t="str">
        <f>Mensal!$D$4</f>
        <v>Alternativo</v>
      </c>
      <c r="AW4" s="69" t="str">
        <f>Mensal!$B$4</f>
        <v>Pessimista</v>
      </c>
      <c r="AX4" s="3" t="str">
        <f>Mensal!$C$4</f>
        <v>Base</v>
      </c>
      <c r="AY4" s="3" t="str">
        <f>Mensal!$D$4</f>
        <v>Alternativo</v>
      </c>
      <c r="AZ4" s="69" t="str">
        <f>Mensal!$B$4</f>
        <v>Pessimista</v>
      </c>
      <c r="BA4" s="3" t="str">
        <f>Mensal!$C$4</f>
        <v>Base</v>
      </c>
      <c r="BB4" s="3" t="str">
        <f>Mensal!$D$4</f>
        <v>Alternativo</v>
      </c>
      <c r="BC4" s="63" t="str">
        <f>Mensal!$B$4</f>
        <v>Pessimista</v>
      </c>
      <c r="BD4" s="5" t="str">
        <f>Mensal!$C$4</f>
        <v>Base</v>
      </c>
      <c r="BE4" s="5" t="str">
        <f>Mensal!$D$4</f>
        <v>Alternativo</v>
      </c>
      <c r="BF4" s="63" t="str">
        <f>Mensal!$B$4</f>
        <v>Pessimista</v>
      </c>
      <c r="BG4" s="3" t="str">
        <f>Mensal!$C$4</f>
        <v>Base</v>
      </c>
      <c r="BH4" s="3" t="str">
        <f>Mensal!$D$4</f>
        <v>Alternativo</v>
      </c>
      <c r="BI4" s="59" t="str">
        <f>Mensal!$B$4</f>
        <v>Pessimista</v>
      </c>
      <c r="BJ4" s="5" t="str">
        <f>Mensal!$C$4</f>
        <v>Base</v>
      </c>
      <c r="BK4" s="5" t="str">
        <f>Mensal!$D$4</f>
        <v>Alternativo</v>
      </c>
      <c r="BL4" s="87" t="str">
        <f>Mensal!$B$4</f>
        <v>Pessimista</v>
      </c>
      <c r="BM4" s="48" t="str">
        <f>Mensal!$C$4</f>
        <v>Base</v>
      </c>
      <c r="BN4" s="48" t="str">
        <f>Mensal!$D$4</f>
        <v>Alternativo</v>
      </c>
    </row>
    <row r="5" spans="1:66">
      <c r="A5" s="53">
        <v>39448</v>
      </c>
      <c r="B5" s="90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7">
        <v>5.3997261698186527E-3</v>
      </c>
      <c r="G5" s="7">
        <v>5.3997261698186527E-3</v>
      </c>
      <c r="H5" s="51"/>
      <c r="I5" s="51"/>
      <c r="J5" s="151"/>
      <c r="K5" s="151"/>
      <c r="L5" s="151"/>
      <c r="M5" s="64">
        <v>9.1999999999999998E-3</v>
      </c>
      <c r="N5" s="7">
        <v>9.1999999999999998E-3</v>
      </c>
      <c r="O5" s="7">
        <v>9.1999999999999998E-3</v>
      </c>
      <c r="P5" s="64">
        <v>0.13750000000000001</v>
      </c>
      <c r="Q5" s="7">
        <v>0.13750000000000001</v>
      </c>
      <c r="R5" s="7">
        <v>0.13750000000000001</v>
      </c>
      <c r="S5" s="76">
        <v>135.68700000000001</v>
      </c>
      <c r="T5" s="9">
        <v>135.68700000000001</v>
      </c>
      <c r="U5" s="9">
        <v>135.68700000000001</v>
      </c>
      <c r="V5" s="72">
        <f t="shared" ref="V5:V68" si="0">W5</f>
        <v>1.7603</v>
      </c>
      <c r="W5" s="8">
        <v>1.7603</v>
      </c>
      <c r="X5" s="8">
        <f t="shared" ref="X5:X68" si="1">W5</f>
        <v>1.7603</v>
      </c>
      <c r="Y5" s="158"/>
      <c r="Z5" s="156"/>
      <c r="AA5" s="156"/>
      <c r="AB5" s="157"/>
      <c r="AC5" s="156"/>
      <c r="AD5" s="156"/>
      <c r="AE5" s="157"/>
      <c r="AF5" s="156"/>
      <c r="AG5" s="156"/>
      <c r="AH5" s="157"/>
      <c r="AI5" s="156"/>
      <c r="AJ5" s="156"/>
      <c r="AK5" s="157"/>
      <c r="AL5" s="156"/>
      <c r="AM5" s="156"/>
      <c r="AN5" s="157"/>
      <c r="AO5" s="156"/>
      <c r="AP5" s="156"/>
      <c r="AQ5" s="158"/>
      <c r="AR5" s="156"/>
      <c r="AS5" s="156"/>
      <c r="AT5" s="157"/>
      <c r="AU5" s="156"/>
      <c r="AV5" s="156"/>
      <c r="AW5" s="157"/>
      <c r="AX5" s="156"/>
      <c r="AY5" s="156"/>
      <c r="AZ5" s="157"/>
      <c r="BA5" s="156"/>
      <c r="BB5" s="156"/>
      <c r="BC5" s="157"/>
      <c r="BD5" s="156"/>
      <c r="BE5" s="156"/>
      <c r="BF5" s="157"/>
      <c r="BG5" s="156"/>
      <c r="BH5" s="156"/>
      <c r="BI5" s="158"/>
      <c r="BJ5" s="156"/>
      <c r="BK5" s="156"/>
      <c r="BL5" s="159"/>
      <c r="BM5" s="160"/>
      <c r="BN5" s="160"/>
    </row>
    <row r="6" spans="1:66">
      <c r="A6" s="6">
        <v>39479</v>
      </c>
      <c r="B6" s="43">
        <v>5.2942728952229956E-3</v>
      </c>
      <c r="C6" s="43">
        <v>5.2942728952229956E-3</v>
      </c>
      <c r="D6" s="43">
        <v>5.2942728952229956E-3</v>
      </c>
      <c r="E6" s="65">
        <v>4.901014794073566E-3</v>
      </c>
      <c r="F6" s="43">
        <v>4.901014794073566E-3</v>
      </c>
      <c r="G6" s="43">
        <v>4.901014794073566E-3</v>
      </c>
      <c r="H6" s="9"/>
      <c r="I6" s="8"/>
      <c r="J6" s="45"/>
      <c r="K6" s="43"/>
      <c r="L6" s="43"/>
      <c r="M6" s="64">
        <v>8.0000000000000002E-3</v>
      </c>
      <c r="N6" s="7">
        <v>8.0000000000000002E-3</v>
      </c>
      <c r="O6" s="7">
        <v>8.0000000000000002E-3</v>
      </c>
      <c r="P6" s="65">
        <v>0.13750000000000001</v>
      </c>
      <c r="Q6" s="43">
        <v>0.13750000000000001</v>
      </c>
      <c r="R6" s="43">
        <v>0.13750000000000001</v>
      </c>
      <c r="S6" s="76">
        <v>152.375</v>
      </c>
      <c r="T6" s="9">
        <v>152.375</v>
      </c>
      <c r="U6" s="9">
        <v>152.375</v>
      </c>
      <c r="V6" s="73">
        <f t="shared" si="0"/>
        <v>1.6833</v>
      </c>
      <c r="W6" s="42">
        <v>1.6833</v>
      </c>
      <c r="X6" s="42">
        <f t="shared" si="1"/>
        <v>1.6833</v>
      </c>
      <c r="Y6" s="161"/>
      <c r="Z6" s="162"/>
      <c r="AA6" s="162"/>
      <c r="AB6" s="163"/>
      <c r="AC6" s="162"/>
      <c r="AD6" s="162"/>
      <c r="AE6" s="163"/>
      <c r="AF6" s="162"/>
      <c r="AG6" s="162"/>
      <c r="AH6" s="180"/>
      <c r="AI6" s="181"/>
      <c r="AJ6" s="181"/>
      <c r="AK6" s="180"/>
      <c r="AL6" s="181"/>
      <c r="AM6" s="181"/>
      <c r="AN6" s="180"/>
      <c r="AO6" s="181"/>
      <c r="AP6" s="181"/>
      <c r="AQ6" s="161"/>
      <c r="AR6" s="162"/>
      <c r="AS6" s="162"/>
      <c r="AT6" s="163"/>
      <c r="AU6" s="162"/>
      <c r="AV6" s="162"/>
      <c r="AW6" s="163"/>
      <c r="AX6" s="162"/>
      <c r="AY6" s="162"/>
      <c r="AZ6" s="180"/>
      <c r="BA6" s="181"/>
      <c r="BB6" s="181"/>
      <c r="BC6" s="180"/>
      <c r="BD6" s="181"/>
      <c r="BE6" s="181"/>
      <c r="BF6" s="180"/>
      <c r="BG6" s="181"/>
      <c r="BH6" s="181"/>
      <c r="BI6" s="182"/>
      <c r="BJ6" s="183"/>
      <c r="BK6" s="183"/>
      <c r="BL6" s="180"/>
      <c r="BM6" s="181"/>
      <c r="BN6" s="181"/>
    </row>
    <row r="7" spans="1:66">
      <c r="A7" s="6">
        <v>39508</v>
      </c>
      <c r="B7" s="43">
        <v>7.4165279622793179E-3</v>
      </c>
      <c r="C7" s="43">
        <v>7.4165279622793179E-3</v>
      </c>
      <c r="D7" s="43">
        <v>7.4165279622793179E-3</v>
      </c>
      <c r="E7" s="65">
        <v>4.8010203527029116E-3</v>
      </c>
      <c r="F7" s="43">
        <v>4.8010203527029116E-3</v>
      </c>
      <c r="G7" s="43">
        <v>4.8010203527029116E-3</v>
      </c>
      <c r="H7" s="9"/>
      <c r="I7" s="8"/>
      <c r="J7" s="45"/>
      <c r="K7" s="43"/>
      <c r="L7" s="43"/>
      <c r="M7" s="64">
        <v>8.3999999999999995E-3</v>
      </c>
      <c r="N7" s="7">
        <v>8.3999999999999995E-3</v>
      </c>
      <c r="O7" s="7">
        <v>8.3999999999999995E-3</v>
      </c>
      <c r="P7" s="65">
        <v>0.13750000000000001</v>
      </c>
      <c r="Q7" s="43">
        <v>0.13750000000000001</v>
      </c>
      <c r="R7" s="43">
        <v>0.13750000000000001</v>
      </c>
      <c r="S7" s="76">
        <v>177.66499999999999</v>
      </c>
      <c r="T7" s="9">
        <v>177.66499999999999</v>
      </c>
      <c r="U7" s="9">
        <v>177.66499999999999</v>
      </c>
      <c r="V7" s="73">
        <f t="shared" si="0"/>
        <v>1.7490999999999999</v>
      </c>
      <c r="W7" s="42">
        <v>1.7490999999999999</v>
      </c>
      <c r="X7" s="42">
        <f t="shared" si="1"/>
        <v>1.7490999999999999</v>
      </c>
      <c r="Y7" s="161">
        <f t="shared" ref="Y7:Y38" si="2">FVSCHEDULE(1,B5:B7)-1</f>
        <v>2.3787735282739142E-2</v>
      </c>
      <c r="Z7" s="162">
        <f t="shared" ref="Z7:Z38" si="3">FVSCHEDULE(1,C5:C7)-1</f>
        <v>2.3787735282739142E-2</v>
      </c>
      <c r="AA7" s="162">
        <f t="shared" ref="AA7:AA38" si="4">FVSCHEDULE(1,D5:D7)-1</f>
        <v>2.3787735282739142E-2</v>
      </c>
      <c r="AB7" s="163">
        <f t="shared" ref="AB7:AB38" si="5">FVSCHEDULE(1,E5:E7)-1</f>
        <v>1.5177806576317288E-2</v>
      </c>
      <c r="AC7" s="162">
        <f t="shared" ref="AC7:AC38" si="6">FVSCHEDULE(1,F5:F7)-1</f>
        <v>1.5177806576317288E-2</v>
      </c>
      <c r="AD7" s="162">
        <f t="shared" ref="AD7:AD38" si="7">FVSCHEDULE(1,G5:G7)-1</f>
        <v>1.5177806576317288E-2</v>
      </c>
      <c r="AE7" s="163">
        <f t="shared" ref="AE7:AG22" si="8">FVSCHEDULE(1,M5:M7)-1</f>
        <v>2.5818698239999938E-2</v>
      </c>
      <c r="AF7" s="162">
        <f t="shared" si="8"/>
        <v>2.5818698239999938E-2</v>
      </c>
      <c r="AG7" s="162">
        <f t="shared" si="8"/>
        <v>2.5818698239999938E-2</v>
      </c>
      <c r="AH7" s="163">
        <f t="shared" ref="AH7:AP22" si="9">P7</f>
        <v>0.13750000000000001</v>
      </c>
      <c r="AI7" s="162">
        <f t="shared" si="9"/>
        <v>0.13750000000000001</v>
      </c>
      <c r="AJ7" s="162">
        <f t="shared" si="9"/>
        <v>0.13750000000000001</v>
      </c>
      <c r="AK7" s="180">
        <f t="shared" si="9"/>
        <v>177.66499999999999</v>
      </c>
      <c r="AL7" s="181">
        <f t="shared" si="9"/>
        <v>177.66499999999999</v>
      </c>
      <c r="AM7" s="181">
        <f t="shared" si="9"/>
        <v>177.66499999999999</v>
      </c>
      <c r="AN7" s="180">
        <f t="shared" si="9"/>
        <v>1.7490999999999999</v>
      </c>
      <c r="AO7" s="181">
        <f t="shared" si="9"/>
        <v>1.7490999999999999</v>
      </c>
      <c r="AP7" s="181">
        <f t="shared" si="9"/>
        <v>1.7490999999999999</v>
      </c>
      <c r="AQ7" s="161"/>
      <c r="AR7" s="162"/>
      <c r="AS7" s="162"/>
      <c r="AT7" s="163"/>
      <c r="AU7" s="162"/>
      <c r="AV7" s="162"/>
      <c r="AW7" s="163"/>
      <c r="AX7" s="162"/>
      <c r="AY7" s="162"/>
      <c r="AZ7" s="180"/>
      <c r="BA7" s="181"/>
      <c r="BB7" s="181"/>
      <c r="BC7" s="180"/>
      <c r="BD7" s="181"/>
      <c r="BE7" s="181"/>
      <c r="BF7" s="180"/>
      <c r="BG7" s="181"/>
      <c r="BH7" s="181"/>
      <c r="BI7" s="182"/>
      <c r="BJ7" s="183"/>
      <c r="BK7" s="183"/>
      <c r="BL7" s="180"/>
      <c r="BM7" s="181"/>
      <c r="BN7" s="181"/>
    </row>
    <row r="8" spans="1:66">
      <c r="A8" s="6">
        <v>39539</v>
      </c>
      <c r="B8" s="43">
        <v>6.9032733868257257E-3</v>
      </c>
      <c r="C8" s="43">
        <v>6.9032733868257257E-3</v>
      </c>
      <c r="D8" s="43">
        <v>6.9032733868257257E-3</v>
      </c>
      <c r="E8" s="65">
        <v>5.4993004168650828E-3</v>
      </c>
      <c r="F8" s="43">
        <v>5.4993004168650828E-3</v>
      </c>
      <c r="G8" s="43">
        <v>5.4993004168650828E-3</v>
      </c>
      <c r="H8" s="9"/>
      <c r="I8" s="8"/>
      <c r="J8" s="150"/>
      <c r="K8" s="43"/>
      <c r="L8" s="43"/>
      <c r="M8" s="64">
        <v>9.0000000000000011E-3</v>
      </c>
      <c r="N8" s="7">
        <v>9.0000000000000011E-3</v>
      </c>
      <c r="O8" s="7">
        <v>9.0000000000000011E-3</v>
      </c>
      <c r="P8" s="65">
        <v>0.13750000000000001</v>
      </c>
      <c r="Q8" s="43">
        <v>0.13750000000000001</v>
      </c>
      <c r="R8" s="43">
        <v>0.13750000000000001</v>
      </c>
      <c r="S8" s="76">
        <v>108.3</v>
      </c>
      <c r="T8" s="9">
        <v>108.3</v>
      </c>
      <c r="U8" s="9">
        <v>108.3</v>
      </c>
      <c r="V8" s="73">
        <f t="shared" si="0"/>
        <v>1.6872</v>
      </c>
      <c r="W8" s="42">
        <v>1.6872</v>
      </c>
      <c r="X8" s="42">
        <f t="shared" si="1"/>
        <v>1.6872</v>
      </c>
      <c r="Y8" s="161">
        <f t="shared" si="2"/>
        <v>1.9741356558458545E-2</v>
      </c>
      <c r="Z8" s="162">
        <f t="shared" si="3"/>
        <v>1.9741356558458545E-2</v>
      </c>
      <c r="AA8" s="162">
        <f t="shared" si="4"/>
        <v>1.9741356558458545E-2</v>
      </c>
      <c r="AB8" s="163">
        <f t="shared" si="5"/>
        <v>1.527834923917748E-2</v>
      </c>
      <c r="AC8" s="162">
        <f t="shared" si="6"/>
        <v>1.527834923917748E-2</v>
      </c>
      <c r="AD8" s="162">
        <f t="shared" si="7"/>
        <v>1.527834923917748E-2</v>
      </c>
      <c r="AE8" s="163">
        <f t="shared" si="8"/>
        <v>2.5615404799999908E-2</v>
      </c>
      <c r="AF8" s="162">
        <f t="shared" si="8"/>
        <v>2.5615404799999908E-2</v>
      </c>
      <c r="AG8" s="162">
        <f t="shared" si="8"/>
        <v>2.5615404799999908E-2</v>
      </c>
      <c r="AH8" s="163">
        <f t="shared" si="9"/>
        <v>0.13750000000000001</v>
      </c>
      <c r="AI8" s="162">
        <f t="shared" si="9"/>
        <v>0.13750000000000001</v>
      </c>
      <c r="AJ8" s="162">
        <f t="shared" si="9"/>
        <v>0.13750000000000001</v>
      </c>
      <c r="AK8" s="180">
        <f t="shared" si="9"/>
        <v>108.3</v>
      </c>
      <c r="AL8" s="181">
        <f t="shared" si="9"/>
        <v>108.3</v>
      </c>
      <c r="AM8" s="181">
        <f t="shared" si="9"/>
        <v>108.3</v>
      </c>
      <c r="AN8" s="180">
        <f t="shared" si="9"/>
        <v>1.6872</v>
      </c>
      <c r="AO8" s="181">
        <f t="shared" si="9"/>
        <v>1.6872</v>
      </c>
      <c r="AP8" s="181">
        <f t="shared" si="9"/>
        <v>1.6872</v>
      </c>
      <c r="AQ8" s="161"/>
      <c r="AR8" s="162"/>
      <c r="AS8" s="162"/>
      <c r="AT8" s="163"/>
      <c r="AU8" s="162"/>
      <c r="AV8" s="162"/>
      <c r="AW8" s="163"/>
      <c r="AX8" s="162"/>
      <c r="AY8" s="162"/>
      <c r="AZ8" s="180"/>
      <c r="BA8" s="181"/>
      <c r="BB8" s="181"/>
      <c r="BC8" s="180"/>
      <c r="BD8" s="181"/>
      <c r="BE8" s="181"/>
      <c r="BF8" s="180"/>
      <c r="BG8" s="181"/>
      <c r="BH8" s="181"/>
      <c r="BI8" s="182"/>
      <c r="BJ8" s="183"/>
      <c r="BK8" s="183"/>
      <c r="BL8" s="180"/>
      <c r="BM8" s="181"/>
      <c r="BN8" s="181"/>
    </row>
    <row r="9" spans="1:66">
      <c r="A9" s="6">
        <v>39569</v>
      </c>
      <c r="B9" s="43">
        <v>1.6077436720327132E-2</v>
      </c>
      <c r="C9" s="43">
        <v>1.6077436720327132E-2</v>
      </c>
      <c r="D9" s="43">
        <v>1.6077436720327132E-2</v>
      </c>
      <c r="E9" s="65">
        <v>7.9007864922733262E-3</v>
      </c>
      <c r="F9" s="43">
        <v>7.9007864922733262E-3</v>
      </c>
      <c r="G9" s="43">
        <v>7.9007864922733262E-3</v>
      </c>
      <c r="H9" s="9"/>
      <c r="I9" s="8"/>
      <c r="J9" s="45"/>
      <c r="K9" s="43"/>
      <c r="L9" s="43"/>
      <c r="M9" s="64">
        <v>8.6999999999999994E-3</v>
      </c>
      <c r="N9" s="7">
        <v>8.6999999999999994E-3</v>
      </c>
      <c r="O9" s="7">
        <v>8.6999999999999994E-3</v>
      </c>
      <c r="P9" s="65">
        <v>0.13750000000000001</v>
      </c>
      <c r="Q9" s="43">
        <v>0.13750000000000001</v>
      </c>
      <c r="R9" s="43">
        <v>0.13750000000000001</v>
      </c>
      <c r="S9" s="76">
        <v>85.165000000000006</v>
      </c>
      <c r="T9" s="9">
        <v>85.165000000000006</v>
      </c>
      <c r="U9" s="9">
        <v>85.165000000000006</v>
      </c>
      <c r="V9" s="73">
        <f t="shared" si="0"/>
        <v>1.6294</v>
      </c>
      <c r="W9" s="42">
        <v>1.6294</v>
      </c>
      <c r="X9" s="42">
        <f t="shared" si="1"/>
        <v>1.6294</v>
      </c>
      <c r="Y9" s="161">
        <f t="shared" si="2"/>
        <v>3.067948522732622E-2</v>
      </c>
      <c r="Z9" s="162">
        <f t="shared" si="3"/>
        <v>3.067948522732622E-2</v>
      </c>
      <c r="AA9" s="162">
        <f t="shared" si="4"/>
        <v>3.067948522732622E-2</v>
      </c>
      <c r="AB9" s="163">
        <f t="shared" si="5"/>
        <v>1.830909874883635E-2</v>
      </c>
      <c r="AC9" s="162">
        <f t="shared" si="6"/>
        <v>1.830909874883635E-2</v>
      </c>
      <c r="AD9" s="162">
        <f t="shared" si="7"/>
        <v>1.830909874883635E-2</v>
      </c>
      <c r="AE9" s="163">
        <f t="shared" si="8"/>
        <v>2.6327637719999686E-2</v>
      </c>
      <c r="AF9" s="162">
        <f t="shared" si="8"/>
        <v>2.6327637719999686E-2</v>
      </c>
      <c r="AG9" s="162">
        <f t="shared" si="8"/>
        <v>2.6327637719999686E-2</v>
      </c>
      <c r="AH9" s="163">
        <f t="shared" si="9"/>
        <v>0.13750000000000001</v>
      </c>
      <c r="AI9" s="162">
        <f t="shared" si="9"/>
        <v>0.13750000000000001</v>
      </c>
      <c r="AJ9" s="162">
        <f t="shared" si="9"/>
        <v>0.13750000000000001</v>
      </c>
      <c r="AK9" s="180">
        <f t="shared" si="9"/>
        <v>85.165000000000006</v>
      </c>
      <c r="AL9" s="181">
        <f t="shared" si="9"/>
        <v>85.165000000000006</v>
      </c>
      <c r="AM9" s="181">
        <f t="shared" si="9"/>
        <v>85.165000000000006</v>
      </c>
      <c r="AN9" s="180">
        <f t="shared" si="9"/>
        <v>1.6294</v>
      </c>
      <c r="AO9" s="181">
        <f t="shared" si="9"/>
        <v>1.6294</v>
      </c>
      <c r="AP9" s="181">
        <f t="shared" si="9"/>
        <v>1.6294</v>
      </c>
      <c r="AQ9" s="161"/>
      <c r="AR9" s="162"/>
      <c r="AS9" s="162"/>
      <c r="AT9" s="163"/>
      <c r="AU9" s="162"/>
      <c r="AV9" s="162"/>
      <c r="AW9" s="163"/>
      <c r="AX9" s="162"/>
      <c r="AY9" s="162"/>
      <c r="AZ9" s="180"/>
      <c r="BA9" s="181"/>
      <c r="BB9" s="181"/>
      <c r="BC9" s="180"/>
      <c r="BD9" s="181"/>
      <c r="BE9" s="181"/>
      <c r="BF9" s="180"/>
      <c r="BG9" s="181"/>
      <c r="BH9" s="181"/>
      <c r="BI9" s="182"/>
      <c r="BJ9" s="183"/>
      <c r="BK9" s="183"/>
      <c r="BL9" s="180"/>
      <c r="BM9" s="181"/>
      <c r="BN9" s="181"/>
    </row>
    <row r="10" spans="1:66">
      <c r="A10" s="6">
        <v>39600</v>
      </c>
      <c r="B10" s="43">
        <v>1.9842482781106119E-2</v>
      </c>
      <c r="C10" s="43">
        <v>1.9842482781106119E-2</v>
      </c>
      <c r="D10" s="43">
        <v>1.9842482781106119E-2</v>
      </c>
      <c r="E10" s="65">
        <v>7.4011870365362498E-3</v>
      </c>
      <c r="F10" s="43">
        <v>7.4011870365362498E-3</v>
      </c>
      <c r="G10" s="43">
        <v>7.4011870365362498E-3</v>
      </c>
      <c r="H10" s="9"/>
      <c r="I10" s="8"/>
      <c r="J10" s="45"/>
      <c r="K10" s="43"/>
      <c r="L10" s="43"/>
      <c r="M10" s="64">
        <v>9.4999999999999998E-3</v>
      </c>
      <c r="N10" s="7">
        <v>9.4999999999999998E-3</v>
      </c>
      <c r="O10" s="7">
        <v>9.4999999999999998E-3</v>
      </c>
      <c r="P10" s="65">
        <v>0.13750000000000001</v>
      </c>
      <c r="Q10" s="43">
        <v>0.13750000000000001</v>
      </c>
      <c r="R10" s="43">
        <v>0.13750000000000001</v>
      </c>
      <c r="S10" s="76">
        <v>120.571</v>
      </c>
      <c r="T10" s="9">
        <v>120.571</v>
      </c>
      <c r="U10" s="9">
        <v>120.571</v>
      </c>
      <c r="V10" s="73">
        <f t="shared" si="0"/>
        <v>1.5918999999999999</v>
      </c>
      <c r="W10" s="42">
        <v>1.5918999999999999</v>
      </c>
      <c r="X10" s="42">
        <f t="shared" si="1"/>
        <v>1.5918999999999999</v>
      </c>
      <c r="Y10" s="161">
        <f t="shared" si="2"/>
        <v>4.3392376430364088E-2</v>
      </c>
      <c r="Z10" s="162">
        <f t="shared" si="3"/>
        <v>4.3392376430364088E-2</v>
      </c>
      <c r="AA10" s="162">
        <f t="shared" si="4"/>
        <v>4.3392376430364088E-2</v>
      </c>
      <c r="AB10" s="163">
        <f t="shared" si="5"/>
        <v>2.0944220866329299E-2</v>
      </c>
      <c r="AC10" s="162">
        <f t="shared" si="6"/>
        <v>2.0944220866329299E-2</v>
      </c>
      <c r="AD10" s="162">
        <f t="shared" si="7"/>
        <v>2.0944220866329299E-2</v>
      </c>
      <c r="AE10" s="163">
        <f t="shared" si="8"/>
        <v>2.7447193849999829E-2</v>
      </c>
      <c r="AF10" s="162">
        <f t="shared" si="8"/>
        <v>2.7447193849999829E-2</v>
      </c>
      <c r="AG10" s="162">
        <f t="shared" si="8"/>
        <v>2.7447193849999829E-2</v>
      </c>
      <c r="AH10" s="163">
        <f t="shared" si="9"/>
        <v>0.13750000000000001</v>
      </c>
      <c r="AI10" s="162">
        <f t="shared" si="9"/>
        <v>0.13750000000000001</v>
      </c>
      <c r="AJ10" s="162">
        <f t="shared" si="9"/>
        <v>0.13750000000000001</v>
      </c>
      <c r="AK10" s="180">
        <f t="shared" si="9"/>
        <v>120.571</v>
      </c>
      <c r="AL10" s="181">
        <f t="shared" si="9"/>
        <v>120.571</v>
      </c>
      <c r="AM10" s="181">
        <f t="shared" si="9"/>
        <v>120.571</v>
      </c>
      <c r="AN10" s="180">
        <f t="shared" si="9"/>
        <v>1.5918999999999999</v>
      </c>
      <c r="AO10" s="181">
        <f t="shared" si="9"/>
        <v>1.5918999999999999</v>
      </c>
      <c r="AP10" s="181">
        <f t="shared" si="9"/>
        <v>1.5918999999999999</v>
      </c>
      <c r="AQ10" s="161"/>
      <c r="AR10" s="162"/>
      <c r="AS10" s="162"/>
      <c r="AT10" s="163"/>
      <c r="AU10" s="162"/>
      <c r="AV10" s="162"/>
      <c r="AW10" s="163"/>
      <c r="AX10" s="162"/>
      <c r="AY10" s="162"/>
      <c r="AZ10" s="180"/>
      <c r="BA10" s="181"/>
      <c r="BB10" s="181"/>
      <c r="BC10" s="180"/>
      <c r="BD10" s="181"/>
      <c r="BE10" s="181"/>
      <c r="BF10" s="180"/>
      <c r="BG10" s="181"/>
      <c r="BH10" s="181"/>
      <c r="BI10" s="182"/>
      <c r="BJ10" s="183"/>
      <c r="BK10" s="183"/>
      <c r="BL10" s="180"/>
      <c r="BM10" s="181"/>
      <c r="BN10" s="181"/>
    </row>
    <row r="11" spans="1:66">
      <c r="A11" s="6">
        <v>39630</v>
      </c>
      <c r="B11" s="43">
        <v>1.7643150790994655E-2</v>
      </c>
      <c r="C11" s="43">
        <v>1.7643150790994655E-2</v>
      </c>
      <c r="D11" s="43">
        <v>1.7643150790994655E-2</v>
      </c>
      <c r="E11" s="65">
        <v>5.2981816640529367E-3</v>
      </c>
      <c r="F11" s="43">
        <v>5.2981816640529367E-3</v>
      </c>
      <c r="G11" s="43">
        <v>5.2981816640529367E-3</v>
      </c>
      <c r="H11" s="9"/>
      <c r="I11" s="8"/>
      <c r="J11" s="45"/>
      <c r="K11" s="43"/>
      <c r="L11" s="43"/>
      <c r="M11" s="65">
        <v>1.06E-2</v>
      </c>
      <c r="N11" s="43">
        <v>1.06E-2</v>
      </c>
      <c r="O11" s="43">
        <v>1.06E-2</v>
      </c>
      <c r="P11" s="65">
        <v>0.13750000000000001</v>
      </c>
      <c r="Q11" s="43">
        <v>0.13750000000000001</v>
      </c>
      <c r="R11" s="43">
        <v>0.13750000000000001</v>
      </c>
      <c r="S11" s="77">
        <v>117.85899999999999</v>
      </c>
      <c r="T11" s="45">
        <v>117.85899999999999</v>
      </c>
      <c r="U11" s="45">
        <v>117.85899999999999</v>
      </c>
      <c r="V11" s="73">
        <f t="shared" si="0"/>
        <v>1.5666</v>
      </c>
      <c r="W11" s="42">
        <v>1.5666</v>
      </c>
      <c r="X11" s="42">
        <f t="shared" si="1"/>
        <v>1.5666</v>
      </c>
      <c r="Y11" s="161">
        <f t="shared" si="2"/>
        <v>5.4521455561882037E-2</v>
      </c>
      <c r="Z11" s="162">
        <f t="shared" si="3"/>
        <v>5.4521455561882037E-2</v>
      </c>
      <c r="AA11" s="162">
        <f t="shared" si="4"/>
        <v>5.4521455561882037E-2</v>
      </c>
      <c r="AB11" s="163">
        <f t="shared" si="5"/>
        <v>2.0740012839226551E-2</v>
      </c>
      <c r="AC11" s="162">
        <f t="shared" si="6"/>
        <v>2.0740012839226551E-2</v>
      </c>
      <c r="AD11" s="162">
        <f t="shared" si="7"/>
        <v>2.0740012839226551E-2</v>
      </c>
      <c r="AE11" s="163">
        <f t="shared" si="8"/>
        <v>2.907644608999993E-2</v>
      </c>
      <c r="AF11" s="162">
        <f t="shared" si="8"/>
        <v>2.907644608999993E-2</v>
      </c>
      <c r="AG11" s="162">
        <f t="shared" si="8"/>
        <v>2.907644608999993E-2</v>
      </c>
      <c r="AH11" s="163">
        <f t="shared" si="9"/>
        <v>0.13750000000000001</v>
      </c>
      <c r="AI11" s="162">
        <f t="shared" si="9"/>
        <v>0.13750000000000001</v>
      </c>
      <c r="AJ11" s="162">
        <f t="shared" si="9"/>
        <v>0.13750000000000001</v>
      </c>
      <c r="AK11" s="180">
        <f t="shared" si="9"/>
        <v>117.85899999999999</v>
      </c>
      <c r="AL11" s="181">
        <f t="shared" si="9"/>
        <v>117.85899999999999</v>
      </c>
      <c r="AM11" s="181">
        <f t="shared" si="9"/>
        <v>117.85899999999999</v>
      </c>
      <c r="AN11" s="180">
        <f t="shared" si="9"/>
        <v>1.5666</v>
      </c>
      <c r="AO11" s="181">
        <f t="shared" si="9"/>
        <v>1.5666</v>
      </c>
      <c r="AP11" s="181">
        <f t="shared" si="9"/>
        <v>1.5666</v>
      </c>
      <c r="AQ11" s="161"/>
      <c r="AR11" s="162"/>
      <c r="AS11" s="162"/>
      <c r="AT11" s="163"/>
      <c r="AU11" s="162"/>
      <c r="AV11" s="162"/>
      <c r="AW11" s="163"/>
      <c r="AX11" s="162"/>
      <c r="AY11" s="162"/>
      <c r="AZ11" s="180"/>
      <c r="BA11" s="181"/>
      <c r="BB11" s="181"/>
      <c r="BC11" s="180"/>
      <c r="BD11" s="181"/>
      <c r="BE11" s="181"/>
      <c r="BF11" s="180"/>
      <c r="BG11" s="181"/>
      <c r="BH11" s="181"/>
      <c r="BI11" s="182"/>
      <c r="BJ11" s="183"/>
      <c r="BK11" s="183"/>
      <c r="BL11" s="180"/>
      <c r="BM11" s="181"/>
      <c r="BN11" s="181"/>
    </row>
    <row r="12" spans="1:66">
      <c r="A12" s="6">
        <v>39661</v>
      </c>
      <c r="B12" s="43">
        <v>-3.2372387997428032E-3</v>
      </c>
      <c r="C12" s="43">
        <v>-3.2372387997428032E-3</v>
      </c>
      <c r="D12" s="43">
        <v>-3.2372387997428032E-3</v>
      </c>
      <c r="E12" s="65">
        <v>2.8002642156450541E-3</v>
      </c>
      <c r="F12" s="43">
        <v>2.8002642156450541E-3</v>
      </c>
      <c r="G12" s="43">
        <v>2.8002642156450541E-3</v>
      </c>
      <c r="H12" s="9"/>
      <c r="I12" s="8"/>
      <c r="J12" s="45"/>
      <c r="K12" s="43"/>
      <c r="L12" s="43"/>
      <c r="M12" s="65">
        <v>1.01E-2</v>
      </c>
      <c r="N12" s="43">
        <v>1.01E-2</v>
      </c>
      <c r="O12" s="43">
        <v>1.01E-2</v>
      </c>
      <c r="P12" s="65">
        <v>0.13750000000000001</v>
      </c>
      <c r="Q12" s="43">
        <v>0.13750000000000001</v>
      </c>
      <c r="R12" s="43">
        <v>0.13750000000000001</v>
      </c>
      <c r="S12" s="77">
        <v>130.30199999999999</v>
      </c>
      <c r="T12" s="45">
        <v>130.30199999999999</v>
      </c>
      <c r="U12" s="45">
        <v>130.30199999999999</v>
      </c>
      <c r="V12" s="73">
        <f t="shared" si="0"/>
        <v>1.6343999999999999</v>
      </c>
      <c r="W12" s="42">
        <v>1.6343999999999999</v>
      </c>
      <c r="X12" s="42">
        <f t="shared" si="1"/>
        <v>1.6343999999999999</v>
      </c>
      <c r="Y12" s="161">
        <f t="shared" si="2"/>
        <v>3.4475995435464979E-2</v>
      </c>
      <c r="Z12" s="162">
        <f t="shared" si="3"/>
        <v>3.4475995435464979E-2</v>
      </c>
      <c r="AA12" s="162">
        <f t="shared" si="4"/>
        <v>3.4475995435464979E-2</v>
      </c>
      <c r="AB12" s="163">
        <f t="shared" si="5"/>
        <v>1.5574517143711386E-2</v>
      </c>
      <c r="AC12" s="162">
        <f t="shared" si="6"/>
        <v>1.5574517143711386E-2</v>
      </c>
      <c r="AD12" s="162">
        <f t="shared" si="7"/>
        <v>1.5574517143711386E-2</v>
      </c>
      <c r="AE12" s="163">
        <f t="shared" si="8"/>
        <v>3.0504727069999849E-2</v>
      </c>
      <c r="AF12" s="162">
        <f t="shared" si="8"/>
        <v>3.0504727069999849E-2</v>
      </c>
      <c r="AG12" s="162">
        <f t="shared" si="8"/>
        <v>3.0504727069999849E-2</v>
      </c>
      <c r="AH12" s="163">
        <f t="shared" si="9"/>
        <v>0.13750000000000001</v>
      </c>
      <c r="AI12" s="162">
        <f t="shared" si="9"/>
        <v>0.13750000000000001</v>
      </c>
      <c r="AJ12" s="162">
        <f t="shared" si="9"/>
        <v>0.13750000000000001</v>
      </c>
      <c r="AK12" s="180">
        <f t="shared" si="9"/>
        <v>130.30199999999999</v>
      </c>
      <c r="AL12" s="181">
        <f t="shared" si="9"/>
        <v>130.30199999999999</v>
      </c>
      <c r="AM12" s="181">
        <f t="shared" si="9"/>
        <v>130.30199999999999</v>
      </c>
      <c r="AN12" s="180">
        <f t="shared" si="9"/>
        <v>1.6343999999999999</v>
      </c>
      <c r="AO12" s="181">
        <f t="shared" si="9"/>
        <v>1.6343999999999999</v>
      </c>
      <c r="AP12" s="181">
        <f t="shared" si="9"/>
        <v>1.6343999999999999</v>
      </c>
      <c r="AQ12" s="161"/>
      <c r="AR12" s="162"/>
      <c r="AS12" s="162"/>
      <c r="AT12" s="163"/>
      <c r="AU12" s="162"/>
      <c r="AV12" s="162"/>
      <c r="AW12" s="163"/>
      <c r="AX12" s="162"/>
      <c r="AY12" s="162"/>
      <c r="AZ12" s="180"/>
      <c r="BA12" s="181"/>
      <c r="BB12" s="181"/>
      <c r="BC12" s="180"/>
      <c r="BD12" s="181"/>
      <c r="BE12" s="181"/>
      <c r="BF12" s="180"/>
      <c r="BG12" s="181"/>
      <c r="BH12" s="181"/>
      <c r="BI12" s="182"/>
      <c r="BJ12" s="183"/>
      <c r="BK12" s="183"/>
      <c r="BL12" s="180"/>
      <c r="BM12" s="181"/>
      <c r="BN12" s="181"/>
    </row>
    <row r="13" spans="1:66">
      <c r="A13" s="6">
        <v>39692</v>
      </c>
      <c r="B13" s="43">
        <v>1.0587821051051272E-3</v>
      </c>
      <c r="C13" s="43">
        <v>1.0587821051051272E-3</v>
      </c>
      <c r="D13" s="43">
        <v>1.0587821051051272E-3</v>
      </c>
      <c r="E13" s="65">
        <v>2.5997414273351005E-3</v>
      </c>
      <c r="F13" s="43">
        <v>2.5997414273351005E-3</v>
      </c>
      <c r="G13" s="43">
        <v>2.5997414273351005E-3</v>
      </c>
      <c r="H13" s="9"/>
      <c r="I13" s="8"/>
      <c r="J13" s="45"/>
      <c r="K13" s="43"/>
      <c r="L13" s="43"/>
      <c r="M13" s="65">
        <v>1.1000000000000001E-2</v>
      </c>
      <c r="N13" s="43">
        <v>1.1000000000000001E-2</v>
      </c>
      <c r="O13" s="43">
        <v>1.1000000000000001E-2</v>
      </c>
      <c r="P13" s="65">
        <v>0.13750000000000001</v>
      </c>
      <c r="Q13" s="43">
        <v>0.13750000000000001</v>
      </c>
      <c r="R13" s="43">
        <v>0.13750000000000001</v>
      </c>
      <c r="S13" s="77">
        <v>179.3</v>
      </c>
      <c r="T13" s="45">
        <v>179.3</v>
      </c>
      <c r="U13" s="45">
        <v>179.3</v>
      </c>
      <c r="V13" s="73">
        <f t="shared" si="0"/>
        <v>1.9142999999999999</v>
      </c>
      <c r="W13" s="42">
        <v>1.9142999999999999</v>
      </c>
      <c r="X13" s="42">
        <f t="shared" si="1"/>
        <v>1.9142999999999999</v>
      </c>
      <c r="Y13" s="161">
        <f t="shared" si="2"/>
        <v>1.5422771253453149E-2</v>
      </c>
      <c r="Z13" s="162">
        <f t="shared" si="3"/>
        <v>1.5422771253453149E-2</v>
      </c>
      <c r="AA13" s="162">
        <f t="shared" si="4"/>
        <v>1.5422771253453149E-2</v>
      </c>
      <c r="AB13" s="163">
        <f t="shared" si="5"/>
        <v>1.0734116051371201E-2</v>
      </c>
      <c r="AC13" s="162">
        <f t="shared" si="6"/>
        <v>1.0734116051371201E-2</v>
      </c>
      <c r="AD13" s="162">
        <f t="shared" si="7"/>
        <v>1.0734116051371201E-2</v>
      </c>
      <c r="AE13" s="163">
        <f t="shared" si="8"/>
        <v>3.203593765999968E-2</v>
      </c>
      <c r="AF13" s="162">
        <f t="shared" si="8"/>
        <v>3.203593765999968E-2</v>
      </c>
      <c r="AG13" s="162">
        <f t="shared" si="8"/>
        <v>3.203593765999968E-2</v>
      </c>
      <c r="AH13" s="163">
        <f t="shared" si="9"/>
        <v>0.13750000000000001</v>
      </c>
      <c r="AI13" s="162">
        <f t="shared" si="9"/>
        <v>0.13750000000000001</v>
      </c>
      <c r="AJ13" s="162">
        <f t="shared" si="9"/>
        <v>0.13750000000000001</v>
      </c>
      <c r="AK13" s="180">
        <f t="shared" si="9"/>
        <v>179.3</v>
      </c>
      <c r="AL13" s="181">
        <f t="shared" si="9"/>
        <v>179.3</v>
      </c>
      <c r="AM13" s="181">
        <f t="shared" si="9"/>
        <v>179.3</v>
      </c>
      <c r="AN13" s="180">
        <f t="shared" si="9"/>
        <v>1.9142999999999999</v>
      </c>
      <c r="AO13" s="181">
        <f t="shared" si="9"/>
        <v>1.9142999999999999</v>
      </c>
      <c r="AP13" s="181">
        <f t="shared" si="9"/>
        <v>1.9142999999999999</v>
      </c>
      <c r="AQ13" s="161"/>
      <c r="AR13" s="162"/>
      <c r="AS13" s="162"/>
      <c r="AT13" s="163"/>
      <c r="AU13" s="162"/>
      <c r="AV13" s="162"/>
      <c r="AW13" s="163"/>
      <c r="AX13" s="162"/>
      <c r="AY13" s="162"/>
      <c r="AZ13" s="180"/>
      <c r="BA13" s="181"/>
      <c r="BB13" s="181"/>
      <c r="BC13" s="180"/>
      <c r="BD13" s="181"/>
      <c r="BE13" s="181"/>
      <c r="BF13" s="180"/>
      <c r="BG13" s="181"/>
      <c r="BH13" s="181"/>
      <c r="BI13" s="182"/>
      <c r="BJ13" s="183"/>
      <c r="BK13" s="183"/>
      <c r="BL13" s="180"/>
      <c r="BM13" s="181"/>
      <c r="BN13" s="181"/>
    </row>
    <row r="14" spans="1:66">
      <c r="A14" s="6">
        <v>39722</v>
      </c>
      <c r="B14" s="43">
        <v>9.7575493719208595E-3</v>
      </c>
      <c r="C14" s="43">
        <v>9.7575493719208595E-3</v>
      </c>
      <c r="D14" s="43">
        <v>9.7575493719208595E-3</v>
      </c>
      <c r="E14" s="65">
        <v>4.5010571193933036E-3</v>
      </c>
      <c r="F14" s="43">
        <v>4.5010571193933036E-3</v>
      </c>
      <c r="G14" s="43">
        <v>4.5010571193933036E-3</v>
      </c>
      <c r="H14" s="9"/>
      <c r="I14" s="8"/>
      <c r="J14" s="45"/>
      <c r="K14" s="43"/>
      <c r="L14" s="43"/>
      <c r="M14" s="65">
        <v>1.1699999999999999E-2</v>
      </c>
      <c r="N14" s="43">
        <v>1.1699999999999999E-2</v>
      </c>
      <c r="O14" s="43">
        <v>1.1699999999999999E-2</v>
      </c>
      <c r="P14" s="65">
        <v>0.13750000000000001</v>
      </c>
      <c r="Q14" s="43">
        <v>0.13750000000000001</v>
      </c>
      <c r="R14" s="43">
        <v>0.13750000000000001</v>
      </c>
      <c r="S14" s="77">
        <v>333.07</v>
      </c>
      <c r="T14" s="45">
        <v>333.07</v>
      </c>
      <c r="U14" s="45">
        <v>333.07</v>
      </c>
      <c r="V14" s="73">
        <f t="shared" si="0"/>
        <v>2.1153</v>
      </c>
      <c r="W14" s="42">
        <v>2.1153</v>
      </c>
      <c r="X14" s="42">
        <f t="shared" si="1"/>
        <v>2.1153</v>
      </c>
      <c r="Y14" s="161">
        <f t="shared" si="2"/>
        <v>7.5543753037214945E-3</v>
      </c>
      <c r="Z14" s="162">
        <f t="shared" si="3"/>
        <v>7.5543753037214945E-3</v>
      </c>
      <c r="AA14" s="162">
        <f t="shared" si="4"/>
        <v>7.5543753037214945E-3</v>
      </c>
      <c r="AB14" s="163">
        <f t="shared" si="5"/>
        <v>9.9326812266353759E-3</v>
      </c>
      <c r="AC14" s="162">
        <f t="shared" si="6"/>
        <v>9.9326812266353759E-3</v>
      </c>
      <c r="AD14" s="162">
        <f t="shared" si="7"/>
        <v>9.9326812266353759E-3</v>
      </c>
      <c r="AE14" s="163">
        <f t="shared" si="8"/>
        <v>3.3159269870000063E-2</v>
      </c>
      <c r="AF14" s="162">
        <f t="shared" si="8"/>
        <v>3.3159269870000063E-2</v>
      </c>
      <c r="AG14" s="162">
        <f t="shared" si="8"/>
        <v>3.3159269870000063E-2</v>
      </c>
      <c r="AH14" s="163">
        <f t="shared" si="9"/>
        <v>0.13750000000000001</v>
      </c>
      <c r="AI14" s="162">
        <f t="shared" si="9"/>
        <v>0.13750000000000001</v>
      </c>
      <c r="AJ14" s="162">
        <f t="shared" si="9"/>
        <v>0.13750000000000001</v>
      </c>
      <c r="AK14" s="180">
        <f t="shared" si="9"/>
        <v>333.07</v>
      </c>
      <c r="AL14" s="181">
        <f t="shared" si="9"/>
        <v>333.07</v>
      </c>
      <c r="AM14" s="181">
        <f t="shared" si="9"/>
        <v>333.07</v>
      </c>
      <c r="AN14" s="180">
        <f t="shared" si="9"/>
        <v>2.1153</v>
      </c>
      <c r="AO14" s="181">
        <f t="shared" si="9"/>
        <v>2.1153</v>
      </c>
      <c r="AP14" s="181">
        <f t="shared" si="9"/>
        <v>2.1153</v>
      </c>
      <c r="AQ14" s="161"/>
      <c r="AR14" s="162"/>
      <c r="AS14" s="162"/>
      <c r="AT14" s="163"/>
      <c r="AU14" s="162"/>
      <c r="AV14" s="162"/>
      <c r="AW14" s="163"/>
      <c r="AX14" s="162"/>
      <c r="AY14" s="162"/>
      <c r="AZ14" s="180"/>
      <c r="BA14" s="181"/>
      <c r="BB14" s="181"/>
      <c r="BC14" s="180"/>
      <c r="BD14" s="181"/>
      <c r="BE14" s="181"/>
      <c r="BF14" s="180"/>
      <c r="BG14" s="181"/>
      <c r="BH14" s="181"/>
      <c r="BI14" s="182"/>
      <c r="BJ14" s="183"/>
      <c r="BK14" s="183"/>
      <c r="BL14" s="180"/>
      <c r="BM14" s="181"/>
      <c r="BN14" s="181"/>
    </row>
    <row r="15" spans="1:66">
      <c r="A15" s="6">
        <v>39753</v>
      </c>
      <c r="B15" s="43">
        <v>3.84873965955701E-3</v>
      </c>
      <c r="C15" s="43">
        <v>3.84873965955701E-3</v>
      </c>
      <c r="D15" s="43">
        <v>3.84873965955701E-3</v>
      </c>
      <c r="E15" s="65">
        <v>3.600713880665074E-3</v>
      </c>
      <c r="F15" s="43">
        <v>3.600713880665074E-3</v>
      </c>
      <c r="G15" s="43">
        <v>3.600713880665074E-3</v>
      </c>
      <c r="H15" s="9"/>
      <c r="I15" s="8"/>
      <c r="J15" s="45"/>
      <c r="K15" s="43"/>
      <c r="L15" s="43"/>
      <c r="M15" s="65">
        <v>0.01</v>
      </c>
      <c r="N15" s="43">
        <v>0.01</v>
      </c>
      <c r="O15" s="43">
        <v>0.01</v>
      </c>
      <c r="P15" s="65">
        <v>0.13750000000000001</v>
      </c>
      <c r="Q15" s="43">
        <v>0.13750000000000001</v>
      </c>
      <c r="R15" s="43">
        <v>0.13750000000000001</v>
      </c>
      <c r="S15" s="77">
        <v>324.82</v>
      </c>
      <c r="T15" s="45">
        <v>324.82</v>
      </c>
      <c r="U15" s="45">
        <v>324.82</v>
      </c>
      <c r="V15" s="73">
        <f t="shared" si="0"/>
        <v>2.3331</v>
      </c>
      <c r="W15" s="42">
        <v>2.3331</v>
      </c>
      <c r="X15" s="42">
        <f t="shared" si="1"/>
        <v>2.3331</v>
      </c>
      <c r="Y15" s="161">
        <f t="shared" si="2"/>
        <v>1.4717071260960557E-2</v>
      </c>
      <c r="Z15" s="162">
        <f t="shared" si="3"/>
        <v>1.4717071260960557E-2</v>
      </c>
      <c r="AA15" s="162">
        <f t="shared" si="4"/>
        <v>1.4717071260960557E-2</v>
      </c>
      <c r="AB15" s="163">
        <f t="shared" si="5"/>
        <v>1.0738824090002819E-2</v>
      </c>
      <c r="AC15" s="162">
        <f t="shared" si="6"/>
        <v>1.0738824090002819E-2</v>
      </c>
      <c r="AD15" s="162">
        <f t="shared" si="7"/>
        <v>1.0738824090002819E-2</v>
      </c>
      <c r="AE15" s="163">
        <f t="shared" si="8"/>
        <v>3.3056987000000149E-2</v>
      </c>
      <c r="AF15" s="162">
        <f t="shared" si="8"/>
        <v>3.3056987000000149E-2</v>
      </c>
      <c r="AG15" s="162">
        <f t="shared" si="8"/>
        <v>3.3056987000000149E-2</v>
      </c>
      <c r="AH15" s="163">
        <f t="shared" si="9"/>
        <v>0.13750000000000001</v>
      </c>
      <c r="AI15" s="162">
        <f t="shared" si="9"/>
        <v>0.13750000000000001</v>
      </c>
      <c r="AJ15" s="162">
        <f t="shared" si="9"/>
        <v>0.13750000000000001</v>
      </c>
      <c r="AK15" s="180">
        <f t="shared" si="9"/>
        <v>324.82</v>
      </c>
      <c r="AL15" s="181">
        <f t="shared" si="9"/>
        <v>324.82</v>
      </c>
      <c r="AM15" s="181">
        <f t="shared" si="9"/>
        <v>324.82</v>
      </c>
      <c r="AN15" s="180">
        <f t="shared" si="9"/>
        <v>2.3331</v>
      </c>
      <c r="AO15" s="181">
        <f t="shared" si="9"/>
        <v>2.3331</v>
      </c>
      <c r="AP15" s="181">
        <f t="shared" si="9"/>
        <v>2.3331</v>
      </c>
      <c r="AQ15" s="161"/>
      <c r="AR15" s="162"/>
      <c r="AS15" s="162"/>
      <c r="AT15" s="163"/>
      <c r="AU15" s="162"/>
      <c r="AV15" s="162"/>
      <c r="AW15" s="163"/>
      <c r="AX15" s="162"/>
      <c r="AY15" s="162"/>
      <c r="AZ15" s="180"/>
      <c r="BA15" s="181"/>
      <c r="BB15" s="181"/>
      <c r="BC15" s="180"/>
      <c r="BD15" s="181"/>
      <c r="BE15" s="181"/>
      <c r="BF15" s="180"/>
      <c r="BG15" s="181"/>
      <c r="BH15" s="181"/>
      <c r="BI15" s="182"/>
      <c r="BJ15" s="183"/>
      <c r="BK15" s="183"/>
      <c r="BL15" s="180"/>
      <c r="BM15" s="181"/>
      <c r="BN15" s="181"/>
    </row>
    <row r="16" spans="1:66">
      <c r="A16" s="6">
        <v>39783</v>
      </c>
      <c r="B16" s="43">
        <v>-1.2836565527147847E-3</v>
      </c>
      <c r="C16" s="55">
        <v>-1.2836565527147847E-3</v>
      </c>
      <c r="D16" s="55">
        <v>-1.2836565527147847E-3</v>
      </c>
      <c r="E16" s="65">
        <v>2.8009068282504046E-3</v>
      </c>
      <c r="F16" s="55">
        <v>2.8009068282504046E-3</v>
      </c>
      <c r="G16" s="55">
        <v>2.8009068282504046E-3</v>
      </c>
      <c r="H16" s="9"/>
      <c r="I16" s="8"/>
      <c r="J16" s="43"/>
      <c r="K16" s="43"/>
      <c r="L16" s="43"/>
      <c r="M16" s="65">
        <v>1.11E-2</v>
      </c>
      <c r="N16" s="55">
        <v>1.11E-2</v>
      </c>
      <c r="O16" s="55">
        <v>1.11E-2</v>
      </c>
      <c r="P16" s="65">
        <v>0.13750000000000001</v>
      </c>
      <c r="Q16" s="55">
        <v>0.13750000000000001</v>
      </c>
      <c r="R16" s="55">
        <v>0.13750000000000001</v>
      </c>
      <c r="S16" s="104">
        <v>300.51</v>
      </c>
      <c r="T16" s="102">
        <v>300.51</v>
      </c>
      <c r="U16" s="102">
        <v>300.51</v>
      </c>
      <c r="V16" s="73">
        <f t="shared" si="0"/>
        <v>2.3370000000000002</v>
      </c>
      <c r="W16" s="56">
        <v>2.3370000000000002</v>
      </c>
      <c r="X16" s="56">
        <f t="shared" si="1"/>
        <v>2.3370000000000002</v>
      </c>
      <c r="Y16" s="161">
        <f t="shared" si="2"/>
        <v>1.2342672737156279E-2</v>
      </c>
      <c r="Z16" s="162">
        <f t="shared" si="3"/>
        <v>1.2342672737156279E-2</v>
      </c>
      <c r="AA16" s="162">
        <f t="shared" si="4"/>
        <v>1.2342672737156279E-2</v>
      </c>
      <c r="AB16" s="163">
        <f t="shared" si="5"/>
        <v>1.0941622547220975E-2</v>
      </c>
      <c r="AC16" s="162">
        <f t="shared" si="6"/>
        <v>1.0941622547220975E-2</v>
      </c>
      <c r="AD16" s="162">
        <f t="shared" si="7"/>
        <v>1.0941622547220975E-2</v>
      </c>
      <c r="AE16" s="163">
        <f t="shared" si="8"/>
        <v>3.315916870000013E-2</v>
      </c>
      <c r="AF16" s="162">
        <f t="shared" si="8"/>
        <v>3.315916870000013E-2</v>
      </c>
      <c r="AG16" s="162">
        <f t="shared" si="8"/>
        <v>3.315916870000013E-2</v>
      </c>
      <c r="AH16" s="163">
        <f t="shared" si="9"/>
        <v>0.13750000000000001</v>
      </c>
      <c r="AI16" s="162">
        <f t="shared" si="9"/>
        <v>0.13750000000000001</v>
      </c>
      <c r="AJ16" s="162">
        <f t="shared" si="9"/>
        <v>0.13750000000000001</v>
      </c>
      <c r="AK16" s="180">
        <f t="shared" si="9"/>
        <v>300.51</v>
      </c>
      <c r="AL16" s="181">
        <f t="shared" si="9"/>
        <v>300.51</v>
      </c>
      <c r="AM16" s="181">
        <f t="shared" si="9"/>
        <v>300.51</v>
      </c>
      <c r="AN16" s="180">
        <f t="shared" si="9"/>
        <v>2.3370000000000002</v>
      </c>
      <c r="AO16" s="181">
        <f t="shared" si="9"/>
        <v>2.3370000000000002</v>
      </c>
      <c r="AP16" s="181">
        <f t="shared" si="9"/>
        <v>2.3370000000000002</v>
      </c>
      <c r="AQ16" s="161">
        <f t="shared" ref="AQ16:AQ47" si="10">FVSCHEDULE(1,B5:B16)-1</f>
        <v>9.8075050358176652E-2</v>
      </c>
      <c r="AR16" s="162">
        <f t="shared" ref="AR16:AR47" si="11">FVSCHEDULE(1,C5:C16)-1</f>
        <v>9.8075050358176652E-2</v>
      </c>
      <c r="AS16" s="162">
        <f t="shared" ref="AS16:AS47" si="12">FVSCHEDULE(1,D5:D16)-1</f>
        <v>9.8075050358176652E-2</v>
      </c>
      <c r="AT16" s="163">
        <f t="shared" ref="AT16:AT47" si="13">FVSCHEDULE(1,E5:E16)-1</f>
        <v>5.90272439065469E-2</v>
      </c>
      <c r="AU16" s="162">
        <f t="shared" ref="AU16:AU47" si="14">FVSCHEDULE(1,F5:F16)-1</f>
        <v>5.90272439065469E-2</v>
      </c>
      <c r="AV16" s="162">
        <f t="shared" ref="AV16:AV47" si="15">FVSCHEDULE(1,G5:G16)-1</f>
        <v>5.90272439065469E-2</v>
      </c>
      <c r="AW16" s="163">
        <f t="shared" ref="AW16:AY31" si="16">FVSCHEDULE(1,M5:M16)-1</f>
        <v>0.12380814674295881</v>
      </c>
      <c r="AX16" s="162">
        <f t="shared" si="16"/>
        <v>0.12380814674295881</v>
      </c>
      <c r="AY16" s="162">
        <f t="shared" si="16"/>
        <v>0.12380814674295881</v>
      </c>
      <c r="AZ16" s="163">
        <f t="shared" ref="AZ16:BH31" si="17">P16</f>
        <v>0.13750000000000001</v>
      </c>
      <c r="BA16" s="162">
        <f t="shared" si="17"/>
        <v>0.13750000000000001</v>
      </c>
      <c r="BB16" s="162">
        <f t="shared" si="17"/>
        <v>0.13750000000000001</v>
      </c>
      <c r="BC16" s="180">
        <f t="shared" si="17"/>
        <v>300.51</v>
      </c>
      <c r="BD16" s="181">
        <f t="shared" si="17"/>
        <v>300.51</v>
      </c>
      <c r="BE16" s="181">
        <f t="shared" si="17"/>
        <v>300.51</v>
      </c>
      <c r="BF16" s="180">
        <f t="shared" si="17"/>
        <v>2.3370000000000002</v>
      </c>
      <c r="BG16" s="181">
        <f t="shared" si="17"/>
        <v>2.3370000000000002</v>
      </c>
      <c r="BH16" s="181">
        <f t="shared" si="17"/>
        <v>2.3370000000000002</v>
      </c>
      <c r="BI16" s="182">
        <f>AVERAGE(S5:S16)</f>
        <v>180.46866666666665</v>
      </c>
      <c r="BJ16" s="183">
        <f t="shared" ref="BJ16:BN31" si="18">AVERAGE(T5:T16)</f>
        <v>180.46866666666665</v>
      </c>
      <c r="BK16" s="183">
        <f t="shared" si="18"/>
        <v>180.46866666666665</v>
      </c>
      <c r="BL16" s="180">
        <f t="shared" si="18"/>
        <v>1.8334916666666663</v>
      </c>
      <c r="BM16" s="181">
        <f t="shared" si="18"/>
        <v>1.8334916666666663</v>
      </c>
      <c r="BN16" s="181">
        <f t="shared" si="18"/>
        <v>1.8334916666666663</v>
      </c>
    </row>
    <row r="17" spans="1:66">
      <c r="A17" s="53">
        <v>39814</v>
      </c>
      <c r="B17" s="90">
        <v>-4.3564356435643603E-3</v>
      </c>
      <c r="C17" s="90">
        <v>-4.3564356435643603E-3</v>
      </c>
      <c r="D17" s="90">
        <v>-4.3564356435643603E-3</v>
      </c>
      <c r="E17" s="91">
        <v>4.7980199525727851E-3</v>
      </c>
      <c r="F17" s="90">
        <v>4.7980199525727851E-3</v>
      </c>
      <c r="G17" s="90">
        <v>4.7980199525727851E-3</v>
      </c>
      <c r="H17" s="101"/>
      <c r="I17" s="99"/>
      <c r="J17" s="97"/>
      <c r="K17" s="90"/>
      <c r="L17" s="90"/>
      <c r="M17" s="91">
        <v>1.04E-2</v>
      </c>
      <c r="N17" s="90">
        <v>1.04E-2</v>
      </c>
      <c r="O17" s="90">
        <v>1.04E-2</v>
      </c>
      <c r="P17" s="91">
        <v>0.13750000000000001</v>
      </c>
      <c r="Q17" s="90">
        <v>0.13750000000000001</v>
      </c>
      <c r="R17" s="90">
        <v>0.13750000000000001</v>
      </c>
      <c r="S17" s="105">
        <v>344.95</v>
      </c>
      <c r="T17" s="103">
        <v>344.95</v>
      </c>
      <c r="U17" s="103">
        <v>344.95</v>
      </c>
      <c r="V17" s="94">
        <f t="shared" si="0"/>
        <v>2.3161999999999998</v>
      </c>
      <c r="W17" s="95">
        <v>2.3161999999999998</v>
      </c>
      <c r="X17" s="95">
        <f t="shared" si="1"/>
        <v>2.3161999999999998</v>
      </c>
      <c r="Y17" s="164">
        <f t="shared" si="2"/>
        <v>-1.8074460932856473E-3</v>
      </c>
      <c r="Z17" s="165">
        <f t="shared" si="3"/>
        <v>-1.8074460932856473E-3</v>
      </c>
      <c r="AA17" s="165">
        <f t="shared" si="4"/>
        <v>-1.8074460932856473E-3</v>
      </c>
      <c r="AB17" s="166">
        <f t="shared" si="5"/>
        <v>1.1240489418771649E-2</v>
      </c>
      <c r="AC17" s="165">
        <f t="shared" si="6"/>
        <v>1.1240489418771649E-2</v>
      </c>
      <c r="AD17" s="165">
        <f t="shared" si="7"/>
        <v>1.1240489418771649E-2</v>
      </c>
      <c r="AE17" s="166">
        <f t="shared" si="8"/>
        <v>3.1831594400000052E-2</v>
      </c>
      <c r="AF17" s="165">
        <f t="shared" si="8"/>
        <v>3.1831594400000052E-2</v>
      </c>
      <c r="AG17" s="165">
        <f t="shared" si="8"/>
        <v>3.1831594400000052E-2</v>
      </c>
      <c r="AH17" s="166">
        <f t="shared" si="9"/>
        <v>0.13750000000000001</v>
      </c>
      <c r="AI17" s="165">
        <f t="shared" si="9"/>
        <v>0.13750000000000001</v>
      </c>
      <c r="AJ17" s="165">
        <f t="shared" si="9"/>
        <v>0.13750000000000001</v>
      </c>
      <c r="AK17" s="184">
        <f t="shared" si="9"/>
        <v>344.95</v>
      </c>
      <c r="AL17" s="185">
        <f t="shared" si="9"/>
        <v>344.95</v>
      </c>
      <c r="AM17" s="185">
        <f t="shared" si="9"/>
        <v>344.95</v>
      </c>
      <c r="AN17" s="184">
        <f t="shared" si="9"/>
        <v>2.3161999999999998</v>
      </c>
      <c r="AO17" s="185">
        <f t="shared" si="9"/>
        <v>2.3161999999999998</v>
      </c>
      <c r="AP17" s="185">
        <f t="shared" si="9"/>
        <v>2.3161999999999998</v>
      </c>
      <c r="AQ17" s="164">
        <f t="shared" si="10"/>
        <v>8.1504354711005478E-2</v>
      </c>
      <c r="AR17" s="165">
        <f t="shared" si="11"/>
        <v>8.1504354711005478E-2</v>
      </c>
      <c r="AS17" s="165">
        <f t="shared" si="12"/>
        <v>8.1504354711005478E-2</v>
      </c>
      <c r="AT17" s="166">
        <f t="shared" si="13"/>
        <v>5.8393442981098831E-2</v>
      </c>
      <c r="AU17" s="165">
        <f t="shared" si="14"/>
        <v>5.8393442981098831E-2</v>
      </c>
      <c r="AV17" s="165">
        <f t="shared" si="15"/>
        <v>5.8393442981098831E-2</v>
      </c>
      <c r="AW17" s="166">
        <f t="shared" si="16"/>
        <v>0.12514442277951376</v>
      </c>
      <c r="AX17" s="165">
        <f t="shared" si="16"/>
        <v>0.12514442277951376</v>
      </c>
      <c r="AY17" s="165">
        <f t="shared" si="16"/>
        <v>0.12514442277951376</v>
      </c>
      <c r="AZ17" s="166">
        <f t="shared" si="17"/>
        <v>0.13750000000000001</v>
      </c>
      <c r="BA17" s="165">
        <f t="shared" si="17"/>
        <v>0.13750000000000001</v>
      </c>
      <c r="BB17" s="165">
        <f t="shared" si="17"/>
        <v>0.13750000000000001</v>
      </c>
      <c r="BC17" s="184">
        <f t="shared" si="17"/>
        <v>344.95</v>
      </c>
      <c r="BD17" s="185">
        <f t="shared" si="17"/>
        <v>344.95</v>
      </c>
      <c r="BE17" s="185">
        <f t="shared" si="17"/>
        <v>344.95</v>
      </c>
      <c r="BF17" s="184">
        <f t="shared" si="17"/>
        <v>2.3161999999999998</v>
      </c>
      <c r="BG17" s="185">
        <f t="shared" si="17"/>
        <v>2.3161999999999998</v>
      </c>
      <c r="BH17" s="185">
        <f t="shared" si="17"/>
        <v>2.3161999999999998</v>
      </c>
      <c r="BI17" s="186">
        <f t="shared" ref="BI17:BN71" si="19">AVERAGE(S6:S17)</f>
        <v>197.90724999999998</v>
      </c>
      <c r="BJ17" s="187">
        <f t="shared" si="18"/>
        <v>197.90724999999998</v>
      </c>
      <c r="BK17" s="187">
        <f t="shared" si="18"/>
        <v>197.90724999999998</v>
      </c>
      <c r="BL17" s="184">
        <f t="shared" si="18"/>
        <v>1.8798166666666665</v>
      </c>
      <c r="BM17" s="185">
        <f t="shared" si="18"/>
        <v>1.8798166666666665</v>
      </c>
      <c r="BN17" s="185">
        <f t="shared" si="18"/>
        <v>1.8798166666666665</v>
      </c>
    </row>
    <row r="18" spans="1:66">
      <c r="A18" s="6">
        <v>39845</v>
      </c>
      <c r="B18" s="43">
        <v>2.6038234963956519E-3</v>
      </c>
      <c r="C18" s="43">
        <v>2.6038234963956519E-3</v>
      </c>
      <c r="D18" s="43">
        <v>2.6038234963956519E-3</v>
      </c>
      <c r="E18" s="65">
        <v>5.5010080020918561E-3</v>
      </c>
      <c r="F18" s="43">
        <v>5.5010080020918561E-3</v>
      </c>
      <c r="G18" s="43">
        <v>5.5010080020918561E-3</v>
      </c>
      <c r="H18" s="9"/>
      <c r="I18" s="8"/>
      <c r="J18" s="45"/>
      <c r="K18" s="43"/>
      <c r="L18" s="43"/>
      <c r="M18" s="64">
        <v>8.5000000000000006E-3</v>
      </c>
      <c r="N18" s="7">
        <v>8.5000000000000006E-3</v>
      </c>
      <c r="O18" s="7">
        <v>8.5000000000000006E-3</v>
      </c>
      <c r="P18" s="65">
        <v>0.13750000000000001</v>
      </c>
      <c r="Q18" s="43">
        <v>0.13750000000000001</v>
      </c>
      <c r="R18" s="43">
        <v>0.13750000000000001</v>
      </c>
      <c r="S18" s="76">
        <v>400.577</v>
      </c>
      <c r="T18" s="9">
        <v>400.577</v>
      </c>
      <c r="U18" s="9">
        <v>400.577</v>
      </c>
      <c r="V18" s="73">
        <f t="shared" si="0"/>
        <v>2.3784000000000001</v>
      </c>
      <c r="W18" s="42">
        <v>2.3784000000000001</v>
      </c>
      <c r="X18" s="42">
        <f t="shared" si="1"/>
        <v>2.3784000000000001</v>
      </c>
      <c r="Y18" s="161">
        <f t="shared" si="2"/>
        <v>-3.0453477762893977E-3</v>
      </c>
      <c r="Z18" s="162">
        <f t="shared" si="3"/>
        <v>-3.0453477762893977E-3</v>
      </c>
      <c r="AA18" s="162">
        <f t="shared" si="4"/>
        <v>-3.0453477762893977E-3</v>
      </c>
      <c r="AB18" s="163">
        <f t="shared" si="5"/>
        <v>1.3155249273774983E-2</v>
      </c>
      <c r="AC18" s="162">
        <f t="shared" si="6"/>
        <v>1.3155249273774983E-2</v>
      </c>
      <c r="AD18" s="162">
        <f t="shared" si="7"/>
        <v>1.3155249273774983E-2</v>
      </c>
      <c r="AE18" s="163">
        <f t="shared" si="8"/>
        <v>3.0299171240000033E-2</v>
      </c>
      <c r="AF18" s="162">
        <f t="shared" si="8"/>
        <v>3.0299171240000033E-2</v>
      </c>
      <c r="AG18" s="162">
        <f t="shared" si="8"/>
        <v>3.0299171240000033E-2</v>
      </c>
      <c r="AH18" s="163">
        <f t="shared" si="9"/>
        <v>0.13750000000000001</v>
      </c>
      <c r="AI18" s="162">
        <f t="shared" si="9"/>
        <v>0.13750000000000001</v>
      </c>
      <c r="AJ18" s="162">
        <f t="shared" si="9"/>
        <v>0.13750000000000001</v>
      </c>
      <c r="AK18" s="180">
        <f t="shared" si="9"/>
        <v>400.577</v>
      </c>
      <c r="AL18" s="181">
        <f t="shared" si="9"/>
        <v>400.577</v>
      </c>
      <c r="AM18" s="181">
        <f t="shared" si="9"/>
        <v>400.577</v>
      </c>
      <c r="AN18" s="180">
        <f t="shared" si="9"/>
        <v>2.3784000000000001</v>
      </c>
      <c r="AO18" s="181">
        <f t="shared" si="9"/>
        <v>2.3784000000000001</v>
      </c>
      <c r="AP18" s="181">
        <f t="shared" si="9"/>
        <v>2.3784000000000001</v>
      </c>
      <c r="AQ18" s="161">
        <f t="shared" si="10"/>
        <v>7.8609945760896194E-2</v>
      </c>
      <c r="AR18" s="162">
        <f t="shared" si="11"/>
        <v>7.8609945760896194E-2</v>
      </c>
      <c r="AS18" s="162">
        <f t="shared" si="12"/>
        <v>7.8609945760896194E-2</v>
      </c>
      <c r="AT18" s="163">
        <f t="shared" si="13"/>
        <v>5.902537475134384E-2</v>
      </c>
      <c r="AU18" s="162">
        <f t="shared" si="14"/>
        <v>5.902537475134384E-2</v>
      </c>
      <c r="AV18" s="162">
        <f t="shared" si="15"/>
        <v>5.902537475134384E-2</v>
      </c>
      <c r="AW18" s="163">
        <f t="shared" si="16"/>
        <v>0.12570253013208332</v>
      </c>
      <c r="AX18" s="162">
        <f t="shared" si="16"/>
        <v>0.12570253013208332</v>
      </c>
      <c r="AY18" s="162">
        <f t="shared" si="16"/>
        <v>0.12570253013208332</v>
      </c>
      <c r="AZ18" s="163">
        <f t="shared" si="17"/>
        <v>0.13750000000000001</v>
      </c>
      <c r="BA18" s="162">
        <f t="shared" si="17"/>
        <v>0.13750000000000001</v>
      </c>
      <c r="BB18" s="162">
        <f t="shared" si="17"/>
        <v>0.13750000000000001</v>
      </c>
      <c r="BC18" s="180">
        <f t="shared" si="17"/>
        <v>400.577</v>
      </c>
      <c r="BD18" s="181">
        <f t="shared" si="17"/>
        <v>400.577</v>
      </c>
      <c r="BE18" s="181">
        <f t="shared" si="17"/>
        <v>400.577</v>
      </c>
      <c r="BF18" s="180">
        <f t="shared" si="17"/>
        <v>2.3784000000000001</v>
      </c>
      <c r="BG18" s="181">
        <f t="shared" si="17"/>
        <v>2.3784000000000001</v>
      </c>
      <c r="BH18" s="181">
        <f t="shared" si="17"/>
        <v>2.3784000000000001</v>
      </c>
      <c r="BI18" s="182">
        <f t="shared" si="19"/>
        <v>218.59074999999999</v>
      </c>
      <c r="BJ18" s="183">
        <f t="shared" si="18"/>
        <v>218.59074999999999</v>
      </c>
      <c r="BK18" s="183">
        <f t="shared" si="18"/>
        <v>218.59074999999999</v>
      </c>
      <c r="BL18" s="180">
        <f t="shared" si="18"/>
        <v>1.9377416666666665</v>
      </c>
      <c r="BM18" s="181">
        <f t="shared" si="18"/>
        <v>1.9377416666666665</v>
      </c>
      <c r="BN18" s="181">
        <f t="shared" si="18"/>
        <v>1.9377416666666665</v>
      </c>
    </row>
    <row r="19" spans="1:66">
      <c r="A19" s="6">
        <v>39873</v>
      </c>
      <c r="B19" s="43">
        <v>-7.4017461403094176E-3</v>
      </c>
      <c r="C19" s="43">
        <v>-7.4017461403094176E-3</v>
      </c>
      <c r="D19" s="43">
        <v>-7.4017461403094176E-3</v>
      </c>
      <c r="E19" s="65">
        <v>1.9981318835473605E-3</v>
      </c>
      <c r="F19" s="43">
        <v>1.9981318835473605E-3</v>
      </c>
      <c r="G19" s="43">
        <v>1.9981318835473605E-3</v>
      </c>
      <c r="H19" s="9"/>
      <c r="I19" s="8"/>
      <c r="J19" s="45"/>
      <c r="K19" s="43"/>
      <c r="L19" s="43"/>
      <c r="M19" s="64">
        <v>9.7000000000000003E-3</v>
      </c>
      <c r="N19" s="7">
        <v>9.7000000000000003E-3</v>
      </c>
      <c r="O19" s="7">
        <v>9.7000000000000003E-3</v>
      </c>
      <c r="P19" s="65">
        <v>0.13750000000000001</v>
      </c>
      <c r="Q19" s="43">
        <v>0.13750000000000001</v>
      </c>
      <c r="R19" s="43">
        <v>0.13750000000000001</v>
      </c>
      <c r="S19" s="76">
        <v>325.25700000000001</v>
      </c>
      <c r="T19" s="9">
        <v>325.25700000000001</v>
      </c>
      <c r="U19" s="9">
        <v>325.25700000000001</v>
      </c>
      <c r="V19" s="73">
        <f t="shared" si="0"/>
        <v>2.3151999999999999</v>
      </c>
      <c r="W19" s="42">
        <v>2.3151999999999999</v>
      </c>
      <c r="X19" s="42">
        <f t="shared" si="1"/>
        <v>2.3151999999999999</v>
      </c>
      <c r="Y19" s="161">
        <f t="shared" si="2"/>
        <v>-9.1526453258822249E-3</v>
      </c>
      <c r="Z19" s="162">
        <f t="shared" si="3"/>
        <v>-9.1526453258822249E-3</v>
      </c>
      <c r="AA19" s="162">
        <f t="shared" si="4"/>
        <v>-9.1526453258822249E-3</v>
      </c>
      <c r="AB19" s="163">
        <f t="shared" si="5"/>
        <v>1.2344185339076441E-2</v>
      </c>
      <c r="AC19" s="162">
        <f t="shared" si="6"/>
        <v>1.2344185339076441E-2</v>
      </c>
      <c r="AD19" s="162">
        <f t="shared" si="7"/>
        <v>1.2344185339076441E-2</v>
      </c>
      <c r="AE19" s="163">
        <f t="shared" si="8"/>
        <v>2.8872587479999989E-2</v>
      </c>
      <c r="AF19" s="162">
        <f t="shared" si="8"/>
        <v>2.8872587479999989E-2</v>
      </c>
      <c r="AG19" s="162">
        <f t="shared" si="8"/>
        <v>2.8872587479999989E-2</v>
      </c>
      <c r="AH19" s="163">
        <f t="shared" si="9"/>
        <v>0.13750000000000001</v>
      </c>
      <c r="AI19" s="162">
        <f t="shared" si="9"/>
        <v>0.13750000000000001</v>
      </c>
      <c r="AJ19" s="162">
        <f t="shared" si="9"/>
        <v>0.13750000000000001</v>
      </c>
      <c r="AK19" s="180">
        <f t="shared" si="9"/>
        <v>325.25700000000001</v>
      </c>
      <c r="AL19" s="181">
        <f t="shared" si="9"/>
        <v>325.25700000000001</v>
      </c>
      <c r="AM19" s="181">
        <f t="shared" si="9"/>
        <v>325.25700000000001</v>
      </c>
      <c r="AN19" s="180">
        <f t="shared" si="9"/>
        <v>2.3151999999999999</v>
      </c>
      <c r="AO19" s="181">
        <f t="shared" si="9"/>
        <v>2.3151999999999999</v>
      </c>
      <c r="AP19" s="181">
        <f t="shared" si="9"/>
        <v>2.3151999999999999</v>
      </c>
      <c r="AQ19" s="161">
        <f t="shared" si="10"/>
        <v>6.2744474644998993E-2</v>
      </c>
      <c r="AR19" s="162">
        <f t="shared" si="11"/>
        <v>6.2744474644998993E-2</v>
      </c>
      <c r="AS19" s="162">
        <f t="shared" si="12"/>
        <v>6.2744474644998993E-2</v>
      </c>
      <c r="AT19" s="163">
        <f t="shared" si="13"/>
        <v>5.6071227660219769E-2</v>
      </c>
      <c r="AU19" s="162">
        <f t="shared" si="14"/>
        <v>5.6071227660219769E-2</v>
      </c>
      <c r="AV19" s="162">
        <f t="shared" si="15"/>
        <v>5.6071227660219769E-2</v>
      </c>
      <c r="AW19" s="163">
        <f t="shared" si="16"/>
        <v>0.12715375314792143</v>
      </c>
      <c r="AX19" s="162">
        <f t="shared" si="16"/>
        <v>0.12715375314792143</v>
      </c>
      <c r="AY19" s="162">
        <f t="shared" si="16"/>
        <v>0.12715375314792143</v>
      </c>
      <c r="AZ19" s="163">
        <f t="shared" si="17"/>
        <v>0.13750000000000001</v>
      </c>
      <c r="BA19" s="162">
        <f t="shared" si="17"/>
        <v>0.13750000000000001</v>
      </c>
      <c r="BB19" s="162">
        <f t="shared" si="17"/>
        <v>0.13750000000000001</v>
      </c>
      <c r="BC19" s="180">
        <f t="shared" si="17"/>
        <v>325.25700000000001</v>
      </c>
      <c r="BD19" s="181">
        <f t="shared" si="17"/>
        <v>325.25700000000001</v>
      </c>
      <c r="BE19" s="181">
        <f t="shared" si="17"/>
        <v>325.25700000000001</v>
      </c>
      <c r="BF19" s="180">
        <f t="shared" si="17"/>
        <v>2.3151999999999999</v>
      </c>
      <c r="BG19" s="181">
        <f t="shared" si="17"/>
        <v>2.3151999999999999</v>
      </c>
      <c r="BH19" s="181">
        <f t="shared" si="17"/>
        <v>2.3151999999999999</v>
      </c>
      <c r="BI19" s="182">
        <f t="shared" si="19"/>
        <v>230.89008333333334</v>
      </c>
      <c r="BJ19" s="183">
        <f t="shared" si="18"/>
        <v>230.89008333333334</v>
      </c>
      <c r="BK19" s="183">
        <f t="shared" si="18"/>
        <v>230.89008333333334</v>
      </c>
      <c r="BL19" s="180">
        <f t="shared" si="18"/>
        <v>1.9849166666666667</v>
      </c>
      <c r="BM19" s="181">
        <f t="shared" si="18"/>
        <v>1.9849166666666667</v>
      </c>
      <c r="BN19" s="181">
        <f t="shared" si="18"/>
        <v>1.9849166666666667</v>
      </c>
    </row>
    <row r="20" spans="1:66">
      <c r="A20" s="6">
        <v>39904</v>
      </c>
      <c r="B20" s="43">
        <v>-1.5374882297551906E-3</v>
      </c>
      <c r="C20" s="43">
        <v>-1.5374882297551906E-3</v>
      </c>
      <c r="D20" s="43">
        <v>-1.5374882297551906E-3</v>
      </c>
      <c r="E20" s="65">
        <v>4.80097795169665E-3</v>
      </c>
      <c r="F20" s="43">
        <v>4.80097795169665E-3</v>
      </c>
      <c r="G20" s="43">
        <v>4.80097795169665E-3</v>
      </c>
      <c r="H20" s="9"/>
      <c r="I20" s="8"/>
      <c r="J20" s="150"/>
      <c r="K20" s="43"/>
      <c r="L20" s="43"/>
      <c r="M20" s="64">
        <v>8.3999999999999995E-3</v>
      </c>
      <c r="N20" s="7">
        <v>8.3999999999999995E-3</v>
      </c>
      <c r="O20" s="7">
        <v>8.3999999999999995E-3</v>
      </c>
      <c r="P20" s="65">
        <v>0.13750000000000001</v>
      </c>
      <c r="Q20" s="43">
        <v>0.13750000000000001</v>
      </c>
      <c r="R20" s="43">
        <v>0.13750000000000001</v>
      </c>
      <c r="S20" s="76">
        <v>274.06900000000002</v>
      </c>
      <c r="T20" s="9">
        <v>274.06900000000002</v>
      </c>
      <c r="U20" s="9">
        <v>274.06900000000002</v>
      </c>
      <c r="V20" s="73">
        <f t="shared" si="0"/>
        <v>2.1783000000000001</v>
      </c>
      <c r="W20" s="42">
        <v>2.1783000000000001</v>
      </c>
      <c r="X20" s="42">
        <f t="shared" si="1"/>
        <v>2.1783000000000001</v>
      </c>
      <c r="Y20" s="161">
        <f t="shared" si="2"/>
        <v>-6.347277332825696E-3</v>
      </c>
      <c r="Z20" s="162">
        <f t="shared" si="3"/>
        <v>-6.347277332825696E-3</v>
      </c>
      <c r="AA20" s="162">
        <f t="shared" si="4"/>
        <v>-6.347277332825696E-3</v>
      </c>
      <c r="AB20" s="163">
        <f t="shared" si="5"/>
        <v>1.2347165553163064E-2</v>
      </c>
      <c r="AC20" s="162">
        <f t="shared" si="6"/>
        <v>1.2347165553163064E-2</v>
      </c>
      <c r="AD20" s="162">
        <f t="shared" si="7"/>
        <v>1.2347165553163064E-2</v>
      </c>
      <c r="AE20" s="163">
        <f t="shared" si="8"/>
        <v>2.6836022579999952E-2</v>
      </c>
      <c r="AF20" s="162">
        <f t="shared" si="8"/>
        <v>2.6836022579999952E-2</v>
      </c>
      <c r="AG20" s="162">
        <f t="shared" si="8"/>
        <v>2.6836022579999952E-2</v>
      </c>
      <c r="AH20" s="163">
        <f t="shared" si="9"/>
        <v>0.13750000000000001</v>
      </c>
      <c r="AI20" s="162">
        <f t="shared" si="9"/>
        <v>0.13750000000000001</v>
      </c>
      <c r="AJ20" s="162">
        <f t="shared" si="9"/>
        <v>0.13750000000000001</v>
      </c>
      <c r="AK20" s="180">
        <f t="shared" si="9"/>
        <v>274.06900000000002</v>
      </c>
      <c r="AL20" s="181">
        <f t="shared" si="9"/>
        <v>274.06900000000002</v>
      </c>
      <c r="AM20" s="181">
        <f t="shared" si="9"/>
        <v>274.06900000000002</v>
      </c>
      <c r="AN20" s="180">
        <f t="shared" si="9"/>
        <v>2.1783000000000001</v>
      </c>
      <c r="AO20" s="181">
        <f t="shared" si="9"/>
        <v>2.1783000000000001</v>
      </c>
      <c r="AP20" s="181">
        <f t="shared" si="9"/>
        <v>2.1783000000000001</v>
      </c>
      <c r="AQ20" s="161">
        <f t="shared" si="10"/>
        <v>5.3835602256846027E-2</v>
      </c>
      <c r="AR20" s="162">
        <f t="shared" si="11"/>
        <v>5.3835602256846027E-2</v>
      </c>
      <c r="AS20" s="162">
        <f t="shared" si="12"/>
        <v>5.3835602256846027E-2</v>
      </c>
      <c r="AT20" s="163">
        <f t="shared" si="13"/>
        <v>5.5337782830583881E-2</v>
      </c>
      <c r="AU20" s="162">
        <f t="shared" si="14"/>
        <v>5.5337782830583881E-2</v>
      </c>
      <c r="AV20" s="162">
        <f t="shared" si="15"/>
        <v>5.5337782830583881E-2</v>
      </c>
      <c r="AW20" s="163">
        <f t="shared" si="16"/>
        <v>0.12648349323524677</v>
      </c>
      <c r="AX20" s="162">
        <f t="shared" si="16"/>
        <v>0.12648349323524677</v>
      </c>
      <c r="AY20" s="162">
        <f t="shared" si="16"/>
        <v>0.12648349323524677</v>
      </c>
      <c r="AZ20" s="163">
        <f t="shared" si="17"/>
        <v>0.13750000000000001</v>
      </c>
      <c r="BA20" s="162">
        <f t="shared" si="17"/>
        <v>0.13750000000000001</v>
      </c>
      <c r="BB20" s="162">
        <f t="shared" si="17"/>
        <v>0.13750000000000001</v>
      </c>
      <c r="BC20" s="180">
        <f t="shared" si="17"/>
        <v>274.06900000000002</v>
      </c>
      <c r="BD20" s="181">
        <f t="shared" si="17"/>
        <v>274.06900000000002</v>
      </c>
      <c r="BE20" s="181">
        <f t="shared" si="17"/>
        <v>274.06900000000002</v>
      </c>
      <c r="BF20" s="180">
        <f t="shared" si="17"/>
        <v>2.1783000000000001</v>
      </c>
      <c r="BG20" s="181">
        <f t="shared" si="17"/>
        <v>2.1783000000000001</v>
      </c>
      <c r="BH20" s="181">
        <f t="shared" si="17"/>
        <v>2.1783000000000001</v>
      </c>
      <c r="BI20" s="182">
        <f t="shared" si="19"/>
        <v>244.70416666666665</v>
      </c>
      <c r="BJ20" s="183">
        <f t="shared" si="18"/>
        <v>244.70416666666665</v>
      </c>
      <c r="BK20" s="183">
        <f t="shared" si="18"/>
        <v>244.70416666666665</v>
      </c>
      <c r="BL20" s="180">
        <f t="shared" si="18"/>
        <v>2.0258416666666665</v>
      </c>
      <c r="BM20" s="181">
        <f t="shared" si="18"/>
        <v>2.0258416666666665</v>
      </c>
      <c r="BN20" s="181">
        <f t="shared" si="18"/>
        <v>2.0258416666666665</v>
      </c>
    </row>
    <row r="21" spans="1:66">
      <c r="A21" s="6">
        <v>39934</v>
      </c>
      <c r="B21" s="43">
        <v>-7.2694944017526186E-4</v>
      </c>
      <c r="C21" s="43">
        <v>-7.2694944017526186E-4</v>
      </c>
      <c r="D21" s="43">
        <v>-7.2694944017526186E-4</v>
      </c>
      <c r="E21" s="65">
        <v>4.6998773206281541E-3</v>
      </c>
      <c r="F21" s="43">
        <v>4.6998773206281541E-3</v>
      </c>
      <c r="G21" s="43">
        <v>4.6998773206281541E-3</v>
      </c>
      <c r="H21" s="9"/>
      <c r="I21" s="8"/>
      <c r="J21" s="45"/>
      <c r="K21" s="43"/>
      <c r="L21" s="43"/>
      <c r="M21" s="64">
        <v>7.7000000000000002E-3</v>
      </c>
      <c r="N21" s="7">
        <v>7.7000000000000002E-3</v>
      </c>
      <c r="O21" s="7">
        <v>7.7000000000000002E-3</v>
      </c>
      <c r="P21" s="65">
        <v>0.13750000000000001</v>
      </c>
      <c r="Q21" s="43">
        <v>0.13750000000000001</v>
      </c>
      <c r="R21" s="43">
        <v>0.13750000000000001</v>
      </c>
      <c r="S21" s="76">
        <v>191.023</v>
      </c>
      <c r="T21" s="9">
        <v>191.023</v>
      </c>
      <c r="U21" s="9">
        <v>191.023</v>
      </c>
      <c r="V21" s="73">
        <f t="shared" si="0"/>
        <v>1.9729999999999999</v>
      </c>
      <c r="W21" s="42">
        <v>1.9729999999999999</v>
      </c>
      <c r="X21" s="42">
        <f t="shared" si="1"/>
        <v>1.9729999999999999</v>
      </c>
      <c r="Y21" s="161">
        <f t="shared" si="2"/>
        <v>-9.6483136140040893E-3</v>
      </c>
      <c r="Z21" s="162">
        <f t="shared" si="3"/>
        <v>-9.6483136140040893E-3</v>
      </c>
      <c r="AA21" s="162">
        <f t="shared" si="4"/>
        <v>-9.6483136140040893E-3</v>
      </c>
      <c r="AB21" s="163">
        <f t="shared" si="5"/>
        <v>1.1540580210967377E-2</v>
      </c>
      <c r="AC21" s="162">
        <f t="shared" si="6"/>
        <v>1.1540580210967377E-2</v>
      </c>
      <c r="AD21" s="162">
        <f t="shared" si="7"/>
        <v>1.1540580210967377E-2</v>
      </c>
      <c r="AE21" s="163">
        <f t="shared" si="8"/>
        <v>2.6021477395999915E-2</v>
      </c>
      <c r="AF21" s="162">
        <f t="shared" si="8"/>
        <v>2.6021477395999915E-2</v>
      </c>
      <c r="AG21" s="162">
        <f t="shared" si="8"/>
        <v>2.6021477395999915E-2</v>
      </c>
      <c r="AH21" s="163">
        <f t="shared" si="9"/>
        <v>0.13750000000000001</v>
      </c>
      <c r="AI21" s="162">
        <f t="shared" si="9"/>
        <v>0.13750000000000001</v>
      </c>
      <c r="AJ21" s="162">
        <f t="shared" si="9"/>
        <v>0.13750000000000001</v>
      </c>
      <c r="AK21" s="180">
        <f t="shared" si="9"/>
        <v>191.023</v>
      </c>
      <c r="AL21" s="181">
        <f t="shared" si="9"/>
        <v>191.023</v>
      </c>
      <c r="AM21" s="181">
        <f t="shared" si="9"/>
        <v>191.023</v>
      </c>
      <c r="AN21" s="180">
        <f t="shared" si="9"/>
        <v>1.9729999999999999</v>
      </c>
      <c r="AO21" s="181">
        <f t="shared" si="9"/>
        <v>1.9729999999999999</v>
      </c>
      <c r="AP21" s="181">
        <f t="shared" si="9"/>
        <v>1.9729999999999999</v>
      </c>
      <c r="AQ21" s="161">
        <f t="shared" si="10"/>
        <v>3.6406753066797526E-2</v>
      </c>
      <c r="AR21" s="162">
        <f t="shared" si="11"/>
        <v>3.6406753066797526E-2</v>
      </c>
      <c r="AS21" s="162">
        <f t="shared" si="12"/>
        <v>3.6406753066797526E-2</v>
      </c>
      <c r="AT21" s="163">
        <f t="shared" si="13"/>
        <v>5.1986222405671301E-2</v>
      </c>
      <c r="AU21" s="162">
        <f t="shared" si="14"/>
        <v>5.1986222405671301E-2</v>
      </c>
      <c r="AV21" s="162">
        <f t="shared" si="15"/>
        <v>5.1986222405671301E-2</v>
      </c>
      <c r="AW21" s="163">
        <f t="shared" si="16"/>
        <v>0.12536672562026219</v>
      </c>
      <c r="AX21" s="162">
        <f t="shared" si="16"/>
        <v>0.12536672562026219</v>
      </c>
      <c r="AY21" s="162">
        <f t="shared" si="16"/>
        <v>0.12536672562026219</v>
      </c>
      <c r="AZ21" s="163">
        <f t="shared" si="17"/>
        <v>0.13750000000000001</v>
      </c>
      <c r="BA21" s="162">
        <f t="shared" si="17"/>
        <v>0.13750000000000001</v>
      </c>
      <c r="BB21" s="162">
        <f t="shared" si="17"/>
        <v>0.13750000000000001</v>
      </c>
      <c r="BC21" s="180">
        <f t="shared" si="17"/>
        <v>191.023</v>
      </c>
      <c r="BD21" s="181">
        <f t="shared" si="17"/>
        <v>191.023</v>
      </c>
      <c r="BE21" s="181">
        <f t="shared" si="17"/>
        <v>191.023</v>
      </c>
      <c r="BF21" s="180">
        <f t="shared" si="17"/>
        <v>1.9729999999999999</v>
      </c>
      <c r="BG21" s="181">
        <f t="shared" si="17"/>
        <v>1.9729999999999999</v>
      </c>
      <c r="BH21" s="181">
        <f t="shared" si="17"/>
        <v>1.9729999999999999</v>
      </c>
      <c r="BI21" s="182">
        <f t="shared" si="19"/>
        <v>253.52566666666667</v>
      </c>
      <c r="BJ21" s="183">
        <f t="shared" si="18"/>
        <v>253.52566666666667</v>
      </c>
      <c r="BK21" s="183">
        <f t="shared" si="18"/>
        <v>253.52566666666667</v>
      </c>
      <c r="BL21" s="180">
        <f t="shared" si="18"/>
        <v>2.0544750000000001</v>
      </c>
      <c r="BM21" s="181">
        <f t="shared" si="18"/>
        <v>2.0544750000000001</v>
      </c>
      <c r="BN21" s="181">
        <f t="shared" si="18"/>
        <v>2.0544750000000001</v>
      </c>
    </row>
    <row r="22" spans="1:66">
      <c r="A22" s="6">
        <v>39965</v>
      </c>
      <c r="B22" s="43">
        <v>-9.8062106000462723E-4</v>
      </c>
      <c r="C22" s="43">
        <v>-9.8062106000462723E-4</v>
      </c>
      <c r="D22" s="43">
        <v>-9.8062106000462723E-4</v>
      </c>
      <c r="E22" s="65">
        <v>3.5988986828843217E-3</v>
      </c>
      <c r="F22" s="43">
        <v>3.5988986828843217E-3</v>
      </c>
      <c r="G22" s="43">
        <v>3.5988986828843217E-3</v>
      </c>
      <c r="H22" s="9"/>
      <c r="I22" s="8"/>
      <c r="J22" s="45"/>
      <c r="K22" s="43"/>
      <c r="L22" s="43"/>
      <c r="M22" s="64">
        <v>7.4999999999999997E-3</v>
      </c>
      <c r="N22" s="7">
        <v>7.4999999999999997E-3</v>
      </c>
      <c r="O22" s="7">
        <v>7.4999999999999997E-3</v>
      </c>
      <c r="P22" s="65">
        <v>0.13750000000000001</v>
      </c>
      <c r="Q22" s="43">
        <v>0.13750000000000001</v>
      </c>
      <c r="R22" s="43">
        <v>0.13750000000000001</v>
      </c>
      <c r="S22" s="76">
        <v>176.48099999999999</v>
      </c>
      <c r="T22" s="9">
        <v>176.48099999999999</v>
      </c>
      <c r="U22" s="9">
        <v>176.48099999999999</v>
      </c>
      <c r="V22" s="73">
        <f t="shared" si="0"/>
        <v>1.9516</v>
      </c>
      <c r="W22" s="42">
        <v>1.9516</v>
      </c>
      <c r="X22" s="42">
        <f t="shared" si="1"/>
        <v>1.9516</v>
      </c>
      <c r="Y22" s="161">
        <f t="shared" si="2"/>
        <v>-3.2417215944757771E-3</v>
      </c>
      <c r="Z22" s="162">
        <f t="shared" si="3"/>
        <v>-3.2417215944757771E-3</v>
      </c>
      <c r="AA22" s="162">
        <f t="shared" si="4"/>
        <v>-3.2417215944757771E-3</v>
      </c>
      <c r="AB22" s="163">
        <f t="shared" si="5"/>
        <v>1.3156591783703542E-2</v>
      </c>
      <c r="AC22" s="162">
        <f t="shared" si="6"/>
        <v>1.3156591783703542E-2</v>
      </c>
      <c r="AD22" s="162">
        <f t="shared" si="7"/>
        <v>1.3156591783703542E-2</v>
      </c>
      <c r="AE22" s="163">
        <f t="shared" si="8"/>
        <v>2.3785915099999944E-2</v>
      </c>
      <c r="AF22" s="162">
        <f t="shared" si="8"/>
        <v>2.3785915099999944E-2</v>
      </c>
      <c r="AG22" s="162">
        <f t="shared" si="8"/>
        <v>2.3785915099999944E-2</v>
      </c>
      <c r="AH22" s="163">
        <f t="shared" si="9"/>
        <v>0.13750000000000001</v>
      </c>
      <c r="AI22" s="162">
        <f t="shared" si="9"/>
        <v>0.13750000000000001</v>
      </c>
      <c r="AJ22" s="162">
        <f t="shared" si="9"/>
        <v>0.13750000000000001</v>
      </c>
      <c r="AK22" s="180">
        <f t="shared" si="9"/>
        <v>176.48099999999999</v>
      </c>
      <c r="AL22" s="181">
        <f t="shared" si="9"/>
        <v>176.48099999999999</v>
      </c>
      <c r="AM22" s="181">
        <f t="shared" si="9"/>
        <v>176.48099999999999</v>
      </c>
      <c r="AN22" s="180">
        <f t="shared" si="9"/>
        <v>1.9516</v>
      </c>
      <c r="AO22" s="181">
        <f t="shared" si="9"/>
        <v>1.9516</v>
      </c>
      <c r="AP22" s="181">
        <f t="shared" si="9"/>
        <v>1.9516</v>
      </c>
      <c r="AQ22" s="161">
        <f t="shared" si="10"/>
        <v>1.5245440604223282E-2</v>
      </c>
      <c r="AR22" s="162">
        <f t="shared" si="11"/>
        <v>1.5245440604223282E-2</v>
      </c>
      <c r="AS22" s="162">
        <f t="shared" si="12"/>
        <v>1.5245440604223282E-2</v>
      </c>
      <c r="AT22" s="163">
        <f t="shared" si="13"/>
        <v>4.8015654360757276E-2</v>
      </c>
      <c r="AU22" s="162">
        <f t="shared" si="14"/>
        <v>4.8015654360757276E-2</v>
      </c>
      <c r="AV22" s="162">
        <f t="shared" si="15"/>
        <v>4.8015654360757276E-2</v>
      </c>
      <c r="AW22" s="163">
        <f t="shared" si="16"/>
        <v>0.1231371729196773</v>
      </c>
      <c r="AX22" s="162">
        <f t="shared" si="16"/>
        <v>0.1231371729196773</v>
      </c>
      <c r="AY22" s="162">
        <f t="shared" si="16"/>
        <v>0.1231371729196773</v>
      </c>
      <c r="AZ22" s="163">
        <f t="shared" si="17"/>
        <v>0.13750000000000001</v>
      </c>
      <c r="BA22" s="162">
        <f t="shared" si="17"/>
        <v>0.13750000000000001</v>
      </c>
      <c r="BB22" s="162">
        <f t="shared" si="17"/>
        <v>0.13750000000000001</v>
      </c>
      <c r="BC22" s="180">
        <f t="shared" si="17"/>
        <v>176.48099999999999</v>
      </c>
      <c r="BD22" s="181">
        <f t="shared" si="17"/>
        <v>176.48099999999999</v>
      </c>
      <c r="BE22" s="181">
        <f t="shared" si="17"/>
        <v>176.48099999999999</v>
      </c>
      <c r="BF22" s="180">
        <f t="shared" si="17"/>
        <v>1.9516</v>
      </c>
      <c r="BG22" s="181">
        <f t="shared" si="17"/>
        <v>1.9516</v>
      </c>
      <c r="BH22" s="181">
        <f t="shared" si="17"/>
        <v>1.9516</v>
      </c>
      <c r="BI22" s="182">
        <f t="shared" si="19"/>
        <v>258.1848333333333</v>
      </c>
      <c r="BJ22" s="183">
        <f t="shared" si="18"/>
        <v>258.1848333333333</v>
      </c>
      <c r="BK22" s="183">
        <f t="shared" si="18"/>
        <v>258.1848333333333</v>
      </c>
      <c r="BL22" s="180">
        <f t="shared" si="18"/>
        <v>2.0844499999999999</v>
      </c>
      <c r="BM22" s="181">
        <f t="shared" si="18"/>
        <v>2.0844499999999999</v>
      </c>
      <c r="BN22" s="181">
        <f t="shared" si="18"/>
        <v>2.0844499999999999</v>
      </c>
    </row>
    <row r="23" spans="1:66">
      <c r="A23" s="6">
        <v>39995</v>
      </c>
      <c r="B23" s="43">
        <v>-4.3494732905929867E-3</v>
      </c>
      <c r="C23" s="43">
        <v>-4.3494732905929867E-3</v>
      </c>
      <c r="D23" s="43">
        <v>-4.3494732905929867E-3</v>
      </c>
      <c r="E23" s="65">
        <v>2.3996494894003018E-3</v>
      </c>
      <c r="F23" s="43">
        <v>2.3996494894003018E-3</v>
      </c>
      <c r="G23" s="43">
        <v>2.3996494894003018E-3</v>
      </c>
      <c r="H23" s="9"/>
      <c r="I23" s="8"/>
      <c r="J23" s="45"/>
      <c r="K23" s="43"/>
      <c r="L23" s="43"/>
      <c r="M23" s="65">
        <v>7.8000000000000005E-3</v>
      </c>
      <c r="N23" s="43">
        <v>7.8000000000000005E-3</v>
      </c>
      <c r="O23" s="43">
        <v>7.8000000000000005E-3</v>
      </c>
      <c r="P23" s="65">
        <v>0.13750000000000001</v>
      </c>
      <c r="Q23" s="43">
        <v>0.13750000000000001</v>
      </c>
      <c r="R23" s="43">
        <v>0.13750000000000001</v>
      </c>
      <c r="S23" s="77">
        <v>133.75700000000001</v>
      </c>
      <c r="T23" s="45">
        <v>133.75700000000001</v>
      </c>
      <c r="U23" s="45">
        <v>133.75700000000001</v>
      </c>
      <c r="V23" s="73">
        <f t="shared" si="0"/>
        <v>1.8726</v>
      </c>
      <c r="W23" s="42">
        <v>1.8726</v>
      </c>
      <c r="X23" s="42">
        <f t="shared" si="1"/>
        <v>1.8726</v>
      </c>
      <c r="Y23" s="161">
        <f t="shared" si="2"/>
        <v>-6.048906997133896E-3</v>
      </c>
      <c r="Z23" s="162">
        <f t="shared" si="3"/>
        <v>-6.048906997133896E-3</v>
      </c>
      <c r="AA23" s="162">
        <f t="shared" si="4"/>
        <v>-6.048906997133896E-3</v>
      </c>
      <c r="AB23" s="163">
        <f t="shared" si="5"/>
        <v>1.0735294617400193E-2</v>
      </c>
      <c r="AC23" s="162">
        <f t="shared" si="6"/>
        <v>1.0735294617400193E-2</v>
      </c>
      <c r="AD23" s="162">
        <f t="shared" si="7"/>
        <v>1.0735294617400193E-2</v>
      </c>
      <c r="AE23" s="163">
        <f t="shared" ref="AE23:AG48" si="20">FVSCHEDULE(1,M21:M23)-1</f>
        <v>2.3176760450000167E-2</v>
      </c>
      <c r="AF23" s="162">
        <f t="shared" si="20"/>
        <v>2.3176760450000167E-2</v>
      </c>
      <c r="AG23" s="162">
        <f t="shared" si="20"/>
        <v>2.3176760450000167E-2</v>
      </c>
      <c r="AH23" s="163">
        <f t="shared" ref="AH23:AP51" si="21">P23</f>
        <v>0.13750000000000001</v>
      </c>
      <c r="AI23" s="162">
        <f t="shared" si="21"/>
        <v>0.13750000000000001</v>
      </c>
      <c r="AJ23" s="162">
        <f t="shared" si="21"/>
        <v>0.13750000000000001</v>
      </c>
      <c r="AK23" s="180">
        <f t="shared" si="21"/>
        <v>133.75700000000001</v>
      </c>
      <c r="AL23" s="181">
        <f t="shared" si="21"/>
        <v>133.75700000000001</v>
      </c>
      <c r="AM23" s="181">
        <f t="shared" si="21"/>
        <v>133.75700000000001</v>
      </c>
      <c r="AN23" s="180">
        <f t="shared" si="21"/>
        <v>1.8726</v>
      </c>
      <c r="AO23" s="181">
        <f t="shared" si="21"/>
        <v>1.8726</v>
      </c>
      <c r="AP23" s="181">
        <f t="shared" si="21"/>
        <v>1.8726</v>
      </c>
      <c r="AQ23" s="161">
        <f t="shared" si="10"/>
        <v>-6.6953657662607302E-3</v>
      </c>
      <c r="AR23" s="162">
        <f t="shared" si="11"/>
        <v>-6.6953657662607302E-3</v>
      </c>
      <c r="AS23" s="162">
        <f t="shared" si="12"/>
        <v>-6.6953657662607302E-3</v>
      </c>
      <c r="AT23" s="163">
        <f t="shared" si="13"/>
        <v>4.4993956769823873E-2</v>
      </c>
      <c r="AU23" s="162">
        <f t="shared" si="14"/>
        <v>4.4993956769823873E-2</v>
      </c>
      <c r="AV23" s="162">
        <f t="shared" si="15"/>
        <v>4.4993956769823873E-2</v>
      </c>
      <c r="AW23" s="163">
        <f t="shared" si="16"/>
        <v>0.12002537390505741</v>
      </c>
      <c r="AX23" s="162">
        <f t="shared" si="16"/>
        <v>0.12002537390505741</v>
      </c>
      <c r="AY23" s="162">
        <f t="shared" si="16"/>
        <v>0.12002537390505741</v>
      </c>
      <c r="AZ23" s="163">
        <f t="shared" si="17"/>
        <v>0.13750000000000001</v>
      </c>
      <c r="BA23" s="162">
        <f t="shared" si="17"/>
        <v>0.13750000000000001</v>
      </c>
      <c r="BB23" s="162">
        <f t="shared" si="17"/>
        <v>0.13750000000000001</v>
      </c>
      <c r="BC23" s="180">
        <f t="shared" si="17"/>
        <v>133.75700000000001</v>
      </c>
      <c r="BD23" s="181">
        <f t="shared" si="17"/>
        <v>133.75700000000001</v>
      </c>
      <c r="BE23" s="181">
        <f t="shared" si="17"/>
        <v>133.75700000000001</v>
      </c>
      <c r="BF23" s="180">
        <f t="shared" si="17"/>
        <v>1.8726</v>
      </c>
      <c r="BG23" s="181">
        <f t="shared" si="17"/>
        <v>1.8726</v>
      </c>
      <c r="BH23" s="181">
        <f t="shared" si="17"/>
        <v>1.8726</v>
      </c>
      <c r="BI23" s="182">
        <f t="shared" si="19"/>
        <v>259.5096666666667</v>
      </c>
      <c r="BJ23" s="183">
        <f t="shared" si="18"/>
        <v>259.5096666666667</v>
      </c>
      <c r="BK23" s="183">
        <f t="shared" si="18"/>
        <v>259.5096666666667</v>
      </c>
      <c r="BL23" s="180">
        <f t="shared" si="18"/>
        <v>2.10995</v>
      </c>
      <c r="BM23" s="181">
        <f t="shared" si="18"/>
        <v>2.10995</v>
      </c>
      <c r="BN23" s="181">
        <f t="shared" si="18"/>
        <v>2.10995</v>
      </c>
    </row>
    <row r="24" spans="1:66">
      <c r="A24" s="6">
        <v>40026</v>
      </c>
      <c r="B24" s="43">
        <v>-3.6198044070192559E-3</v>
      </c>
      <c r="C24" s="43">
        <v>-3.6198044070192559E-3</v>
      </c>
      <c r="D24" s="43">
        <v>-3.6198044070192559E-3</v>
      </c>
      <c r="E24" s="65">
        <v>1.4995528239336586E-3</v>
      </c>
      <c r="F24" s="43">
        <v>1.4995528239336586E-3</v>
      </c>
      <c r="G24" s="43">
        <v>1.4995528239336586E-3</v>
      </c>
      <c r="H24" s="9"/>
      <c r="I24" s="8"/>
      <c r="J24" s="45"/>
      <c r="K24" s="43"/>
      <c r="L24" s="43"/>
      <c r="M24" s="65">
        <v>6.8999999999999999E-3</v>
      </c>
      <c r="N24" s="43">
        <v>6.8999999999999999E-3</v>
      </c>
      <c r="O24" s="43">
        <v>6.8999999999999999E-3</v>
      </c>
      <c r="P24" s="65">
        <v>0.13750000000000001</v>
      </c>
      <c r="Q24" s="43">
        <v>0.13750000000000001</v>
      </c>
      <c r="R24" s="43">
        <v>0.13750000000000001</v>
      </c>
      <c r="S24" s="77">
        <v>137.755</v>
      </c>
      <c r="T24" s="45">
        <v>137.755</v>
      </c>
      <c r="U24" s="45">
        <v>137.755</v>
      </c>
      <c r="V24" s="73">
        <f t="shared" si="0"/>
        <v>1.8864000000000001</v>
      </c>
      <c r="W24" s="42">
        <v>1.8864000000000001</v>
      </c>
      <c r="X24" s="42">
        <f t="shared" si="1"/>
        <v>1.8864000000000001</v>
      </c>
      <c r="Y24" s="161">
        <f t="shared" si="2"/>
        <v>-8.9263551126239626E-3</v>
      </c>
      <c r="Z24" s="162">
        <f t="shared" si="3"/>
        <v>-8.9263551126239626E-3</v>
      </c>
      <c r="AA24" s="162">
        <f t="shared" si="4"/>
        <v>-8.9263551126239626E-3</v>
      </c>
      <c r="AB24" s="163">
        <f t="shared" si="5"/>
        <v>7.5157451817375875E-3</v>
      </c>
      <c r="AC24" s="162">
        <f t="shared" si="6"/>
        <v>7.5157451817375875E-3</v>
      </c>
      <c r="AD24" s="162">
        <f t="shared" si="7"/>
        <v>7.5157451817375875E-3</v>
      </c>
      <c r="AE24" s="163">
        <f t="shared" si="20"/>
        <v>2.2364473649999939E-2</v>
      </c>
      <c r="AF24" s="162">
        <f t="shared" si="20"/>
        <v>2.2364473649999939E-2</v>
      </c>
      <c r="AG24" s="162">
        <f t="shared" si="20"/>
        <v>2.2364473649999939E-2</v>
      </c>
      <c r="AH24" s="163">
        <f t="shared" si="21"/>
        <v>0.13750000000000001</v>
      </c>
      <c r="AI24" s="162">
        <f t="shared" si="21"/>
        <v>0.13750000000000001</v>
      </c>
      <c r="AJ24" s="162">
        <f t="shared" si="21"/>
        <v>0.13750000000000001</v>
      </c>
      <c r="AK24" s="180">
        <f t="shared" si="21"/>
        <v>137.755</v>
      </c>
      <c r="AL24" s="181">
        <f t="shared" si="21"/>
        <v>137.755</v>
      </c>
      <c r="AM24" s="181">
        <f t="shared" si="21"/>
        <v>137.755</v>
      </c>
      <c r="AN24" s="180">
        <f t="shared" si="21"/>
        <v>1.8864000000000001</v>
      </c>
      <c r="AO24" s="181">
        <f t="shared" si="21"/>
        <v>1.8864000000000001</v>
      </c>
      <c r="AP24" s="181">
        <f t="shared" si="21"/>
        <v>1.8864000000000001</v>
      </c>
      <c r="AQ24" s="161">
        <f t="shared" si="10"/>
        <v>-7.0766041164459503E-3</v>
      </c>
      <c r="AR24" s="162">
        <f t="shared" si="11"/>
        <v>-7.0766041164459503E-3</v>
      </c>
      <c r="AS24" s="162">
        <f t="shared" si="12"/>
        <v>-7.0766041164459503E-3</v>
      </c>
      <c r="AT24" s="163">
        <f t="shared" si="13"/>
        <v>4.3638516815982742E-2</v>
      </c>
      <c r="AU24" s="162">
        <f t="shared" si="14"/>
        <v>4.3638516815982742E-2</v>
      </c>
      <c r="AV24" s="162">
        <f t="shared" si="15"/>
        <v>4.3638516815982742E-2</v>
      </c>
      <c r="AW24" s="163">
        <f t="shared" si="16"/>
        <v>0.11647712997228243</v>
      </c>
      <c r="AX24" s="162">
        <f t="shared" si="16"/>
        <v>0.11647712997228243</v>
      </c>
      <c r="AY24" s="162">
        <f t="shared" si="16"/>
        <v>0.11647712997228243</v>
      </c>
      <c r="AZ24" s="163">
        <f t="shared" si="17"/>
        <v>0.13750000000000001</v>
      </c>
      <c r="BA24" s="162">
        <f t="shared" si="17"/>
        <v>0.13750000000000001</v>
      </c>
      <c r="BB24" s="162">
        <f t="shared" si="17"/>
        <v>0.13750000000000001</v>
      </c>
      <c r="BC24" s="180">
        <f t="shared" si="17"/>
        <v>137.755</v>
      </c>
      <c r="BD24" s="181">
        <f t="shared" si="17"/>
        <v>137.755</v>
      </c>
      <c r="BE24" s="181">
        <f t="shared" si="17"/>
        <v>137.755</v>
      </c>
      <c r="BF24" s="180">
        <f t="shared" si="17"/>
        <v>1.8864000000000001</v>
      </c>
      <c r="BG24" s="181">
        <f t="shared" si="17"/>
        <v>1.8864000000000001</v>
      </c>
      <c r="BH24" s="181">
        <f t="shared" si="17"/>
        <v>1.8864000000000001</v>
      </c>
      <c r="BI24" s="182">
        <f t="shared" si="19"/>
        <v>260.13074999999998</v>
      </c>
      <c r="BJ24" s="183">
        <f t="shared" si="18"/>
        <v>260.13074999999998</v>
      </c>
      <c r="BK24" s="183">
        <f t="shared" si="18"/>
        <v>260.13074999999998</v>
      </c>
      <c r="BL24" s="180">
        <f t="shared" si="18"/>
        <v>2.1309499999999999</v>
      </c>
      <c r="BM24" s="181">
        <f t="shared" si="18"/>
        <v>2.1309499999999999</v>
      </c>
      <c r="BN24" s="181">
        <f t="shared" si="18"/>
        <v>2.1309499999999999</v>
      </c>
    </row>
    <row r="25" spans="1:66">
      <c r="A25" s="6">
        <v>40057</v>
      </c>
      <c r="B25" s="43">
        <v>4.1958770300531967E-3</v>
      </c>
      <c r="C25" s="43">
        <v>4.1958770300531967E-3</v>
      </c>
      <c r="D25" s="43">
        <v>4.1958770300531967E-3</v>
      </c>
      <c r="E25" s="65">
        <v>2.4003921199995393E-3</v>
      </c>
      <c r="F25" s="43">
        <v>2.4003921199995393E-3</v>
      </c>
      <c r="G25" s="43">
        <v>2.4003921199995393E-3</v>
      </c>
      <c r="H25" s="9"/>
      <c r="I25" s="8"/>
      <c r="J25" s="45"/>
      <c r="K25" s="43"/>
      <c r="L25" s="43"/>
      <c r="M25" s="65">
        <v>6.8999999999999999E-3</v>
      </c>
      <c r="N25" s="43">
        <v>6.8999999999999999E-3</v>
      </c>
      <c r="O25" s="43">
        <v>6.8999999999999999E-3</v>
      </c>
      <c r="P25" s="65">
        <v>0.13750000000000001</v>
      </c>
      <c r="Q25" s="43">
        <v>0.13750000000000001</v>
      </c>
      <c r="R25" s="43">
        <v>0.13750000000000001</v>
      </c>
      <c r="S25" s="77">
        <v>126.631</v>
      </c>
      <c r="T25" s="45">
        <v>126.631</v>
      </c>
      <c r="U25" s="45">
        <v>126.631</v>
      </c>
      <c r="V25" s="73">
        <f t="shared" si="0"/>
        <v>1.7781</v>
      </c>
      <c r="W25" s="42">
        <v>1.7781</v>
      </c>
      <c r="X25" s="42">
        <f t="shared" si="1"/>
        <v>1.7781</v>
      </c>
      <c r="Y25" s="161">
        <f t="shared" si="2"/>
        <v>-3.7910284733052579E-3</v>
      </c>
      <c r="Z25" s="162">
        <f t="shared" si="3"/>
        <v>-3.7910284733052579E-3</v>
      </c>
      <c r="AA25" s="162">
        <f t="shared" si="4"/>
        <v>-3.7910284733052579E-3</v>
      </c>
      <c r="AB25" s="163">
        <f t="shared" si="5"/>
        <v>6.3125610865828463E-3</v>
      </c>
      <c r="AC25" s="162">
        <f t="shared" si="6"/>
        <v>6.3125610865828463E-3</v>
      </c>
      <c r="AD25" s="162">
        <f t="shared" si="7"/>
        <v>6.3125610865828463E-3</v>
      </c>
      <c r="AE25" s="163">
        <f t="shared" si="20"/>
        <v>2.175562135799991E-2</v>
      </c>
      <c r="AF25" s="162">
        <f t="shared" si="20"/>
        <v>2.175562135799991E-2</v>
      </c>
      <c r="AG25" s="162">
        <f t="shared" si="20"/>
        <v>2.175562135799991E-2</v>
      </c>
      <c r="AH25" s="163">
        <f t="shared" si="21"/>
        <v>0.13750000000000001</v>
      </c>
      <c r="AI25" s="162">
        <f t="shared" si="21"/>
        <v>0.13750000000000001</v>
      </c>
      <c r="AJ25" s="162">
        <f t="shared" si="21"/>
        <v>0.13750000000000001</v>
      </c>
      <c r="AK25" s="180">
        <f t="shared" si="21"/>
        <v>126.631</v>
      </c>
      <c r="AL25" s="181">
        <f t="shared" si="21"/>
        <v>126.631</v>
      </c>
      <c r="AM25" s="181">
        <f t="shared" si="21"/>
        <v>126.631</v>
      </c>
      <c r="AN25" s="180">
        <f t="shared" si="21"/>
        <v>1.7781</v>
      </c>
      <c r="AO25" s="181">
        <f t="shared" si="21"/>
        <v>1.7781</v>
      </c>
      <c r="AP25" s="181">
        <f t="shared" si="21"/>
        <v>1.7781</v>
      </c>
      <c r="AQ25" s="161">
        <f t="shared" si="10"/>
        <v>-3.9650036772210795E-3</v>
      </c>
      <c r="AR25" s="162">
        <f t="shared" si="11"/>
        <v>-3.9650036772210795E-3</v>
      </c>
      <c r="AS25" s="162">
        <f t="shared" si="12"/>
        <v>-3.9650036772210795E-3</v>
      </c>
      <c r="AT25" s="163">
        <f t="shared" si="13"/>
        <v>4.343100767066832E-2</v>
      </c>
      <c r="AU25" s="162">
        <f t="shared" si="14"/>
        <v>4.343100767066832E-2</v>
      </c>
      <c r="AV25" s="162">
        <f t="shared" si="15"/>
        <v>4.343100767066832E-2</v>
      </c>
      <c r="AW25" s="163">
        <f t="shared" si="16"/>
        <v>0.11194937900008983</v>
      </c>
      <c r="AX25" s="162">
        <f t="shared" si="16"/>
        <v>0.11194937900008983</v>
      </c>
      <c r="AY25" s="162">
        <f t="shared" si="16"/>
        <v>0.11194937900008983</v>
      </c>
      <c r="AZ25" s="163">
        <f t="shared" si="17"/>
        <v>0.13750000000000001</v>
      </c>
      <c r="BA25" s="162">
        <f t="shared" si="17"/>
        <v>0.13750000000000001</v>
      </c>
      <c r="BB25" s="162">
        <f t="shared" si="17"/>
        <v>0.13750000000000001</v>
      </c>
      <c r="BC25" s="180">
        <f t="shared" si="17"/>
        <v>126.631</v>
      </c>
      <c r="BD25" s="181">
        <f t="shared" si="17"/>
        <v>126.631</v>
      </c>
      <c r="BE25" s="181">
        <f t="shared" si="17"/>
        <v>126.631</v>
      </c>
      <c r="BF25" s="180">
        <f t="shared" si="17"/>
        <v>1.7781</v>
      </c>
      <c r="BG25" s="181">
        <f t="shared" si="17"/>
        <v>1.7781</v>
      </c>
      <c r="BH25" s="181">
        <f t="shared" si="17"/>
        <v>1.7781</v>
      </c>
      <c r="BI25" s="182">
        <f t="shared" si="19"/>
        <v>255.7416666666667</v>
      </c>
      <c r="BJ25" s="183">
        <f t="shared" si="18"/>
        <v>255.7416666666667</v>
      </c>
      <c r="BK25" s="183">
        <f t="shared" si="18"/>
        <v>255.7416666666667</v>
      </c>
      <c r="BL25" s="180">
        <f t="shared" si="18"/>
        <v>2.1195999999999997</v>
      </c>
      <c r="BM25" s="181">
        <f t="shared" si="18"/>
        <v>2.1195999999999997</v>
      </c>
      <c r="BN25" s="181">
        <f t="shared" si="18"/>
        <v>2.1195999999999997</v>
      </c>
    </row>
    <row r="26" spans="1:66">
      <c r="A26" s="6">
        <v>40087</v>
      </c>
      <c r="B26" s="43">
        <v>4.5438269394626474E-4</v>
      </c>
      <c r="C26" s="43">
        <v>4.5438269394626474E-4</v>
      </c>
      <c r="D26" s="43">
        <v>4.5438269394626474E-4</v>
      </c>
      <c r="E26" s="65">
        <v>2.7998914874591829E-3</v>
      </c>
      <c r="F26" s="43">
        <v>2.7998914874591829E-3</v>
      </c>
      <c r="G26" s="43">
        <v>2.7998914874591829E-3</v>
      </c>
      <c r="H26" s="9"/>
      <c r="I26" s="8"/>
      <c r="J26" s="45"/>
      <c r="K26" s="43"/>
      <c r="L26" s="43"/>
      <c r="M26" s="65">
        <v>6.8999999999999999E-3</v>
      </c>
      <c r="N26" s="43">
        <v>6.8999999999999999E-3</v>
      </c>
      <c r="O26" s="43">
        <v>6.8999999999999999E-3</v>
      </c>
      <c r="P26" s="65">
        <v>0.13750000000000001</v>
      </c>
      <c r="Q26" s="43">
        <v>0.13750000000000001</v>
      </c>
      <c r="R26" s="43">
        <v>0.13750000000000001</v>
      </c>
      <c r="S26" s="77">
        <v>137.51300000000001</v>
      </c>
      <c r="T26" s="45">
        <v>137.51300000000001</v>
      </c>
      <c r="U26" s="45">
        <v>137.51300000000001</v>
      </c>
      <c r="V26" s="73">
        <f t="shared" si="0"/>
        <v>1.744</v>
      </c>
      <c r="W26" s="42">
        <v>1.744</v>
      </c>
      <c r="X26" s="42">
        <f t="shared" si="1"/>
        <v>1.744</v>
      </c>
      <c r="Y26" s="161">
        <f t="shared" si="2"/>
        <v>1.0155219189660336E-3</v>
      </c>
      <c r="Z26" s="162">
        <f t="shared" si="3"/>
        <v>1.0155219189660336E-3</v>
      </c>
      <c r="AA26" s="162">
        <f t="shared" si="4"/>
        <v>1.0155219189660336E-3</v>
      </c>
      <c r="AB26" s="163">
        <f t="shared" si="5"/>
        <v>6.7143654470753766E-3</v>
      </c>
      <c r="AC26" s="162">
        <f t="shared" si="6"/>
        <v>6.7143654470753766E-3</v>
      </c>
      <c r="AD26" s="162">
        <f t="shared" si="7"/>
        <v>6.7143654470753766E-3</v>
      </c>
      <c r="AE26" s="163">
        <f t="shared" si="20"/>
        <v>2.0843158508999649E-2</v>
      </c>
      <c r="AF26" s="162">
        <f t="shared" si="20"/>
        <v>2.0843158508999649E-2</v>
      </c>
      <c r="AG26" s="162">
        <f t="shared" si="20"/>
        <v>2.0843158508999649E-2</v>
      </c>
      <c r="AH26" s="163">
        <f t="shared" si="21"/>
        <v>0.13750000000000001</v>
      </c>
      <c r="AI26" s="162">
        <f t="shared" si="21"/>
        <v>0.13750000000000001</v>
      </c>
      <c r="AJ26" s="162">
        <f t="shared" si="21"/>
        <v>0.13750000000000001</v>
      </c>
      <c r="AK26" s="180">
        <f t="shared" si="21"/>
        <v>137.51300000000001</v>
      </c>
      <c r="AL26" s="181">
        <f t="shared" si="21"/>
        <v>137.51300000000001</v>
      </c>
      <c r="AM26" s="181">
        <f t="shared" si="21"/>
        <v>137.51300000000001</v>
      </c>
      <c r="AN26" s="180">
        <f t="shared" si="21"/>
        <v>1.744</v>
      </c>
      <c r="AO26" s="181">
        <f t="shared" si="21"/>
        <v>1.744</v>
      </c>
      <c r="AP26" s="181">
        <f t="shared" si="21"/>
        <v>1.744</v>
      </c>
      <c r="AQ26" s="161">
        <f t="shared" si="10"/>
        <v>-1.3141740799563095E-2</v>
      </c>
      <c r="AR26" s="162">
        <f t="shared" si="11"/>
        <v>-1.3141740799563095E-2</v>
      </c>
      <c r="AS26" s="162">
        <f t="shared" si="12"/>
        <v>-1.3141740799563095E-2</v>
      </c>
      <c r="AT26" s="163">
        <f t="shared" si="13"/>
        <v>4.166391249743473E-2</v>
      </c>
      <c r="AU26" s="162">
        <f t="shared" si="14"/>
        <v>4.166391249743473E-2</v>
      </c>
      <c r="AV26" s="162">
        <f t="shared" si="15"/>
        <v>4.166391249743473E-2</v>
      </c>
      <c r="AW26" s="163">
        <f t="shared" si="16"/>
        <v>0.1066737468767327</v>
      </c>
      <c r="AX26" s="162">
        <f t="shared" si="16"/>
        <v>0.1066737468767327</v>
      </c>
      <c r="AY26" s="162">
        <f t="shared" si="16"/>
        <v>0.1066737468767327</v>
      </c>
      <c r="AZ26" s="163">
        <f t="shared" si="17"/>
        <v>0.13750000000000001</v>
      </c>
      <c r="BA26" s="162">
        <f t="shared" si="17"/>
        <v>0.13750000000000001</v>
      </c>
      <c r="BB26" s="162">
        <f t="shared" si="17"/>
        <v>0.13750000000000001</v>
      </c>
      <c r="BC26" s="180">
        <f t="shared" si="17"/>
        <v>137.51300000000001</v>
      </c>
      <c r="BD26" s="181">
        <f t="shared" si="17"/>
        <v>137.51300000000001</v>
      </c>
      <c r="BE26" s="181">
        <f t="shared" si="17"/>
        <v>137.51300000000001</v>
      </c>
      <c r="BF26" s="180">
        <f t="shared" si="17"/>
        <v>1.744</v>
      </c>
      <c r="BG26" s="181">
        <f t="shared" si="17"/>
        <v>1.744</v>
      </c>
      <c r="BH26" s="181">
        <f t="shared" si="17"/>
        <v>1.744</v>
      </c>
      <c r="BI26" s="182">
        <f t="shared" si="19"/>
        <v>239.44524999999999</v>
      </c>
      <c r="BJ26" s="183">
        <f t="shared" si="18"/>
        <v>239.44524999999999</v>
      </c>
      <c r="BK26" s="183">
        <f t="shared" si="18"/>
        <v>239.44524999999999</v>
      </c>
      <c r="BL26" s="180">
        <f t="shared" si="18"/>
        <v>2.0886583333333326</v>
      </c>
      <c r="BM26" s="181">
        <f t="shared" si="18"/>
        <v>2.0886583333333326</v>
      </c>
      <c r="BN26" s="181">
        <f t="shared" si="18"/>
        <v>2.0886583333333326</v>
      </c>
    </row>
    <row r="27" spans="1:66">
      <c r="A27" s="6">
        <v>40118</v>
      </c>
      <c r="B27" s="43">
        <v>1.0342384771269142E-3</v>
      </c>
      <c r="C27" s="43">
        <v>1.0342384771269142E-3</v>
      </c>
      <c r="D27" s="43">
        <v>1.0342384771269142E-3</v>
      </c>
      <c r="E27" s="65">
        <v>4.1012761381207241E-3</v>
      </c>
      <c r="F27" s="43">
        <v>4.1012761381207241E-3</v>
      </c>
      <c r="G27" s="43">
        <v>4.1012761381207241E-3</v>
      </c>
      <c r="H27" s="9"/>
      <c r="I27" s="8"/>
      <c r="J27" s="45"/>
      <c r="K27" s="43"/>
      <c r="L27" s="43"/>
      <c r="M27" s="65">
        <v>6.6E-3</v>
      </c>
      <c r="N27" s="43">
        <v>6.6E-3</v>
      </c>
      <c r="O27" s="43">
        <v>6.6E-3</v>
      </c>
      <c r="P27" s="65">
        <v>0.13750000000000001</v>
      </c>
      <c r="Q27" s="43">
        <v>0.13750000000000001</v>
      </c>
      <c r="R27" s="43">
        <v>0.13750000000000001</v>
      </c>
      <c r="S27" s="77">
        <v>129.149</v>
      </c>
      <c r="T27" s="45">
        <v>129.149</v>
      </c>
      <c r="U27" s="45">
        <v>129.149</v>
      </c>
      <c r="V27" s="73">
        <f t="shared" si="0"/>
        <v>1.7504999999999999</v>
      </c>
      <c r="W27" s="42">
        <v>1.7504999999999999</v>
      </c>
      <c r="X27" s="42">
        <f t="shared" si="1"/>
        <v>1.7504999999999999</v>
      </c>
      <c r="Y27" s="161">
        <f t="shared" si="2"/>
        <v>5.6912161843805098E-3</v>
      </c>
      <c r="Z27" s="162">
        <f t="shared" si="3"/>
        <v>5.6912161843805098E-3</v>
      </c>
      <c r="AA27" s="162">
        <f t="shared" si="4"/>
        <v>5.6912161843805098E-3</v>
      </c>
      <c r="AB27" s="163">
        <f t="shared" si="5"/>
        <v>9.3296359461239042E-3</v>
      </c>
      <c r="AC27" s="162">
        <f t="shared" si="6"/>
        <v>9.3296359461239042E-3</v>
      </c>
      <c r="AD27" s="162">
        <f t="shared" si="7"/>
        <v>9.3296359461239042E-3</v>
      </c>
      <c r="AE27" s="163">
        <f t="shared" si="20"/>
        <v>2.0539004225999635E-2</v>
      </c>
      <c r="AF27" s="162">
        <f t="shared" si="20"/>
        <v>2.0539004225999635E-2</v>
      </c>
      <c r="AG27" s="162">
        <f t="shared" si="20"/>
        <v>2.0539004225999635E-2</v>
      </c>
      <c r="AH27" s="163">
        <f t="shared" si="21"/>
        <v>0.13750000000000001</v>
      </c>
      <c r="AI27" s="162">
        <f t="shared" si="21"/>
        <v>0.13750000000000001</v>
      </c>
      <c r="AJ27" s="162">
        <f t="shared" si="21"/>
        <v>0.13750000000000001</v>
      </c>
      <c r="AK27" s="180">
        <f t="shared" si="21"/>
        <v>129.149</v>
      </c>
      <c r="AL27" s="181">
        <f t="shared" si="21"/>
        <v>129.149</v>
      </c>
      <c r="AM27" s="181">
        <f t="shared" si="21"/>
        <v>129.149</v>
      </c>
      <c r="AN27" s="180">
        <f t="shared" si="21"/>
        <v>1.7504999999999999</v>
      </c>
      <c r="AO27" s="181">
        <f t="shared" si="21"/>
        <v>1.7504999999999999</v>
      </c>
      <c r="AP27" s="181">
        <f t="shared" si="21"/>
        <v>1.7504999999999999</v>
      </c>
      <c r="AQ27" s="161">
        <f t="shared" si="10"/>
        <v>-1.5908605594703862E-2</v>
      </c>
      <c r="AR27" s="162">
        <f t="shared" si="11"/>
        <v>-1.5908605594703862E-2</v>
      </c>
      <c r="AS27" s="162">
        <f t="shared" si="12"/>
        <v>-1.5908605594703862E-2</v>
      </c>
      <c r="AT27" s="163">
        <f t="shared" si="13"/>
        <v>4.2183459397250767E-2</v>
      </c>
      <c r="AU27" s="162">
        <f t="shared" si="14"/>
        <v>4.2183459397250767E-2</v>
      </c>
      <c r="AV27" s="162">
        <f t="shared" si="15"/>
        <v>4.2183459397250767E-2</v>
      </c>
      <c r="AW27" s="163">
        <f t="shared" si="16"/>
        <v>0.10294831050110798</v>
      </c>
      <c r="AX27" s="162">
        <f t="shared" si="16"/>
        <v>0.10294831050110798</v>
      </c>
      <c r="AY27" s="162">
        <f t="shared" si="16"/>
        <v>0.10294831050110798</v>
      </c>
      <c r="AZ27" s="163">
        <f t="shared" si="17"/>
        <v>0.13750000000000001</v>
      </c>
      <c r="BA27" s="162">
        <f t="shared" si="17"/>
        <v>0.13750000000000001</v>
      </c>
      <c r="BB27" s="162">
        <f t="shared" si="17"/>
        <v>0.13750000000000001</v>
      </c>
      <c r="BC27" s="180">
        <f t="shared" si="17"/>
        <v>129.149</v>
      </c>
      <c r="BD27" s="181">
        <f t="shared" si="17"/>
        <v>129.149</v>
      </c>
      <c r="BE27" s="181">
        <f t="shared" si="17"/>
        <v>129.149</v>
      </c>
      <c r="BF27" s="180">
        <f t="shared" si="17"/>
        <v>1.7504999999999999</v>
      </c>
      <c r="BG27" s="181">
        <f t="shared" si="17"/>
        <v>1.7504999999999999</v>
      </c>
      <c r="BH27" s="181">
        <f t="shared" si="17"/>
        <v>1.7504999999999999</v>
      </c>
      <c r="BI27" s="182">
        <f t="shared" si="19"/>
        <v>223.1393333333333</v>
      </c>
      <c r="BJ27" s="183">
        <f t="shared" si="18"/>
        <v>223.1393333333333</v>
      </c>
      <c r="BK27" s="183">
        <f t="shared" si="18"/>
        <v>223.1393333333333</v>
      </c>
      <c r="BL27" s="180">
        <f t="shared" si="18"/>
        <v>2.040108333333333</v>
      </c>
      <c r="BM27" s="181">
        <f t="shared" si="18"/>
        <v>2.040108333333333</v>
      </c>
      <c r="BN27" s="181">
        <f t="shared" si="18"/>
        <v>2.040108333333333</v>
      </c>
    </row>
    <row r="28" spans="1:66">
      <c r="A28" s="6">
        <v>40148</v>
      </c>
      <c r="B28" s="43">
        <v>-2.5866235316164277E-3</v>
      </c>
      <c r="C28" s="55">
        <v>-2.5866235316164277E-3</v>
      </c>
      <c r="D28" s="55">
        <v>-2.5866235316164277E-3</v>
      </c>
      <c r="E28" s="65">
        <v>3.6986898256095024E-3</v>
      </c>
      <c r="F28" s="55">
        <v>3.6986898256095024E-3</v>
      </c>
      <c r="G28" s="55">
        <v>3.6986898256095024E-3</v>
      </c>
      <c r="H28" s="9"/>
      <c r="I28" s="8"/>
      <c r="J28" s="43"/>
      <c r="K28" s="43"/>
      <c r="L28" s="43"/>
      <c r="M28" s="65">
        <v>7.1999999999999998E-3</v>
      </c>
      <c r="N28" s="55">
        <v>7.1999999999999998E-3</v>
      </c>
      <c r="O28" s="55">
        <v>7.1999999999999998E-3</v>
      </c>
      <c r="P28" s="65">
        <v>0.13750000000000001</v>
      </c>
      <c r="Q28" s="55">
        <v>0.13750000000000001</v>
      </c>
      <c r="R28" s="55">
        <v>0.13750000000000001</v>
      </c>
      <c r="S28" s="104">
        <v>122.52</v>
      </c>
      <c r="T28" s="102">
        <v>122.52</v>
      </c>
      <c r="U28" s="102">
        <v>122.52</v>
      </c>
      <c r="V28" s="73">
        <f t="shared" si="0"/>
        <v>1.7412000000000001</v>
      </c>
      <c r="W28" s="56">
        <v>1.7412000000000001</v>
      </c>
      <c r="X28" s="56">
        <f t="shared" si="1"/>
        <v>1.7412000000000001</v>
      </c>
      <c r="Y28" s="161">
        <f t="shared" si="2"/>
        <v>-1.1013841385865142E-3</v>
      </c>
      <c r="Z28" s="162">
        <f t="shared" si="3"/>
        <v>-1.1013841385865142E-3</v>
      </c>
      <c r="AA28" s="162">
        <f t="shared" si="4"/>
        <v>-1.1013841385865142E-3</v>
      </c>
      <c r="AB28" s="163">
        <f t="shared" si="5"/>
        <v>1.0636908330347028E-2</v>
      </c>
      <c r="AC28" s="162">
        <f t="shared" si="6"/>
        <v>1.0636908330347028E-2</v>
      </c>
      <c r="AD28" s="162">
        <f t="shared" si="7"/>
        <v>1.0636908330347028E-2</v>
      </c>
      <c r="AE28" s="163">
        <f t="shared" si="20"/>
        <v>2.0843067887999833E-2</v>
      </c>
      <c r="AF28" s="162">
        <f t="shared" si="20"/>
        <v>2.0843067887999833E-2</v>
      </c>
      <c r="AG28" s="162">
        <f t="shared" si="20"/>
        <v>2.0843067887999833E-2</v>
      </c>
      <c r="AH28" s="163">
        <f t="shared" si="21"/>
        <v>0.13750000000000001</v>
      </c>
      <c r="AI28" s="162">
        <f t="shared" si="21"/>
        <v>0.13750000000000001</v>
      </c>
      <c r="AJ28" s="162">
        <f t="shared" si="21"/>
        <v>0.13750000000000001</v>
      </c>
      <c r="AK28" s="180">
        <f t="shared" si="21"/>
        <v>122.52</v>
      </c>
      <c r="AL28" s="181">
        <f t="shared" si="21"/>
        <v>122.52</v>
      </c>
      <c r="AM28" s="181">
        <f t="shared" si="21"/>
        <v>122.52</v>
      </c>
      <c r="AN28" s="180">
        <f t="shared" si="21"/>
        <v>1.7412000000000001</v>
      </c>
      <c r="AO28" s="181">
        <f t="shared" si="21"/>
        <v>1.7412000000000001</v>
      </c>
      <c r="AP28" s="181">
        <f t="shared" si="21"/>
        <v>1.7412000000000001</v>
      </c>
      <c r="AQ28" s="161">
        <f t="shared" si="10"/>
        <v>-1.7192492255360237E-2</v>
      </c>
      <c r="AR28" s="162">
        <f t="shared" si="11"/>
        <v>-1.7192492255360237E-2</v>
      </c>
      <c r="AS28" s="162">
        <f t="shared" si="12"/>
        <v>-1.7192492255360237E-2</v>
      </c>
      <c r="AT28" s="163">
        <f t="shared" si="13"/>
        <v>4.3116500625678622E-2</v>
      </c>
      <c r="AU28" s="162">
        <f t="shared" si="14"/>
        <v>4.3116500625678622E-2</v>
      </c>
      <c r="AV28" s="162">
        <f t="shared" si="15"/>
        <v>4.3116500625678622E-2</v>
      </c>
      <c r="AW28" s="163">
        <f t="shared" si="16"/>
        <v>9.8694034553175936E-2</v>
      </c>
      <c r="AX28" s="162">
        <f t="shared" si="16"/>
        <v>9.8694034553175936E-2</v>
      </c>
      <c r="AY28" s="162">
        <f t="shared" si="16"/>
        <v>9.8694034553175936E-2</v>
      </c>
      <c r="AZ28" s="163">
        <f t="shared" si="17"/>
        <v>0.13750000000000001</v>
      </c>
      <c r="BA28" s="162">
        <f t="shared" si="17"/>
        <v>0.13750000000000001</v>
      </c>
      <c r="BB28" s="162">
        <f t="shared" si="17"/>
        <v>0.13750000000000001</v>
      </c>
      <c r="BC28" s="180">
        <f t="shared" si="17"/>
        <v>122.52</v>
      </c>
      <c r="BD28" s="181">
        <f t="shared" si="17"/>
        <v>122.52</v>
      </c>
      <c r="BE28" s="181">
        <f t="shared" si="17"/>
        <v>122.52</v>
      </c>
      <c r="BF28" s="180">
        <f t="shared" si="17"/>
        <v>1.7412000000000001</v>
      </c>
      <c r="BG28" s="181">
        <f t="shared" si="17"/>
        <v>1.7412000000000001</v>
      </c>
      <c r="BH28" s="181">
        <f t="shared" si="17"/>
        <v>1.7412000000000001</v>
      </c>
      <c r="BI28" s="182">
        <f t="shared" si="19"/>
        <v>208.30683333333332</v>
      </c>
      <c r="BJ28" s="183">
        <f t="shared" si="18"/>
        <v>208.30683333333332</v>
      </c>
      <c r="BK28" s="183">
        <f t="shared" si="18"/>
        <v>208.30683333333332</v>
      </c>
      <c r="BL28" s="180">
        <f t="shared" si="18"/>
        <v>1.9904583333333328</v>
      </c>
      <c r="BM28" s="181">
        <f t="shared" si="18"/>
        <v>1.9904583333333328</v>
      </c>
      <c r="BN28" s="181">
        <f t="shared" si="18"/>
        <v>1.9904583333333328</v>
      </c>
    </row>
    <row r="29" spans="1:66">
      <c r="A29" s="53">
        <v>40179</v>
      </c>
      <c r="B29" s="90">
        <v>6.3040946949188825E-3</v>
      </c>
      <c r="C29" s="90">
        <v>6.3040946949188825E-3</v>
      </c>
      <c r="D29" s="90">
        <v>6.3040946949188825E-3</v>
      </c>
      <c r="E29" s="91">
        <v>7.499362073707605E-3</v>
      </c>
      <c r="F29" s="90">
        <v>7.499362073707605E-3</v>
      </c>
      <c r="G29" s="90">
        <v>7.499362073707605E-3</v>
      </c>
      <c r="H29" s="101"/>
      <c r="I29" s="99"/>
      <c r="J29" s="97"/>
      <c r="K29" s="90"/>
      <c r="L29" s="90"/>
      <c r="M29" s="91">
        <v>6.6E-3</v>
      </c>
      <c r="N29" s="90">
        <v>6.6E-3</v>
      </c>
      <c r="O29" s="90">
        <v>6.6E-3</v>
      </c>
      <c r="P29" s="91">
        <v>0.13750000000000001</v>
      </c>
      <c r="Q29" s="90">
        <v>0.13750000000000001</v>
      </c>
      <c r="R29" s="90">
        <v>0.13750000000000001</v>
      </c>
      <c r="S29" s="105">
        <v>144.02000000000001</v>
      </c>
      <c r="T29" s="103">
        <v>144.02000000000001</v>
      </c>
      <c r="U29" s="103">
        <v>144.02000000000001</v>
      </c>
      <c r="V29" s="94">
        <f t="shared" si="0"/>
        <v>1.8748</v>
      </c>
      <c r="W29" s="95">
        <v>1.8748</v>
      </c>
      <c r="X29" s="95">
        <f t="shared" si="1"/>
        <v>1.8748</v>
      </c>
      <c r="Y29" s="164">
        <f t="shared" si="2"/>
        <v>4.7392312078373688E-3</v>
      </c>
      <c r="Z29" s="165">
        <f t="shared" si="3"/>
        <v>4.7392312078373688E-3</v>
      </c>
      <c r="AA29" s="165">
        <f t="shared" si="4"/>
        <v>4.7392312078373688E-3</v>
      </c>
      <c r="AB29" s="166">
        <f t="shared" si="5"/>
        <v>1.5373105915122087E-2</v>
      </c>
      <c r="AC29" s="165">
        <f t="shared" si="6"/>
        <v>1.5373105915122087E-2</v>
      </c>
      <c r="AD29" s="165">
        <f t="shared" si="7"/>
        <v>1.5373105915122087E-2</v>
      </c>
      <c r="AE29" s="166">
        <f t="shared" si="20"/>
        <v>2.0538913632E-2</v>
      </c>
      <c r="AF29" s="165">
        <f t="shared" si="20"/>
        <v>2.0538913632E-2</v>
      </c>
      <c r="AG29" s="165">
        <f t="shared" si="20"/>
        <v>2.0538913632E-2</v>
      </c>
      <c r="AH29" s="166">
        <f t="shared" si="21"/>
        <v>0.13750000000000001</v>
      </c>
      <c r="AI29" s="165">
        <f t="shared" si="21"/>
        <v>0.13750000000000001</v>
      </c>
      <c r="AJ29" s="165">
        <f t="shared" si="21"/>
        <v>0.13750000000000001</v>
      </c>
      <c r="AK29" s="184">
        <f t="shared" si="21"/>
        <v>144.02000000000001</v>
      </c>
      <c r="AL29" s="185">
        <f t="shared" si="21"/>
        <v>144.02000000000001</v>
      </c>
      <c r="AM29" s="185">
        <f t="shared" si="21"/>
        <v>144.02000000000001</v>
      </c>
      <c r="AN29" s="184">
        <f t="shared" si="21"/>
        <v>1.8748</v>
      </c>
      <c r="AO29" s="185">
        <f t="shared" si="21"/>
        <v>1.8748</v>
      </c>
      <c r="AP29" s="185">
        <f t="shared" si="21"/>
        <v>1.8748</v>
      </c>
      <c r="AQ29" s="164">
        <f t="shared" si="10"/>
        <v>-6.669399827224809E-3</v>
      </c>
      <c r="AR29" s="165">
        <f t="shared" si="11"/>
        <v>-6.669399827224809E-3</v>
      </c>
      <c r="AS29" s="165">
        <f t="shared" si="12"/>
        <v>-6.669399827224809E-3</v>
      </c>
      <c r="AT29" s="166">
        <f t="shared" si="13"/>
        <v>4.5920859794821967E-2</v>
      </c>
      <c r="AU29" s="165">
        <f t="shared" si="14"/>
        <v>4.5920859794821967E-2</v>
      </c>
      <c r="AV29" s="165">
        <f t="shared" si="15"/>
        <v>4.5920859794821967E-2</v>
      </c>
      <c r="AW29" s="166">
        <f t="shared" si="16"/>
        <v>9.4561970686091179E-2</v>
      </c>
      <c r="AX29" s="165">
        <f t="shared" si="16"/>
        <v>9.4561970686091179E-2</v>
      </c>
      <c r="AY29" s="165">
        <f t="shared" si="16"/>
        <v>9.4561970686091179E-2</v>
      </c>
      <c r="AZ29" s="166">
        <f t="shared" si="17"/>
        <v>0.13750000000000001</v>
      </c>
      <c r="BA29" s="165">
        <f t="shared" si="17"/>
        <v>0.13750000000000001</v>
      </c>
      <c r="BB29" s="165">
        <f t="shared" si="17"/>
        <v>0.13750000000000001</v>
      </c>
      <c r="BC29" s="184">
        <f t="shared" si="17"/>
        <v>144.02000000000001</v>
      </c>
      <c r="BD29" s="185">
        <f t="shared" si="17"/>
        <v>144.02000000000001</v>
      </c>
      <c r="BE29" s="185">
        <f t="shared" si="17"/>
        <v>144.02000000000001</v>
      </c>
      <c r="BF29" s="184">
        <f t="shared" si="17"/>
        <v>1.8748</v>
      </c>
      <c r="BG29" s="185">
        <f t="shared" si="17"/>
        <v>1.8748</v>
      </c>
      <c r="BH29" s="185">
        <f t="shared" si="17"/>
        <v>1.8748</v>
      </c>
      <c r="BI29" s="186">
        <f t="shared" si="19"/>
        <v>191.56266666666667</v>
      </c>
      <c r="BJ29" s="187">
        <f t="shared" si="18"/>
        <v>191.56266666666667</v>
      </c>
      <c r="BK29" s="187">
        <f t="shared" si="18"/>
        <v>191.56266666666667</v>
      </c>
      <c r="BL29" s="184">
        <f t="shared" si="18"/>
        <v>1.9536749999999996</v>
      </c>
      <c r="BM29" s="185">
        <f t="shared" si="18"/>
        <v>1.9536749999999996</v>
      </c>
      <c r="BN29" s="185">
        <f t="shared" si="18"/>
        <v>1.9536749999999996</v>
      </c>
    </row>
    <row r="30" spans="1:66">
      <c r="A30" s="6">
        <v>40210</v>
      </c>
      <c r="B30" s="43">
        <v>1.1777451854690701E-2</v>
      </c>
      <c r="C30" s="43">
        <v>1.1777451854690701E-2</v>
      </c>
      <c r="D30" s="43">
        <v>1.1777451854690701E-2</v>
      </c>
      <c r="E30" s="65">
        <v>7.7987777200334563E-3</v>
      </c>
      <c r="F30" s="43">
        <v>7.7987777200334563E-3</v>
      </c>
      <c r="G30" s="43">
        <v>7.7987777200334563E-3</v>
      </c>
      <c r="H30" s="9"/>
      <c r="I30" s="8"/>
      <c r="J30" s="45"/>
      <c r="K30" s="43"/>
      <c r="L30" s="43"/>
      <c r="M30" s="64">
        <v>5.8999999999999999E-3</v>
      </c>
      <c r="N30" s="7">
        <v>5.8999999999999999E-3</v>
      </c>
      <c r="O30" s="7">
        <v>5.8999999999999999E-3</v>
      </c>
      <c r="P30" s="65">
        <v>0.13750000000000001</v>
      </c>
      <c r="Q30" s="43">
        <v>0.13750000000000001</v>
      </c>
      <c r="R30" s="43">
        <v>0.13750000000000001</v>
      </c>
      <c r="S30" s="76">
        <v>130.15700000000001</v>
      </c>
      <c r="T30" s="9">
        <v>130.15700000000001</v>
      </c>
      <c r="U30" s="9">
        <v>130.15700000000001</v>
      </c>
      <c r="V30" s="73">
        <f t="shared" si="0"/>
        <v>1.8109999999999999</v>
      </c>
      <c r="W30" s="42">
        <v>1.8109999999999999</v>
      </c>
      <c r="X30" s="42">
        <f t="shared" si="1"/>
        <v>1.8109999999999999</v>
      </c>
      <c r="Y30" s="161">
        <f t="shared" si="2"/>
        <v>1.5522206989061704E-2</v>
      </c>
      <c r="Z30" s="162">
        <f t="shared" si="3"/>
        <v>1.5522206989061704E-2</v>
      </c>
      <c r="AA30" s="162">
        <f t="shared" si="4"/>
        <v>1.5522206989061704E-2</v>
      </c>
      <c r="AB30" s="163">
        <f t="shared" si="5"/>
        <v>1.9112114872258834E-2</v>
      </c>
      <c r="AC30" s="162">
        <f t="shared" si="6"/>
        <v>1.9112114872258834E-2</v>
      </c>
      <c r="AD30" s="162">
        <f t="shared" si="7"/>
        <v>1.9112114872258834E-2</v>
      </c>
      <c r="AE30" s="163">
        <f t="shared" si="20"/>
        <v>1.9829220368000167E-2</v>
      </c>
      <c r="AF30" s="162">
        <f t="shared" si="20"/>
        <v>1.9829220368000167E-2</v>
      </c>
      <c r="AG30" s="162">
        <f t="shared" si="20"/>
        <v>1.9829220368000167E-2</v>
      </c>
      <c r="AH30" s="163">
        <f t="shared" si="21"/>
        <v>0.13750000000000001</v>
      </c>
      <c r="AI30" s="162">
        <f t="shared" si="21"/>
        <v>0.13750000000000001</v>
      </c>
      <c r="AJ30" s="162">
        <f t="shared" si="21"/>
        <v>0.13750000000000001</v>
      </c>
      <c r="AK30" s="180">
        <f t="shared" si="21"/>
        <v>130.15700000000001</v>
      </c>
      <c r="AL30" s="181">
        <f t="shared" si="21"/>
        <v>130.15700000000001</v>
      </c>
      <c r="AM30" s="181">
        <f t="shared" si="21"/>
        <v>130.15700000000001</v>
      </c>
      <c r="AN30" s="180">
        <f t="shared" si="21"/>
        <v>1.8109999999999999</v>
      </c>
      <c r="AO30" s="181">
        <f t="shared" si="21"/>
        <v>1.8109999999999999</v>
      </c>
      <c r="AP30" s="181">
        <f t="shared" si="21"/>
        <v>1.8109999999999999</v>
      </c>
      <c r="AQ30" s="161">
        <f t="shared" si="10"/>
        <v>2.4193803562868599E-3</v>
      </c>
      <c r="AR30" s="162">
        <f t="shared" si="11"/>
        <v>2.4193803562868599E-3</v>
      </c>
      <c r="AS30" s="162">
        <f t="shared" si="12"/>
        <v>2.4193803562868599E-3</v>
      </c>
      <c r="AT30" s="163">
        <f t="shared" si="13"/>
        <v>4.8310996910422954E-2</v>
      </c>
      <c r="AU30" s="162">
        <f t="shared" si="14"/>
        <v>4.8310996910422954E-2</v>
      </c>
      <c r="AV30" s="162">
        <f t="shared" si="15"/>
        <v>4.8310996910422954E-2</v>
      </c>
      <c r="AW30" s="163">
        <f t="shared" si="16"/>
        <v>9.1740095501377406E-2</v>
      </c>
      <c r="AX30" s="162">
        <f t="shared" si="16"/>
        <v>9.1740095501377406E-2</v>
      </c>
      <c r="AY30" s="162">
        <f t="shared" si="16"/>
        <v>9.1740095501377406E-2</v>
      </c>
      <c r="AZ30" s="163">
        <f t="shared" si="17"/>
        <v>0.13750000000000001</v>
      </c>
      <c r="BA30" s="162">
        <f t="shared" si="17"/>
        <v>0.13750000000000001</v>
      </c>
      <c r="BB30" s="162">
        <f t="shared" si="17"/>
        <v>0.13750000000000001</v>
      </c>
      <c r="BC30" s="180">
        <f t="shared" si="17"/>
        <v>130.15700000000001</v>
      </c>
      <c r="BD30" s="181">
        <f t="shared" si="17"/>
        <v>130.15700000000001</v>
      </c>
      <c r="BE30" s="181">
        <f t="shared" si="17"/>
        <v>130.15700000000001</v>
      </c>
      <c r="BF30" s="180">
        <f t="shared" si="17"/>
        <v>1.8109999999999999</v>
      </c>
      <c r="BG30" s="181">
        <f t="shared" si="17"/>
        <v>1.8109999999999999</v>
      </c>
      <c r="BH30" s="181">
        <f t="shared" si="17"/>
        <v>1.8109999999999999</v>
      </c>
      <c r="BI30" s="182">
        <f t="shared" si="19"/>
        <v>169.02766666666668</v>
      </c>
      <c r="BJ30" s="183">
        <f t="shared" si="18"/>
        <v>169.02766666666668</v>
      </c>
      <c r="BK30" s="183">
        <f t="shared" si="18"/>
        <v>169.02766666666668</v>
      </c>
      <c r="BL30" s="180">
        <f t="shared" si="18"/>
        <v>1.9063916666666667</v>
      </c>
      <c r="BM30" s="181">
        <f t="shared" si="18"/>
        <v>1.9063916666666667</v>
      </c>
      <c r="BN30" s="181">
        <f t="shared" si="18"/>
        <v>1.9063916666666667</v>
      </c>
    </row>
    <row r="31" spans="1:66">
      <c r="A31" s="6">
        <v>40238</v>
      </c>
      <c r="B31" s="43">
        <v>9.4477750016388473E-3</v>
      </c>
      <c r="C31" s="43">
        <v>9.4477750016388473E-3</v>
      </c>
      <c r="D31" s="43">
        <v>9.4477750016388473E-3</v>
      </c>
      <c r="E31" s="65">
        <v>5.1992049426716758E-3</v>
      </c>
      <c r="F31" s="43">
        <v>5.1992049426716758E-3</v>
      </c>
      <c r="G31" s="43">
        <v>5.1992049426716758E-3</v>
      </c>
      <c r="H31" s="9"/>
      <c r="I31" s="8"/>
      <c r="J31" s="45"/>
      <c r="K31" s="43"/>
      <c r="L31" s="43"/>
      <c r="M31" s="64">
        <v>7.6E-3</v>
      </c>
      <c r="N31" s="7">
        <v>7.6E-3</v>
      </c>
      <c r="O31" s="7">
        <v>7.6E-3</v>
      </c>
      <c r="P31" s="65">
        <v>0.13750000000000001</v>
      </c>
      <c r="Q31" s="43">
        <v>0.13750000000000001</v>
      </c>
      <c r="R31" s="43">
        <v>0.13750000000000001</v>
      </c>
      <c r="S31" s="76">
        <v>130.536</v>
      </c>
      <c r="T31" s="9">
        <v>130.536</v>
      </c>
      <c r="U31" s="9">
        <v>130.536</v>
      </c>
      <c r="V31" s="73">
        <f t="shared" si="0"/>
        <v>1.7810000000000001</v>
      </c>
      <c r="W31" s="42">
        <v>1.7810000000000001</v>
      </c>
      <c r="X31" s="42">
        <f t="shared" si="1"/>
        <v>1.7810000000000001</v>
      </c>
      <c r="Y31" s="161">
        <f t="shared" si="2"/>
        <v>2.7775099567613148E-2</v>
      </c>
      <c r="Z31" s="162">
        <f t="shared" si="3"/>
        <v>2.7775099567613148E-2</v>
      </c>
      <c r="AA31" s="162">
        <f t="shared" si="4"/>
        <v>2.7775099567613148E-2</v>
      </c>
      <c r="AB31" s="163">
        <f t="shared" si="5"/>
        <v>2.0635672838258179E-2</v>
      </c>
      <c r="AC31" s="162">
        <f t="shared" si="6"/>
        <v>2.0635672838258179E-2</v>
      </c>
      <c r="AD31" s="162">
        <f t="shared" si="7"/>
        <v>2.0635672838258179E-2</v>
      </c>
      <c r="AE31" s="163">
        <f t="shared" si="20"/>
        <v>2.0234235943999979E-2</v>
      </c>
      <c r="AF31" s="162">
        <f t="shared" si="20"/>
        <v>2.0234235943999979E-2</v>
      </c>
      <c r="AG31" s="162">
        <f t="shared" si="20"/>
        <v>2.0234235943999979E-2</v>
      </c>
      <c r="AH31" s="163">
        <f t="shared" si="21"/>
        <v>0.13750000000000001</v>
      </c>
      <c r="AI31" s="162">
        <f t="shared" si="21"/>
        <v>0.13750000000000001</v>
      </c>
      <c r="AJ31" s="162">
        <f t="shared" si="21"/>
        <v>0.13750000000000001</v>
      </c>
      <c r="AK31" s="180">
        <f t="shared" si="21"/>
        <v>130.536</v>
      </c>
      <c r="AL31" s="181">
        <f t="shared" si="21"/>
        <v>130.536</v>
      </c>
      <c r="AM31" s="181">
        <f t="shared" si="21"/>
        <v>130.536</v>
      </c>
      <c r="AN31" s="180">
        <f t="shared" si="21"/>
        <v>1.7810000000000001</v>
      </c>
      <c r="AO31" s="181">
        <f t="shared" si="21"/>
        <v>1.7810000000000001</v>
      </c>
      <c r="AP31" s="181">
        <f t="shared" si="21"/>
        <v>1.7810000000000001</v>
      </c>
      <c r="AQ31" s="161">
        <f t="shared" si="10"/>
        <v>1.9435616760828722E-2</v>
      </c>
      <c r="AR31" s="162">
        <f t="shared" si="11"/>
        <v>1.9435616760828722E-2</v>
      </c>
      <c r="AS31" s="162">
        <f t="shared" si="12"/>
        <v>1.9435616760828722E-2</v>
      </c>
      <c r="AT31" s="163">
        <f t="shared" si="13"/>
        <v>5.1660025200012116E-2</v>
      </c>
      <c r="AU31" s="162">
        <f t="shared" si="14"/>
        <v>5.1660025200012116E-2</v>
      </c>
      <c r="AV31" s="162">
        <f t="shared" si="15"/>
        <v>5.1660025200012116E-2</v>
      </c>
      <c r="AW31" s="163">
        <f t="shared" si="16"/>
        <v>8.9469466403078179E-2</v>
      </c>
      <c r="AX31" s="162">
        <f t="shared" si="16"/>
        <v>8.9469466403078179E-2</v>
      </c>
      <c r="AY31" s="162">
        <f t="shared" si="16"/>
        <v>8.9469466403078179E-2</v>
      </c>
      <c r="AZ31" s="163">
        <f t="shared" si="17"/>
        <v>0.13750000000000001</v>
      </c>
      <c r="BA31" s="162">
        <f t="shared" si="17"/>
        <v>0.13750000000000001</v>
      </c>
      <c r="BB31" s="162">
        <f t="shared" si="17"/>
        <v>0.13750000000000001</v>
      </c>
      <c r="BC31" s="180">
        <f t="shared" si="17"/>
        <v>130.536</v>
      </c>
      <c r="BD31" s="181">
        <f t="shared" si="17"/>
        <v>130.536</v>
      </c>
      <c r="BE31" s="181">
        <f t="shared" si="17"/>
        <v>130.536</v>
      </c>
      <c r="BF31" s="180">
        <f t="shared" si="17"/>
        <v>1.7810000000000001</v>
      </c>
      <c r="BG31" s="181">
        <f t="shared" si="17"/>
        <v>1.7810000000000001</v>
      </c>
      <c r="BH31" s="181">
        <f t="shared" si="17"/>
        <v>1.7810000000000001</v>
      </c>
      <c r="BI31" s="182">
        <f t="shared" si="19"/>
        <v>152.80091666666664</v>
      </c>
      <c r="BJ31" s="183">
        <f t="shared" si="18"/>
        <v>152.80091666666664</v>
      </c>
      <c r="BK31" s="183">
        <f t="shared" si="18"/>
        <v>152.80091666666664</v>
      </c>
      <c r="BL31" s="180">
        <f t="shared" si="18"/>
        <v>1.8618750000000002</v>
      </c>
      <c r="BM31" s="181">
        <f t="shared" si="18"/>
        <v>1.8618750000000002</v>
      </c>
      <c r="BN31" s="181">
        <f t="shared" si="18"/>
        <v>1.8618750000000002</v>
      </c>
    </row>
    <row r="32" spans="1:66">
      <c r="A32" s="6">
        <v>40269</v>
      </c>
      <c r="B32" s="43">
        <v>7.6563379468601589E-3</v>
      </c>
      <c r="C32" s="43">
        <v>7.6563379468601589E-3</v>
      </c>
      <c r="D32" s="43">
        <v>7.6563379468601589E-3</v>
      </c>
      <c r="E32" s="65">
        <v>5.701557863019735E-3</v>
      </c>
      <c r="F32" s="43">
        <v>5.701557863019735E-3</v>
      </c>
      <c r="G32" s="43">
        <v>5.701557863019735E-3</v>
      </c>
      <c r="H32" s="9"/>
      <c r="I32" s="8"/>
      <c r="J32" s="150"/>
      <c r="K32" s="43"/>
      <c r="L32" s="43"/>
      <c r="M32" s="64">
        <v>6.6E-3</v>
      </c>
      <c r="N32" s="7">
        <v>6.6E-3</v>
      </c>
      <c r="O32" s="7">
        <v>6.6E-3</v>
      </c>
      <c r="P32" s="65">
        <v>0.13750000000000001</v>
      </c>
      <c r="Q32" s="43">
        <v>0.13750000000000001</v>
      </c>
      <c r="R32" s="43">
        <v>0.13750000000000001</v>
      </c>
      <c r="S32" s="76">
        <v>123.68300000000001</v>
      </c>
      <c r="T32" s="9">
        <v>123.68300000000001</v>
      </c>
      <c r="U32" s="9">
        <v>123.68300000000001</v>
      </c>
      <c r="V32" s="73">
        <f t="shared" si="0"/>
        <v>1.7305999999999999</v>
      </c>
      <c r="W32" s="42">
        <v>1.7305999999999999</v>
      </c>
      <c r="X32" s="42">
        <f t="shared" si="1"/>
        <v>1.7305999999999999</v>
      </c>
      <c r="Y32" s="161">
        <f t="shared" si="2"/>
        <v>2.9156194954415682E-2</v>
      </c>
      <c r="Z32" s="162">
        <f t="shared" si="3"/>
        <v>2.9156194954415682E-2</v>
      </c>
      <c r="AA32" s="162">
        <f t="shared" si="4"/>
        <v>2.9156194954415682E-2</v>
      </c>
      <c r="AB32" s="163">
        <f t="shared" si="5"/>
        <v>1.8814427903244058E-2</v>
      </c>
      <c r="AC32" s="162">
        <f t="shared" si="6"/>
        <v>1.8814427903244058E-2</v>
      </c>
      <c r="AD32" s="162">
        <f t="shared" si="7"/>
        <v>1.8814427903244058E-2</v>
      </c>
      <c r="AE32" s="163">
        <f t="shared" si="20"/>
        <v>2.0234235943999979E-2</v>
      </c>
      <c r="AF32" s="162">
        <f t="shared" si="20"/>
        <v>2.0234235943999979E-2</v>
      </c>
      <c r="AG32" s="162">
        <f t="shared" si="20"/>
        <v>2.0234235943999979E-2</v>
      </c>
      <c r="AH32" s="163">
        <f t="shared" si="21"/>
        <v>0.13750000000000001</v>
      </c>
      <c r="AI32" s="162">
        <f t="shared" si="21"/>
        <v>0.13750000000000001</v>
      </c>
      <c r="AJ32" s="162">
        <f t="shared" si="21"/>
        <v>0.13750000000000001</v>
      </c>
      <c r="AK32" s="180">
        <f t="shared" si="21"/>
        <v>123.68300000000001</v>
      </c>
      <c r="AL32" s="181">
        <f t="shared" si="21"/>
        <v>123.68300000000001</v>
      </c>
      <c r="AM32" s="181">
        <f t="shared" si="21"/>
        <v>123.68300000000001</v>
      </c>
      <c r="AN32" s="180">
        <f t="shared" si="21"/>
        <v>1.7305999999999999</v>
      </c>
      <c r="AO32" s="181">
        <f t="shared" si="21"/>
        <v>1.7305999999999999</v>
      </c>
      <c r="AP32" s="181">
        <f t="shared" si="21"/>
        <v>1.7305999999999999</v>
      </c>
      <c r="AQ32" s="161">
        <f t="shared" si="10"/>
        <v>2.8822562938840557E-2</v>
      </c>
      <c r="AR32" s="162">
        <f t="shared" si="11"/>
        <v>2.8822562938840557E-2</v>
      </c>
      <c r="AS32" s="162">
        <f t="shared" si="12"/>
        <v>2.8822562938840557E-2</v>
      </c>
      <c r="AT32" s="163">
        <f t="shared" si="13"/>
        <v>5.2602603793205249E-2</v>
      </c>
      <c r="AU32" s="162">
        <f t="shared" si="14"/>
        <v>5.2602603793205249E-2</v>
      </c>
      <c r="AV32" s="162">
        <f t="shared" si="15"/>
        <v>5.2602603793205249E-2</v>
      </c>
      <c r="AW32" s="163">
        <f t="shared" ref="AW32:AY57" si="22">FVSCHEDULE(1,M21:M32)-1</f>
        <v>8.7524756923183844E-2</v>
      </c>
      <c r="AX32" s="162">
        <f t="shared" si="22"/>
        <v>8.7524756923183844E-2</v>
      </c>
      <c r="AY32" s="162">
        <f t="shared" si="22"/>
        <v>8.7524756923183844E-2</v>
      </c>
      <c r="AZ32" s="163">
        <f t="shared" ref="AZ32:BH60" si="23">P32</f>
        <v>0.13750000000000001</v>
      </c>
      <c r="BA32" s="162">
        <f t="shared" si="23"/>
        <v>0.13750000000000001</v>
      </c>
      <c r="BB32" s="162">
        <f t="shared" si="23"/>
        <v>0.13750000000000001</v>
      </c>
      <c r="BC32" s="180">
        <f t="shared" si="23"/>
        <v>123.68300000000001</v>
      </c>
      <c r="BD32" s="181">
        <f t="shared" si="23"/>
        <v>123.68300000000001</v>
      </c>
      <c r="BE32" s="181">
        <f t="shared" si="23"/>
        <v>123.68300000000001</v>
      </c>
      <c r="BF32" s="180">
        <f t="shared" si="23"/>
        <v>1.7305999999999999</v>
      </c>
      <c r="BG32" s="181">
        <f t="shared" si="23"/>
        <v>1.7305999999999999</v>
      </c>
      <c r="BH32" s="181">
        <f t="shared" si="23"/>
        <v>1.7305999999999999</v>
      </c>
      <c r="BI32" s="182">
        <f t="shared" si="19"/>
        <v>140.26875000000001</v>
      </c>
      <c r="BJ32" s="183">
        <f t="shared" si="19"/>
        <v>140.26875000000001</v>
      </c>
      <c r="BK32" s="183">
        <f t="shared" si="19"/>
        <v>140.26875000000001</v>
      </c>
      <c r="BL32" s="180">
        <f t="shared" si="19"/>
        <v>1.8245666666666667</v>
      </c>
      <c r="BM32" s="181">
        <f t="shared" si="19"/>
        <v>1.8245666666666667</v>
      </c>
      <c r="BN32" s="181">
        <f t="shared" si="19"/>
        <v>1.8245666666666667</v>
      </c>
    </row>
    <row r="33" spans="1:66">
      <c r="A33" s="6">
        <v>40299</v>
      </c>
      <c r="B33" s="43">
        <v>1.1859151096756726E-2</v>
      </c>
      <c r="C33" s="43">
        <v>1.1859151096756726E-2</v>
      </c>
      <c r="D33" s="43">
        <v>1.1859151096756726E-2</v>
      </c>
      <c r="E33" s="65">
        <v>4.3003531971768094E-3</v>
      </c>
      <c r="F33" s="43">
        <v>4.3003531971768094E-3</v>
      </c>
      <c r="G33" s="43">
        <v>4.3003531971768094E-3</v>
      </c>
      <c r="H33" s="9"/>
      <c r="I33" s="8"/>
      <c r="J33" s="45"/>
      <c r="K33" s="43"/>
      <c r="L33" s="43"/>
      <c r="M33" s="64">
        <v>7.4999999999999997E-3</v>
      </c>
      <c r="N33" s="7">
        <v>7.4999999999999997E-3</v>
      </c>
      <c r="O33" s="7">
        <v>7.4999999999999997E-3</v>
      </c>
      <c r="P33" s="65">
        <v>0.13750000000000001</v>
      </c>
      <c r="Q33" s="43">
        <v>0.13750000000000001</v>
      </c>
      <c r="R33" s="43">
        <v>0.13750000000000001</v>
      </c>
      <c r="S33" s="76">
        <v>135.833</v>
      </c>
      <c r="T33" s="9">
        <v>135.833</v>
      </c>
      <c r="U33" s="9">
        <v>135.833</v>
      </c>
      <c r="V33" s="73">
        <f t="shared" si="0"/>
        <v>1.8167</v>
      </c>
      <c r="W33" s="42">
        <v>1.8167</v>
      </c>
      <c r="X33" s="42">
        <f t="shared" si="1"/>
        <v>1.8167</v>
      </c>
      <c r="Y33" s="161">
        <f t="shared" si="2"/>
        <v>2.9239297499289441E-2</v>
      </c>
      <c r="Z33" s="162">
        <f t="shared" si="3"/>
        <v>2.9239297499289441E-2</v>
      </c>
      <c r="AA33" s="162">
        <f t="shared" si="4"/>
        <v>2.9239297499289441E-2</v>
      </c>
      <c r="AB33" s="163">
        <f t="shared" si="5"/>
        <v>1.5277764178685427E-2</v>
      </c>
      <c r="AC33" s="162">
        <f t="shared" si="6"/>
        <v>1.5277764178685427E-2</v>
      </c>
      <c r="AD33" s="162">
        <f t="shared" si="7"/>
        <v>1.5277764178685427E-2</v>
      </c>
      <c r="AE33" s="163">
        <f t="shared" si="20"/>
        <v>2.1857036200000124E-2</v>
      </c>
      <c r="AF33" s="162">
        <f t="shared" si="20"/>
        <v>2.1857036200000124E-2</v>
      </c>
      <c r="AG33" s="162">
        <f t="shared" si="20"/>
        <v>2.1857036200000124E-2</v>
      </c>
      <c r="AH33" s="163">
        <f t="shared" si="21"/>
        <v>0.13750000000000001</v>
      </c>
      <c r="AI33" s="162">
        <f t="shared" si="21"/>
        <v>0.13750000000000001</v>
      </c>
      <c r="AJ33" s="162">
        <f t="shared" si="21"/>
        <v>0.13750000000000001</v>
      </c>
      <c r="AK33" s="180">
        <f t="shared" si="21"/>
        <v>135.833</v>
      </c>
      <c r="AL33" s="181">
        <f t="shared" si="21"/>
        <v>135.833</v>
      </c>
      <c r="AM33" s="181">
        <f t="shared" si="21"/>
        <v>135.833</v>
      </c>
      <c r="AN33" s="180">
        <f t="shared" si="21"/>
        <v>1.8167</v>
      </c>
      <c r="AO33" s="181">
        <f t="shared" si="21"/>
        <v>1.8167</v>
      </c>
      <c r="AP33" s="181">
        <f t="shared" si="21"/>
        <v>1.8167</v>
      </c>
      <c r="AQ33" s="161">
        <f t="shared" si="10"/>
        <v>4.1780847168118695E-2</v>
      </c>
      <c r="AR33" s="162">
        <f t="shared" si="11"/>
        <v>4.1780847168118695E-2</v>
      </c>
      <c r="AS33" s="162">
        <f t="shared" si="12"/>
        <v>4.1780847168118695E-2</v>
      </c>
      <c r="AT33" s="163">
        <f t="shared" si="13"/>
        <v>5.2184030901821332E-2</v>
      </c>
      <c r="AU33" s="162">
        <f t="shared" si="14"/>
        <v>5.2184030901821332E-2</v>
      </c>
      <c r="AV33" s="162">
        <f t="shared" si="15"/>
        <v>5.2184030901821332E-2</v>
      </c>
      <c r="AW33" s="163">
        <f t="shared" si="22"/>
        <v>8.7308913962595325E-2</v>
      </c>
      <c r="AX33" s="162">
        <f t="shared" si="22"/>
        <v>8.7308913962595325E-2</v>
      </c>
      <c r="AY33" s="162">
        <f t="shared" si="22"/>
        <v>8.7308913962595325E-2</v>
      </c>
      <c r="AZ33" s="163">
        <f t="shared" si="23"/>
        <v>0.13750000000000001</v>
      </c>
      <c r="BA33" s="162">
        <f t="shared" si="23"/>
        <v>0.13750000000000001</v>
      </c>
      <c r="BB33" s="162">
        <f t="shared" si="23"/>
        <v>0.13750000000000001</v>
      </c>
      <c r="BC33" s="180">
        <f t="shared" si="23"/>
        <v>135.833</v>
      </c>
      <c r="BD33" s="181">
        <f t="shared" si="23"/>
        <v>135.833</v>
      </c>
      <c r="BE33" s="181">
        <f t="shared" si="23"/>
        <v>135.833</v>
      </c>
      <c r="BF33" s="180">
        <f t="shared" si="23"/>
        <v>1.8167</v>
      </c>
      <c r="BG33" s="181">
        <f t="shared" si="23"/>
        <v>1.8167</v>
      </c>
      <c r="BH33" s="181">
        <f t="shared" si="23"/>
        <v>1.8167</v>
      </c>
      <c r="BI33" s="182">
        <f t="shared" si="19"/>
        <v>135.66958333333335</v>
      </c>
      <c r="BJ33" s="183">
        <f t="shared" si="19"/>
        <v>135.66958333333335</v>
      </c>
      <c r="BK33" s="183">
        <f t="shared" si="19"/>
        <v>135.66958333333335</v>
      </c>
      <c r="BL33" s="180">
        <f t="shared" si="19"/>
        <v>1.8115416666666668</v>
      </c>
      <c r="BM33" s="181">
        <f t="shared" si="19"/>
        <v>1.8115416666666668</v>
      </c>
      <c r="BN33" s="181">
        <f t="shared" si="19"/>
        <v>1.8115416666666668</v>
      </c>
    </row>
    <row r="34" spans="1:66">
      <c r="A34" s="6">
        <v>40330</v>
      </c>
      <c r="B34" s="43">
        <v>8.5023060499900271E-3</v>
      </c>
      <c r="C34" s="43">
        <v>8.5023060499900271E-3</v>
      </c>
      <c r="D34" s="43">
        <v>8.5023060499900271E-3</v>
      </c>
      <c r="E34" s="65">
        <v>0</v>
      </c>
      <c r="F34" s="43">
        <v>0</v>
      </c>
      <c r="G34" s="43">
        <v>0</v>
      </c>
      <c r="H34" s="9"/>
      <c r="I34" s="8"/>
      <c r="J34" s="45"/>
      <c r="K34" s="43"/>
      <c r="L34" s="43"/>
      <c r="M34" s="64">
        <v>7.9000000000000008E-3</v>
      </c>
      <c r="N34" s="7">
        <v>7.9000000000000008E-3</v>
      </c>
      <c r="O34" s="7">
        <v>7.9000000000000008E-3</v>
      </c>
      <c r="P34" s="65">
        <v>0.13750000000000001</v>
      </c>
      <c r="Q34" s="43">
        <v>0.13750000000000001</v>
      </c>
      <c r="R34" s="43">
        <v>0.13750000000000001</v>
      </c>
      <c r="S34" s="76">
        <v>139.94800000000001</v>
      </c>
      <c r="T34" s="9">
        <v>139.94800000000001</v>
      </c>
      <c r="U34" s="9">
        <v>139.94800000000001</v>
      </c>
      <c r="V34" s="73">
        <f t="shared" si="0"/>
        <v>1.8014999999999999</v>
      </c>
      <c r="W34" s="42">
        <v>1.8014999999999999</v>
      </c>
      <c r="X34" s="42">
        <f t="shared" si="1"/>
        <v>1.8014999999999999</v>
      </c>
      <c r="Y34" s="161">
        <f t="shared" si="2"/>
        <v>2.8275291412297232E-2</v>
      </c>
      <c r="Z34" s="162">
        <f t="shared" si="3"/>
        <v>2.8275291412297232E-2</v>
      </c>
      <c r="AA34" s="162">
        <f t="shared" si="4"/>
        <v>2.8275291412297232E-2</v>
      </c>
      <c r="AB34" s="163">
        <f t="shared" si="5"/>
        <v>1.0026429772781675E-2</v>
      </c>
      <c r="AC34" s="162">
        <f t="shared" si="6"/>
        <v>1.0026429772781675E-2</v>
      </c>
      <c r="AD34" s="162">
        <f t="shared" si="7"/>
        <v>1.0026429772781675E-2</v>
      </c>
      <c r="AE34" s="163">
        <f t="shared" si="20"/>
        <v>2.2161281050000037E-2</v>
      </c>
      <c r="AF34" s="162">
        <f t="shared" si="20"/>
        <v>2.2161281050000037E-2</v>
      </c>
      <c r="AG34" s="162">
        <f t="shared" si="20"/>
        <v>2.2161281050000037E-2</v>
      </c>
      <c r="AH34" s="163">
        <f t="shared" si="21"/>
        <v>0.13750000000000001</v>
      </c>
      <c r="AI34" s="162">
        <f t="shared" si="21"/>
        <v>0.13750000000000001</v>
      </c>
      <c r="AJ34" s="162">
        <f t="shared" si="21"/>
        <v>0.13750000000000001</v>
      </c>
      <c r="AK34" s="180">
        <f t="shared" si="21"/>
        <v>139.94800000000001</v>
      </c>
      <c r="AL34" s="181">
        <f t="shared" si="21"/>
        <v>139.94800000000001</v>
      </c>
      <c r="AM34" s="181">
        <f t="shared" si="21"/>
        <v>139.94800000000001</v>
      </c>
      <c r="AN34" s="180">
        <f t="shared" si="21"/>
        <v>1.8014999999999999</v>
      </c>
      <c r="AO34" s="181">
        <f t="shared" si="21"/>
        <v>1.8014999999999999</v>
      </c>
      <c r="AP34" s="181">
        <f t="shared" si="21"/>
        <v>1.8014999999999999</v>
      </c>
      <c r="AQ34" s="161">
        <f t="shared" si="10"/>
        <v>5.1669676200410519E-2</v>
      </c>
      <c r="AR34" s="162">
        <f t="shared" si="11"/>
        <v>5.1669676200410519E-2</v>
      </c>
      <c r="AS34" s="162">
        <f t="shared" si="12"/>
        <v>5.1669676200410519E-2</v>
      </c>
      <c r="AT34" s="163">
        <f t="shared" si="13"/>
        <v>4.8410906272116971E-2</v>
      </c>
      <c r="AU34" s="162">
        <f t="shared" si="14"/>
        <v>4.8410906272116971E-2</v>
      </c>
      <c r="AV34" s="162">
        <f t="shared" si="15"/>
        <v>4.8410906272116971E-2</v>
      </c>
      <c r="AW34" s="163">
        <f t="shared" si="22"/>
        <v>8.7740599883772141E-2</v>
      </c>
      <c r="AX34" s="162">
        <f t="shared" si="22"/>
        <v>8.7740599883772141E-2</v>
      </c>
      <c r="AY34" s="162">
        <f t="shared" si="22"/>
        <v>8.7740599883772141E-2</v>
      </c>
      <c r="AZ34" s="163">
        <f t="shared" si="23"/>
        <v>0.13750000000000001</v>
      </c>
      <c r="BA34" s="162">
        <f t="shared" si="23"/>
        <v>0.13750000000000001</v>
      </c>
      <c r="BB34" s="162">
        <f t="shared" si="23"/>
        <v>0.13750000000000001</v>
      </c>
      <c r="BC34" s="180">
        <f t="shared" si="23"/>
        <v>139.94800000000001</v>
      </c>
      <c r="BD34" s="181">
        <f t="shared" si="23"/>
        <v>139.94800000000001</v>
      </c>
      <c r="BE34" s="181">
        <f t="shared" si="23"/>
        <v>139.94800000000001</v>
      </c>
      <c r="BF34" s="180">
        <f t="shared" si="23"/>
        <v>1.8014999999999999</v>
      </c>
      <c r="BG34" s="181">
        <f t="shared" si="23"/>
        <v>1.8014999999999999</v>
      </c>
      <c r="BH34" s="181">
        <f t="shared" si="23"/>
        <v>1.8014999999999999</v>
      </c>
      <c r="BI34" s="182">
        <f t="shared" si="19"/>
        <v>132.62516666666667</v>
      </c>
      <c r="BJ34" s="183">
        <f t="shared" si="19"/>
        <v>132.62516666666667</v>
      </c>
      <c r="BK34" s="183">
        <f t="shared" si="19"/>
        <v>132.62516666666667</v>
      </c>
      <c r="BL34" s="180">
        <f t="shared" si="19"/>
        <v>1.7990333333333333</v>
      </c>
      <c r="BM34" s="181">
        <f t="shared" si="19"/>
        <v>1.7990333333333333</v>
      </c>
      <c r="BN34" s="181">
        <f t="shared" si="19"/>
        <v>1.7990333333333333</v>
      </c>
    </row>
    <row r="35" spans="1:66">
      <c r="A35" s="6">
        <v>40360</v>
      </c>
      <c r="B35" s="43">
        <v>1.5462386166662512E-3</v>
      </c>
      <c r="C35" s="43">
        <v>1.5462386166662512E-3</v>
      </c>
      <c r="D35" s="43">
        <v>1.5462386166662512E-3</v>
      </c>
      <c r="E35" s="65">
        <v>9.9654744530441874E-5</v>
      </c>
      <c r="F35" s="43">
        <v>9.9654744530441874E-5</v>
      </c>
      <c r="G35" s="43">
        <v>9.9654744530441874E-5</v>
      </c>
      <c r="H35" s="9"/>
      <c r="I35" s="8"/>
      <c r="J35" s="45"/>
      <c r="K35" s="43"/>
      <c r="L35" s="43"/>
      <c r="M35" s="65">
        <v>8.6E-3</v>
      </c>
      <c r="N35" s="43">
        <v>8.6E-3</v>
      </c>
      <c r="O35" s="43">
        <v>8.6E-3</v>
      </c>
      <c r="P35" s="65">
        <v>0.13750000000000001</v>
      </c>
      <c r="Q35" s="43">
        <v>0.13750000000000001</v>
      </c>
      <c r="R35" s="43">
        <v>0.13750000000000001</v>
      </c>
      <c r="S35" s="77">
        <v>116.90900000000001</v>
      </c>
      <c r="T35" s="45">
        <v>116.90900000000001</v>
      </c>
      <c r="U35" s="45">
        <v>116.90900000000001</v>
      </c>
      <c r="V35" s="73">
        <f t="shared" si="0"/>
        <v>1.7572000000000001</v>
      </c>
      <c r="W35" s="42">
        <v>1.7572000000000001</v>
      </c>
      <c r="X35" s="42">
        <f t="shared" si="1"/>
        <v>1.7572000000000001</v>
      </c>
      <c r="Y35" s="161">
        <f t="shared" si="2"/>
        <v>2.2040165474306539E-2</v>
      </c>
      <c r="Z35" s="162">
        <f t="shared" si="3"/>
        <v>2.2040165474306539E-2</v>
      </c>
      <c r="AA35" s="162">
        <f t="shared" si="4"/>
        <v>2.2040165474306539E-2</v>
      </c>
      <c r="AB35" s="163">
        <f t="shared" si="5"/>
        <v>4.4004364923064809E-3</v>
      </c>
      <c r="AC35" s="162">
        <f t="shared" si="6"/>
        <v>4.4004364923064809E-3</v>
      </c>
      <c r="AD35" s="162">
        <f t="shared" si="7"/>
        <v>4.4004364923064809E-3</v>
      </c>
      <c r="AE35" s="163">
        <f t="shared" si="20"/>
        <v>2.4192199550000071E-2</v>
      </c>
      <c r="AF35" s="162">
        <f t="shared" si="20"/>
        <v>2.4192199550000071E-2</v>
      </c>
      <c r="AG35" s="162">
        <f t="shared" si="20"/>
        <v>2.4192199550000071E-2</v>
      </c>
      <c r="AH35" s="163">
        <f t="shared" si="21"/>
        <v>0.13750000000000001</v>
      </c>
      <c r="AI35" s="162">
        <f t="shared" si="21"/>
        <v>0.13750000000000001</v>
      </c>
      <c r="AJ35" s="162">
        <f t="shared" si="21"/>
        <v>0.13750000000000001</v>
      </c>
      <c r="AK35" s="180">
        <f t="shared" si="21"/>
        <v>116.90900000000001</v>
      </c>
      <c r="AL35" s="181">
        <f t="shared" si="21"/>
        <v>116.90900000000001</v>
      </c>
      <c r="AM35" s="181">
        <f t="shared" si="21"/>
        <v>116.90900000000001</v>
      </c>
      <c r="AN35" s="180">
        <f t="shared" si="21"/>
        <v>1.7572000000000001</v>
      </c>
      <c r="AO35" s="181">
        <f t="shared" si="21"/>
        <v>1.7572000000000001</v>
      </c>
      <c r="AP35" s="181">
        <f t="shared" si="21"/>
        <v>1.7572000000000001</v>
      </c>
      <c r="AQ35" s="161">
        <f t="shared" si="10"/>
        <v>5.7897103662303051E-2</v>
      </c>
      <c r="AR35" s="162">
        <f t="shared" si="11"/>
        <v>5.7897103662303051E-2</v>
      </c>
      <c r="AS35" s="162">
        <f t="shared" si="12"/>
        <v>5.7897103662303051E-2</v>
      </c>
      <c r="AT35" s="163">
        <f t="shared" si="13"/>
        <v>4.6005339214987506E-2</v>
      </c>
      <c r="AU35" s="162">
        <f t="shared" si="14"/>
        <v>4.6005339214987506E-2</v>
      </c>
      <c r="AV35" s="162">
        <f t="shared" si="15"/>
        <v>4.6005339214987506E-2</v>
      </c>
      <c r="AW35" s="163">
        <f t="shared" si="22"/>
        <v>8.8604057395090141E-2</v>
      </c>
      <c r="AX35" s="162">
        <f t="shared" si="22"/>
        <v>8.8604057395090141E-2</v>
      </c>
      <c r="AY35" s="162">
        <f t="shared" si="22"/>
        <v>8.8604057395090141E-2</v>
      </c>
      <c r="AZ35" s="163">
        <f t="shared" si="23"/>
        <v>0.13750000000000001</v>
      </c>
      <c r="BA35" s="162">
        <f t="shared" si="23"/>
        <v>0.13750000000000001</v>
      </c>
      <c r="BB35" s="162">
        <f t="shared" si="23"/>
        <v>0.13750000000000001</v>
      </c>
      <c r="BC35" s="180">
        <f t="shared" si="23"/>
        <v>116.90900000000001</v>
      </c>
      <c r="BD35" s="181">
        <f t="shared" si="23"/>
        <v>116.90900000000001</v>
      </c>
      <c r="BE35" s="181">
        <f t="shared" si="23"/>
        <v>116.90900000000001</v>
      </c>
      <c r="BF35" s="180">
        <f t="shared" si="23"/>
        <v>1.7572000000000001</v>
      </c>
      <c r="BG35" s="181">
        <f t="shared" si="23"/>
        <v>1.7572000000000001</v>
      </c>
      <c r="BH35" s="181">
        <f t="shared" si="23"/>
        <v>1.7572000000000001</v>
      </c>
      <c r="BI35" s="182">
        <f t="shared" si="19"/>
        <v>131.22116666666668</v>
      </c>
      <c r="BJ35" s="183">
        <f t="shared" si="19"/>
        <v>131.22116666666668</v>
      </c>
      <c r="BK35" s="183">
        <f t="shared" si="19"/>
        <v>131.22116666666668</v>
      </c>
      <c r="BL35" s="180">
        <f t="shared" si="19"/>
        <v>1.7894166666666669</v>
      </c>
      <c r="BM35" s="181">
        <f t="shared" si="19"/>
        <v>1.7894166666666669</v>
      </c>
      <c r="BN35" s="181">
        <f t="shared" si="19"/>
        <v>1.7894166666666669</v>
      </c>
    </row>
    <row r="36" spans="1:66">
      <c r="A36" s="6">
        <v>40391</v>
      </c>
      <c r="B36" s="43">
        <v>7.6959009692865177E-3</v>
      </c>
      <c r="C36" s="43">
        <v>7.6959009692865177E-3</v>
      </c>
      <c r="D36" s="43">
        <v>7.6959009692865177E-3</v>
      </c>
      <c r="E36" s="65">
        <v>3.9857925780673042E-4</v>
      </c>
      <c r="F36" s="43">
        <v>3.9857925780673042E-4</v>
      </c>
      <c r="G36" s="43">
        <v>3.9857925780673042E-4</v>
      </c>
      <c r="H36" s="9"/>
      <c r="I36" s="8"/>
      <c r="J36" s="45"/>
      <c r="K36" s="43"/>
      <c r="L36" s="43"/>
      <c r="M36" s="65">
        <v>8.8999999999999999E-3</v>
      </c>
      <c r="N36" s="43">
        <v>8.8999999999999999E-3</v>
      </c>
      <c r="O36" s="43">
        <v>8.8999999999999999E-3</v>
      </c>
      <c r="P36" s="65">
        <v>0.13750000000000001</v>
      </c>
      <c r="Q36" s="43">
        <v>0.13750000000000001</v>
      </c>
      <c r="R36" s="43">
        <v>0.13750000000000001</v>
      </c>
      <c r="S36" s="77">
        <v>131.46199999999999</v>
      </c>
      <c r="T36" s="45">
        <v>131.46199999999999</v>
      </c>
      <c r="U36" s="45">
        <v>131.46199999999999</v>
      </c>
      <c r="V36" s="73">
        <f t="shared" si="0"/>
        <v>1.756</v>
      </c>
      <c r="W36" s="42">
        <v>1.756</v>
      </c>
      <c r="X36" s="42">
        <f t="shared" si="1"/>
        <v>1.756</v>
      </c>
      <c r="Y36" s="161">
        <f t="shared" si="2"/>
        <v>1.7835026009413113E-2</v>
      </c>
      <c r="Z36" s="162">
        <f t="shared" si="3"/>
        <v>1.7835026009413113E-2</v>
      </c>
      <c r="AA36" s="162">
        <f t="shared" si="4"/>
        <v>1.7835026009413113E-2</v>
      </c>
      <c r="AB36" s="163">
        <f t="shared" si="5"/>
        <v>4.9827372265132119E-4</v>
      </c>
      <c r="AC36" s="162">
        <f t="shared" si="6"/>
        <v>4.9827372265132119E-4</v>
      </c>
      <c r="AD36" s="162">
        <f t="shared" si="7"/>
        <v>4.9827372265132119E-4</v>
      </c>
      <c r="AE36" s="163">
        <f t="shared" si="20"/>
        <v>2.5615394666000046E-2</v>
      </c>
      <c r="AF36" s="162">
        <f t="shared" si="20"/>
        <v>2.5615394666000046E-2</v>
      </c>
      <c r="AG36" s="162">
        <f t="shared" si="20"/>
        <v>2.5615394666000046E-2</v>
      </c>
      <c r="AH36" s="163">
        <f t="shared" si="21"/>
        <v>0.13750000000000001</v>
      </c>
      <c r="AI36" s="162">
        <f t="shared" si="21"/>
        <v>0.13750000000000001</v>
      </c>
      <c r="AJ36" s="162">
        <f t="shared" si="21"/>
        <v>0.13750000000000001</v>
      </c>
      <c r="AK36" s="180">
        <f t="shared" si="21"/>
        <v>131.46199999999999</v>
      </c>
      <c r="AL36" s="181">
        <f t="shared" si="21"/>
        <v>131.46199999999999</v>
      </c>
      <c r="AM36" s="181">
        <f t="shared" si="21"/>
        <v>131.46199999999999</v>
      </c>
      <c r="AN36" s="180">
        <f t="shared" si="21"/>
        <v>1.756</v>
      </c>
      <c r="AO36" s="181">
        <f t="shared" si="21"/>
        <v>1.756</v>
      </c>
      <c r="AP36" s="181">
        <f t="shared" si="21"/>
        <v>1.756</v>
      </c>
      <c r="AQ36" s="161">
        <f t="shared" si="10"/>
        <v>6.9911445172137432E-2</v>
      </c>
      <c r="AR36" s="162">
        <f t="shared" si="11"/>
        <v>6.9911445172137432E-2</v>
      </c>
      <c r="AS36" s="162">
        <f t="shared" si="12"/>
        <v>6.9911445172137432E-2</v>
      </c>
      <c r="AT36" s="163">
        <f t="shared" si="13"/>
        <v>4.4855439322115664E-2</v>
      </c>
      <c r="AU36" s="162">
        <f t="shared" si="14"/>
        <v>4.4855439322115664E-2</v>
      </c>
      <c r="AV36" s="162">
        <f t="shared" si="15"/>
        <v>4.4855439322115664E-2</v>
      </c>
      <c r="AW36" s="163">
        <f t="shared" si="22"/>
        <v>9.0766345720435515E-2</v>
      </c>
      <c r="AX36" s="162">
        <f t="shared" si="22"/>
        <v>9.0766345720435515E-2</v>
      </c>
      <c r="AY36" s="162">
        <f t="shared" si="22"/>
        <v>9.0766345720435515E-2</v>
      </c>
      <c r="AZ36" s="163">
        <f t="shared" si="23"/>
        <v>0.13750000000000001</v>
      </c>
      <c r="BA36" s="162">
        <f t="shared" si="23"/>
        <v>0.13750000000000001</v>
      </c>
      <c r="BB36" s="162">
        <f t="shared" si="23"/>
        <v>0.13750000000000001</v>
      </c>
      <c r="BC36" s="180">
        <f t="shared" si="23"/>
        <v>131.46199999999999</v>
      </c>
      <c r="BD36" s="181">
        <f t="shared" si="23"/>
        <v>131.46199999999999</v>
      </c>
      <c r="BE36" s="181">
        <f t="shared" si="23"/>
        <v>131.46199999999999</v>
      </c>
      <c r="BF36" s="180">
        <f t="shared" si="23"/>
        <v>1.756</v>
      </c>
      <c r="BG36" s="181">
        <f t="shared" si="23"/>
        <v>1.756</v>
      </c>
      <c r="BH36" s="181">
        <f t="shared" si="23"/>
        <v>1.756</v>
      </c>
      <c r="BI36" s="182">
        <f t="shared" si="19"/>
        <v>130.69675000000004</v>
      </c>
      <c r="BJ36" s="183">
        <f t="shared" si="19"/>
        <v>130.69675000000004</v>
      </c>
      <c r="BK36" s="183">
        <f t="shared" si="19"/>
        <v>130.69675000000004</v>
      </c>
      <c r="BL36" s="180">
        <f t="shared" si="19"/>
        <v>1.7785500000000003</v>
      </c>
      <c r="BM36" s="181">
        <f t="shared" si="19"/>
        <v>1.7785500000000003</v>
      </c>
      <c r="BN36" s="181">
        <f t="shared" si="19"/>
        <v>1.7785500000000003</v>
      </c>
    </row>
    <row r="37" spans="1:66">
      <c r="A37" s="6">
        <v>40422</v>
      </c>
      <c r="B37" s="43">
        <v>1.1537971236194711E-2</v>
      </c>
      <c r="C37" s="43">
        <v>1.1537971236194711E-2</v>
      </c>
      <c r="D37" s="43">
        <v>1.1537971236194711E-2</v>
      </c>
      <c r="E37" s="65">
        <v>4.49829546732472E-3</v>
      </c>
      <c r="F37" s="43">
        <v>4.49829546732472E-3</v>
      </c>
      <c r="G37" s="43">
        <v>4.49829546732472E-3</v>
      </c>
      <c r="H37" s="9"/>
      <c r="I37" s="8"/>
      <c r="J37" s="45"/>
      <c r="K37" s="43"/>
      <c r="L37" s="43"/>
      <c r="M37" s="65">
        <v>8.3999999999999995E-3</v>
      </c>
      <c r="N37" s="43">
        <v>8.3999999999999995E-3</v>
      </c>
      <c r="O37" s="43">
        <v>8.3999999999999995E-3</v>
      </c>
      <c r="P37" s="65">
        <v>0.13750000000000001</v>
      </c>
      <c r="Q37" s="43">
        <v>0.13750000000000001</v>
      </c>
      <c r="R37" s="43">
        <v>0.13750000000000001</v>
      </c>
      <c r="S37" s="77">
        <v>115.902</v>
      </c>
      <c r="T37" s="45">
        <v>115.902</v>
      </c>
      <c r="U37" s="45">
        <v>115.902</v>
      </c>
      <c r="V37" s="73">
        <f t="shared" si="0"/>
        <v>1.6941999999999999</v>
      </c>
      <c r="W37" s="42">
        <v>1.6941999999999999</v>
      </c>
      <c r="X37" s="42">
        <f t="shared" si="1"/>
        <v>1.6941999999999999</v>
      </c>
      <c r="Y37" s="161">
        <f t="shared" si="2"/>
        <v>2.0898783360507878E-2</v>
      </c>
      <c r="Z37" s="162">
        <f t="shared" si="3"/>
        <v>2.0898783360507878E-2</v>
      </c>
      <c r="AA37" s="162">
        <f t="shared" si="4"/>
        <v>2.0898783360507878E-2</v>
      </c>
      <c r="AB37" s="163">
        <f t="shared" si="5"/>
        <v>4.9988105724041443E-3</v>
      </c>
      <c r="AC37" s="162">
        <f t="shared" si="6"/>
        <v>4.9988105724041443E-3</v>
      </c>
      <c r="AD37" s="162">
        <f t="shared" si="7"/>
        <v>4.9988105724041443E-3</v>
      </c>
      <c r="AE37" s="163">
        <f t="shared" si="20"/>
        <v>2.6124182935999718E-2</v>
      </c>
      <c r="AF37" s="162">
        <f t="shared" si="20"/>
        <v>2.6124182935999718E-2</v>
      </c>
      <c r="AG37" s="162">
        <f t="shared" si="20"/>
        <v>2.6124182935999718E-2</v>
      </c>
      <c r="AH37" s="163">
        <f t="shared" si="21"/>
        <v>0.13750000000000001</v>
      </c>
      <c r="AI37" s="162">
        <f t="shared" si="21"/>
        <v>0.13750000000000001</v>
      </c>
      <c r="AJ37" s="162">
        <f t="shared" si="21"/>
        <v>0.13750000000000001</v>
      </c>
      <c r="AK37" s="180">
        <f t="shared" si="21"/>
        <v>115.902</v>
      </c>
      <c r="AL37" s="181">
        <f t="shared" si="21"/>
        <v>115.902</v>
      </c>
      <c r="AM37" s="181">
        <f t="shared" si="21"/>
        <v>115.902</v>
      </c>
      <c r="AN37" s="180">
        <f t="shared" si="21"/>
        <v>1.6941999999999999</v>
      </c>
      <c r="AO37" s="181">
        <f t="shared" si="21"/>
        <v>1.6941999999999999</v>
      </c>
      <c r="AP37" s="181">
        <f t="shared" si="21"/>
        <v>1.6941999999999999</v>
      </c>
      <c r="AQ37" s="161">
        <f t="shared" si="10"/>
        <v>7.7734013261060442E-2</v>
      </c>
      <c r="AR37" s="162">
        <f t="shared" si="11"/>
        <v>7.7734013261060442E-2</v>
      </c>
      <c r="AS37" s="162">
        <f t="shared" si="12"/>
        <v>7.7734013261060442E-2</v>
      </c>
      <c r="AT37" s="163">
        <f t="shared" si="13"/>
        <v>4.7042195972309075E-2</v>
      </c>
      <c r="AU37" s="162">
        <f t="shared" si="14"/>
        <v>4.7042195972309075E-2</v>
      </c>
      <c r="AV37" s="162">
        <f t="shared" si="15"/>
        <v>4.7042195972309075E-2</v>
      </c>
      <c r="AW37" s="163">
        <f t="shared" si="22"/>
        <v>9.2391283170610405E-2</v>
      </c>
      <c r="AX37" s="162">
        <f t="shared" si="22"/>
        <v>9.2391283170610405E-2</v>
      </c>
      <c r="AY37" s="162">
        <f t="shared" si="22"/>
        <v>9.2391283170610405E-2</v>
      </c>
      <c r="AZ37" s="163">
        <f t="shared" si="23"/>
        <v>0.13750000000000001</v>
      </c>
      <c r="BA37" s="162">
        <f t="shared" si="23"/>
        <v>0.13750000000000001</v>
      </c>
      <c r="BB37" s="162">
        <f t="shared" si="23"/>
        <v>0.13750000000000001</v>
      </c>
      <c r="BC37" s="180">
        <f t="shared" si="23"/>
        <v>115.902</v>
      </c>
      <c r="BD37" s="181">
        <f t="shared" si="23"/>
        <v>115.902</v>
      </c>
      <c r="BE37" s="181">
        <f t="shared" si="23"/>
        <v>115.902</v>
      </c>
      <c r="BF37" s="180">
        <f t="shared" si="23"/>
        <v>1.6941999999999999</v>
      </c>
      <c r="BG37" s="181">
        <f t="shared" si="23"/>
        <v>1.6941999999999999</v>
      </c>
      <c r="BH37" s="181">
        <f t="shared" si="23"/>
        <v>1.6941999999999999</v>
      </c>
      <c r="BI37" s="182">
        <f t="shared" si="19"/>
        <v>129.80266666666668</v>
      </c>
      <c r="BJ37" s="183">
        <f t="shared" si="19"/>
        <v>129.80266666666668</v>
      </c>
      <c r="BK37" s="183">
        <f t="shared" si="19"/>
        <v>129.80266666666668</v>
      </c>
      <c r="BL37" s="180">
        <f t="shared" si="19"/>
        <v>1.7715583333333333</v>
      </c>
      <c r="BM37" s="181">
        <f t="shared" si="19"/>
        <v>1.7715583333333333</v>
      </c>
      <c r="BN37" s="181">
        <f t="shared" si="19"/>
        <v>1.7715583333333333</v>
      </c>
    </row>
    <row r="38" spans="1:66">
      <c r="A38" s="6">
        <v>40452</v>
      </c>
      <c r="B38" s="43">
        <v>1.0095709896132954E-2</v>
      </c>
      <c r="C38" s="43">
        <v>1.0095709896132954E-2</v>
      </c>
      <c r="D38" s="43">
        <v>1.0095709896132954E-2</v>
      </c>
      <c r="E38" s="65">
        <v>7.5009036269826357E-3</v>
      </c>
      <c r="F38" s="43">
        <v>7.5009036269826357E-3</v>
      </c>
      <c r="G38" s="43">
        <v>7.5009036269826357E-3</v>
      </c>
      <c r="H38" s="9"/>
      <c r="I38" s="8"/>
      <c r="J38" s="45"/>
      <c r="K38" s="43"/>
      <c r="L38" s="43"/>
      <c r="M38" s="65">
        <v>8.1000000000000013E-3</v>
      </c>
      <c r="N38" s="43">
        <v>8.1000000000000013E-3</v>
      </c>
      <c r="O38" s="43">
        <v>8.1000000000000013E-3</v>
      </c>
      <c r="P38" s="65">
        <v>0.13750000000000001</v>
      </c>
      <c r="Q38" s="43">
        <v>0.13750000000000001</v>
      </c>
      <c r="R38" s="43">
        <v>0.13750000000000001</v>
      </c>
      <c r="S38" s="77">
        <v>99.832999999999998</v>
      </c>
      <c r="T38" s="45">
        <v>99.832999999999998</v>
      </c>
      <c r="U38" s="45">
        <v>99.832999999999998</v>
      </c>
      <c r="V38" s="73">
        <f t="shared" si="0"/>
        <v>1.7014</v>
      </c>
      <c r="W38" s="42">
        <v>1.7014</v>
      </c>
      <c r="X38" s="42">
        <f t="shared" si="1"/>
        <v>1.7014</v>
      </c>
      <c r="Y38" s="161">
        <f t="shared" si="2"/>
        <v>2.9613453229008657E-2</v>
      </c>
      <c r="Z38" s="162">
        <f t="shared" si="3"/>
        <v>2.9613453229008657E-2</v>
      </c>
      <c r="AA38" s="162">
        <f t="shared" si="4"/>
        <v>2.9613453229008657E-2</v>
      </c>
      <c r="AB38" s="163">
        <f t="shared" si="5"/>
        <v>1.2436315713344026E-2</v>
      </c>
      <c r="AC38" s="162">
        <f t="shared" si="6"/>
        <v>1.2436315713344026E-2</v>
      </c>
      <c r="AD38" s="162">
        <f t="shared" si="7"/>
        <v>1.2436315713344026E-2</v>
      </c>
      <c r="AE38" s="163">
        <f t="shared" si="20"/>
        <v>2.5615495555999734E-2</v>
      </c>
      <c r="AF38" s="162">
        <f t="shared" si="20"/>
        <v>2.5615495555999734E-2</v>
      </c>
      <c r="AG38" s="162">
        <f t="shared" si="20"/>
        <v>2.5615495555999734E-2</v>
      </c>
      <c r="AH38" s="163">
        <f t="shared" si="21"/>
        <v>0.13750000000000001</v>
      </c>
      <c r="AI38" s="162">
        <f t="shared" si="21"/>
        <v>0.13750000000000001</v>
      </c>
      <c r="AJ38" s="162">
        <f t="shared" si="21"/>
        <v>0.13750000000000001</v>
      </c>
      <c r="AK38" s="180">
        <f t="shared" si="21"/>
        <v>99.832999999999998</v>
      </c>
      <c r="AL38" s="181">
        <f t="shared" si="21"/>
        <v>99.832999999999998</v>
      </c>
      <c r="AM38" s="181">
        <f t="shared" si="21"/>
        <v>99.832999999999998</v>
      </c>
      <c r="AN38" s="180">
        <f t="shared" si="21"/>
        <v>1.7014</v>
      </c>
      <c r="AO38" s="181">
        <f t="shared" si="21"/>
        <v>1.7014</v>
      </c>
      <c r="AP38" s="181">
        <f t="shared" si="21"/>
        <v>1.7014</v>
      </c>
      <c r="AQ38" s="161">
        <f t="shared" si="10"/>
        <v>8.8120080270728485E-2</v>
      </c>
      <c r="AR38" s="162">
        <f t="shared" si="11"/>
        <v>8.8120080270728485E-2</v>
      </c>
      <c r="AS38" s="162">
        <f t="shared" si="12"/>
        <v>8.8120080270728485E-2</v>
      </c>
      <c r="AT38" s="163">
        <f t="shared" si="13"/>
        <v>5.1950611016668535E-2</v>
      </c>
      <c r="AU38" s="162">
        <f t="shared" si="14"/>
        <v>5.1950611016668535E-2</v>
      </c>
      <c r="AV38" s="162">
        <f t="shared" si="15"/>
        <v>5.1950611016668535E-2</v>
      </c>
      <c r="AW38" s="163">
        <f t="shared" si="22"/>
        <v>9.3693169693407796E-2</v>
      </c>
      <c r="AX38" s="162">
        <f t="shared" si="22"/>
        <v>9.3693169693407796E-2</v>
      </c>
      <c r="AY38" s="162">
        <f t="shared" si="22"/>
        <v>9.3693169693407796E-2</v>
      </c>
      <c r="AZ38" s="163">
        <f t="shared" si="23"/>
        <v>0.13750000000000001</v>
      </c>
      <c r="BA38" s="162">
        <f t="shared" si="23"/>
        <v>0.13750000000000001</v>
      </c>
      <c r="BB38" s="162">
        <f t="shared" si="23"/>
        <v>0.13750000000000001</v>
      </c>
      <c r="BC38" s="180">
        <f t="shared" si="23"/>
        <v>99.832999999999998</v>
      </c>
      <c r="BD38" s="181">
        <f t="shared" si="23"/>
        <v>99.832999999999998</v>
      </c>
      <c r="BE38" s="181">
        <f t="shared" si="23"/>
        <v>99.832999999999998</v>
      </c>
      <c r="BF38" s="180">
        <f t="shared" si="23"/>
        <v>1.7014</v>
      </c>
      <c r="BG38" s="181">
        <f t="shared" si="23"/>
        <v>1.7014</v>
      </c>
      <c r="BH38" s="181">
        <f t="shared" si="23"/>
        <v>1.7014</v>
      </c>
      <c r="BI38" s="182">
        <f t="shared" si="19"/>
        <v>126.66266666666668</v>
      </c>
      <c r="BJ38" s="183">
        <f t="shared" si="19"/>
        <v>126.66266666666668</v>
      </c>
      <c r="BK38" s="183">
        <f t="shared" si="19"/>
        <v>126.66266666666668</v>
      </c>
      <c r="BL38" s="180">
        <f t="shared" si="19"/>
        <v>1.7680083333333334</v>
      </c>
      <c r="BM38" s="181">
        <f t="shared" si="19"/>
        <v>1.7680083333333334</v>
      </c>
      <c r="BN38" s="181">
        <f t="shared" si="19"/>
        <v>1.7680083333333334</v>
      </c>
    </row>
    <row r="39" spans="1:66">
      <c r="A39" s="6">
        <v>40483</v>
      </c>
      <c r="B39" s="43">
        <v>1.4465926697200038E-2</v>
      </c>
      <c r="C39" s="43">
        <v>1.4465926697200038E-2</v>
      </c>
      <c r="D39" s="43">
        <v>1.4465926697200038E-2</v>
      </c>
      <c r="E39" s="65">
        <v>8.2990977033026159E-3</v>
      </c>
      <c r="F39" s="43">
        <v>8.2990977033026159E-3</v>
      </c>
      <c r="G39" s="43">
        <v>8.2990977033026159E-3</v>
      </c>
      <c r="H39" s="9"/>
      <c r="I39" s="8"/>
      <c r="J39" s="45"/>
      <c r="K39" s="43"/>
      <c r="L39" s="43"/>
      <c r="M39" s="65">
        <v>8.1000000000000013E-3</v>
      </c>
      <c r="N39" s="43">
        <v>8.1000000000000013E-3</v>
      </c>
      <c r="O39" s="43">
        <v>8.1000000000000013E-3</v>
      </c>
      <c r="P39" s="65">
        <v>0.13750000000000001</v>
      </c>
      <c r="Q39" s="43">
        <v>0.13750000000000001</v>
      </c>
      <c r="R39" s="43">
        <v>0.13750000000000001</v>
      </c>
      <c r="S39" s="77">
        <v>123.375</v>
      </c>
      <c r="T39" s="45">
        <v>123.375</v>
      </c>
      <c r="U39" s="45">
        <v>123.375</v>
      </c>
      <c r="V39" s="73">
        <f t="shared" si="0"/>
        <v>1.7161</v>
      </c>
      <c r="W39" s="42">
        <v>1.7161</v>
      </c>
      <c r="X39" s="42">
        <f t="shared" si="1"/>
        <v>1.7161</v>
      </c>
      <c r="Y39" s="161">
        <f t="shared" ref="Y39:Y70" si="24">FVSCHEDULE(1,B37:B39)-1</f>
        <v>3.6530728134524626E-2</v>
      </c>
      <c r="Z39" s="162">
        <f t="shared" ref="Z39:Z70" si="25">FVSCHEDULE(1,C37:C39)-1</f>
        <v>3.6530728134524626E-2</v>
      </c>
      <c r="AA39" s="162">
        <f t="shared" ref="AA39:AA70" si="26">FVSCHEDULE(1,D37:D39)-1</f>
        <v>3.6530728134524626E-2</v>
      </c>
      <c r="AB39" s="163">
        <f t="shared" ref="AB39:AB70" si="27">FVSCHEDULE(1,E37:E39)-1</f>
        <v>2.0431900626227018E-2</v>
      </c>
      <c r="AC39" s="162">
        <f t="shared" ref="AC39:AC70" si="28">FVSCHEDULE(1,F37:F39)-1</f>
        <v>2.0431900626227018E-2</v>
      </c>
      <c r="AD39" s="162">
        <f t="shared" ref="AD39:AD70" si="29">FVSCHEDULE(1,G37:G39)-1</f>
        <v>2.0431900626227018E-2</v>
      </c>
      <c r="AE39" s="163">
        <f t="shared" si="20"/>
        <v>2.4802241123999869E-2</v>
      </c>
      <c r="AF39" s="162">
        <f t="shared" si="20"/>
        <v>2.4802241123999869E-2</v>
      </c>
      <c r="AG39" s="162">
        <f t="shared" si="20"/>
        <v>2.4802241123999869E-2</v>
      </c>
      <c r="AH39" s="163">
        <f t="shared" si="21"/>
        <v>0.13750000000000001</v>
      </c>
      <c r="AI39" s="162">
        <f t="shared" si="21"/>
        <v>0.13750000000000001</v>
      </c>
      <c r="AJ39" s="162">
        <f t="shared" si="21"/>
        <v>0.13750000000000001</v>
      </c>
      <c r="AK39" s="180">
        <f t="shared" si="21"/>
        <v>123.375</v>
      </c>
      <c r="AL39" s="181">
        <f t="shared" si="21"/>
        <v>123.375</v>
      </c>
      <c r="AM39" s="181">
        <f t="shared" si="21"/>
        <v>123.375</v>
      </c>
      <c r="AN39" s="180">
        <f t="shared" si="21"/>
        <v>1.7161</v>
      </c>
      <c r="AO39" s="181">
        <f t="shared" si="21"/>
        <v>1.7161</v>
      </c>
      <c r="AP39" s="181">
        <f t="shared" si="21"/>
        <v>1.7161</v>
      </c>
      <c r="AQ39" s="161">
        <f t="shared" si="10"/>
        <v>0.1027202698570826</v>
      </c>
      <c r="AR39" s="162">
        <f t="shared" si="11"/>
        <v>0.1027202698570826</v>
      </c>
      <c r="AS39" s="162">
        <f t="shared" si="12"/>
        <v>0.1027202698570826</v>
      </c>
      <c r="AT39" s="163">
        <f t="shared" si="13"/>
        <v>5.6348475121986707E-2</v>
      </c>
      <c r="AU39" s="162">
        <f t="shared" si="14"/>
        <v>5.6348475121986707E-2</v>
      </c>
      <c r="AV39" s="162">
        <f t="shared" si="15"/>
        <v>5.6348475121986707E-2</v>
      </c>
      <c r="AW39" s="163">
        <f t="shared" si="22"/>
        <v>9.5322952878923894E-2</v>
      </c>
      <c r="AX39" s="162">
        <f t="shared" si="22"/>
        <v>9.5322952878923894E-2</v>
      </c>
      <c r="AY39" s="162">
        <f t="shared" si="22"/>
        <v>9.5322952878923894E-2</v>
      </c>
      <c r="AZ39" s="163">
        <f t="shared" si="23"/>
        <v>0.13750000000000001</v>
      </c>
      <c r="BA39" s="162">
        <f t="shared" si="23"/>
        <v>0.13750000000000001</v>
      </c>
      <c r="BB39" s="162">
        <f t="shared" si="23"/>
        <v>0.13750000000000001</v>
      </c>
      <c r="BC39" s="180">
        <f t="shared" si="23"/>
        <v>123.375</v>
      </c>
      <c r="BD39" s="181">
        <f t="shared" si="23"/>
        <v>123.375</v>
      </c>
      <c r="BE39" s="181">
        <f t="shared" si="23"/>
        <v>123.375</v>
      </c>
      <c r="BF39" s="180">
        <f t="shared" si="23"/>
        <v>1.7161</v>
      </c>
      <c r="BG39" s="181">
        <f t="shared" si="23"/>
        <v>1.7161</v>
      </c>
      <c r="BH39" s="181">
        <f t="shared" si="23"/>
        <v>1.7161</v>
      </c>
      <c r="BI39" s="182">
        <f t="shared" si="19"/>
        <v>126.18150000000001</v>
      </c>
      <c r="BJ39" s="183">
        <f t="shared" si="19"/>
        <v>126.18150000000001</v>
      </c>
      <c r="BK39" s="183">
        <f t="shared" si="19"/>
        <v>126.18150000000001</v>
      </c>
      <c r="BL39" s="180">
        <f t="shared" si="19"/>
        <v>1.7651416666666668</v>
      </c>
      <c r="BM39" s="181">
        <f t="shared" si="19"/>
        <v>1.7651416666666668</v>
      </c>
      <c r="BN39" s="181">
        <f t="shared" si="19"/>
        <v>1.7651416666666668</v>
      </c>
    </row>
    <row r="40" spans="1:66">
      <c r="A40" s="6">
        <v>40513</v>
      </c>
      <c r="B40" s="43">
        <v>6.9207479327200172E-3</v>
      </c>
      <c r="C40" s="55">
        <v>6.9207479327200172E-3</v>
      </c>
      <c r="D40" s="55">
        <v>6.9207479327200172E-3</v>
      </c>
      <c r="E40" s="65">
        <v>6.3006158922880307E-3</v>
      </c>
      <c r="F40" s="55">
        <v>6.3006158922880307E-3</v>
      </c>
      <c r="G40" s="55">
        <v>6.3006158922880307E-3</v>
      </c>
      <c r="H40" s="9"/>
      <c r="I40" s="8"/>
      <c r="J40" s="43"/>
      <c r="K40" s="43"/>
      <c r="L40" s="43"/>
      <c r="M40" s="65">
        <v>9.300000000000001E-3</v>
      </c>
      <c r="N40" s="55">
        <v>9.300000000000001E-3</v>
      </c>
      <c r="O40" s="55">
        <v>9.300000000000001E-3</v>
      </c>
      <c r="P40" s="65">
        <v>0.13750000000000001</v>
      </c>
      <c r="Q40" s="55">
        <v>0.13750000000000001</v>
      </c>
      <c r="R40" s="55">
        <v>0.13750000000000001</v>
      </c>
      <c r="S40" s="104">
        <v>111.277</v>
      </c>
      <c r="T40" s="102">
        <v>111.277</v>
      </c>
      <c r="U40" s="102">
        <v>111.277</v>
      </c>
      <c r="V40" s="73">
        <f t="shared" si="0"/>
        <v>1.6661999999999999</v>
      </c>
      <c r="W40" s="56">
        <v>1.6661999999999999</v>
      </c>
      <c r="X40" s="56">
        <f t="shared" si="1"/>
        <v>1.6661999999999999</v>
      </c>
      <c r="Y40" s="161">
        <f t="shared" si="24"/>
        <v>3.1799423953366546E-2</v>
      </c>
      <c r="Z40" s="162">
        <f t="shared" si="25"/>
        <v>3.1799423953366546E-2</v>
      </c>
      <c r="AA40" s="162">
        <f t="shared" si="26"/>
        <v>3.1799423953366546E-2</v>
      </c>
      <c r="AB40" s="163">
        <f t="shared" si="27"/>
        <v>2.2262809912068082E-2</v>
      </c>
      <c r="AC40" s="162">
        <f t="shared" si="28"/>
        <v>2.2262809912068082E-2</v>
      </c>
      <c r="AD40" s="162">
        <f t="shared" si="29"/>
        <v>2.2262809912068082E-2</v>
      </c>
      <c r="AE40" s="163">
        <f t="shared" si="20"/>
        <v>2.5716880173000112E-2</v>
      </c>
      <c r="AF40" s="162">
        <f t="shared" si="20"/>
        <v>2.5716880173000112E-2</v>
      </c>
      <c r="AG40" s="162">
        <f t="shared" si="20"/>
        <v>2.5716880173000112E-2</v>
      </c>
      <c r="AH40" s="163">
        <f t="shared" si="21"/>
        <v>0.13750000000000001</v>
      </c>
      <c r="AI40" s="162">
        <f t="shared" si="21"/>
        <v>0.13750000000000001</v>
      </c>
      <c r="AJ40" s="162">
        <f t="shared" si="21"/>
        <v>0.13750000000000001</v>
      </c>
      <c r="AK40" s="180">
        <f t="shared" si="21"/>
        <v>111.277</v>
      </c>
      <c r="AL40" s="181">
        <f t="shared" si="21"/>
        <v>111.277</v>
      </c>
      <c r="AM40" s="181">
        <f t="shared" si="21"/>
        <v>111.277</v>
      </c>
      <c r="AN40" s="180">
        <f t="shared" si="21"/>
        <v>1.6661999999999999</v>
      </c>
      <c r="AO40" s="181">
        <f t="shared" si="21"/>
        <v>1.6661999999999999</v>
      </c>
      <c r="AP40" s="181">
        <f t="shared" si="21"/>
        <v>1.6661999999999999</v>
      </c>
      <c r="AQ40" s="161">
        <f t="shared" si="10"/>
        <v>0.11323142949673559</v>
      </c>
      <c r="AR40" s="162">
        <f t="shared" si="11"/>
        <v>0.11323142949673559</v>
      </c>
      <c r="AS40" s="162">
        <f t="shared" si="12"/>
        <v>0.11323142949673559</v>
      </c>
      <c r="AT40" s="163">
        <f t="shared" si="13"/>
        <v>5.9086887217945083E-2</v>
      </c>
      <c r="AU40" s="162">
        <f t="shared" si="14"/>
        <v>5.9086887217945083E-2</v>
      </c>
      <c r="AV40" s="162">
        <f t="shared" si="15"/>
        <v>5.9086887217945083E-2</v>
      </c>
      <c r="AW40" s="163">
        <f t="shared" si="22"/>
        <v>9.7606688185759793E-2</v>
      </c>
      <c r="AX40" s="162">
        <f t="shared" si="22"/>
        <v>9.7606688185759793E-2</v>
      </c>
      <c r="AY40" s="162">
        <f t="shared" si="22"/>
        <v>9.7606688185759793E-2</v>
      </c>
      <c r="AZ40" s="163">
        <f t="shared" si="23"/>
        <v>0.13750000000000001</v>
      </c>
      <c r="BA40" s="162">
        <f t="shared" si="23"/>
        <v>0.13750000000000001</v>
      </c>
      <c r="BB40" s="162">
        <f t="shared" si="23"/>
        <v>0.13750000000000001</v>
      </c>
      <c r="BC40" s="180">
        <f t="shared" si="23"/>
        <v>111.277</v>
      </c>
      <c r="BD40" s="181">
        <f t="shared" si="23"/>
        <v>111.277</v>
      </c>
      <c r="BE40" s="181">
        <f t="shared" si="23"/>
        <v>111.277</v>
      </c>
      <c r="BF40" s="180">
        <f t="shared" si="23"/>
        <v>1.6661999999999999</v>
      </c>
      <c r="BG40" s="181">
        <f t="shared" si="23"/>
        <v>1.6661999999999999</v>
      </c>
      <c r="BH40" s="181">
        <f t="shared" si="23"/>
        <v>1.6661999999999999</v>
      </c>
      <c r="BI40" s="182">
        <f t="shared" si="19"/>
        <v>125.24458333333335</v>
      </c>
      <c r="BJ40" s="183">
        <f t="shared" si="19"/>
        <v>125.24458333333335</v>
      </c>
      <c r="BK40" s="183">
        <f t="shared" si="19"/>
        <v>125.24458333333335</v>
      </c>
      <c r="BL40" s="180">
        <f t="shared" si="19"/>
        <v>1.7588916666666667</v>
      </c>
      <c r="BM40" s="181">
        <f t="shared" si="19"/>
        <v>1.7588916666666667</v>
      </c>
      <c r="BN40" s="181">
        <f t="shared" si="19"/>
        <v>1.7588916666666667</v>
      </c>
    </row>
    <row r="41" spans="1:66">
      <c r="A41" s="53">
        <v>40544</v>
      </c>
      <c r="B41" s="90">
        <v>7.9369133090976263E-3</v>
      </c>
      <c r="C41" s="90">
        <v>7.9369133090976263E-3</v>
      </c>
      <c r="D41" s="90">
        <v>7.9369133090976263E-3</v>
      </c>
      <c r="E41" s="91">
        <v>8.3012869654464083E-3</v>
      </c>
      <c r="F41" s="90">
        <v>8.3012869654464083E-3</v>
      </c>
      <c r="G41" s="90">
        <v>8.3012869654464083E-3</v>
      </c>
      <c r="H41" s="101"/>
      <c r="I41" s="99"/>
      <c r="J41" s="97"/>
      <c r="K41" s="90"/>
      <c r="L41" s="90"/>
      <c r="M41" s="91">
        <v>8.6E-3</v>
      </c>
      <c r="N41" s="90">
        <v>8.6E-3</v>
      </c>
      <c r="O41" s="90">
        <v>8.6E-3</v>
      </c>
      <c r="P41" s="91">
        <v>0.13750000000000001</v>
      </c>
      <c r="Q41" s="90">
        <v>0.13750000000000001</v>
      </c>
      <c r="R41" s="90">
        <v>0.13750000000000001</v>
      </c>
      <c r="S41" s="105">
        <v>118.919</v>
      </c>
      <c r="T41" s="103">
        <v>118.919</v>
      </c>
      <c r="U41" s="103">
        <v>118.919</v>
      </c>
      <c r="V41" s="94">
        <f t="shared" si="0"/>
        <v>1.6734</v>
      </c>
      <c r="W41" s="95">
        <v>1.6734</v>
      </c>
      <c r="X41" s="95">
        <f t="shared" si="1"/>
        <v>1.6734</v>
      </c>
      <c r="Y41" s="164">
        <f t="shared" si="24"/>
        <v>2.959424175814207E-2</v>
      </c>
      <c r="Z41" s="165">
        <f t="shared" si="25"/>
        <v>2.959424175814207E-2</v>
      </c>
      <c r="AA41" s="165">
        <f t="shared" si="26"/>
        <v>2.959424175814207E-2</v>
      </c>
      <c r="AB41" s="166">
        <f t="shared" si="27"/>
        <v>2.3074920469626337E-2</v>
      </c>
      <c r="AC41" s="165">
        <f t="shared" si="28"/>
        <v>2.3074920469626337E-2</v>
      </c>
      <c r="AD41" s="165">
        <f t="shared" si="29"/>
        <v>2.3074920469626337E-2</v>
      </c>
      <c r="AE41" s="166">
        <f t="shared" si="20"/>
        <v>2.6225617838000037E-2</v>
      </c>
      <c r="AF41" s="165">
        <f t="shared" si="20"/>
        <v>2.6225617838000037E-2</v>
      </c>
      <c r="AG41" s="165">
        <f t="shared" si="20"/>
        <v>2.6225617838000037E-2</v>
      </c>
      <c r="AH41" s="166">
        <f t="shared" si="21"/>
        <v>0.13750000000000001</v>
      </c>
      <c r="AI41" s="165">
        <f t="shared" si="21"/>
        <v>0.13750000000000001</v>
      </c>
      <c r="AJ41" s="165">
        <f t="shared" si="21"/>
        <v>0.13750000000000001</v>
      </c>
      <c r="AK41" s="184">
        <f t="shared" si="21"/>
        <v>118.919</v>
      </c>
      <c r="AL41" s="185">
        <f t="shared" si="21"/>
        <v>118.919</v>
      </c>
      <c r="AM41" s="185">
        <f t="shared" si="21"/>
        <v>118.919</v>
      </c>
      <c r="AN41" s="184">
        <f t="shared" si="21"/>
        <v>1.6734</v>
      </c>
      <c r="AO41" s="185">
        <f t="shared" si="21"/>
        <v>1.6734</v>
      </c>
      <c r="AP41" s="185">
        <f t="shared" si="21"/>
        <v>1.6734</v>
      </c>
      <c r="AQ41" s="164">
        <f t="shared" si="10"/>
        <v>0.11503774729823713</v>
      </c>
      <c r="AR41" s="165">
        <f t="shared" si="11"/>
        <v>0.11503774729823713</v>
      </c>
      <c r="AS41" s="165">
        <f t="shared" si="12"/>
        <v>0.11503774729823713</v>
      </c>
      <c r="AT41" s="166">
        <f t="shared" si="13"/>
        <v>5.992987349599721E-2</v>
      </c>
      <c r="AU41" s="165">
        <f t="shared" si="14"/>
        <v>5.992987349599721E-2</v>
      </c>
      <c r="AV41" s="165">
        <f t="shared" si="15"/>
        <v>5.992987349599721E-2</v>
      </c>
      <c r="AW41" s="166">
        <f t="shared" si="22"/>
        <v>9.978750815036519E-2</v>
      </c>
      <c r="AX41" s="165">
        <f t="shared" si="22"/>
        <v>9.978750815036519E-2</v>
      </c>
      <c r="AY41" s="165">
        <f t="shared" si="22"/>
        <v>9.978750815036519E-2</v>
      </c>
      <c r="AZ41" s="166">
        <f t="shared" si="23"/>
        <v>0.13750000000000001</v>
      </c>
      <c r="BA41" s="165">
        <f t="shared" si="23"/>
        <v>0.13750000000000001</v>
      </c>
      <c r="BB41" s="165">
        <f t="shared" si="23"/>
        <v>0.13750000000000001</v>
      </c>
      <c r="BC41" s="184">
        <f t="shared" si="23"/>
        <v>118.919</v>
      </c>
      <c r="BD41" s="185">
        <f t="shared" si="23"/>
        <v>118.919</v>
      </c>
      <c r="BE41" s="185">
        <f t="shared" si="23"/>
        <v>118.919</v>
      </c>
      <c r="BF41" s="184">
        <f t="shared" si="23"/>
        <v>1.6734</v>
      </c>
      <c r="BG41" s="185">
        <f t="shared" si="23"/>
        <v>1.6734</v>
      </c>
      <c r="BH41" s="185">
        <f t="shared" si="23"/>
        <v>1.6734</v>
      </c>
      <c r="BI41" s="186">
        <f t="shared" si="19"/>
        <v>123.15283333333333</v>
      </c>
      <c r="BJ41" s="187">
        <f t="shared" si="19"/>
        <v>123.15283333333333</v>
      </c>
      <c r="BK41" s="187">
        <f t="shared" si="19"/>
        <v>123.15283333333333</v>
      </c>
      <c r="BL41" s="184">
        <f t="shared" si="19"/>
        <v>1.7421083333333334</v>
      </c>
      <c r="BM41" s="185">
        <f t="shared" si="19"/>
        <v>1.7421083333333334</v>
      </c>
      <c r="BN41" s="185">
        <f t="shared" si="19"/>
        <v>1.7421083333333334</v>
      </c>
    </row>
    <row r="42" spans="1:66">
      <c r="A42" s="6">
        <v>40575</v>
      </c>
      <c r="B42" s="43">
        <v>9.9630955659597564E-3</v>
      </c>
      <c r="C42" s="43">
        <v>9.9630955659597564E-3</v>
      </c>
      <c r="D42" s="43">
        <v>9.9630955659597564E-3</v>
      </c>
      <c r="E42" s="65">
        <v>8.0001986084992094E-3</v>
      </c>
      <c r="F42" s="43">
        <v>8.0001986084992094E-3</v>
      </c>
      <c r="G42" s="43">
        <v>8.0001986084992094E-3</v>
      </c>
      <c r="H42" s="9"/>
      <c r="I42" s="8"/>
      <c r="J42" s="45"/>
      <c r="K42" s="43"/>
      <c r="L42" s="43"/>
      <c r="M42" s="64">
        <v>8.3999999999999995E-3</v>
      </c>
      <c r="N42" s="7">
        <v>8.3999999999999995E-3</v>
      </c>
      <c r="O42" s="7">
        <v>8.3999999999999995E-3</v>
      </c>
      <c r="P42" s="65">
        <v>0.13750000000000001</v>
      </c>
      <c r="Q42" s="43">
        <v>0.13750000000000001</v>
      </c>
      <c r="R42" s="43">
        <v>0.13750000000000001</v>
      </c>
      <c r="S42" s="76">
        <v>118</v>
      </c>
      <c r="T42" s="9">
        <v>118</v>
      </c>
      <c r="U42" s="9">
        <v>118</v>
      </c>
      <c r="V42" s="73">
        <f t="shared" si="0"/>
        <v>1.6612</v>
      </c>
      <c r="W42" s="42">
        <v>1.6612</v>
      </c>
      <c r="X42" s="42">
        <f t="shared" si="1"/>
        <v>1.6612</v>
      </c>
      <c r="Y42" s="161">
        <f t="shared" si="24"/>
        <v>2.5024261749618582E-2</v>
      </c>
      <c r="Z42" s="162">
        <f t="shared" si="25"/>
        <v>2.5024261749618582E-2</v>
      </c>
      <c r="AA42" s="162">
        <f t="shared" si="26"/>
        <v>2.5024261749618582E-2</v>
      </c>
      <c r="AB42" s="163">
        <f t="shared" si="27"/>
        <v>2.277164124589115E-2</v>
      </c>
      <c r="AC42" s="162">
        <f t="shared" si="28"/>
        <v>2.277164124589115E-2</v>
      </c>
      <c r="AD42" s="162">
        <f t="shared" si="29"/>
        <v>2.277164124589115E-2</v>
      </c>
      <c r="AE42" s="163">
        <f t="shared" si="20"/>
        <v>2.6531011831999907E-2</v>
      </c>
      <c r="AF42" s="162">
        <f t="shared" si="20"/>
        <v>2.6531011831999907E-2</v>
      </c>
      <c r="AG42" s="162">
        <f t="shared" si="20"/>
        <v>2.6531011831999907E-2</v>
      </c>
      <c r="AH42" s="163">
        <f t="shared" si="21"/>
        <v>0.13750000000000001</v>
      </c>
      <c r="AI42" s="162">
        <f t="shared" si="21"/>
        <v>0.13750000000000001</v>
      </c>
      <c r="AJ42" s="162">
        <f t="shared" si="21"/>
        <v>0.13750000000000001</v>
      </c>
      <c r="AK42" s="180">
        <f t="shared" si="21"/>
        <v>118</v>
      </c>
      <c r="AL42" s="181">
        <f t="shared" si="21"/>
        <v>118</v>
      </c>
      <c r="AM42" s="181">
        <f t="shared" si="21"/>
        <v>118</v>
      </c>
      <c r="AN42" s="180">
        <f t="shared" si="21"/>
        <v>1.6612</v>
      </c>
      <c r="AO42" s="181">
        <f t="shared" si="21"/>
        <v>1.6612</v>
      </c>
      <c r="AP42" s="181">
        <f t="shared" si="21"/>
        <v>1.6612</v>
      </c>
      <c r="AQ42" s="161">
        <f t="shared" si="10"/>
        <v>0.11303822087543058</v>
      </c>
      <c r="AR42" s="162">
        <f t="shared" si="11"/>
        <v>0.11303822087543058</v>
      </c>
      <c r="AS42" s="162">
        <f t="shared" si="12"/>
        <v>0.11303822087543058</v>
      </c>
      <c r="AT42" s="163">
        <f t="shared" si="13"/>
        <v>6.014171342034591E-2</v>
      </c>
      <c r="AU42" s="162">
        <f t="shared" si="14"/>
        <v>6.014171342034591E-2</v>
      </c>
      <c r="AV42" s="162">
        <f t="shared" si="15"/>
        <v>6.014171342034591E-2</v>
      </c>
      <c r="AW42" s="163">
        <f t="shared" si="22"/>
        <v>0.10252085020263224</v>
      </c>
      <c r="AX42" s="162">
        <f t="shared" si="22"/>
        <v>0.10252085020263224</v>
      </c>
      <c r="AY42" s="162">
        <f t="shared" si="22"/>
        <v>0.10252085020263224</v>
      </c>
      <c r="AZ42" s="163">
        <f t="shared" si="23"/>
        <v>0.13750000000000001</v>
      </c>
      <c r="BA42" s="162">
        <f t="shared" si="23"/>
        <v>0.13750000000000001</v>
      </c>
      <c r="BB42" s="162">
        <f t="shared" si="23"/>
        <v>0.13750000000000001</v>
      </c>
      <c r="BC42" s="180">
        <f t="shared" si="23"/>
        <v>118</v>
      </c>
      <c r="BD42" s="181">
        <f t="shared" si="23"/>
        <v>118</v>
      </c>
      <c r="BE42" s="181">
        <f t="shared" si="23"/>
        <v>118</v>
      </c>
      <c r="BF42" s="180">
        <f t="shared" si="23"/>
        <v>1.6612</v>
      </c>
      <c r="BG42" s="181">
        <f t="shared" si="23"/>
        <v>1.6612</v>
      </c>
      <c r="BH42" s="181">
        <f t="shared" si="23"/>
        <v>1.6612</v>
      </c>
      <c r="BI42" s="182">
        <f t="shared" si="19"/>
        <v>122.13975000000001</v>
      </c>
      <c r="BJ42" s="183">
        <f t="shared" si="19"/>
        <v>122.13975000000001</v>
      </c>
      <c r="BK42" s="183">
        <f t="shared" si="19"/>
        <v>122.13975000000001</v>
      </c>
      <c r="BL42" s="180">
        <f t="shared" si="19"/>
        <v>1.7296250000000002</v>
      </c>
      <c r="BM42" s="181">
        <f t="shared" si="19"/>
        <v>1.7296250000000002</v>
      </c>
      <c r="BN42" s="181">
        <f t="shared" si="19"/>
        <v>1.7296250000000002</v>
      </c>
    </row>
    <row r="43" spans="1:66">
      <c r="A43" s="6">
        <v>40603</v>
      </c>
      <c r="B43" s="43">
        <v>6.2216812064652682E-3</v>
      </c>
      <c r="C43" s="43">
        <v>6.2216812064652682E-3</v>
      </c>
      <c r="D43" s="43">
        <v>6.2216812064652682E-3</v>
      </c>
      <c r="E43" s="65">
        <v>7.8997598670034197E-3</v>
      </c>
      <c r="F43" s="43">
        <v>7.8997598670034197E-3</v>
      </c>
      <c r="G43" s="43">
        <v>7.8997598670034197E-3</v>
      </c>
      <c r="H43" s="9"/>
      <c r="I43" s="8"/>
      <c r="J43" s="45"/>
      <c r="K43" s="43"/>
      <c r="L43" s="43"/>
      <c r="M43" s="64">
        <v>9.1999999999999998E-3</v>
      </c>
      <c r="N43" s="7">
        <v>9.1999999999999998E-3</v>
      </c>
      <c r="O43" s="7">
        <v>9.1999999999999998E-3</v>
      </c>
      <c r="P43" s="65">
        <v>0.13750000000000001</v>
      </c>
      <c r="Q43" s="43">
        <v>0.13750000000000001</v>
      </c>
      <c r="R43" s="43">
        <v>0.13750000000000001</v>
      </c>
      <c r="S43" s="76">
        <v>111.238</v>
      </c>
      <c r="T43" s="9">
        <v>111.238</v>
      </c>
      <c r="U43" s="9">
        <v>111.238</v>
      </c>
      <c r="V43" s="73">
        <f t="shared" si="0"/>
        <v>1.6287</v>
      </c>
      <c r="W43" s="42">
        <v>1.6287</v>
      </c>
      <c r="X43" s="42">
        <f t="shared" si="1"/>
        <v>1.6287</v>
      </c>
      <c r="Y43" s="161">
        <f t="shared" si="24"/>
        <v>2.4312626443201202E-2</v>
      </c>
      <c r="Z43" s="162">
        <f t="shared" si="25"/>
        <v>2.4312626443201202E-2</v>
      </c>
      <c r="AA43" s="162">
        <f t="shared" si="26"/>
        <v>2.4312626443201202E-2</v>
      </c>
      <c r="AB43" s="163">
        <f t="shared" si="27"/>
        <v>2.4396959845301769E-2</v>
      </c>
      <c r="AC43" s="162">
        <f t="shared" si="28"/>
        <v>2.4396959845301769E-2</v>
      </c>
      <c r="AD43" s="162">
        <f t="shared" si="29"/>
        <v>2.4396959845301769E-2</v>
      </c>
      <c r="AE43" s="163">
        <f t="shared" si="20"/>
        <v>2.6429304607999971E-2</v>
      </c>
      <c r="AF43" s="162">
        <f t="shared" si="20"/>
        <v>2.6429304607999971E-2</v>
      </c>
      <c r="AG43" s="162">
        <f t="shared" si="20"/>
        <v>2.6429304607999971E-2</v>
      </c>
      <c r="AH43" s="163">
        <f t="shared" si="21"/>
        <v>0.13750000000000001</v>
      </c>
      <c r="AI43" s="162">
        <f t="shared" si="21"/>
        <v>0.13750000000000001</v>
      </c>
      <c r="AJ43" s="162">
        <f t="shared" si="21"/>
        <v>0.13750000000000001</v>
      </c>
      <c r="AK43" s="180">
        <f t="shared" si="21"/>
        <v>111.238</v>
      </c>
      <c r="AL43" s="181">
        <f t="shared" si="21"/>
        <v>111.238</v>
      </c>
      <c r="AM43" s="181">
        <f t="shared" si="21"/>
        <v>111.238</v>
      </c>
      <c r="AN43" s="180">
        <f t="shared" si="21"/>
        <v>1.6287</v>
      </c>
      <c r="AO43" s="181">
        <f t="shared" si="21"/>
        <v>1.6287</v>
      </c>
      <c r="AP43" s="181">
        <f t="shared" si="21"/>
        <v>1.6287</v>
      </c>
      <c r="AQ43" s="161">
        <f t="shared" si="10"/>
        <v>0.10948106241009925</v>
      </c>
      <c r="AR43" s="162">
        <f t="shared" si="11"/>
        <v>0.10948106241009925</v>
      </c>
      <c r="AS43" s="162">
        <f t="shared" si="12"/>
        <v>0.10948106241009925</v>
      </c>
      <c r="AT43" s="163">
        <f t="shared" si="13"/>
        <v>6.2989876163202396E-2</v>
      </c>
      <c r="AU43" s="162">
        <f t="shared" si="14"/>
        <v>6.2989876163202396E-2</v>
      </c>
      <c r="AV43" s="162">
        <f t="shared" si="15"/>
        <v>6.2989876163202396E-2</v>
      </c>
      <c r="AW43" s="163">
        <f t="shared" si="22"/>
        <v>0.10427157803145781</v>
      </c>
      <c r="AX43" s="162">
        <f t="shared" si="22"/>
        <v>0.10427157803145781</v>
      </c>
      <c r="AY43" s="162">
        <f t="shared" si="22"/>
        <v>0.10427157803145781</v>
      </c>
      <c r="AZ43" s="163">
        <f t="shared" si="23"/>
        <v>0.13750000000000001</v>
      </c>
      <c r="BA43" s="162">
        <f t="shared" si="23"/>
        <v>0.13750000000000001</v>
      </c>
      <c r="BB43" s="162">
        <f t="shared" si="23"/>
        <v>0.13750000000000001</v>
      </c>
      <c r="BC43" s="180">
        <f t="shared" si="23"/>
        <v>111.238</v>
      </c>
      <c r="BD43" s="181">
        <f t="shared" si="23"/>
        <v>111.238</v>
      </c>
      <c r="BE43" s="181">
        <f t="shared" si="23"/>
        <v>111.238</v>
      </c>
      <c r="BF43" s="180">
        <f t="shared" si="23"/>
        <v>1.6287</v>
      </c>
      <c r="BG43" s="181">
        <f t="shared" si="23"/>
        <v>1.6287</v>
      </c>
      <c r="BH43" s="181">
        <f t="shared" si="23"/>
        <v>1.6287</v>
      </c>
      <c r="BI43" s="182">
        <f t="shared" si="19"/>
        <v>120.53158333333334</v>
      </c>
      <c r="BJ43" s="183">
        <f t="shared" si="19"/>
        <v>120.53158333333334</v>
      </c>
      <c r="BK43" s="183">
        <f t="shared" si="19"/>
        <v>120.53158333333334</v>
      </c>
      <c r="BL43" s="180">
        <f t="shared" si="19"/>
        <v>1.7169333333333334</v>
      </c>
      <c r="BM43" s="181">
        <f t="shared" si="19"/>
        <v>1.7169333333333334</v>
      </c>
      <c r="BN43" s="181">
        <f t="shared" si="19"/>
        <v>1.7169333333333334</v>
      </c>
    </row>
    <row r="44" spans="1:66">
      <c r="A44" s="6">
        <v>40634</v>
      </c>
      <c r="B44" s="43">
        <v>4.470470396683579E-3</v>
      </c>
      <c r="C44" s="43">
        <v>4.470470396683579E-3</v>
      </c>
      <c r="D44" s="43">
        <v>4.470470396683579E-3</v>
      </c>
      <c r="E44" s="65">
        <v>7.7003903648904526E-3</v>
      </c>
      <c r="F44" s="43">
        <v>7.7003903648904526E-3</v>
      </c>
      <c r="G44" s="43">
        <v>7.7003903648904526E-3</v>
      </c>
      <c r="H44" s="9"/>
      <c r="I44" s="8"/>
      <c r="J44" s="150"/>
      <c r="K44" s="43"/>
      <c r="L44" s="43"/>
      <c r="M44" s="64">
        <v>8.3999999999999995E-3</v>
      </c>
      <c r="N44" s="7">
        <v>8.3999999999999995E-3</v>
      </c>
      <c r="O44" s="7">
        <v>8.3999999999999995E-3</v>
      </c>
      <c r="P44" s="65">
        <v>0.13750000000000001</v>
      </c>
      <c r="Q44" s="43">
        <v>0.13750000000000001</v>
      </c>
      <c r="R44" s="43">
        <v>0.13750000000000001</v>
      </c>
      <c r="S44" s="76">
        <v>105.431</v>
      </c>
      <c r="T44" s="9">
        <v>105.431</v>
      </c>
      <c r="U44" s="9">
        <v>105.431</v>
      </c>
      <c r="V44" s="73">
        <f t="shared" si="0"/>
        <v>1.5733000000000001</v>
      </c>
      <c r="W44" s="42">
        <v>1.5733000000000001</v>
      </c>
      <c r="X44" s="42">
        <f t="shared" si="1"/>
        <v>1.5733000000000001</v>
      </c>
      <c r="Y44" s="161">
        <f t="shared" si="24"/>
        <v>2.0789865050949929E-2</v>
      </c>
      <c r="Z44" s="162">
        <f t="shared" si="25"/>
        <v>2.0789865050949929E-2</v>
      </c>
      <c r="AA44" s="162">
        <f t="shared" si="26"/>
        <v>2.0789865050949929E-2</v>
      </c>
      <c r="AB44" s="163">
        <f t="shared" si="27"/>
        <v>2.3786471037295254E-2</v>
      </c>
      <c r="AC44" s="162">
        <f t="shared" si="28"/>
        <v>2.3786471037295254E-2</v>
      </c>
      <c r="AD44" s="162">
        <f t="shared" si="29"/>
        <v>2.3786471037295254E-2</v>
      </c>
      <c r="AE44" s="163">
        <f t="shared" si="20"/>
        <v>2.6225769152000034E-2</v>
      </c>
      <c r="AF44" s="162">
        <f t="shared" si="20"/>
        <v>2.6225769152000034E-2</v>
      </c>
      <c r="AG44" s="162">
        <f t="shared" si="20"/>
        <v>2.6225769152000034E-2</v>
      </c>
      <c r="AH44" s="163">
        <f t="shared" si="21"/>
        <v>0.13750000000000001</v>
      </c>
      <c r="AI44" s="162">
        <f t="shared" si="21"/>
        <v>0.13750000000000001</v>
      </c>
      <c r="AJ44" s="162">
        <f t="shared" si="21"/>
        <v>0.13750000000000001</v>
      </c>
      <c r="AK44" s="180">
        <f t="shared" si="21"/>
        <v>105.431</v>
      </c>
      <c r="AL44" s="181">
        <f t="shared" si="21"/>
        <v>105.431</v>
      </c>
      <c r="AM44" s="181">
        <f t="shared" si="21"/>
        <v>105.431</v>
      </c>
      <c r="AN44" s="180">
        <f t="shared" si="21"/>
        <v>1.5733000000000001</v>
      </c>
      <c r="AO44" s="181">
        <f t="shared" si="21"/>
        <v>1.5733000000000001</v>
      </c>
      <c r="AP44" s="181">
        <f t="shared" si="21"/>
        <v>1.5733000000000001</v>
      </c>
      <c r="AQ44" s="161">
        <f t="shared" si="10"/>
        <v>0.10597325961944737</v>
      </c>
      <c r="AR44" s="162">
        <f t="shared" si="11"/>
        <v>0.10597325961944737</v>
      </c>
      <c r="AS44" s="162">
        <f t="shared" si="12"/>
        <v>0.10597325961944737</v>
      </c>
      <c r="AT44" s="163">
        <f t="shared" si="13"/>
        <v>6.5102569235041097E-2</v>
      </c>
      <c r="AU44" s="162">
        <f t="shared" si="14"/>
        <v>6.5102569235041097E-2</v>
      </c>
      <c r="AV44" s="162">
        <f t="shared" si="15"/>
        <v>6.5102569235041097E-2</v>
      </c>
      <c r="AW44" s="163">
        <f t="shared" si="22"/>
        <v>0.10624623414158751</v>
      </c>
      <c r="AX44" s="162">
        <f t="shared" si="22"/>
        <v>0.10624623414158751</v>
      </c>
      <c r="AY44" s="162">
        <f t="shared" si="22"/>
        <v>0.10624623414158751</v>
      </c>
      <c r="AZ44" s="163">
        <f t="shared" si="23"/>
        <v>0.13750000000000001</v>
      </c>
      <c r="BA44" s="162">
        <f t="shared" si="23"/>
        <v>0.13750000000000001</v>
      </c>
      <c r="BB44" s="162">
        <f t="shared" si="23"/>
        <v>0.13750000000000001</v>
      </c>
      <c r="BC44" s="180">
        <f t="shared" si="23"/>
        <v>105.431</v>
      </c>
      <c r="BD44" s="181">
        <f t="shared" si="23"/>
        <v>105.431</v>
      </c>
      <c r="BE44" s="181">
        <f t="shared" si="23"/>
        <v>105.431</v>
      </c>
      <c r="BF44" s="180">
        <f t="shared" si="23"/>
        <v>1.5733000000000001</v>
      </c>
      <c r="BG44" s="181">
        <f t="shared" si="23"/>
        <v>1.5733000000000001</v>
      </c>
      <c r="BH44" s="181">
        <f t="shared" si="23"/>
        <v>1.5733000000000001</v>
      </c>
      <c r="BI44" s="182">
        <f t="shared" si="19"/>
        <v>119.01058333333334</v>
      </c>
      <c r="BJ44" s="183">
        <f t="shared" si="19"/>
        <v>119.01058333333334</v>
      </c>
      <c r="BK44" s="183">
        <f t="shared" si="19"/>
        <v>119.01058333333334</v>
      </c>
      <c r="BL44" s="180">
        <f t="shared" si="19"/>
        <v>1.7038249999999999</v>
      </c>
      <c r="BM44" s="181">
        <f t="shared" si="19"/>
        <v>1.7038249999999999</v>
      </c>
      <c r="BN44" s="181">
        <f t="shared" si="19"/>
        <v>1.7038249999999999</v>
      </c>
    </row>
    <row r="45" spans="1:66">
      <c r="A45" s="6">
        <v>40664</v>
      </c>
      <c r="B45" s="43">
        <v>4.3167548363842734E-3</v>
      </c>
      <c r="C45" s="43">
        <v>4.3167548363842734E-3</v>
      </c>
      <c r="D45" s="43">
        <v>4.3167548363842734E-3</v>
      </c>
      <c r="E45" s="65">
        <v>4.701324918840788E-3</v>
      </c>
      <c r="F45" s="43">
        <v>4.701324918840788E-3</v>
      </c>
      <c r="G45" s="43">
        <v>4.701324918840788E-3</v>
      </c>
      <c r="H45" s="9"/>
      <c r="I45" s="8"/>
      <c r="J45" s="45"/>
      <c r="K45" s="43"/>
      <c r="L45" s="43"/>
      <c r="M45" s="64">
        <v>9.8999999999999991E-3</v>
      </c>
      <c r="N45" s="7">
        <v>9.8999999999999991E-3</v>
      </c>
      <c r="O45" s="7">
        <v>9.8999999999999991E-3</v>
      </c>
      <c r="P45" s="65">
        <v>0.13750000000000001</v>
      </c>
      <c r="Q45" s="43">
        <v>0.13750000000000001</v>
      </c>
      <c r="R45" s="43">
        <v>0.13750000000000001</v>
      </c>
      <c r="S45" s="76">
        <v>104.068</v>
      </c>
      <c r="T45" s="9">
        <v>104.068</v>
      </c>
      <c r="U45" s="9">
        <v>104.068</v>
      </c>
      <c r="V45" s="73">
        <f t="shared" si="0"/>
        <v>1.5798999999999999</v>
      </c>
      <c r="W45" s="42">
        <v>1.5798999999999999</v>
      </c>
      <c r="X45" s="42">
        <f t="shared" si="1"/>
        <v>1.5798999999999999</v>
      </c>
      <c r="Y45" s="161">
        <f t="shared" si="24"/>
        <v>1.5082995743864069E-2</v>
      </c>
      <c r="Z45" s="162">
        <f t="shared" si="25"/>
        <v>1.5082995743864069E-2</v>
      </c>
      <c r="AA45" s="162">
        <f t="shared" si="26"/>
        <v>1.5082995743864069E-2</v>
      </c>
      <c r="AB45" s="163">
        <f t="shared" si="27"/>
        <v>2.0435933747922075E-2</v>
      </c>
      <c r="AC45" s="162">
        <f t="shared" si="28"/>
        <v>2.0435933747922075E-2</v>
      </c>
      <c r="AD45" s="162">
        <f t="shared" si="29"/>
        <v>2.0435933747922075E-2</v>
      </c>
      <c r="AE45" s="163">
        <f t="shared" si="20"/>
        <v>2.7752285072000005E-2</v>
      </c>
      <c r="AF45" s="162">
        <f t="shared" si="20"/>
        <v>2.7752285072000005E-2</v>
      </c>
      <c r="AG45" s="162">
        <f t="shared" si="20"/>
        <v>2.7752285072000005E-2</v>
      </c>
      <c r="AH45" s="163">
        <f t="shared" si="21"/>
        <v>0.13750000000000001</v>
      </c>
      <c r="AI45" s="162">
        <f t="shared" si="21"/>
        <v>0.13750000000000001</v>
      </c>
      <c r="AJ45" s="162">
        <f t="shared" si="21"/>
        <v>0.13750000000000001</v>
      </c>
      <c r="AK45" s="180">
        <f t="shared" si="21"/>
        <v>104.068</v>
      </c>
      <c r="AL45" s="181">
        <f t="shared" si="21"/>
        <v>104.068</v>
      </c>
      <c r="AM45" s="181">
        <f t="shared" si="21"/>
        <v>104.068</v>
      </c>
      <c r="AN45" s="180">
        <f t="shared" si="21"/>
        <v>1.5798999999999999</v>
      </c>
      <c r="AO45" s="181">
        <f t="shared" si="21"/>
        <v>1.5798999999999999</v>
      </c>
      <c r="AP45" s="181">
        <f t="shared" si="21"/>
        <v>1.5798999999999999</v>
      </c>
      <c r="AQ45" s="161">
        <f t="shared" si="10"/>
        <v>9.7729336966394298E-2</v>
      </c>
      <c r="AR45" s="162">
        <f t="shared" si="11"/>
        <v>9.7729336966394298E-2</v>
      </c>
      <c r="AS45" s="162">
        <f t="shared" si="12"/>
        <v>9.7729336966394298E-2</v>
      </c>
      <c r="AT45" s="163">
        <f t="shared" si="13"/>
        <v>6.552781653240114E-2</v>
      </c>
      <c r="AU45" s="162">
        <f t="shared" si="14"/>
        <v>6.552781653240114E-2</v>
      </c>
      <c r="AV45" s="162">
        <f t="shared" si="15"/>
        <v>6.552781653240114E-2</v>
      </c>
      <c r="AW45" s="163">
        <f t="shared" si="22"/>
        <v>0.10888146090281836</v>
      </c>
      <c r="AX45" s="162">
        <f t="shared" si="22"/>
        <v>0.10888146090281836</v>
      </c>
      <c r="AY45" s="162">
        <f t="shared" si="22"/>
        <v>0.10888146090281836</v>
      </c>
      <c r="AZ45" s="163">
        <f t="shared" si="23"/>
        <v>0.13750000000000001</v>
      </c>
      <c r="BA45" s="162">
        <f t="shared" si="23"/>
        <v>0.13750000000000001</v>
      </c>
      <c r="BB45" s="162">
        <f t="shared" si="23"/>
        <v>0.13750000000000001</v>
      </c>
      <c r="BC45" s="180">
        <f t="shared" si="23"/>
        <v>104.068</v>
      </c>
      <c r="BD45" s="181">
        <f t="shared" si="23"/>
        <v>104.068</v>
      </c>
      <c r="BE45" s="181">
        <f t="shared" si="23"/>
        <v>104.068</v>
      </c>
      <c r="BF45" s="180">
        <f t="shared" si="23"/>
        <v>1.5798999999999999</v>
      </c>
      <c r="BG45" s="181">
        <f t="shared" si="23"/>
        <v>1.5798999999999999</v>
      </c>
      <c r="BH45" s="181">
        <f t="shared" si="23"/>
        <v>1.5798999999999999</v>
      </c>
      <c r="BI45" s="182">
        <f t="shared" si="19"/>
        <v>116.3635</v>
      </c>
      <c r="BJ45" s="183">
        <f t="shared" si="19"/>
        <v>116.3635</v>
      </c>
      <c r="BK45" s="183">
        <f t="shared" si="19"/>
        <v>116.3635</v>
      </c>
      <c r="BL45" s="180">
        <f t="shared" si="19"/>
        <v>1.6840916666666665</v>
      </c>
      <c r="BM45" s="181">
        <f t="shared" si="19"/>
        <v>1.6840916666666665</v>
      </c>
      <c r="BN45" s="181">
        <f t="shared" si="19"/>
        <v>1.6840916666666665</v>
      </c>
    </row>
    <row r="46" spans="1:66">
      <c r="A46" s="6">
        <v>40695</v>
      </c>
      <c r="B46" s="43">
        <v>-1.8224370367344589E-3</v>
      </c>
      <c r="C46" s="43">
        <v>-1.8224370367344589E-3</v>
      </c>
      <c r="D46" s="43">
        <v>-1.8224370367344589E-3</v>
      </c>
      <c r="E46" s="65">
        <v>1.4994358259570184E-3</v>
      </c>
      <c r="F46" s="43">
        <v>1.4994358259570184E-3</v>
      </c>
      <c r="G46" s="43">
        <v>1.4994358259570184E-3</v>
      </c>
      <c r="H46" s="9"/>
      <c r="I46" s="8"/>
      <c r="J46" s="45"/>
      <c r="K46" s="43"/>
      <c r="L46" s="43"/>
      <c r="M46" s="64">
        <v>9.4999999999999998E-3</v>
      </c>
      <c r="N46" s="7">
        <v>9.4999999999999998E-3</v>
      </c>
      <c r="O46" s="7">
        <v>9.4999999999999998E-3</v>
      </c>
      <c r="P46" s="65">
        <v>0.13750000000000001</v>
      </c>
      <c r="Q46" s="43">
        <v>0.13750000000000001</v>
      </c>
      <c r="R46" s="43">
        <v>0.13750000000000001</v>
      </c>
      <c r="S46" s="76">
        <v>110.005</v>
      </c>
      <c r="T46" s="9">
        <v>110.005</v>
      </c>
      <c r="U46" s="9">
        <v>110.005</v>
      </c>
      <c r="V46" s="73">
        <f t="shared" si="0"/>
        <v>1.5611000000000002</v>
      </c>
      <c r="W46" s="42">
        <v>1.5611000000000002</v>
      </c>
      <c r="X46" s="42">
        <f t="shared" si="1"/>
        <v>1.5611000000000002</v>
      </c>
      <c r="Y46" s="161">
        <f t="shared" si="24"/>
        <v>6.9680367870716964E-3</v>
      </c>
      <c r="Z46" s="162">
        <f t="shared" si="25"/>
        <v>6.9680367870716964E-3</v>
      </c>
      <c r="AA46" s="162">
        <f t="shared" si="26"/>
        <v>6.9680367870716964E-3</v>
      </c>
      <c r="AB46" s="163">
        <f t="shared" si="27"/>
        <v>1.3956003005626716E-2</v>
      </c>
      <c r="AC46" s="162">
        <f t="shared" si="28"/>
        <v>1.3956003005626716E-2</v>
      </c>
      <c r="AD46" s="162">
        <f t="shared" si="29"/>
        <v>1.3956003005626716E-2</v>
      </c>
      <c r="AE46" s="163">
        <f t="shared" si="20"/>
        <v>2.8057800020000023E-2</v>
      </c>
      <c r="AF46" s="162">
        <f t="shared" si="20"/>
        <v>2.8057800020000023E-2</v>
      </c>
      <c r="AG46" s="162">
        <f t="shared" si="20"/>
        <v>2.8057800020000023E-2</v>
      </c>
      <c r="AH46" s="163">
        <f t="shared" si="21"/>
        <v>0.13750000000000001</v>
      </c>
      <c r="AI46" s="162">
        <f t="shared" si="21"/>
        <v>0.13750000000000001</v>
      </c>
      <c r="AJ46" s="162">
        <f t="shared" si="21"/>
        <v>0.13750000000000001</v>
      </c>
      <c r="AK46" s="180">
        <f t="shared" si="21"/>
        <v>110.005</v>
      </c>
      <c r="AL46" s="181">
        <f t="shared" si="21"/>
        <v>110.005</v>
      </c>
      <c r="AM46" s="181">
        <f t="shared" si="21"/>
        <v>110.005</v>
      </c>
      <c r="AN46" s="180">
        <f t="shared" si="21"/>
        <v>1.5611000000000002</v>
      </c>
      <c r="AO46" s="181">
        <f t="shared" si="21"/>
        <v>1.5611000000000002</v>
      </c>
      <c r="AP46" s="181">
        <f t="shared" si="21"/>
        <v>1.5611000000000002</v>
      </c>
      <c r="AQ46" s="161">
        <f t="shared" si="10"/>
        <v>8.6491114391247903E-2</v>
      </c>
      <c r="AR46" s="162">
        <f t="shared" si="11"/>
        <v>8.6491114391247903E-2</v>
      </c>
      <c r="AS46" s="162">
        <f t="shared" si="12"/>
        <v>8.6491114391247903E-2</v>
      </c>
      <c r="AT46" s="163">
        <f t="shared" si="13"/>
        <v>6.712550711406351E-2</v>
      </c>
      <c r="AU46" s="162">
        <f t="shared" si="14"/>
        <v>6.712550711406351E-2</v>
      </c>
      <c r="AV46" s="162">
        <f t="shared" si="15"/>
        <v>6.712550711406351E-2</v>
      </c>
      <c r="AW46" s="163">
        <f t="shared" si="22"/>
        <v>0.11064176483916555</v>
      </c>
      <c r="AX46" s="162">
        <f t="shared" si="22"/>
        <v>0.11064176483916555</v>
      </c>
      <c r="AY46" s="162">
        <f t="shared" si="22"/>
        <v>0.11064176483916555</v>
      </c>
      <c r="AZ46" s="163">
        <f t="shared" si="23"/>
        <v>0.13750000000000001</v>
      </c>
      <c r="BA46" s="162">
        <f t="shared" si="23"/>
        <v>0.13750000000000001</v>
      </c>
      <c r="BB46" s="162">
        <f t="shared" si="23"/>
        <v>0.13750000000000001</v>
      </c>
      <c r="BC46" s="180">
        <f t="shared" si="23"/>
        <v>110.005</v>
      </c>
      <c r="BD46" s="181">
        <f t="shared" si="23"/>
        <v>110.005</v>
      </c>
      <c r="BE46" s="181">
        <f t="shared" si="23"/>
        <v>110.005</v>
      </c>
      <c r="BF46" s="180">
        <f t="shared" si="23"/>
        <v>1.5611000000000002</v>
      </c>
      <c r="BG46" s="181">
        <f t="shared" si="23"/>
        <v>1.5611000000000002</v>
      </c>
      <c r="BH46" s="181">
        <f t="shared" si="23"/>
        <v>1.5611000000000002</v>
      </c>
      <c r="BI46" s="182">
        <f t="shared" si="19"/>
        <v>113.86824999999999</v>
      </c>
      <c r="BJ46" s="183">
        <f t="shared" si="19"/>
        <v>113.86824999999999</v>
      </c>
      <c r="BK46" s="183">
        <f t="shared" si="19"/>
        <v>113.86824999999999</v>
      </c>
      <c r="BL46" s="180">
        <f t="shared" si="19"/>
        <v>1.6640583333333334</v>
      </c>
      <c r="BM46" s="181">
        <f t="shared" si="19"/>
        <v>1.6640583333333334</v>
      </c>
      <c r="BN46" s="181">
        <f t="shared" si="19"/>
        <v>1.6640583333333334</v>
      </c>
    </row>
    <row r="47" spans="1:66">
      <c r="A47" s="6">
        <v>40725</v>
      </c>
      <c r="B47" s="43">
        <v>-1.1540208800270291E-3</v>
      </c>
      <c r="C47" s="43">
        <v>-1.1540208800270291E-3</v>
      </c>
      <c r="D47" s="43">
        <v>-1.1540208800270291E-3</v>
      </c>
      <c r="E47" s="65">
        <v>1.5996144055669959E-3</v>
      </c>
      <c r="F47" s="43">
        <v>1.5996144055669959E-3</v>
      </c>
      <c r="G47" s="43">
        <v>1.5996144055669959E-3</v>
      </c>
      <c r="H47" s="9"/>
      <c r="I47" s="8"/>
      <c r="J47" s="45"/>
      <c r="K47" s="43"/>
      <c r="L47" s="43"/>
      <c r="M47" s="65">
        <v>9.7000000000000003E-3</v>
      </c>
      <c r="N47" s="43">
        <v>9.7000000000000003E-3</v>
      </c>
      <c r="O47" s="43">
        <v>9.7000000000000003E-3</v>
      </c>
      <c r="P47" s="65">
        <v>0.13750000000000001</v>
      </c>
      <c r="Q47" s="43">
        <v>0.13750000000000001</v>
      </c>
      <c r="R47" s="43">
        <v>0.13750000000000001</v>
      </c>
      <c r="S47" s="77">
        <v>113.553</v>
      </c>
      <c r="T47" s="45">
        <v>113.553</v>
      </c>
      <c r="U47" s="45">
        <v>113.553</v>
      </c>
      <c r="V47" s="73">
        <f t="shared" si="0"/>
        <v>1.5563</v>
      </c>
      <c r="W47" s="42">
        <v>1.5563</v>
      </c>
      <c r="X47" s="42">
        <f t="shared" si="1"/>
        <v>1.5563</v>
      </c>
      <c r="Y47" s="161">
        <f t="shared" si="24"/>
        <v>1.3295604896064184E-3</v>
      </c>
      <c r="Z47" s="162">
        <f t="shared" si="25"/>
        <v>1.3295604896064184E-3</v>
      </c>
      <c r="AA47" s="162">
        <f t="shared" si="26"/>
        <v>1.3295604896064184E-3</v>
      </c>
      <c r="AB47" s="163">
        <f t="shared" si="27"/>
        <v>7.8173545878084116E-3</v>
      </c>
      <c r="AC47" s="162">
        <f t="shared" si="28"/>
        <v>7.8173545878084116E-3</v>
      </c>
      <c r="AD47" s="162">
        <f t="shared" si="29"/>
        <v>7.8173545878084116E-3</v>
      </c>
      <c r="AE47" s="163">
        <f t="shared" si="20"/>
        <v>2.9383142285000163E-2</v>
      </c>
      <c r="AF47" s="162">
        <f t="shared" si="20"/>
        <v>2.9383142285000163E-2</v>
      </c>
      <c r="AG47" s="162">
        <f t="shared" si="20"/>
        <v>2.9383142285000163E-2</v>
      </c>
      <c r="AH47" s="163">
        <f t="shared" si="21"/>
        <v>0.13750000000000001</v>
      </c>
      <c r="AI47" s="162">
        <f t="shared" si="21"/>
        <v>0.13750000000000001</v>
      </c>
      <c r="AJ47" s="162">
        <f t="shared" si="21"/>
        <v>0.13750000000000001</v>
      </c>
      <c r="AK47" s="180">
        <f t="shared" si="21"/>
        <v>113.553</v>
      </c>
      <c r="AL47" s="181">
        <f t="shared" si="21"/>
        <v>113.553</v>
      </c>
      <c r="AM47" s="181">
        <f t="shared" si="21"/>
        <v>113.553</v>
      </c>
      <c r="AN47" s="180">
        <f t="shared" si="21"/>
        <v>1.5563</v>
      </c>
      <c r="AO47" s="181">
        <f t="shared" si="21"/>
        <v>1.5563</v>
      </c>
      <c r="AP47" s="181">
        <f t="shared" si="21"/>
        <v>1.5563</v>
      </c>
      <c r="AQ47" s="161">
        <f t="shared" si="10"/>
        <v>8.3561835805208373E-2</v>
      </c>
      <c r="AR47" s="162">
        <f t="shared" si="11"/>
        <v>8.3561835805208373E-2</v>
      </c>
      <c r="AS47" s="162">
        <f t="shared" si="12"/>
        <v>8.3561835805208373E-2</v>
      </c>
      <c r="AT47" s="163">
        <f t="shared" si="13"/>
        <v>6.8725992832002758E-2</v>
      </c>
      <c r="AU47" s="162">
        <f t="shared" si="14"/>
        <v>6.8725992832002758E-2</v>
      </c>
      <c r="AV47" s="162">
        <f t="shared" si="15"/>
        <v>6.8725992832002758E-2</v>
      </c>
      <c r="AW47" s="163">
        <f t="shared" si="22"/>
        <v>0.11185305369631693</v>
      </c>
      <c r="AX47" s="162">
        <f t="shared" si="22"/>
        <v>0.11185305369631693</v>
      </c>
      <c r="AY47" s="162">
        <f t="shared" si="22"/>
        <v>0.11185305369631693</v>
      </c>
      <c r="AZ47" s="163">
        <f t="shared" si="23"/>
        <v>0.13750000000000001</v>
      </c>
      <c r="BA47" s="162">
        <f t="shared" si="23"/>
        <v>0.13750000000000001</v>
      </c>
      <c r="BB47" s="162">
        <f t="shared" si="23"/>
        <v>0.13750000000000001</v>
      </c>
      <c r="BC47" s="180">
        <f t="shared" si="23"/>
        <v>113.553</v>
      </c>
      <c r="BD47" s="181">
        <f t="shared" si="23"/>
        <v>113.553</v>
      </c>
      <c r="BE47" s="181">
        <f t="shared" si="23"/>
        <v>113.553</v>
      </c>
      <c r="BF47" s="180">
        <f t="shared" si="23"/>
        <v>1.5563</v>
      </c>
      <c r="BG47" s="181">
        <f t="shared" si="23"/>
        <v>1.5563</v>
      </c>
      <c r="BH47" s="181">
        <f t="shared" si="23"/>
        <v>1.5563</v>
      </c>
      <c r="BI47" s="182">
        <f t="shared" si="19"/>
        <v>113.58858333333335</v>
      </c>
      <c r="BJ47" s="183">
        <f t="shared" si="19"/>
        <v>113.58858333333335</v>
      </c>
      <c r="BK47" s="183">
        <f t="shared" si="19"/>
        <v>113.58858333333335</v>
      </c>
      <c r="BL47" s="180">
        <f t="shared" si="19"/>
        <v>1.6473166666666668</v>
      </c>
      <c r="BM47" s="181">
        <f t="shared" si="19"/>
        <v>1.6473166666666668</v>
      </c>
      <c r="BN47" s="181">
        <f t="shared" si="19"/>
        <v>1.6473166666666668</v>
      </c>
    </row>
    <row r="48" spans="1:66">
      <c r="A48" s="6">
        <v>40756</v>
      </c>
      <c r="B48" s="43">
        <v>4.3993990433839336E-3</v>
      </c>
      <c r="C48" s="43">
        <v>4.3993990433839336E-3</v>
      </c>
      <c r="D48" s="43">
        <v>4.3993990433839336E-3</v>
      </c>
      <c r="E48" s="65">
        <v>3.6994038846747124E-3</v>
      </c>
      <c r="F48" s="43">
        <v>3.6994038846747124E-3</v>
      </c>
      <c r="G48" s="43">
        <v>3.6994038846747124E-3</v>
      </c>
      <c r="H48" s="9"/>
      <c r="I48" s="8"/>
      <c r="J48" s="45"/>
      <c r="K48" s="43"/>
      <c r="L48" s="43"/>
      <c r="M48" s="65">
        <v>1.0700000000000001E-2</v>
      </c>
      <c r="N48" s="43">
        <v>1.0700000000000001E-2</v>
      </c>
      <c r="O48" s="43">
        <v>1.0700000000000001E-2</v>
      </c>
      <c r="P48" s="65">
        <v>0.13750000000000001</v>
      </c>
      <c r="Q48" s="43">
        <v>0.13750000000000001</v>
      </c>
      <c r="R48" s="43">
        <v>0.13750000000000001</v>
      </c>
      <c r="S48" s="77">
        <v>143.17599999999999</v>
      </c>
      <c r="T48" s="45">
        <v>143.17599999999999</v>
      </c>
      <c r="U48" s="45">
        <v>143.17599999999999</v>
      </c>
      <c r="V48" s="73">
        <f t="shared" si="0"/>
        <v>1.5872000000000002</v>
      </c>
      <c r="W48" s="42">
        <v>1.5872000000000002</v>
      </c>
      <c r="X48" s="42">
        <f t="shared" si="1"/>
        <v>1.5872000000000002</v>
      </c>
      <c r="Y48" s="161">
        <f t="shared" si="24"/>
        <v>1.411958883413611E-3</v>
      </c>
      <c r="Z48" s="162">
        <f t="shared" si="25"/>
        <v>1.411958883413611E-3</v>
      </c>
      <c r="AA48" s="162">
        <f t="shared" si="26"/>
        <v>1.411958883413611E-3</v>
      </c>
      <c r="AB48" s="163">
        <f t="shared" si="27"/>
        <v>6.8123261469026364E-3</v>
      </c>
      <c r="AC48" s="162">
        <f t="shared" si="28"/>
        <v>6.8123261469026364E-3</v>
      </c>
      <c r="AD48" s="162">
        <f t="shared" si="29"/>
        <v>6.8123261469026364E-3</v>
      </c>
      <c r="AE48" s="163">
        <f t="shared" si="20"/>
        <v>3.0198576005000088E-2</v>
      </c>
      <c r="AF48" s="162">
        <f t="shared" si="20"/>
        <v>3.0198576005000088E-2</v>
      </c>
      <c r="AG48" s="162">
        <f t="shared" si="20"/>
        <v>3.0198576005000088E-2</v>
      </c>
      <c r="AH48" s="163">
        <f t="shared" si="21"/>
        <v>0.13750000000000001</v>
      </c>
      <c r="AI48" s="162">
        <f t="shared" si="21"/>
        <v>0.13750000000000001</v>
      </c>
      <c r="AJ48" s="162">
        <f t="shared" si="21"/>
        <v>0.13750000000000001</v>
      </c>
      <c r="AK48" s="180">
        <f t="shared" si="21"/>
        <v>143.17599999999999</v>
      </c>
      <c r="AL48" s="181">
        <f t="shared" si="21"/>
        <v>143.17599999999999</v>
      </c>
      <c r="AM48" s="181">
        <f t="shared" si="21"/>
        <v>143.17599999999999</v>
      </c>
      <c r="AN48" s="180">
        <f t="shared" si="21"/>
        <v>1.5872000000000002</v>
      </c>
      <c r="AO48" s="181">
        <f t="shared" si="21"/>
        <v>1.5872000000000002</v>
      </c>
      <c r="AP48" s="181">
        <f t="shared" si="21"/>
        <v>1.5872000000000002</v>
      </c>
      <c r="AQ48" s="161">
        <f t="shared" ref="AQ48:AQ79" si="30">FVSCHEDULE(1,B37:B48)-1</f>
        <v>8.0017151664754316E-2</v>
      </c>
      <c r="AR48" s="162">
        <f t="shared" ref="AR48:AR79" si="31">FVSCHEDULE(1,C37:C48)-1</f>
        <v>8.0017151664754316E-2</v>
      </c>
      <c r="AS48" s="162">
        <f t="shared" ref="AS48:AS79" si="32">FVSCHEDULE(1,D37:D48)-1</f>
        <v>8.0017151664754316E-2</v>
      </c>
      <c r="AT48" s="163">
        <f t="shared" ref="AT48:AT79" si="33">FVSCHEDULE(1,E37:E48)-1</f>
        <v>7.2252264409808253E-2</v>
      </c>
      <c r="AU48" s="162">
        <f t="shared" ref="AU48:AU79" si="34">FVSCHEDULE(1,F37:F48)-1</f>
        <v>7.2252264409808253E-2</v>
      </c>
      <c r="AV48" s="162">
        <f t="shared" ref="AV48:AV79" si="35">FVSCHEDULE(1,G37:G48)-1</f>
        <v>7.2252264409808253E-2</v>
      </c>
      <c r="AW48" s="163">
        <f t="shared" si="22"/>
        <v>0.11383673443440157</v>
      </c>
      <c r="AX48" s="162">
        <f t="shared" si="22"/>
        <v>0.11383673443440157</v>
      </c>
      <c r="AY48" s="162">
        <f t="shared" si="22"/>
        <v>0.11383673443440157</v>
      </c>
      <c r="AZ48" s="163">
        <f t="shared" si="23"/>
        <v>0.13750000000000001</v>
      </c>
      <c r="BA48" s="162">
        <f t="shared" si="23"/>
        <v>0.13750000000000001</v>
      </c>
      <c r="BB48" s="162">
        <f t="shared" si="23"/>
        <v>0.13750000000000001</v>
      </c>
      <c r="BC48" s="180">
        <f t="shared" si="23"/>
        <v>143.17599999999999</v>
      </c>
      <c r="BD48" s="181">
        <f t="shared" si="23"/>
        <v>143.17599999999999</v>
      </c>
      <c r="BE48" s="181">
        <f t="shared" si="23"/>
        <v>143.17599999999999</v>
      </c>
      <c r="BF48" s="180">
        <f t="shared" si="23"/>
        <v>1.5872000000000002</v>
      </c>
      <c r="BG48" s="181">
        <f t="shared" si="23"/>
        <v>1.5872000000000002</v>
      </c>
      <c r="BH48" s="181">
        <f t="shared" si="23"/>
        <v>1.5872000000000002</v>
      </c>
      <c r="BI48" s="182">
        <f t="shared" si="19"/>
        <v>114.56475</v>
      </c>
      <c r="BJ48" s="183">
        <f t="shared" si="19"/>
        <v>114.56475</v>
      </c>
      <c r="BK48" s="183">
        <f t="shared" si="19"/>
        <v>114.56475</v>
      </c>
      <c r="BL48" s="180">
        <f t="shared" si="19"/>
        <v>1.6332500000000001</v>
      </c>
      <c r="BM48" s="181">
        <f t="shared" si="19"/>
        <v>1.6332500000000001</v>
      </c>
      <c r="BN48" s="181">
        <f t="shared" si="19"/>
        <v>1.6332500000000001</v>
      </c>
    </row>
    <row r="49" spans="1:66">
      <c r="A49" s="6">
        <v>40787</v>
      </c>
      <c r="B49" s="43">
        <v>6.4532328400233041E-3</v>
      </c>
      <c r="C49" s="43">
        <v>6.4532328400233041E-3</v>
      </c>
      <c r="D49" s="43">
        <v>6.4532328400233041E-3</v>
      </c>
      <c r="E49" s="65">
        <v>5.3009145500964028E-3</v>
      </c>
      <c r="F49" s="43">
        <v>5.3009145500964028E-3</v>
      </c>
      <c r="G49" s="43">
        <v>5.3009145500964028E-3</v>
      </c>
      <c r="H49" s="9"/>
      <c r="I49" s="8"/>
      <c r="J49" s="45"/>
      <c r="K49" s="43"/>
      <c r="L49" s="43"/>
      <c r="M49" s="65">
        <v>9.3999999999999986E-3</v>
      </c>
      <c r="N49" s="43">
        <v>9.3999999999999986E-3</v>
      </c>
      <c r="O49" s="43">
        <v>9.3999999999999986E-3</v>
      </c>
      <c r="P49" s="65">
        <v>0.13750000000000001</v>
      </c>
      <c r="Q49" s="43">
        <v>0.13750000000000001</v>
      </c>
      <c r="R49" s="43">
        <v>0.13750000000000001</v>
      </c>
      <c r="S49" s="77">
        <v>201.755</v>
      </c>
      <c r="T49" s="45">
        <v>201.755</v>
      </c>
      <c r="U49" s="45">
        <v>201.755</v>
      </c>
      <c r="V49" s="73">
        <f t="shared" si="0"/>
        <v>1.8544</v>
      </c>
      <c r="W49" s="42">
        <v>1.8544</v>
      </c>
      <c r="X49" s="42">
        <f t="shared" si="1"/>
        <v>1.8544</v>
      </c>
      <c r="Y49" s="161">
        <f t="shared" si="24"/>
        <v>9.7144444229142479E-3</v>
      </c>
      <c r="Z49" s="162">
        <f t="shared" si="25"/>
        <v>9.7144444229142479E-3</v>
      </c>
      <c r="AA49" s="162">
        <f t="shared" si="26"/>
        <v>9.7144444229142479E-3</v>
      </c>
      <c r="AB49" s="163">
        <f t="shared" si="27"/>
        <v>1.0633971472036707E-2</v>
      </c>
      <c r="AC49" s="162">
        <f t="shared" si="28"/>
        <v>1.0633971472036707E-2</v>
      </c>
      <c r="AD49" s="162">
        <f t="shared" si="29"/>
        <v>1.0633971472036707E-2</v>
      </c>
      <c r="AE49" s="163">
        <f t="shared" ref="AE49:AG112" si="36">FVSCHEDULE(1,M47:M49)-1</f>
        <v>3.0096525626000181E-2</v>
      </c>
      <c r="AF49" s="162">
        <f t="shared" si="36"/>
        <v>3.0096525626000181E-2</v>
      </c>
      <c r="AG49" s="162">
        <f t="shared" si="36"/>
        <v>3.0096525626000181E-2</v>
      </c>
      <c r="AH49" s="163">
        <f t="shared" si="21"/>
        <v>0.13750000000000001</v>
      </c>
      <c r="AI49" s="162">
        <f t="shared" si="21"/>
        <v>0.13750000000000001</v>
      </c>
      <c r="AJ49" s="162">
        <f t="shared" si="21"/>
        <v>0.13750000000000001</v>
      </c>
      <c r="AK49" s="180">
        <f t="shared" si="21"/>
        <v>201.755</v>
      </c>
      <c r="AL49" s="181">
        <f t="shared" si="21"/>
        <v>201.755</v>
      </c>
      <c r="AM49" s="181">
        <f t="shared" si="21"/>
        <v>201.755</v>
      </c>
      <c r="AN49" s="180">
        <f t="shared" si="21"/>
        <v>1.8544</v>
      </c>
      <c r="AO49" s="181">
        <f t="shared" si="21"/>
        <v>1.8544</v>
      </c>
      <c r="AP49" s="181">
        <f t="shared" si="21"/>
        <v>1.8544</v>
      </c>
      <c r="AQ49" s="161">
        <f t="shared" si="30"/>
        <v>7.4588186232165121E-2</v>
      </c>
      <c r="AR49" s="162">
        <f t="shared" si="31"/>
        <v>7.4588186232165121E-2</v>
      </c>
      <c r="AS49" s="162">
        <f t="shared" si="32"/>
        <v>7.4588186232165121E-2</v>
      </c>
      <c r="AT49" s="163">
        <f t="shared" si="33"/>
        <v>7.3109020596298091E-2</v>
      </c>
      <c r="AU49" s="162">
        <f t="shared" si="34"/>
        <v>7.3109020596298091E-2</v>
      </c>
      <c r="AV49" s="162">
        <f t="shared" si="35"/>
        <v>7.3109020596298091E-2</v>
      </c>
      <c r="AW49" s="163">
        <f t="shared" si="22"/>
        <v>0.11494129287791077</v>
      </c>
      <c r="AX49" s="162">
        <f t="shared" si="22"/>
        <v>0.11494129287791077</v>
      </c>
      <c r="AY49" s="162">
        <f t="shared" si="22"/>
        <v>0.11494129287791077</v>
      </c>
      <c r="AZ49" s="163">
        <f t="shared" si="23"/>
        <v>0.13750000000000001</v>
      </c>
      <c r="BA49" s="162">
        <f t="shared" si="23"/>
        <v>0.13750000000000001</v>
      </c>
      <c r="BB49" s="162">
        <f t="shared" si="23"/>
        <v>0.13750000000000001</v>
      </c>
      <c r="BC49" s="180">
        <f t="shared" si="23"/>
        <v>201.755</v>
      </c>
      <c r="BD49" s="181">
        <f t="shared" si="23"/>
        <v>201.755</v>
      </c>
      <c r="BE49" s="181">
        <f t="shared" si="23"/>
        <v>201.755</v>
      </c>
      <c r="BF49" s="180">
        <f t="shared" si="23"/>
        <v>1.8544</v>
      </c>
      <c r="BG49" s="181">
        <f t="shared" si="23"/>
        <v>1.8544</v>
      </c>
      <c r="BH49" s="181">
        <f t="shared" si="23"/>
        <v>1.8544</v>
      </c>
      <c r="BI49" s="182">
        <f t="shared" si="19"/>
        <v>121.71916666666668</v>
      </c>
      <c r="BJ49" s="183">
        <f t="shared" si="19"/>
        <v>121.71916666666668</v>
      </c>
      <c r="BK49" s="183">
        <f t="shared" si="19"/>
        <v>121.71916666666668</v>
      </c>
      <c r="BL49" s="180">
        <f t="shared" si="19"/>
        <v>1.6466000000000001</v>
      </c>
      <c r="BM49" s="181">
        <f t="shared" si="19"/>
        <v>1.6466000000000001</v>
      </c>
      <c r="BN49" s="181">
        <f t="shared" si="19"/>
        <v>1.6466000000000001</v>
      </c>
    </row>
    <row r="50" spans="1:66">
      <c r="A50" s="6">
        <v>40817</v>
      </c>
      <c r="B50" s="43">
        <v>5.3115837731221305E-3</v>
      </c>
      <c r="C50" s="43">
        <v>5.3115837731221305E-3</v>
      </c>
      <c r="D50" s="43">
        <v>5.3115837731221305E-3</v>
      </c>
      <c r="E50" s="65">
        <v>4.3012355246883072E-3</v>
      </c>
      <c r="F50" s="43">
        <v>4.3012355246883072E-3</v>
      </c>
      <c r="G50" s="43">
        <v>4.3012355246883072E-3</v>
      </c>
      <c r="H50" s="9"/>
      <c r="I50" s="8"/>
      <c r="J50" s="45"/>
      <c r="K50" s="43"/>
      <c r="L50" s="43"/>
      <c r="M50" s="65">
        <v>8.8000000000000005E-3</v>
      </c>
      <c r="N50" s="43">
        <v>8.8000000000000005E-3</v>
      </c>
      <c r="O50" s="43">
        <v>8.8000000000000005E-3</v>
      </c>
      <c r="P50" s="65">
        <v>0.13750000000000001</v>
      </c>
      <c r="Q50" s="43">
        <v>0.13750000000000001</v>
      </c>
      <c r="R50" s="43">
        <v>0.13750000000000001</v>
      </c>
      <c r="S50" s="77">
        <v>140.91499999999999</v>
      </c>
      <c r="T50" s="45">
        <v>140.91499999999999</v>
      </c>
      <c r="U50" s="45">
        <v>140.91499999999999</v>
      </c>
      <c r="V50" s="73">
        <f t="shared" si="0"/>
        <v>1.6884999999999999</v>
      </c>
      <c r="W50" s="42">
        <v>1.6884999999999999</v>
      </c>
      <c r="X50" s="42">
        <f t="shared" si="1"/>
        <v>1.6884999999999999</v>
      </c>
      <c r="Y50" s="161">
        <f t="shared" si="24"/>
        <v>1.6250401464023234E-2</v>
      </c>
      <c r="Z50" s="162">
        <f t="shared" si="25"/>
        <v>1.6250401464023234E-2</v>
      </c>
      <c r="AA50" s="162">
        <f t="shared" si="26"/>
        <v>1.6250401464023234E-2</v>
      </c>
      <c r="AB50" s="163">
        <f t="shared" si="27"/>
        <v>1.335996102091519E-2</v>
      </c>
      <c r="AC50" s="162">
        <f t="shared" si="28"/>
        <v>1.335996102091519E-2</v>
      </c>
      <c r="AD50" s="162">
        <f t="shared" si="29"/>
        <v>1.335996102091519E-2</v>
      </c>
      <c r="AE50" s="163">
        <f t="shared" si="36"/>
        <v>2.917834510399997E-2</v>
      </c>
      <c r="AF50" s="162">
        <f t="shared" si="36"/>
        <v>2.917834510399997E-2</v>
      </c>
      <c r="AG50" s="162">
        <f t="shared" si="36"/>
        <v>2.917834510399997E-2</v>
      </c>
      <c r="AH50" s="163">
        <f t="shared" si="21"/>
        <v>0.13750000000000001</v>
      </c>
      <c r="AI50" s="162">
        <f t="shared" si="21"/>
        <v>0.13750000000000001</v>
      </c>
      <c r="AJ50" s="162">
        <f t="shared" si="21"/>
        <v>0.13750000000000001</v>
      </c>
      <c r="AK50" s="180">
        <f t="shared" si="21"/>
        <v>140.91499999999999</v>
      </c>
      <c r="AL50" s="181">
        <f t="shared" si="21"/>
        <v>140.91499999999999</v>
      </c>
      <c r="AM50" s="181">
        <f t="shared" si="21"/>
        <v>140.91499999999999</v>
      </c>
      <c r="AN50" s="180">
        <f t="shared" si="21"/>
        <v>1.6884999999999999</v>
      </c>
      <c r="AO50" s="181">
        <f t="shared" si="21"/>
        <v>1.6884999999999999</v>
      </c>
      <c r="AP50" s="181">
        <f t="shared" si="21"/>
        <v>1.6884999999999999</v>
      </c>
      <c r="AQ50" s="161">
        <f t="shared" si="30"/>
        <v>6.9498603766993572E-2</v>
      </c>
      <c r="AR50" s="162">
        <f t="shared" si="31"/>
        <v>6.9498603766993572E-2</v>
      </c>
      <c r="AS50" s="162">
        <f t="shared" si="32"/>
        <v>6.9498603766993572E-2</v>
      </c>
      <c r="AT50" s="163">
        <f t="shared" si="33"/>
        <v>6.9700991192924944E-2</v>
      </c>
      <c r="AU50" s="162">
        <f t="shared" si="34"/>
        <v>6.9700991192924944E-2</v>
      </c>
      <c r="AV50" s="162">
        <f t="shared" si="35"/>
        <v>6.9700991192924944E-2</v>
      </c>
      <c r="AW50" s="163">
        <f t="shared" si="22"/>
        <v>0.1157154808602685</v>
      </c>
      <c r="AX50" s="162">
        <f t="shared" si="22"/>
        <v>0.1157154808602685</v>
      </c>
      <c r="AY50" s="162">
        <f t="shared" si="22"/>
        <v>0.1157154808602685</v>
      </c>
      <c r="AZ50" s="163">
        <f t="shared" si="23"/>
        <v>0.13750000000000001</v>
      </c>
      <c r="BA50" s="162">
        <f t="shared" si="23"/>
        <v>0.13750000000000001</v>
      </c>
      <c r="BB50" s="162">
        <f t="shared" si="23"/>
        <v>0.13750000000000001</v>
      </c>
      <c r="BC50" s="180">
        <f t="shared" si="23"/>
        <v>140.91499999999999</v>
      </c>
      <c r="BD50" s="181">
        <f t="shared" si="23"/>
        <v>140.91499999999999</v>
      </c>
      <c r="BE50" s="181">
        <f t="shared" si="23"/>
        <v>140.91499999999999</v>
      </c>
      <c r="BF50" s="180">
        <f t="shared" si="23"/>
        <v>1.6884999999999999</v>
      </c>
      <c r="BG50" s="181">
        <f t="shared" si="23"/>
        <v>1.6884999999999999</v>
      </c>
      <c r="BH50" s="181">
        <f t="shared" si="23"/>
        <v>1.6884999999999999</v>
      </c>
      <c r="BI50" s="182">
        <f t="shared" si="19"/>
        <v>125.14266666666667</v>
      </c>
      <c r="BJ50" s="183">
        <f t="shared" si="19"/>
        <v>125.14266666666667</v>
      </c>
      <c r="BK50" s="183">
        <f t="shared" si="19"/>
        <v>125.14266666666667</v>
      </c>
      <c r="BL50" s="180">
        <f t="shared" si="19"/>
        <v>1.6455250000000001</v>
      </c>
      <c r="BM50" s="181">
        <f t="shared" si="19"/>
        <v>1.6455250000000001</v>
      </c>
      <c r="BN50" s="181">
        <f t="shared" si="19"/>
        <v>1.6455250000000001</v>
      </c>
    </row>
    <row r="51" spans="1:66">
      <c r="A51" s="6">
        <v>40848</v>
      </c>
      <c r="B51" s="43">
        <v>4.9674843997233875E-3</v>
      </c>
      <c r="C51" s="43">
        <v>4.9674843997233875E-3</v>
      </c>
      <c r="D51" s="43">
        <v>4.9674843997233875E-3</v>
      </c>
      <c r="E51" s="65">
        <v>5.1999240193749685E-3</v>
      </c>
      <c r="F51" s="43">
        <v>5.1999240193749685E-3</v>
      </c>
      <c r="G51" s="43">
        <v>5.1999240193749685E-3</v>
      </c>
      <c r="H51" s="9"/>
      <c r="I51" s="8"/>
      <c r="J51" s="45"/>
      <c r="K51" s="43"/>
      <c r="L51" s="43"/>
      <c r="M51" s="65">
        <v>8.6E-3</v>
      </c>
      <c r="N51" s="43">
        <v>8.6E-3</v>
      </c>
      <c r="O51" s="43">
        <v>8.6E-3</v>
      </c>
      <c r="P51" s="65">
        <v>0.13750000000000001</v>
      </c>
      <c r="Q51" s="43">
        <v>0.13750000000000001</v>
      </c>
      <c r="R51" s="43">
        <v>0.13750000000000001</v>
      </c>
      <c r="S51" s="77">
        <v>163.49700000000001</v>
      </c>
      <c r="T51" s="45">
        <v>163.49700000000001</v>
      </c>
      <c r="U51" s="45">
        <v>163.49700000000001</v>
      </c>
      <c r="V51" s="73">
        <f t="shared" si="0"/>
        <v>1.8109</v>
      </c>
      <c r="W51" s="42">
        <v>1.8109</v>
      </c>
      <c r="X51" s="42">
        <f t="shared" si="1"/>
        <v>1.8109</v>
      </c>
      <c r="Y51" s="161">
        <f t="shared" si="24"/>
        <v>1.6825189712598165E-2</v>
      </c>
      <c r="Z51" s="162">
        <f t="shared" si="25"/>
        <v>1.6825189712598165E-2</v>
      </c>
      <c r="AA51" s="162">
        <f t="shared" si="26"/>
        <v>1.6825189712598165E-2</v>
      </c>
      <c r="AB51" s="163">
        <f t="shared" si="27"/>
        <v>1.4874923587721245E-2</v>
      </c>
      <c r="AC51" s="162">
        <f t="shared" si="28"/>
        <v>1.4874923587721245E-2</v>
      </c>
      <c r="AD51" s="162">
        <f t="shared" si="29"/>
        <v>1.4874923587721245E-2</v>
      </c>
      <c r="AE51" s="163">
        <f t="shared" si="36"/>
        <v>2.7039951391999884E-2</v>
      </c>
      <c r="AF51" s="162">
        <f t="shared" si="36"/>
        <v>2.7039951391999884E-2</v>
      </c>
      <c r="AG51" s="162">
        <f t="shared" si="36"/>
        <v>2.7039951391999884E-2</v>
      </c>
      <c r="AH51" s="163">
        <f t="shared" si="21"/>
        <v>0.13750000000000001</v>
      </c>
      <c r="AI51" s="162">
        <f t="shared" si="21"/>
        <v>0.13750000000000001</v>
      </c>
      <c r="AJ51" s="162">
        <f t="shared" si="21"/>
        <v>0.13750000000000001</v>
      </c>
      <c r="AK51" s="180">
        <f t="shared" ref="AK51:AP93" si="37">S51</f>
        <v>163.49700000000001</v>
      </c>
      <c r="AL51" s="181">
        <f t="shared" si="37"/>
        <v>163.49700000000001</v>
      </c>
      <c r="AM51" s="181">
        <f t="shared" si="37"/>
        <v>163.49700000000001</v>
      </c>
      <c r="AN51" s="180">
        <f t="shared" si="37"/>
        <v>1.8109</v>
      </c>
      <c r="AO51" s="181">
        <f t="shared" si="37"/>
        <v>1.8109</v>
      </c>
      <c r="AP51" s="181">
        <f t="shared" si="37"/>
        <v>1.8109</v>
      </c>
      <c r="AQ51" s="161">
        <f t="shared" si="30"/>
        <v>5.9484890632057086E-2</v>
      </c>
      <c r="AR51" s="162">
        <f t="shared" si="31"/>
        <v>5.9484890632057086E-2</v>
      </c>
      <c r="AS51" s="162">
        <f t="shared" si="32"/>
        <v>5.9484890632057086E-2</v>
      </c>
      <c r="AT51" s="163">
        <f t="shared" si="33"/>
        <v>6.6413088655743246E-2</v>
      </c>
      <c r="AU51" s="162">
        <f t="shared" si="34"/>
        <v>6.6413088655743246E-2</v>
      </c>
      <c r="AV51" s="162">
        <f t="shared" si="35"/>
        <v>6.6413088655743246E-2</v>
      </c>
      <c r="AW51" s="163">
        <f t="shared" si="22"/>
        <v>0.11626885625996075</v>
      </c>
      <c r="AX51" s="162">
        <f t="shared" si="22"/>
        <v>0.11626885625996075</v>
      </c>
      <c r="AY51" s="162">
        <f t="shared" si="22"/>
        <v>0.11626885625996075</v>
      </c>
      <c r="AZ51" s="163">
        <f t="shared" si="23"/>
        <v>0.13750000000000001</v>
      </c>
      <c r="BA51" s="162">
        <f t="shared" si="23"/>
        <v>0.13750000000000001</v>
      </c>
      <c r="BB51" s="162">
        <f t="shared" si="23"/>
        <v>0.13750000000000001</v>
      </c>
      <c r="BC51" s="180">
        <f t="shared" si="23"/>
        <v>163.49700000000001</v>
      </c>
      <c r="BD51" s="181">
        <f t="shared" si="23"/>
        <v>163.49700000000001</v>
      </c>
      <c r="BE51" s="181">
        <f t="shared" si="23"/>
        <v>163.49700000000001</v>
      </c>
      <c r="BF51" s="180">
        <f t="shared" si="23"/>
        <v>1.8109</v>
      </c>
      <c r="BG51" s="181">
        <f t="shared" si="23"/>
        <v>1.8109</v>
      </c>
      <c r="BH51" s="181">
        <f t="shared" si="23"/>
        <v>1.8109</v>
      </c>
      <c r="BI51" s="182">
        <f t="shared" si="19"/>
        <v>128.48616666666666</v>
      </c>
      <c r="BJ51" s="183">
        <f t="shared" si="19"/>
        <v>128.48616666666666</v>
      </c>
      <c r="BK51" s="183">
        <f t="shared" si="19"/>
        <v>128.48616666666666</v>
      </c>
      <c r="BL51" s="180">
        <f t="shared" si="19"/>
        <v>1.6534250000000004</v>
      </c>
      <c r="BM51" s="181">
        <f t="shared" si="19"/>
        <v>1.6534250000000004</v>
      </c>
      <c r="BN51" s="181">
        <f t="shared" si="19"/>
        <v>1.6534250000000004</v>
      </c>
    </row>
    <row r="52" spans="1:66">
      <c r="A52" s="6">
        <v>40878</v>
      </c>
      <c r="B52" s="43">
        <v>-1.1734711106607953E-3</v>
      </c>
      <c r="C52" s="55">
        <v>-1.1734711106607953E-3</v>
      </c>
      <c r="D52" s="55">
        <v>-1.1734711106607953E-3</v>
      </c>
      <c r="E52" s="65">
        <v>4.9988189441361186E-3</v>
      </c>
      <c r="F52" s="55">
        <v>4.9988189441361186E-3</v>
      </c>
      <c r="G52" s="55">
        <v>4.9988189441361186E-3</v>
      </c>
      <c r="H52" s="9"/>
      <c r="I52" s="8"/>
      <c r="J52" s="43"/>
      <c r="K52" s="43"/>
      <c r="L52" s="43"/>
      <c r="M52" s="65">
        <v>9.0000000000000011E-3</v>
      </c>
      <c r="N52" s="55">
        <v>9.0000000000000011E-3</v>
      </c>
      <c r="O52" s="55">
        <v>9.0000000000000011E-3</v>
      </c>
      <c r="P52" s="65">
        <v>0.13750000000000001</v>
      </c>
      <c r="Q52" s="55">
        <v>0.13750000000000001</v>
      </c>
      <c r="R52" s="55">
        <v>0.13750000000000001</v>
      </c>
      <c r="S52" s="104">
        <v>161.58799999999999</v>
      </c>
      <c r="T52" s="102">
        <v>161.58799999999999</v>
      </c>
      <c r="U52" s="102">
        <v>161.58799999999999</v>
      </c>
      <c r="V52" s="73">
        <f t="shared" si="0"/>
        <v>1.8757999999999999</v>
      </c>
      <c r="W52" s="56">
        <v>1.8757999999999999</v>
      </c>
      <c r="X52" s="56">
        <f t="shared" si="1"/>
        <v>1.8757999999999999</v>
      </c>
      <c r="Y52" s="161">
        <f t="shared" si="24"/>
        <v>9.1198891198891463E-3</v>
      </c>
      <c r="Z52" s="162">
        <f t="shared" si="25"/>
        <v>9.1198891198891463E-3</v>
      </c>
      <c r="AA52" s="162">
        <f t="shared" si="26"/>
        <v>9.1198891198891463E-3</v>
      </c>
      <c r="AB52" s="163">
        <f t="shared" si="27"/>
        <v>1.4569950966511147E-2</v>
      </c>
      <c r="AC52" s="162">
        <f t="shared" si="28"/>
        <v>1.4569950966511147E-2</v>
      </c>
      <c r="AD52" s="162">
        <f t="shared" si="29"/>
        <v>1.4569950966511147E-2</v>
      </c>
      <c r="AE52" s="163">
        <f t="shared" si="36"/>
        <v>2.6632961119999576E-2</v>
      </c>
      <c r="AF52" s="162">
        <f t="shared" si="36"/>
        <v>2.6632961119999576E-2</v>
      </c>
      <c r="AG52" s="162">
        <f t="shared" si="36"/>
        <v>2.6632961119999576E-2</v>
      </c>
      <c r="AH52" s="163">
        <f t="shared" ref="AH52:AM115" si="38">P52</f>
        <v>0.13750000000000001</v>
      </c>
      <c r="AI52" s="162">
        <f t="shared" si="38"/>
        <v>0.13750000000000001</v>
      </c>
      <c r="AJ52" s="162">
        <f t="shared" si="38"/>
        <v>0.13750000000000001</v>
      </c>
      <c r="AK52" s="180">
        <f t="shared" si="37"/>
        <v>161.58799999999999</v>
      </c>
      <c r="AL52" s="181">
        <f t="shared" si="37"/>
        <v>161.58799999999999</v>
      </c>
      <c r="AM52" s="181">
        <f t="shared" si="37"/>
        <v>161.58799999999999</v>
      </c>
      <c r="AN52" s="180">
        <f t="shared" si="37"/>
        <v>1.8757999999999999</v>
      </c>
      <c r="AO52" s="181">
        <f t="shared" si="37"/>
        <v>1.8757999999999999</v>
      </c>
      <c r="AP52" s="181">
        <f t="shared" si="37"/>
        <v>1.8757999999999999</v>
      </c>
      <c r="AQ52" s="161">
        <f t="shared" si="30"/>
        <v>5.0968130206239692E-2</v>
      </c>
      <c r="AR52" s="162">
        <f t="shared" si="31"/>
        <v>5.0968130206239692E-2</v>
      </c>
      <c r="AS52" s="162">
        <f t="shared" si="32"/>
        <v>5.0968130206239692E-2</v>
      </c>
      <c r="AT52" s="163">
        <f t="shared" si="33"/>
        <v>6.5033527436802352E-2</v>
      </c>
      <c r="AU52" s="162">
        <f t="shared" si="34"/>
        <v>6.5033527436802352E-2</v>
      </c>
      <c r="AV52" s="162">
        <f t="shared" si="35"/>
        <v>6.5033527436802352E-2</v>
      </c>
      <c r="AW52" s="163">
        <f t="shared" si="22"/>
        <v>0.11593706129624515</v>
      </c>
      <c r="AX52" s="162">
        <f t="shared" si="22"/>
        <v>0.11593706129624515</v>
      </c>
      <c r="AY52" s="162">
        <f t="shared" si="22"/>
        <v>0.11593706129624515</v>
      </c>
      <c r="AZ52" s="163">
        <f t="shared" si="23"/>
        <v>0.13750000000000001</v>
      </c>
      <c r="BA52" s="162">
        <f t="shared" si="23"/>
        <v>0.13750000000000001</v>
      </c>
      <c r="BB52" s="162">
        <f t="shared" si="23"/>
        <v>0.13750000000000001</v>
      </c>
      <c r="BC52" s="180">
        <f t="shared" si="23"/>
        <v>161.58799999999999</v>
      </c>
      <c r="BD52" s="181">
        <f t="shared" si="23"/>
        <v>161.58799999999999</v>
      </c>
      <c r="BE52" s="181">
        <f t="shared" si="23"/>
        <v>161.58799999999999</v>
      </c>
      <c r="BF52" s="180">
        <f t="shared" si="23"/>
        <v>1.8757999999999999</v>
      </c>
      <c r="BG52" s="181">
        <f t="shared" si="23"/>
        <v>1.8757999999999999</v>
      </c>
      <c r="BH52" s="181">
        <f t="shared" si="23"/>
        <v>1.8757999999999999</v>
      </c>
      <c r="BI52" s="182">
        <f t="shared" si="19"/>
        <v>132.67875000000001</v>
      </c>
      <c r="BJ52" s="183">
        <f t="shared" si="19"/>
        <v>132.67875000000001</v>
      </c>
      <c r="BK52" s="183">
        <f t="shared" si="19"/>
        <v>132.67875000000001</v>
      </c>
      <c r="BL52" s="180">
        <f t="shared" si="19"/>
        <v>1.6708916666666667</v>
      </c>
      <c r="BM52" s="181">
        <f t="shared" si="19"/>
        <v>1.6708916666666667</v>
      </c>
      <c r="BN52" s="181">
        <f t="shared" si="19"/>
        <v>1.6708916666666667</v>
      </c>
    </row>
    <row r="53" spans="1:66">
      <c r="A53" s="53">
        <v>40909</v>
      </c>
      <c r="B53" s="90">
        <v>2.4870470700597558E-3</v>
      </c>
      <c r="C53" s="90">
        <v>2.4870470700597558E-3</v>
      </c>
      <c r="D53" s="90">
        <v>2.4870470700597558E-3</v>
      </c>
      <c r="E53" s="91">
        <v>5.5997391097413196E-3</v>
      </c>
      <c r="F53" s="90">
        <v>5.5997391097413196E-3</v>
      </c>
      <c r="G53" s="90">
        <v>5.5997391097413196E-3</v>
      </c>
      <c r="H53" s="101">
        <v>100</v>
      </c>
      <c r="I53" s="99">
        <v>100</v>
      </c>
      <c r="J53" s="97"/>
      <c r="K53" s="90"/>
      <c r="L53" s="90"/>
      <c r="M53" s="91">
        <v>8.8999999999999999E-3</v>
      </c>
      <c r="N53" s="90">
        <v>8.8999999999999999E-3</v>
      </c>
      <c r="O53" s="90">
        <v>8.8999999999999999E-3</v>
      </c>
      <c r="P53" s="91">
        <v>0.13750000000000001</v>
      </c>
      <c r="Q53" s="90">
        <v>0.13750000000000001</v>
      </c>
      <c r="R53" s="90">
        <v>0.13750000000000001</v>
      </c>
      <c r="S53" s="105">
        <v>144.982</v>
      </c>
      <c r="T53" s="103">
        <v>144.982</v>
      </c>
      <c r="U53" s="103">
        <v>144.982</v>
      </c>
      <c r="V53" s="94">
        <f t="shared" si="0"/>
        <v>1.7391000000000001</v>
      </c>
      <c r="W53" s="95">
        <v>1.7391000000000001</v>
      </c>
      <c r="X53" s="95">
        <f t="shared" si="1"/>
        <v>1.7391000000000001</v>
      </c>
      <c r="Y53" s="164">
        <f t="shared" si="24"/>
        <v>6.2846525518274188E-3</v>
      </c>
      <c r="Z53" s="165">
        <f t="shared" si="25"/>
        <v>6.2846525518274188E-3</v>
      </c>
      <c r="AA53" s="165">
        <f t="shared" si="26"/>
        <v>6.2846525518274188E-3</v>
      </c>
      <c r="AB53" s="166">
        <f t="shared" si="27"/>
        <v>1.5881731408490696E-2</v>
      </c>
      <c r="AC53" s="165">
        <f t="shared" si="28"/>
        <v>1.5881731408490696E-2</v>
      </c>
      <c r="AD53" s="165">
        <f t="shared" si="29"/>
        <v>1.5881731408490696E-2</v>
      </c>
      <c r="AE53" s="166">
        <f t="shared" si="36"/>
        <v>2.6734728859999723E-2</v>
      </c>
      <c r="AF53" s="165">
        <f t="shared" si="36"/>
        <v>2.6734728859999723E-2</v>
      </c>
      <c r="AG53" s="165">
        <f t="shared" si="36"/>
        <v>2.6734728859999723E-2</v>
      </c>
      <c r="AH53" s="166">
        <f t="shared" si="38"/>
        <v>0.13750000000000001</v>
      </c>
      <c r="AI53" s="165">
        <f t="shared" si="38"/>
        <v>0.13750000000000001</v>
      </c>
      <c r="AJ53" s="165">
        <f t="shared" si="38"/>
        <v>0.13750000000000001</v>
      </c>
      <c r="AK53" s="184">
        <f t="shared" si="37"/>
        <v>144.982</v>
      </c>
      <c r="AL53" s="185">
        <f t="shared" si="37"/>
        <v>144.982</v>
      </c>
      <c r="AM53" s="185">
        <f t="shared" si="37"/>
        <v>144.982</v>
      </c>
      <c r="AN53" s="184">
        <f t="shared" si="37"/>
        <v>1.7391000000000001</v>
      </c>
      <c r="AO53" s="185">
        <f t="shared" si="37"/>
        <v>1.7391000000000001</v>
      </c>
      <c r="AP53" s="185">
        <f t="shared" si="37"/>
        <v>1.7391000000000001</v>
      </c>
      <c r="AQ53" s="164">
        <f t="shared" si="30"/>
        <v>4.5285596254474703E-2</v>
      </c>
      <c r="AR53" s="165">
        <f t="shared" si="31"/>
        <v>4.5285596254474703E-2</v>
      </c>
      <c r="AS53" s="165">
        <f t="shared" si="32"/>
        <v>4.5285596254474703E-2</v>
      </c>
      <c r="AT53" s="166">
        <f t="shared" si="33"/>
        <v>6.2179976539370907E-2</v>
      </c>
      <c r="AU53" s="165">
        <f t="shared" si="34"/>
        <v>6.2179976539370907E-2</v>
      </c>
      <c r="AV53" s="165">
        <f t="shared" si="35"/>
        <v>6.2179976539370907E-2</v>
      </c>
      <c r="AW53" s="166">
        <f t="shared" si="22"/>
        <v>0.11626898784630324</v>
      </c>
      <c r="AX53" s="165">
        <f t="shared" si="22"/>
        <v>0.11626898784630324</v>
      </c>
      <c r="AY53" s="165">
        <f t="shared" si="22"/>
        <v>0.11626898784630324</v>
      </c>
      <c r="AZ53" s="166">
        <f t="shared" si="23"/>
        <v>0.13750000000000001</v>
      </c>
      <c r="BA53" s="165">
        <f t="shared" si="23"/>
        <v>0.13750000000000001</v>
      </c>
      <c r="BB53" s="165">
        <f t="shared" si="23"/>
        <v>0.13750000000000001</v>
      </c>
      <c r="BC53" s="184">
        <f t="shared" si="23"/>
        <v>144.982</v>
      </c>
      <c r="BD53" s="185">
        <f t="shared" si="23"/>
        <v>144.982</v>
      </c>
      <c r="BE53" s="185">
        <f t="shared" si="23"/>
        <v>144.982</v>
      </c>
      <c r="BF53" s="184">
        <f t="shared" si="23"/>
        <v>1.7391000000000001</v>
      </c>
      <c r="BG53" s="185">
        <f t="shared" si="23"/>
        <v>1.7391000000000001</v>
      </c>
      <c r="BH53" s="185">
        <f t="shared" si="23"/>
        <v>1.7391000000000001</v>
      </c>
      <c r="BI53" s="186">
        <f t="shared" si="19"/>
        <v>134.85066666666668</v>
      </c>
      <c r="BJ53" s="187">
        <f t="shared" si="19"/>
        <v>134.85066666666668</v>
      </c>
      <c r="BK53" s="187">
        <f t="shared" si="19"/>
        <v>134.85066666666668</v>
      </c>
      <c r="BL53" s="184">
        <f t="shared" si="19"/>
        <v>1.6763666666666666</v>
      </c>
      <c r="BM53" s="185">
        <f t="shared" si="19"/>
        <v>1.6763666666666666</v>
      </c>
      <c r="BN53" s="185">
        <f t="shared" si="19"/>
        <v>1.6763666666666666</v>
      </c>
    </row>
    <row r="54" spans="1:66">
      <c r="A54" s="6">
        <v>40940</v>
      </c>
      <c r="B54" s="43">
        <v>-6.1336891294583307E-4</v>
      </c>
      <c r="C54" s="43">
        <v>-6.1336891294583307E-4</v>
      </c>
      <c r="D54" s="43">
        <v>-6.1336891294583307E-4</v>
      </c>
      <c r="E54" s="65">
        <v>4.4992535329366756E-3</v>
      </c>
      <c r="F54" s="43">
        <v>4.4992535329366756E-3</v>
      </c>
      <c r="G54" s="43">
        <v>4.4992535329366756E-3</v>
      </c>
      <c r="H54" s="9">
        <f>(F54*H53)/F53</f>
        <v>80.347556283644778</v>
      </c>
      <c r="I54" s="8">
        <f>I53+(I53*F54)</f>
        <v>100.44992535329366</v>
      </c>
      <c r="J54" s="45"/>
      <c r="K54" s="43"/>
      <c r="L54" s="43"/>
      <c r="M54" s="64">
        <v>7.4000000000000003E-3</v>
      </c>
      <c r="N54" s="7">
        <v>7.4000000000000003E-3</v>
      </c>
      <c r="O54" s="7">
        <v>7.4000000000000003E-3</v>
      </c>
      <c r="P54" s="65">
        <v>0.13750000000000001</v>
      </c>
      <c r="Q54" s="43">
        <v>0.13750000000000001</v>
      </c>
      <c r="R54" s="43">
        <v>0.13750000000000001</v>
      </c>
      <c r="S54" s="76">
        <v>141.005</v>
      </c>
      <c r="T54" s="9">
        <v>141.005</v>
      </c>
      <c r="U54" s="9">
        <v>141.005</v>
      </c>
      <c r="V54" s="73">
        <f t="shared" si="0"/>
        <v>1.7092000000000001</v>
      </c>
      <c r="W54" s="42">
        <v>1.7092000000000001</v>
      </c>
      <c r="X54" s="42">
        <f t="shared" si="1"/>
        <v>1.7092000000000001</v>
      </c>
      <c r="Y54" s="161">
        <f t="shared" si="24"/>
        <v>6.9648465201077592E-4</v>
      </c>
      <c r="Z54" s="162">
        <f t="shared" si="25"/>
        <v>6.9648465201077592E-4</v>
      </c>
      <c r="AA54" s="162">
        <f t="shared" si="26"/>
        <v>6.9648465201077592E-4</v>
      </c>
      <c r="AB54" s="163">
        <f t="shared" si="27"/>
        <v>1.5173615211999669E-2</v>
      </c>
      <c r="AC54" s="162">
        <f t="shared" si="28"/>
        <v>1.5173615211999669E-2</v>
      </c>
      <c r="AD54" s="162">
        <f t="shared" si="29"/>
        <v>1.5173615211999669E-2</v>
      </c>
      <c r="AE54" s="163">
        <f t="shared" si="36"/>
        <v>2.5513152739999878E-2</v>
      </c>
      <c r="AF54" s="162">
        <f t="shared" si="36"/>
        <v>2.5513152739999878E-2</v>
      </c>
      <c r="AG54" s="162">
        <f t="shared" si="36"/>
        <v>2.5513152739999878E-2</v>
      </c>
      <c r="AH54" s="163">
        <f t="shared" si="38"/>
        <v>0.13750000000000001</v>
      </c>
      <c r="AI54" s="162">
        <f t="shared" si="38"/>
        <v>0.13750000000000001</v>
      </c>
      <c r="AJ54" s="162">
        <f t="shared" si="38"/>
        <v>0.13750000000000001</v>
      </c>
      <c r="AK54" s="180">
        <f t="shared" si="37"/>
        <v>141.005</v>
      </c>
      <c r="AL54" s="181">
        <f t="shared" si="37"/>
        <v>141.005</v>
      </c>
      <c r="AM54" s="181">
        <f t="shared" si="37"/>
        <v>141.005</v>
      </c>
      <c r="AN54" s="180">
        <f t="shared" si="37"/>
        <v>1.7092000000000001</v>
      </c>
      <c r="AO54" s="181">
        <f t="shared" si="37"/>
        <v>1.7092000000000001</v>
      </c>
      <c r="AP54" s="181">
        <f t="shared" si="37"/>
        <v>1.7092000000000001</v>
      </c>
      <c r="AQ54" s="161">
        <f t="shared" si="30"/>
        <v>3.4339229968782359E-2</v>
      </c>
      <c r="AR54" s="162">
        <f t="shared" si="31"/>
        <v>3.4339229968782359E-2</v>
      </c>
      <c r="AS54" s="162">
        <f t="shared" si="32"/>
        <v>3.4339229968782359E-2</v>
      </c>
      <c r="AT54" s="163">
        <f t="shared" si="33"/>
        <v>5.8490856474354924E-2</v>
      </c>
      <c r="AU54" s="162">
        <f t="shared" si="34"/>
        <v>5.8490856474354924E-2</v>
      </c>
      <c r="AV54" s="162">
        <f t="shared" si="35"/>
        <v>5.8490856474354924E-2</v>
      </c>
      <c r="AW54" s="163">
        <f t="shared" si="22"/>
        <v>0.11516201741012067</v>
      </c>
      <c r="AX54" s="162">
        <f t="shared" si="22"/>
        <v>0.11516201741012067</v>
      </c>
      <c r="AY54" s="162">
        <f t="shared" si="22"/>
        <v>0.11516201741012067</v>
      </c>
      <c r="AZ54" s="163">
        <f t="shared" si="23"/>
        <v>0.13750000000000001</v>
      </c>
      <c r="BA54" s="162">
        <f t="shared" si="23"/>
        <v>0.13750000000000001</v>
      </c>
      <c r="BB54" s="162">
        <f t="shared" si="23"/>
        <v>0.13750000000000001</v>
      </c>
      <c r="BC54" s="180">
        <f t="shared" si="23"/>
        <v>141.005</v>
      </c>
      <c r="BD54" s="181">
        <f t="shared" si="23"/>
        <v>141.005</v>
      </c>
      <c r="BE54" s="181">
        <f t="shared" si="23"/>
        <v>141.005</v>
      </c>
      <c r="BF54" s="180">
        <f t="shared" si="23"/>
        <v>1.7092000000000001</v>
      </c>
      <c r="BG54" s="181">
        <f t="shared" si="23"/>
        <v>1.7092000000000001</v>
      </c>
      <c r="BH54" s="181">
        <f t="shared" si="23"/>
        <v>1.7092000000000001</v>
      </c>
      <c r="BI54" s="182">
        <f t="shared" si="19"/>
        <v>136.76775000000001</v>
      </c>
      <c r="BJ54" s="183">
        <f t="shared" si="19"/>
        <v>136.76775000000001</v>
      </c>
      <c r="BK54" s="183">
        <f t="shared" si="19"/>
        <v>136.76775000000001</v>
      </c>
      <c r="BL54" s="180">
        <f t="shared" si="19"/>
        <v>1.6803666666666663</v>
      </c>
      <c r="BM54" s="181">
        <f t="shared" si="19"/>
        <v>1.6803666666666663</v>
      </c>
      <c r="BN54" s="181">
        <f t="shared" si="19"/>
        <v>1.6803666666666663</v>
      </c>
    </row>
    <row r="55" spans="1:66">
      <c r="A55" s="6">
        <v>40969</v>
      </c>
      <c r="B55" s="43">
        <v>4.2772357414930795E-3</v>
      </c>
      <c r="C55" s="43">
        <v>4.2772357414930795E-3</v>
      </c>
      <c r="D55" s="43">
        <v>4.2772357414930795E-3</v>
      </c>
      <c r="E55" s="65">
        <v>2.0999421207088531E-3</v>
      </c>
      <c r="F55" s="43">
        <v>2.0999421207088531E-3</v>
      </c>
      <c r="G55" s="43">
        <v>2.0999421207088531E-3</v>
      </c>
      <c r="H55" s="9">
        <f>(F55*H54)/F54</f>
        <v>37.500713507452318</v>
      </c>
      <c r="I55" s="8">
        <f t="shared" ref="I55:I118" si="39">I54+(I54*F55)</f>
        <v>100.66086438256511</v>
      </c>
      <c r="J55" s="45"/>
      <c r="K55" s="43"/>
      <c r="L55" s="43"/>
      <c r="M55" s="64">
        <v>8.1000000000000013E-3</v>
      </c>
      <c r="N55" s="7">
        <v>8.1000000000000013E-3</v>
      </c>
      <c r="O55" s="7">
        <v>8.1000000000000013E-3</v>
      </c>
      <c r="P55" s="65">
        <v>0.13750000000000001</v>
      </c>
      <c r="Q55" s="43">
        <v>0.13750000000000001</v>
      </c>
      <c r="R55" s="43">
        <v>0.13750000000000001</v>
      </c>
      <c r="S55" s="76">
        <v>122.005</v>
      </c>
      <c r="T55" s="9">
        <v>122.005</v>
      </c>
      <c r="U55" s="9">
        <v>122.005</v>
      </c>
      <c r="V55" s="73">
        <f t="shared" si="0"/>
        <v>1.8221000000000001</v>
      </c>
      <c r="W55" s="42">
        <v>1.8221000000000001</v>
      </c>
      <c r="X55" s="42">
        <f t="shared" si="1"/>
        <v>1.8221000000000001</v>
      </c>
      <c r="Y55" s="161">
        <f t="shared" si="24"/>
        <v>6.1573960596044142E-3</v>
      </c>
      <c r="Z55" s="162">
        <f t="shared" si="25"/>
        <v>6.1573960596044142E-3</v>
      </c>
      <c r="AA55" s="162">
        <f t="shared" si="26"/>
        <v>6.1573960596044142E-3</v>
      </c>
      <c r="AB55" s="163">
        <f t="shared" si="27"/>
        <v>1.2245389616685198E-2</v>
      </c>
      <c r="AC55" s="162">
        <f t="shared" si="28"/>
        <v>1.2245389616685198E-2</v>
      </c>
      <c r="AD55" s="162">
        <f t="shared" si="29"/>
        <v>1.2245389616685198E-2</v>
      </c>
      <c r="AE55" s="163">
        <f t="shared" si="36"/>
        <v>2.4598423466000163E-2</v>
      </c>
      <c r="AF55" s="162">
        <f t="shared" si="36"/>
        <v>2.4598423466000163E-2</v>
      </c>
      <c r="AG55" s="162">
        <f t="shared" si="36"/>
        <v>2.4598423466000163E-2</v>
      </c>
      <c r="AH55" s="163">
        <f t="shared" si="38"/>
        <v>0.13750000000000001</v>
      </c>
      <c r="AI55" s="162">
        <f t="shared" si="38"/>
        <v>0.13750000000000001</v>
      </c>
      <c r="AJ55" s="162">
        <f t="shared" si="38"/>
        <v>0.13750000000000001</v>
      </c>
      <c r="AK55" s="180">
        <f t="shared" si="37"/>
        <v>122.005</v>
      </c>
      <c r="AL55" s="181">
        <f t="shared" si="37"/>
        <v>122.005</v>
      </c>
      <c r="AM55" s="181">
        <f t="shared" si="37"/>
        <v>122.005</v>
      </c>
      <c r="AN55" s="180">
        <f t="shared" si="37"/>
        <v>1.8221000000000001</v>
      </c>
      <c r="AO55" s="181">
        <f t="shared" si="37"/>
        <v>1.8221000000000001</v>
      </c>
      <c r="AP55" s="181">
        <f t="shared" si="37"/>
        <v>1.8221000000000001</v>
      </c>
      <c r="AQ55" s="161">
        <f t="shared" si="30"/>
        <v>3.2340449518589498E-2</v>
      </c>
      <c r="AR55" s="162">
        <f t="shared" si="31"/>
        <v>3.2340449518589498E-2</v>
      </c>
      <c r="AS55" s="162">
        <f t="shared" si="32"/>
        <v>3.2340449518589498E-2</v>
      </c>
      <c r="AT55" s="163">
        <f t="shared" si="33"/>
        <v>5.2399919361243441E-2</v>
      </c>
      <c r="AU55" s="162">
        <f t="shared" si="34"/>
        <v>5.2399919361243441E-2</v>
      </c>
      <c r="AV55" s="162">
        <f t="shared" si="35"/>
        <v>5.2399919361243441E-2</v>
      </c>
      <c r="AW55" s="163">
        <f t="shared" si="22"/>
        <v>0.11394652175103359</v>
      </c>
      <c r="AX55" s="162">
        <f t="shared" si="22"/>
        <v>0.11394652175103359</v>
      </c>
      <c r="AY55" s="162">
        <f t="shared" si="22"/>
        <v>0.11394652175103359</v>
      </c>
      <c r="AZ55" s="163">
        <f t="shared" si="23"/>
        <v>0.13750000000000001</v>
      </c>
      <c r="BA55" s="162">
        <f t="shared" si="23"/>
        <v>0.13750000000000001</v>
      </c>
      <c r="BB55" s="162">
        <f t="shared" si="23"/>
        <v>0.13750000000000001</v>
      </c>
      <c r="BC55" s="180">
        <f t="shared" si="23"/>
        <v>122.005</v>
      </c>
      <c r="BD55" s="181">
        <f t="shared" si="23"/>
        <v>122.005</v>
      </c>
      <c r="BE55" s="181">
        <f t="shared" si="23"/>
        <v>122.005</v>
      </c>
      <c r="BF55" s="180">
        <f t="shared" si="23"/>
        <v>1.8221000000000001</v>
      </c>
      <c r="BG55" s="181">
        <f t="shared" si="23"/>
        <v>1.8221000000000001</v>
      </c>
      <c r="BH55" s="181">
        <f t="shared" si="23"/>
        <v>1.8221000000000001</v>
      </c>
      <c r="BI55" s="182">
        <f t="shared" si="19"/>
        <v>137.66499999999999</v>
      </c>
      <c r="BJ55" s="183">
        <f t="shared" si="19"/>
        <v>137.66499999999999</v>
      </c>
      <c r="BK55" s="183">
        <f t="shared" si="19"/>
        <v>137.66499999999999</v>
      </c>
      <c r="BL55" s="180">
        <f t="shared" si="19"/>
        <v>1.6964833333333331</v>
      </c>
      <c r="BM55" s="181">
        <f t="shared" si="19"/>
        <v>1.6964833333333331</v>
      </c>
      <c r="BN55" s="181">
        <f t="shared" si="19"/>
        <v>1.6964833333333331</v>
      </c>
    </row>
    <row r="56" spans="1:66">
      <c r="A56" s="6">
        <v>41000</v>
      </c>
      <c r="B56" s="43">
        <v>8.5327385827631552E-3</v>
      </c>
      <c r="C56" s="43">
        <v>8.5327385827631552E-3</v>
      </c>
      <c r="D56" s="43">
        <v>8.5327385827631552E-3</v>
      </c>
      <c r="E56" s="65">
        <v>6.3998188894791586E-3</v>
      </c>
      <c r="F56" s="43">
        <v>6.3998188894791586E-3</v>
      </c>
      <c r="G56" s="43">
        <v>6.3998188894791586E-3</v>
      </c>
      <c r="H56" s="9">
        <f>(F56*H55)/F55</f>
        <v>114.2878045576448</v>
      </c>
      <c r="I56" s="8">
        <f t="shared" si="39"/>
        <v>101.30507568387195</v>
      </c>
      <c r="J56" s="150"/>
      <c r="K56" s="43"/>
      <c r="L56" s="43"/>
      <c r="M56" s="64">
        <v>6.9999999999999993E-3</v>
      </c>
      <c r="N56" s="7">
        <v>6.9999999999999993E-3</v>
      </c>
      <c r="O56" s="7">
        <v>6.9999999999999993E-3</v>
      </c>
      <c r="P56" s="65">
        <v>0.13750000000000001</v>
      </c>
      <c r="Q56" s="43">
        <v>0.13750000000000001</v>
      </c>
      <c r="R56" s="43">
        <v>0.13750000000000001</v>
      </c>
      <c r="S56" s="76">
        <v>123.041</v>
      </c>
      <c r="T56" s="9">
        <v>123.041</v>
      </c>
      <c r="U56" s="9">
        <v>123.041</v>
      </c>
      <c r="V56" s="73">
        <f t="shared" si="0"/>
        <v>1.8917999999999999</v>
      </c>
      <c r="W56" s="42">
        <v>1.8917999999999999</v>
      </c>
      <c r="X56" s="42">
        <f t="shared" si="1"/>
        <v>1.8917999999999999</v>
      </c>
      <c r="Y56" s="161">
        <f t="shared" si="24"/>
        <v>1.2225222319883544E-2</v>
      </c>
      <c r="Z56" s="162">
        <f t="shared" si="25"/>
        <v>1.2225222319883544E-2</v>
      </c>
      <c r="AA56" s="162">
        <f t="shared" si="26"/>
        <v>1.2225222319883544E-2</v>
      </c>
      <c r="AB56" s="163">
        <f t="shared" si="27"/>
        <v>1.3050756838719479E-2</v>
      </c>
      <c r="AC56" s="162">
        <f t="shared" si="28"/>
        <v>1.3050756838719479E-2</v>
      </c>
      <c r="AD56" s="162">
        <f t="shared" si="29"/>
        <v>1.3050756838719479E-2</v>
      </c>
      <c r="AE56" s="163">
        <f t="shared" si="36"/>
        <v>2.2668859579999978E-2</v>
      </c>
      <c r="AF56" s="162">
        <f t="shared" si="36"/>
        <v>2.2668859579999978E-2</v>
      </c>
      <c r="AG56" s="162">
        <f t="shared" si="36"/>
        <v>2.2668859579999978E-2</v>
      </c>
      <c r="AH56" s="163">
        <f t="shared" si="38"/>
        <v>0.13750000000000001</v>
      </c>
      <c r="AI56" s="162">
        <f t="shared" si="38"/>
        <v>0.13750000000000001</v>
      </c>
      <c r="AJ56" s="162">
        <f t="shared" si="38"/>
        <v>0.13750000000000001</v>
      </c>
      <c r="AK56" s="180">
        <f t="shared" si="37"/>
        <v>123.041</v>
      </c>
      <c r="AL56" s="181">
        <f t="shared" si="37"/>
        <v>123.041</v>
      </c>
      <c r="AM56" s="181">
        <f t="shared" si="37"/>
        <v>123.041</v>
      </c>
      <c r="AN56" s="180">
        <f t="shared" si="37"/>
        <v>1.8917999999999999</v>
      </c>
      <c r="AO56" s="181">
        <f t="shared" si="37"/>
        <v>1.8917999999999999</v>
      </c>
      <c r="AP56" s="181">
        <f t="shared" si="37"/>
        <v>1.8917999999999999</v>
      </c>
      <c r="AQ56" s="161">
        <f t="shared" si="30"/>
        <v>3.65154291609735E-2</v>
      </c>
      <c r="AR56" s="162">
        <f t="shared" si="31"/>
        <v>3.65154291609735E-2</v>
      </c>
      <c r="AS56" s="162">
        <f t="shared" si="32"/>
        <v>3.65154291609735E-2</v>
      </c>
      <c r="AT56" s="163">
        <f t="shared" si="33"/>
        <v>5.1041657194300649E-2</v>
      </c>
      <c r="AU56" s="162">
        <f t="shared" si="34"/>
        <v>5.1041657194300649E-2</v>
      </c>
      <c r="AV56" s="162">
        <f t="shared" si="35"/>
        <v>5.1041657194300649E-2</v>
      </c>
      <c r="AW56" s="163">
        <f t="shared" si="22"/>
        <v>0.11239998750822178</v>
      </c>
      <c r="AX56" s="162">
        <f t="shared" si="22"/>
        <v>0.11239998750822178</v>
      </c>
      <c r="AY56" s="162">
        <f t="shared" si="22"/>
        <v>0.11239998750822178</v>
      </c>
      <c r="AZ56" s="163">
        <f t="shared" si="23"/>
        <v>0.13750000000000001</v>
      </c>
      <c r="BA56" s="162">
        <f t="shared" si="23"/>
        <v>0.13750000000000001</v>
      </c>
      <c r="BB56" s="162">
        <f t="shared" si="23"/>
        <v>0.13750000000000001</v>
      </c>
      <c r="BC56" s="180">
        <f t="shared" si="23"/>
        <v>123.041</v>
      </c>
      <c r="BD56" s="181">
        <f t="shared" si="23"/>
        <v>123.041</v>
      </c>
      <c r="BE56" s="181">
        <f t="shared" si="23"/>
        <v>123.041</v>
      </c>
      <c r="BF56" s="180">
        <f t="shared" si="23"/>
        <v>1.8917999999999999</v>
      </c>
      <c r="BG56" s="181">
        <f t="shared" si="23"/>
        <v>1.8917999999999999</v>
      </c>
      <c r="BH56" s="181">
        <f t="shared" si="23"/>
        <v>1.8917999999999999</v>
      </c>
      <c r="BI56" s="182">
        <f t="shared" si="19"/>
        <v>139.13249999999999</v>
      </c>
      <c r="BJ56" s="183">
        <f t="shared" si="19"/>
        <v>139.13249999999999</v>
      </c>
      <c r="BK56" s="183">
        <f t="shared" si="19"/>
        <v>139.13249999999999</v>
      </c>
      <c r="BL56" s="180">
        <f t="shared" si="19"/>
        <v>1.7230249999999998</v>
      </c>
      <c r="BM56" s="181">
        <f t="shared" si="19"/>
        <v>1.7230249999999998</v>
      </c>
      <c r="BN56" s="181">
        <f t="shared" si="19"/>
        <v>1.7230249999999998</v>
      </c>
    </row>
    <row r="57" spans="1:66">
      <c r="A57" s="6">
        <v>41030</v>
      </c>
      <c r="B57" s="43">
        <v>1.0226371168754911E-2</v>
      </c>
      <c r="C57" s="43">
        <v>1.0226371168754911E-2</v>
      </c>
      <c r="D57" s="43">
        <v>1.0226371168754911E-2</v>
      </c>
      <c r="E57" s="65">
        <v>3.5991763423370848E-3</v>
      </c>
      <c r="F57" s="43">
        <v>3.5991763423370848E-3</v>
      </c>
      <c r="G57" s="43">
        <v>3.5991763423370848E-3</v>
      </c>
      <c r="H57" s="9">
        <f t="shared" ref="H57:H118" si="40">(F57*H56)/F56</f>
        <v>64.274000481128652</v>
      </c>
      <c r="I57" s="8">
        <f>I56+(I56*F57)</f>
        <v>101.66969051563201</v>
      </c>
      <c r="J57" s="45"/>
      <c r="K57" s="43"/>
      <c r="L57" s="43"/>
      <c r="M57" s="64">
        <v>7.3000000000000001E-3</v>
      </c>
      <c r="N57" s="7">
        <v>7.3000000000000001E-3</v>
      </c>
      <c r="O57" s="7">
        <v>7.3000000000000001E-3</v>
      </c>
      <c r="P57" s="65">
        <v>0.13750000000000001</v>
      </c>
      <c r="Q57" s="43">
        <v>0.13750000000000001</v>
      </c>
      <c r="R57" s="43">
        <v>0.13750000000000001</v>
      </c>
      <c r="S57" s="76">
        <v>171.285</v>
      </c>
      <c r="T57" s="9">
        <v>171.285</v>
      </c>
      <c r="U57" s="9">
        <v>171.285</v>
      </c>
      <c r="V57" s="73">
        <f t="shared" si="0"/>
        <v>2.0223</v>
      </c>
      <c r="W57" s="42">
        <v>2.0223</v>
      </c>
      <c r="X57" s="42">
        <f t="shared" si="1"/>
        <v>2.0223</v>
      </c>
      <c r="Y57" s="161">
        <f t="shared" si="24"/>
        <v>2.3204214806659795E-2</v>
      </c>
      <c r="Z57" s="162">
        <f t="shared" si="25"/>
        <v>2.3204214806659795E-2</v>
      </c>
      <c r="AA57" s="162">
        <f t="shared" si="26"/>
        <v>2.3204214806659795E-2</v>
      </c>
      <c r="AB57" s="163">
        <f t="shared" si="27"/>
        <v>1.21430171107475E-2</v>
      </c>
      <c r="AC57" s="162">
        <f t="shared" si="28"/>
        <v>1.21430171107475E-2</v>
      </c>
      <c r="AD57" s="162">
        <f t="shared" si="29"/>
        <v>1.21430171107475E-2</v>
      </c>
      <c r="AE57" s="163">
        <f t="shared" si="36"/>
        <v>2.2567343910000037E-2</v>
      </c>
      <c r="AF57" s="162">
        <f t="shared" si="36"/>
        <v>2.2567343910000037E-2</v>
      </c>
      <c r="AG57" s="162">
        <f t="shared" si="36"/>
        <v>2.2567343910000037E-2</v>
      </c>
      <c r="AH57" s="163">
        <f t="shared" si="38"/>
        <v>0.13750000000000001</v>
      </c>
      <c r="AI57" s="162">
        <f t="shared" si="38"/>
        <v>0.13750000000000001</v>
      </c>
      <c r="AJ57" s="162">
        <f t="shared" si="38"/>
        <v>0.13750000000000001</v>
      </c>
      <c r="AK57" s="180">
        <f t="shared" si="37"/>
        <v>171.285</v>
      </c>
      <c r="AL57" s="181">
        <f t="shared" si="37"/>
        <v>171.285</v>
      </c>
      <c r="AM57" s="181">
        <f t="shared" si="37"/>
        <v>171.285</v>
      </c>
      <c r="AN57" s="180">
        <f t="shared" si="37"/>
        <v>2.0223</v>
      </c>
      <c r="AO57" s="181">
        <f t="shared" si="37"/>
        <v>2.0223</v>
      </c>
      <c r="AP57" s="181">
        <f t="shared" si="37"/>
        <v>2.0223</v>
      </c>
      <c r="AQ57" s="161">
        <f t="shared" si="30"/>
        <v>4.2614509435624948E-2</v>
      </c>
      <c r="AR57" s="162">
        <f t="shared" si="31"/>
        <v>4.2614509435624948E-2</v>
      </c>
      <c r="AS57" s="162">
        <f t="shared" si="32"/>
        <v>4.2614509435624948E-2</v>
      </c>
      <c r="AT57" s="163">
        <f t="shared" si="33"/>
        <v>4.9888673678113449E-2</v>
      </c>
      <c r="AU57" s="162">
        <f t="shared" si="34"/>
        <v>4.9888673678113449E-2</v>
      </c>
      <c r="AV57" s="162">
        <f t="shared" si="35"/>
        <v>4.9888673678113449E-2</v>
      </c>
      <c r="AW57" s="163">
        <f t="shared" si="22"/>
        <v>0.1095361000267665</v>
      </c>
      <c r="AX57" s="162">
        <f t="shared" si="22"/>
        <v>0.1095361000267665</v>
      </c>
      <c r="AY57" s="162">
        <f t="shared" si="22"/>
        <v>0.1095361000267665</v>
      </c>
      <c r="AZ57" s="163">
        <f t="shared" si="23"/>
        <v>0.13750000000000001</v>
      </c>
      <c r="BA57" s="162">
        <f t="shared" si="23"/>
        <v>0.13750000000000001</v>
      </c>
      <c r="BB57" s="162">
        <f t="shared" si="23"/>
        <v>0.13750000000000001</v>
      </c>
      <c r="BC57" s="180">
        <f t="shared" si="23"/>
        <v>171.285</v>
      </c>
      <c r="BD57" s="181">
        <f t="shared" si="23"/>
        <v>171.285</v>
      </c>
      <c r="BE57" s="181">
        <f t="shared" si="23"/>
        <v>171.285</v>
      </c>
      <c r="BF57" s="180">
        <f t="shared" si="23"/>
        <v>2.0223</v>
      </c>
      <c r="BG57" s="181">
        <f t="shared" si="23"/>
        <v>2.0223</v>
      </c>
      <c r="BH57" s="181">
        <f t="shared" si="23"/>
        <v>2.0223</v>
      </c>
      <c r="BI57" s="182">
        <f t="shared" si="19"/>
        <v>144.73391666666669</v>
      </c>
      <c r="BJ57" s="183">
        <f t="shared" si="19"/>
        <v>144.73391666666669</v>
      </c>
      <c r="BK57" s="183">
        <f t="shared" si="19"/>
        <v>144.73391666666669</v>
      </c>
      <c r="BL57" s="180">
        <f t="shared" si="19"/>
        <v>1.7598916666666666</v>
      </c>
      <c r="BM57" s="181">
        <f t="shared" si="19"/>
        <v>1.7598916666666666</v>
      </c>
      <c r="BN57" s="181">
        <f t="shared" si="19"/>
        <v>1.7598916666666666</v>
      </c>
    </row>
    <row r="58" spans="1:66">
      <c r="A58" s="6">
        <v>41061</v>
      </c>
      <c r="B58" s="43">
        <v>6.6001566558107072E-3</v>
      </c>
      <c r="C58" s="43">
        <v>6.6001566558107072E-3</v>
      </c>
      <c r="D58" s="43">
        <v>6.6001566558107072E-3</v>
      </c>
      <c r="E58" s="65">
        <v>7.9886434823572827E-4</v>
      </c>
      <c r="F58" s="43">
        <v>7.9886434823572827E-4</v>
      </c>
      <c r="G58" s="43">
        <v>7.9886434823572827E-4</v>
      </c>
      <c r="H58" s="9">
        <f t="shared" si="40"/>
        <v>14.266099412489092</v>
      </c>
      <c r="I58" s="8">
        <f t="shared" si="39"/>
        <v>101.75091080668111</v>
      </c>
      <c r="J58" s="45"/>
      <c r="K58" s="43"/>
      <c r="L58" s="43"/>
      <c r="M58" s="64">
        <v>6.4000000000000003E-3</v>
      </c>
      <c r="N58" s="7">
        <v>6.4000000000000003E-3</v>
      </c>
      <c r="O58" s="7">
        <v>6.4000000000000003E-3</v>
      </c>
      <c r="P58" s="65">
        <v>0.13750000000000001</v>
      </c>
      <c r="Q58" s="43">
        <v>0.13750000000000001</v>
      </c>
      <c r="R58" s="43">
        <v>0.13750000000000001</v>
      </c>
      <c r="S58" s="76">
        <v>157.32300000000001</v>
      </c>
      <c r="T58" s="9">
        <v>157.32300000000001</v>
      </c>
      <c r="U58" s="9">
        <v>157.32300000000001</v>
      </c>
      <c r="V58" s="73">
        <f t="shared" si="0"/>
        <v>2.0213000000000001</v>
      </c>
      <c r="W58" s="42">
        <v>2.0213000000000001</v>
      </c>
      <c r="X58" s="42">
        <f t="shared" si="1"/>
        <v>2.0213000000000001</v>
      </c>
      <c r="Y58" s="161">
        <f t="shared" si="24"/>
        <v>2.5570914344997364E-2</v>
      </c>
      <c r="Z58" s="162">
        <f t="shared" si="25"/>
        <v>2.5570914344997364E-2</v>
      </c>
      <c r="AA58" s="162">
        <f t="shared" si="26"/>
        <v>2.5570914344997364E-2</v>
      </c>
      <c r="AB58" s="163">
        <f t="shared" si="27"/>
        <v>1.0828899898705835E-2</v>
      </c>
      <c r="AC58" s="162">
        <f t="shared" si="28"/>
        <v>1.0828899898705835E-2</v>
      </c>
      <c r="AD58" s="162">
        <f t="shared" si="29"/>
        <v>1.0828899898705835E-2</v>
      </c>
      <c r="AE58" s="163">
        <f t="shared" si="36"/>
        <v>2.0842947040000004E-2</v>
      </c>
      <c r="AF58" s="162">
        <f t="shared" si="36"/>
        <v>2.0842947040000004E-2</v>
      </c>
      <c r="AG58" s="162">
        <f t="shared" si="36"/>
        <v>2.0842947040000004E-2</v>
      </c>
      <c r="AH58" s="163">
        <f t="shared" si="38"/>
        <v>0.13750000000000001</v>
      </c>
      <c r="AI58" s="162">
        <f t="shared" si="38"/>
        <v>0.13750000000000001</v>
      </c>
      <c r="AJ58" s="162">
        <f t="shared" si="38"/>
        <v>0.13750000000000001</v>
      </c>
      <c r="AK58" s="180">
        <f t="shared" si="37"/>
        <v>157.32300000000001</v>
      </c>
      <c r="AL58" s="181">
        <f t="shared" si="37"/>
        <v>157.32300000000001</v>
      </c>
      <c r="AM58" s="181">
        <f t="shared" si="37"/>
        <v>157.32300000000001</v>
      </c>
      <c r="AN58" s="180">
        <f t="shared" si="37"/>
        <v>2.0213000000000001</v>
      </c>
      <c r="AO58" s="181">
        <f t="shared" si="37"/>
        <v>2.0213000000000001</v>
      </c>
      <c r="AP58" s="181">
        <f t="shared" si="37"/>
        <v>2.0213000000000001</v>
      </c>
      <c r="AQ58" s="161">
        <f t="shared" si="30"/>
        <v>5.1412060810010374E-2</v>
      </c>
      <c r="AR58" s="162">
        <f t="shared" si="31"/>
        <v>5.1412060810010374E-2</v>
      </c>
      <c r="AS58" s="162">
        <f t="shared" si="32"/>
        <v>5.1412060810010374E-2</v>
      </c>
      <c r="AT58" s="163">
        <f t="shared" si="33"/>
        <v>4.9154252835474699E-2</v>
      </c>
      <c r="AU58" s="162">
        <f t="shared" si="34"/>
        <v>4.9154252835474699E-2</v>
      </c>
      <c r="AV58" s="162">
        <f t="shared" si="35"/>
        <v>4.9154252835474699E-2</v>
      </c>
      <c r="AW58" s="163">
        <f t="shared" ref="AW58:AY121" si="41">FVSCHEDULE(1,M47:M58)-1</f>
        <v>0.10612890645560991</v>
      </c>
      <c r="AX58" s="162">
        <f t="shared" si="41"/>
        <v>0.10612890645560991</v>
      </c>
      <c r="AY58" s="162">
        <f t="shared" si="41"/>
        <v>0.10612890645560991</v>
      </c>
      <c r="AZ58" s="163">
        <f t="shared" si="23"/>
        <v>0.13750000000000001</v>
      </c>
      <c r="BA58" s="162">
        <f t="shared" si="23"/>
        <v>0.13750000000000001</v>
      </c>
      <c r="BB58" s="162">
        <f t="shared" si="23"/>
        <v>0.13750000000000001</v>
      </c>
      <c r="BC58" s="180">
        <f t="shared" si="23"/>
        <v>157.32300000000001</v>
      </c>
      <c r="BD58" s="181">
        <f t="shared" si="23"/>
        <v>157.32300000000001</v>
      </c>
      <c r="BE58" s="181">
        <f t="shared" si="23"/>
        <v>157.32300000000001</v>
      </c>
      <c r="BF58" s="180">
        <f t="shared" si="23"/>
        <v>2.0213000000000001</v>
      </c>
      <c r="BG58" s="181">
        <f t="shared" si="23"/>
        <v>2.0213000000000001</v>
      </c>
      <c r="BH58" s="181">
        <f t="shared" si="23"/>
        <v>2.0213000000000001</v>
      </c>
      <c r="BI58" s="182">
        <f t="shared" si="19"/>
        <v>148.67708333333334</v>
      </c>
      <c r="BJ58" s="183">
        <f t="shared" si="19"/>
        <v>148.67708333333334</v>
      </c>
      <c r="BK58" s="183">
        <f t="shared" si="19"/>
        <v>148.67708333333334</v>
      </c>
      <c r="BL58" s="180">
        <f t="shared" si="19"/>
        <v>1.7982416666666667</v>
      </c>
      <c r="BM58" s="181">
        <f t="shared" si="19"/>
        <v>1.7982416666666667</v>
      </c>
      <c r="BN58" s="181">
        <f t="shared" si="19"/>
        <v>1.7982416666666667</v>
      </c>
    </row>
    <row r="59" spans="1:66">
      <c r="A59" s="6">
        <v>41091</v>
      </c>
      <c r="B59" s="43">
        <v>1.3410683496402287E-2</v>
      </c>
      <c r="C59" s="43">
        <v>1.3410683496402287E-2</v>
      </c>
      <c r="D59" s="43">
        <v>1.3410683496402287E-2</v>
      </c>
      <c r="E59" s="65">
        <v>4.3012358156842012E-3</v>
      </c>
      <c r="F59" s="43">
        <v>4.3012358156842012E-3</v>
      </c>
      <c r="G59" s="43">
        <v>4.3012358156842012E-3</v>
      </c>
      <c r="H59" s="9">
        <f t="shared" si="40"/>
        <v>76.811360875755113</v>
      </c>
      <c r="I59" s="8">
        <f t="shared" si="39"/>
        <v>102.18856546852129</v>
      </c>
      <c r="J59" s="45"/>
      <c r="K59" s="43"/>
      <c r="L59" s="43"/>
      <c r="M59" s="65">
        <v>6.8000000000000005E-3</v>
      </c>
      <c r="N59" s="43">
        <v>6.8000000000000005E-3</v>
      </c>
      <c r="O59" s="43">
        <v>6.8000000000000005E-3</v>
      </c>
      <c r="P59" s="65">
        <v>0.13750000000000001</v>
      </c>
      <c r="Q59" s="43">
        <v>0.13750000000000001</v>
      </c>
      <c r="R59" s="43">
        <v>0.13750000000000001</v>
      </c>
      <c r="S59" s="77">
        <v>134.113</v>
      </c>
      <c r="T59" s="45">
        <v>134.113</v>
      </c>
      <c r="U59" s="45">
        <v>134.113</v>
      </c>
      <c r="V59" s="73">
        <f t="shared" si="0"/>
        <v>2.0499000000000001</v>
      </c>
      <c r="W59" s="42">
        <v>2.0499000000000001</v>
      </c>
      <c r="X59" s="42">
        <f t="shared" si="1"/>
        <v>2.0499000000000001</v>
      </c>
      <c r="Y59" s="161">
        <f t="shared" si="24"/>
        <v>3.0531267374523496E-2</v>
      </c>
      <c r="Z59" s="162">
        <f t="shared" si="25"/>
        <v>3.0531267374523496E-2</v>
      </c>
      <c r="AA59" s="162">
        <f t="shared" si="26"/>
        <v>3.0531267374523496E-2</v>
      </c>
      <c r="AB59" s="163">
        <f t="shared" si="27"/>
        <v>8.7210811372011587E-3</v>
      </c>
      <c r="AC59" s="162">
        <f t="shared" si="28"/>
        <v>8.7210811372011587E-3</v>
      </c>
      <c r="AD59" s="162">
        <f t="shared" si="29"/>
        <v>8.7210811372011587E-3</v>
      </c>
      <c r="AE59" s="163">
        <f t="shared" si="36"/>
        <v>2.0640197696000007E-2</v>
      </c>
      <c r="AF59" s="162">
        <f t="shared" si="36"/>
        <v>2.0640197696000007E-2</v>
      </c>
      <c r="AG59" s="162">
        <f t="shared" si="36"/>
        <v>2.0640197696000007E-2</v>
      </c>
      <c r="AH59" s="163">
        <f t="shared" si="38"/>
        <v>0.13750000000000001</v>
      </c>
      <c r="AI59" s="162">
        <f t="shared" si="38"/>
        <v>0.13750000000000001</v>
      </c>
      <c r="AJ59" s="162">
        <f t="shared" si="38"/>
        <v>0.13750000000000001</v>
      </c>
      <c r="AK59" s="180">
        <f t="shared" si="37"/>
        <v>134.113</v>
      </c>
      <c r="AL59" s="181">
        <f t="shared" si="37"/>
        <v>134.113</v>
      </c>
      <c r="AM59" s="181">
        <f t="shared" si="37"/>
        <v>134.113</v>
      </c>
      <c r="AN59" s="180">
        <f t="shared" si="37"/>
        <v>2.0499000000000001</v>
      </c>
      <c r="AO59" s="181">
        <f t="shared" si="37"/>
        <v>2.0499000000000001</v>
      </c>
      <c r="AP59" s="181">
        <f t="shared" si="37"/>
        <v>2.0499000000000001</v>
      </c>
      <c r="AQ59" s="161">
        <f t="shared" si="30"/>
        <v>6.674325917655155E-2</v>
      </c>
      <c r="AR59" s="162">
        <f t="shared" si="31"/>
        <v>6.674325917655155E-2</v>
      </c>
      <c r="AS59" s="162">
        <f t="shared" si="32"/>
        <v>6.674325917655155E-2</v>
      </c>
      <c r="AT59" s="163">
        <f t="shared" si="33"/>
        <v>5.1984143693268203E-2</v>
      </c>
      <c r="AU59" s="162">
        <f t="shared" si="34"/>
        <v>5.1984143693268203E-2</v>
      </c>
      <c r="AV59" s="162">
        <f t="shared" si="35"/>
        <v>5.1984143693268203E-2</v>
      </c>
      <c r="AW59" s="163">
        <f t="shared" si="41"/>
        <v>0.10295194911311079</v>
      </c>
      <c r="AX59" s="162">
        <f t="shared" si="41"/>
        <v>0.10295194911311079</v>
      </c>
      <c r="AY59" s="162">
        <f t="shared" si="41"/>
        <v>0.10295194911311079</v>
      </c>
      <c r="AZ59" s="163">
        <f t="shared" si="23"/>
        <v>0.13750000000000001</v>
      </c>
      <c r="BA59" s="162">
        <f t="shared" si="23"/>
        <v>0.13750000000000001</v>
      </c>
      <c r="BB59" s="162">
        <f t="shared" si="23"/>
        <v>0.13750000000000001</v>
      </c>
      <c r="BC59" s="180">
        <f t="shared" si="23"/>
        <v>134.113</v>
      </c>
      <c r="BD59" s="181">
        <f t="shared" si="23"/>
        <v>134.113</v>
      </c>
      <c r="BE59" s="181">
        <f t="shared" si="23"/>
        <v>134.113</v>
      </c>
      <c r="BF59" s="180">
        <f t="shared" si="23"/>
        <v>2.0499000000000001</v>
      </c>
      <c r="BG59" s="181">
        <f t="shared" si="23"/>
        <v>2.0499000000000001</v>
      </c>
      <c r="BH59" s="181">
        <f t="shared" si="23"/>
        <v>2.0499000000000001</v>
      </c>
      <c r="BI59" s="182">
        <f t="shared" si="19"/>
        <v>150.39041666666671</v>
      </c>
      <c r="BJ59" s="183">
        <f t="shared" si="19"/>
        <v>150.39041666666671</v>
      </c>
      <c r="BK59" s="183">
        <f t="shared" si="19"/>
        <v>150.39041666666671</v>
      </c>
      <c r="BL59" s="180">
        <f t="shared" si="19"/>
        <v>1.8393750000000002</v>
      </c>
      <c r="BM59" s="181">
        <f t="shared" si="19"/>
        <v>1.8393750000000002</v>
      </c>
      <c r="BN59" s="181">
        <f t="shared" si="19"/>
        <v>1.8393750000000002</v>
      </c>
    </row>
    <row r="60" spans="1:66">
      <c r="A60" s="6">
        <v>41122</v>
      </c>
      <c r="B60" s="43">
        <v>1.4277891495299011E-2</v>
      </c>
      <c r="C60" s="43">
        <v>1.4277891495299011E-2</v>
      </c>
      <c r="D60" s="43">
        <v>1.4277891495299011E-2</v>
      </c>
      <c r="E60" s="65">
        <v>4.0999999999999925E-3</v>
      </c>
      <c r="F60" s="43">
        <v>4.0999999999999925E-3</v>
      </c>
      <c r="G60" s="43">
        <v>4.0999999999999925E-3</v>
      </c>
      <c r="H60" s="9">
        <f t="shared" si="40"/>
        <v>73.217696747114928</v>
      </c>
      <c r="I60" s="8">
        <f t="shared" si="39"/>
        <v>102.60753858694223</v>
      </c>
      <c r="J60" s="45"/>
      <c r="K60" s="43"/>
      <c r="L60" s="43"/>
      <c r="M60" s="65">
        <v>6.8999999999999999E-3</v>
      </c>
      <c r="N60" s="43">
        <v>6.8999999999999999E-3</v>
      </c>
      <c r="O60" s="43">
        <v>6.8999999999999999E-3</v>
      </c>
      <c r="P60" s="65">
        <v>0.13750000000000001</v>
      </c>
      <c r="Q60" s="43">
        <v>0.13750000000000001</v>
      </c>
      <c r="R60" s="43">
        <v>0.13750000000000001</v>
      </c>
      <c r="S60" s="77">
        <v>131.01900000000001</v>
      </c>
      <c r="T60" s="45">
        <v>131.01900000000001</v>
      </c>
      <c r="U60" s="45">
        <v>131.01900000000001</v>
      </c>
      <c r="V60" s="73">
        <f t="shared" si="0"/>
        <v>2.0371999999999999</v>
      </c>
      <c r="W60" s="42">
        <v>2.0371999999999999</v>
      </c>
      <c r="X60" s="42">
        <f t="shared" si="1"/>
        <v>2.0371999999999999</v>
      </c>
      <c r="Y60" s="161">
        <f t="shared" si="24"/>
        <v>3.466422063734198E-2</v>
      </c>
      <c r="Z60" s="162">
        <f t="shared" si="25"/>
        <v>3.466422063734198E-2</v>
      </c>
      <c r="AA60" s="162">
        <f t="shared" si="26"/>
        <v>3.466422063734198E-2</v>
      </c>
      <c r="AB60" s="163">
        <f t="shared" si="27"/>
        <v>9.2244607665645795E-3</v>
      </c>
      <c r="AC60" s="162">
        <f t="shared" si="28"/>
        <v>9.2244607665645795E-3</v>
      </c>
      <c r="AD60" s="162">
        <f t="shared" si="29"/>
        <v>9.2244607665645795E-3</v>
      </c>
      <c r="AE60" s="163">
        <f t="shared" si="36"/>
        <v>2.0234900287999791E-2</v>
      </c>
      <c r="AF60" s="162">
        <f t="shared" si="36"/>
        <v>2.0234900287999791E-2</v>
      </c>
      <c r="AG60" s="162">
        <f t="shared" si="36"/>
        <v>2.0234900287999791E-2</v>
      </c>
      <c r="AH60" s="163">
        <f t="shared" si="38"/>
        <v>0.13750000000000001</v>
      </c>
      <c r="AI60" s="162">
        <f t="shared" si="38"/>
        <v>0.13750000000000001</v>
      </c>
      <c r="AJ60" s="162">
        <f t="shared" si="38"/>
        <v>0.13750000000000001</v>
      </c>
      <c r="AK60" s="180">
        <f t="shared" si="37"/>
        <v>131.01900000000001</v>
      </c>
      <c r="AL60" s="181">
        <f t="shared" si="37"/>
        <v>131.01900000000001</v>
      </c>
      <c r="AM60" s="181">
        <f t="shared" si="37"/>
        <v>131.01900000000001</v>
      </c>
      <c r="AN60" s="180">
        <f t="shared" si="37"/>
        <v>2.0371999999999999</v>
      </c>
      <c r="AO60" s="181">
        <f t="shared" si="37"/>
        <v>2.0371999999999999</v>
      </c>
      <c r="AP60" s="181">
        <f t="shared" si="37"/>
        <v>2.0371999999999999</v>
      </c>
      <c r="AQ60" s="161">
        <f t="shared" si="30"/>
        <v>7.7234917419221949E-2</v>
      </c>
      <c r="AR60" s="162">
        <f t="shared" si="31"/>
        <v>7.7234917419221949E-2</v>
      </c>
      <c r="AS60" s="162">
        <f t="shared" si="32"/>
        <v>7.7234917419221949E-2</v>
      </c>
      <c r="AT60" s="163">
        <f t="shared" si="33"/>
        <v>5.2404011195147815E-2</v>
      </c>
      <c r="AU60" s="162">
        <f t="shared" si="34"/>
        <v>5.2404011195147815E-2</v>
      </c>
      <c r="AV60" s="162">
        <f t="shared" si="35"/>
        <v>5.2404011195147815E-2</v>
      </c>
      <c r="AW60" s="163">
        <f t="shared" si="41"/>
        <v>9.8805102960315638E-2</v>
      </c>
      <c r="AX60" s="162">
        <f t="shared" si="41"/>
        <v>9.8805102960315638E-2</v>
      </c>
      <c r="AY60" s="162">
        <f t="shared" si="41"/>
        <v>9.8805102960315638E-2</v>
      </c>
      <c r="AZ60" s="163">
        <f t="shared" si="23"/>
        <v>0.13750000000000001</v>
      </c>
      <c r="BA60" s="162">
        <f t="shared" si="23"/>
        <v>0.13750000000000001</v>
      </c>
      <c r="BB60" s="162">
        <f t="shared" si="23"/>
        <v>0.13750000000000001</v>
      </c>
      <c r="BC60" s="180">
        <f t="shared" ref="BC60:BH102" si="42">S60</f>
        <v>131.01900000000001</v>
      </c>
      <c r="BD60" s="181">
        <f t="shared" si="42"/>
        <v>131.01900000000001</v>
      </c>
      <c r="BE60" s="181">
        <f t="shared" si="42"/>
        <v>131.01900000000001</v>
      </c>
      <c r="BF60" s="180">
        <f t="shared" si="42"/>
        <v>2.0371999999999999</v>
      </c>
      <c r="BG60" s="181">
        <f t="shared" si="42"/>
        <v>2.0371999999999999</v>
      </c>
      <c r="BH60" s="181">
        <f t="shared" si="42"/>
        <v>2.0371999999999999</v>
      </c>
      <c r="BI60" s="182">
        <f t="shared" si="19"/>
        <v>149.37733333333333</v>
      </c>
      <c r="BJ60" s="183">
        <f t="shared" si="19"/>
        <v>149.37733333333333</v>
      </c>
      <c r="BK60" s="183">
        <f t="shared" si="19"/>
        <v>149.37733333333333</v>
      </c>
      <c r="BL60" s="180">
        <f t="shared" si="19"/>
        <v>1.8768750000000001</v>
      </c>
      <c r="BM60" s="181">
        <f t="shared" si="19"/>
        <v>1.8768750000000001</v>
      </c>
      <c r="BN60" s="181">
        <f t="shared" si="19"/>
        <v>1.8768750000000001</v>
      </c>
    </row>
    <row r="61" spans="1:66">
      <c r="A61" s="6">
        <v>41153</v>
      </c>
      <c r="B61" s="43">
        <v>9.6562056112374783E-3</v>
      </c>
      <c r="C61" s="43">
        <v>9.6562056112374783E-3</v>
      </c>
      <c r="D61" s="43">
        <v>9.6562056112374783E-3</v>
      </c>
      <c r="E61" s="65">
        <v>5.7000000000000384E-3</v>
      </c>
      <c r="F61" s="43">
        <v>5.7000000000000384E-3</v>
      </c>
      <c r="G61" s="43">
        <v>5.7000000000000384E-3</v>
      </c>
      <c r="H61" s="9">
        <f t="shared" si="40"/>
        <v>101.79045645330699</v>
      </c>
      <c r="I61" s="8">
        <f t="shared" si="39"/>
        <v>103.1924015568878</v>
      </c>
      <c r="J61" s="45"/>
      <c r="K61" s="43"/>
      <c r="L61" s="43"/>
      <c r="M61" s="65">
        <v>5.4000000000000003E-3</v>
      </c>
      <c r="N61" s="43">
        <v>5.4000000000000003E-3</v>
      </c>
      <c r="O61" s="43">
        <v>5.4000000000000003E-3</v>
      </c>
      <c r="P61" s="65">
        <v>0.13750000000000001</v>
      </c>
      <c r="Q61" s="43">
        <v>0.13750000000000001</v>
      </c>
      <c r="R61" s="43">
        <v>0.13750000000000001</v>
      </c>
      <c r="S61" s="77">
        <v>111.83499999999999</v>
      </c>
      <c r="T61" s="45">
        <v>111.83499999999999</v>
      </c>
      <c r="U61" s="45">
        <v>111.83499999999999</v>
      </c>
      <c r="V61" s="73">
        <f t="shared" si="0"/>
        <v>2.0306000000000002</v>
      </c>
      <c r="W61" s="42">
        <v>2.0306000000000002</v>
      </c>
      <c r="X61" s="42">
        <f t="shared" si="1"/>
        <v>2.0306000000000002</v>
      </c>
      <c r="Y61" s="161">
        <f t="shared" si="24"/>
        <v>3.780547239434684E-2</v>
      </c>
      <c r="Z61" s="162">
        <f t="shared" si="25"/>
        <v>3.780547239434684E-2</v>
      </c>
      <c r="AA61" s="162">
        <f t="shared" si="26"/>
        <v>3.780547239434684E-2</v>
      </c>
      <c r="AB61" s="163">
        <f t="shared" si="27"/>
        <v>1.4166858446559072E-2</v>
      </c>
      <c r="AC61" s="162">
        <f t="shared" si="28"/>
        <v>1.4166858446559072E-2</v>
      </c>
      <c r="AD61" s="162">
        <f t="shared" si="29"/>
        <v>1.4166858446559072E-2</v>
      </c>
      <c r="AE61" s="163">
        <f t="shared" si="36"/>
        <v>1.9221153367999788E-2</v>
      </c>
      <c r="AF61" s="162">
        <f t="shared" si="36"/>
        <v>1.9221153367999788E-2</v>
      </c>
      <c r="AG61" s="162">
        <f t="shared" si="36"/>
        <v>1.9221153367999788E-2</v>
      </c>
      <c r="AH61" s="163">
        <f t="shared" si="38"/>
        <v>0.13750000000000001</v>
      </c>
      <c r="AI61" s="162">
        <f t="shared" si="38"/>
        <v>0.13750000000000001</v>
      </c>
      <c r="AJ61" s="162">
        <f t="shared" si="38"/>
        <v>0.13750000000000001</v>
      </c>
      <c r="AK61" s="180">
        <f t="shared" si="37"/>
        <v>111.83499999999999</v>
      </c>
      <c r="AL61" s="181">
        <f t="shared" si="37"/>
        <v>111.83499999999999</v>
      </c>
      <c r="AM61" s="181">
        <f t="shared" si="37"/>
        <v>111.83499999999999</v>
      </c>
      <c r="AN61" s="180">
        <f t="shared" si="37"/>
        <v>2.0306000000000002</v>
      </c>
      <c r="AO61" s="181">
        <f t="shared" si="37"/>
        <v>2.0306000000000002</v>
      </c>
      <c r="AP61" s="181">
        <f t="shared" si="37"/>
        <v>2.0306000000000002</v>
      </c>
      <c r="AQ61" s="161">
        <f t="shared" si="30"/>
        <v>8.0663148355456293E-2</v>
      </c>
      <c r="AR61" s="162">
        <f t="shared" si="31"/>
        <v>8.0663148355456293E-2</v>
      </c>
      <c r="AS61" s="162">
        <f t="shared" si="32"/>
        <v>8.0663148355456293E-2</v>
      </c>
      <c r="AT61" s="163">
        <f t="shared" si="33"/>
        <v>5.28217956835626E-2</v>
      </c>
      <c r="AU61" s="162">
        <f t="shared" si="34"/>
        <v>5.28217956835626E-2</v>
      </c>
      <c r="AV61" s="162">
        <f t="shared" si="35"/>
        <v>5.28217956835626E-2</v>
      </c>
      <c r="AW61" s="163">
        <f t="shared" si="41"/>
        <v>9.445081287527346E-2</v>
      </c>
      <c r="AX61" s="162">
        <f t="shared" si="41"/>
        <v>9.445081287527346E-2</v>
      </c>
      <c r="AY61" s="162">
        <f t="shared" si="41"/>
        <v>9.445081287527346E-2</v>
      </c>
      <c r="AZ61" s="163">
        <f t="shared" ref="AZ61:BE124" si="43">P61</f>
        <v>0.13750000000000001</v>
      </c>
      <c r="BA61" s="162">
        <f t="shared" si="43"/>
        <v>0.13750000000000001</v>
      </c>
      <c r="BB61" s="162">
        <f t="shared" si="43"/>
        <v>0.13750000000000001</v>
      </c>
      <c r="BC61" s="180">
        <f t="shared" si="42"/>
        <v>111.83499999999999</v>
      </c>
      <c r="BD61" s="181">
        <f t="shared" si="42"/>
        <v>111.83499999999999</v>
      </c>
      <c r="BE61" s="181">
        <f t="shared" si="42"/>
        <v>111.83499999999999</v>
      </c>
      <c r="BF61" s="180">
        <f t="shared" si="42"/>
        <v>2.0306000000000002</v>
      </c>
      <c r="BG61" s="181">
        <f t="shared" si="42"/>
        <v>2.0306000000000002</v>
      </c>
      <c r="BH61" s="181">
        <f t="shared" si="42"/>
        <v>2.0306000000000002</v>
      </c>
      <c r="BI61" s="182">
        <f t="shared" si="19"/>
        <v>141.88400000000001</v>
      </c>
      <c r="BJ61" s="183">
        <f t="shared" si="19"/>
        <v>141.88400000000001</v>
      </c>
      <c r="BK61" s="183">
        <f t="shared" si="19"/>
        <v>141.88400000000001</v>
      </c>
      <c r="BL61" s="180">
        <f t="shared" si="19"/>
        <v>1.8915583333333332</v>
      </c>
      <c r="BM61" s="181">
        <f t="shared" si="19"/>
        <v>1.8915583333333332</v>
      </c>
      <c r="BN61" s="181">
        <f t="shared" si="19"/>
        <v>1.8915583333333332</v>
      </c>
    </row>
    <row r="62" spans="1:66">
      <c r="A62" s="6">
        <v>41183</v>
      </c>
      <c r="B62" s="43">
        <v>2.4072422474974431E-4</v>
      </c>
      <c r="C62" s="43">
        <v>2.4072422474974431E-4</v>
      </c>
      <c r="D62" s="43">
        <v>2.4072422474974431E-4</v>
      </c>
      <c r="E62" s="65">
        <v>5.9004669977305024E-3</v>
      </c>
      <c r="F62" s="43">
        <v>5.9004669977305024E-3</v>
      </c>
      <c r="G62" s="43">
        <v>5.9004669977305024E-3</v>
      </c>
      <c r="H62" s="9">
        <f t="shared" si="40"/>
        <v>105.37039105029082</v>
      </c>
      <c r="I62" s="8">
        <f t="shared" si="39"/>
        <v>103.80128491669078</v>
      </c>
      <c r="J62" s="45"/>
      <c r="K62" s="43"/>
      <c r="L62" s="43"/>
      <c r="M62" s="65">
        <v>6.0999999999999995E-3</v>
      </c>
      <c r="N62" s="43">
        <v>6.0999999999999995E-3</v>
      </c>
      <c r="O62" s="43">
        <v>6.0999999999999995E-3</v>
      </c>
      <c r="P62" s="65">
        <v>0.13750000000000001</v>
      </c>
      <c r="Q62" s="43">
        <v>0.13750000000000001</v>
      </c>
      <c r="R62" s="43">
        <v>0.13750000000000001</v>
      </c>
      <c r="S62" s="77">
        <v>112.32299999999999</v>
      </c>
      <c r="T62" s="45">
        <v>112.32299999999999</v>
      </c>
      <c r="U62" s="45">
        <v>112.32299999999999</v>
      </c>
      <c r="V62" s="73">
        <f t="shared" si="0"/>
        <v>2.0312999999999999</v>
      </c>
      <c r="W62" s="42">
        <v>2.0312999999999999</v>
      </c>
      <c r="X62" s="42">
        <f t="shared" si="1"/>
        <v>2.0312999999999999</v>
      </c>
      <c r="Y62" s="161">
        <f t="shared" si="24"/>
        <v>2.431848629294131E-2</v>
      </c>
      <c r="Z62" s="162">
        <f t="shared" si="25"/>
        <v>2.431848629294131E-2</v>
      </c>
      <c r="AA62" s="162">
        <f t="shared" si="26"/>
        <v>2.431848629294131E-2</v>
      </c>
      <c r="AB62" s="163">
        <f t="shared" si="27"/>
        <v>1.5781799468222113E-2</v>
      </c>
      <c r="AC62" s="162">
        <f t="shared" si="28"/>
        <v>1.5781799468222113E-2</v>
      </c>
      <c r="AD62" s="162">
        <f t="shared" si="29"/>
        <v>1.5781799468222113E-2</v>
      </c>
      <c r="AE62" s="163">
        <f t="shared" si="36"/>
        <v>1.8512517286000119E-2</v>
      </c>
      <c r="AF62" s="162">
        <f t="shared" si="36"/>
        <v>1.8512517286000119E-2</v>
      </c>
      <c r="AG62" s="162">
        <f t="shared" si="36"/>
        <v>1.8512517286000119E-2</v>
      </c>
      <c r="AH62" s="163">
        <f t="shared" si="38"/>
        <v>0.13750000000000001</v>
      </c>
      <c r="AI62" s="162">
        <f t="shared" si="38"/>
        <v>0.13750000000000001</v>
      </c>
      <c r="AJ62" s="162">
        <f t="shared" si="38"/>
        <v>0.13750000000000001</v>
      </c>
      <c r="AK62" s="180">
        <f t="shared" si="37"/>
        <v>112.32299999999999</v>
      </c>
      <c r="AL62" s="181">
        <f t="shared" si="37"/>
        <v>112.32299999999999</v>
      </c>
      <c r="AM62" s="181">
        <f t="shared" si="37"/>
        <v>112.32299999999999</v>
      </c>
      <c r="AN62" s="180">
        <f t="shared" si="37"/>
        <v>2.0312999999999999</v>
      </c>
      <c r="AO62" s="181">
        <f t="shared" si="37"/>
        <v>2.0312999999999999</v>
      </c>
      <c r="AP62" s="181">
        <f t="shared" si="37"/>
        <v>2.0312999999999999</v>
      </c>
      <c r="AQ62" s="161">
        <f t="shared" si="30"/>
        <v>7.5212210424505432E-2</v>
      </c>
      <c r="AR62" s="162">
        <f t="shared" si="31"/>
        <v>7.5212210424505432E-2</v>
      </c>
      <c r="AS62" s="162">
        <f t="shared" si="32"/>
        <v>7.5212210424505432E-2</v>
      </c>
      <c r="AT62" s="163">
        <f t="shared" si="33"/>
        <v>5.4498290435938568E-2</v>
      </c>
      <c r="AU62" s="162">
        <f t="shared" si="34"/>
        <v>5.4498290435938568E-2</v>
      </c>
      <c r="AV62" s="162">
        <f t="shared" si="35"/>
        <v>5.4498290435938568E-2</v>
      </c>
      <c r="AW62" s="163">
        <f t="shared" si="41"/>
        <v>9.1521572991487998E-2</v>
      </c>
      <c r="AX62" s="162">
        <f t="shared" si="41"/>
        <v>9.1521572991487998E-2</v>
      </c>
      <c r="AY62" s="162">
        <f t="shared" si="41"/>
        <v>9.1521572991487998E-2</v>
      </c>
      <c r="AZ62" s="163">
        <f t="shared" si="43"/>
        <v>0.13750000000000001</v>
      </c>
      <c r="BA62" s="162">
        <f t="shared" si="43"/>
        <v>0.13750000000000001</v>
      </c>
      <c r="BB62" s="162">
        <f t="shared" si="43"/>
        <v>0.13750000000000001</v>
      </c>
      <c r="BC62" s="180">
        <f t="shared" si="42"/>
        <v>112.32299999999999</v>
      </c>
      <c r="BD62" s="181">
        <f t="shared" si="42"/>
        <v>112.32299999999999</v>
      </c>
      <c r="BE62" s="181">
        <f t="shared" si="42"/>
        <v>112.32299999999999</v>
      </c>
      <c r="BF62" s="180">
        <f t="shared" si="42"/>
        <v>2.0312999999999999</v>
      </c>
      <c r="BG62" s="181">
        <f t="shared" si="42"/>
        <v>2.0312999999999999</v>
      </c>
      <c r="BH62" s="181">
        <f t="shared" si="42"/>
        <v>2.0312999999999999</v>
      </c>
      <c r="BI62" s="182">
        <f t="shared" si="19"/>
        <v>139.50133333333335</v>
      </c>
      <c r="BJ62" s="183">
        <f t="shared" si="19"/>
        <v>139.50133333333335</v>
      </c>
      <c r="BK62" s="183">
        <f t="shared" si="19"/>
        <v>139.50133333333335</v>
      </c>
      <c r="BL62" s="180">
        <f t="shared" si="19"/>
        <v>1.9201249999999999</v>
      </c>
      <c r="BM62" s="181">
        <f t="shared" si="19"/>
        <v>1.9201249999999999</v>
      </c>
      <c r="BN62" s="181">
        <f t="shared" si="19"/>
        <v>1.9201249999999999</v>
      </c>
    </row>
    <row r="63" spans="1:66">
      <c r="A63" s="6">
        <v>41214</v>
      </c>
      <c r="B63" s="43">
        <v>-2.5842036115719669E-4</v>
      </c>
      <c r="C63" s="43">
        <v>-2.5842036115719669E-4</v>
      </c>
      <c r="D63" s="43">
        <v>-2.5842036115719669E-4</v>
      </c>
      <c r="E63" s="65">
        <v>6.0007317965604656E-3</v>
      </c>
      <c r="F63" s="43">
        <v>6.0007317965604656E-3</v>
      </c>
      <c r="G63" s="43">
        <v>6.0007317965604656E-3</v>
      </c>
      <c r="H63" s="9">
        <f t="shared" si="40"/>
        <v>107.16091730276466</v>
      </c>
      <c r="I63" s="8">
        <f t="shared" si="39"/>
        <v>104.42416858761419</v>
      </c>
      <c r="J63" s="45"/>
      <c r="K63" s="43"/>
      <c r="L63" s="43"/>
      <c r="M63" s="65">
        <v>5.4000000000000003E-3</v>
      </c>
      <c r="N63" s="43">
        <v>5.4000000000000003E-3</v>
      </c>
      <c r="O63" s="43">
        <v>5.4000000000000003E-3</v>
      </c>
      <c r="P63" s="65">
        <v>0.13750000000000001</v>
      </c>
      <c r="Q63" s="43">
        <v>0.13750000000000001</v>
      </c>
      <c r="R63" s="43">
        <v>0.13750000000000001</v>
      </c>
      <c r="S63" s="77">
        <v>109.825</v>
      </c>
      <c r="T63" s="45">
        <v>109.825</v>
      </c>
      <c r="U63" s="45">
        <v>109.825</v>
      </c>
      <c r="V63" s="73">
        <f t="shared" si="0"/>
        <v>2.1074000000000002</v>
      </c>
      <c r="W63" s="42">
        <v>2.1074000000000002</v>
      </c>
      <c r="X63" s="42">
        <f t="shared" si="1"/>
        <v>2.1074000000000002</v>
      </c>
      <c r="Y63" s="161">
        <f t="shared" si="24"/>
        <v>9.6382757885635773E-3</v>
      </c>
      <c r="Z63" s="162">
        <f t="shared" si="25"/>
        <v>9.6382757885635773E-3</v>
      </c>
      <c r="AA63" s="162">
        <f t="shared" si="26"/>
        <v>9.6382757885635773E-3</v>
      </c>
      <c r="AB63" s="163">
        <f t="shared" si="27"/>
        <v>1.7704644567929861E-2</v>
      </c>
      <c r="AC63" s="162">
        <f t="shared" si="28"/>
        <v>1.7704644567929861E-2</v>
      </c>
      <c r="AD63" s="162">
        <f t="shared" si="29"/>
        <v>1.7704644567929861E-2</v>
      </c>
      <c r="AE63" s="163">
        <f t="shared" si="36"/>
        <v>1.6995217876000224E-2</v>
      </c>
      <c r="AF63" s="162">
        <f t="shared" si="36"/>
        <v>1.6995217876000224E-2</v>
      </c>
      <c r="AG63" s="162">
        <f t="shared" si="36"/>
        <v>1.6995217876000224E-2</v>
      </c>
      <c r="AH63" s="163">
        <f t="shared" si="38"/>
        <v>0.13750000000000001</v>
      </c>
      <c r="AI63" s="162">
        <f t="shared" si="38"/>
        <v>0.13750000000000001</v>
      </c>
      <c r="AJ63" s="162">
        <f t="shared" si="38"/>
        <v>0.13750000000000001</v>
      </c>
      <c r="AK63" s="180">
        <f t="shared" si="37"/>
        <v>109.825</v>
      </c>
      <c r="AL63" s="181">
        <f t="shared" si="37"/>
        <v>109.825</v>
      </c>
      <c r="AM63" s="181">
        <f t="shared" si="37"/>
        <v>109.825</v>
      </c>
      <c r="AN63" s="180">
        <f t="shared" si="37"/>
        <v>2.1074000000000002</v>
      </c>
      <c r="AO63" s="181">
        <f t="shared" si="37"/>
        <v>2.1074000000000002</v>
      </c>
      <c r="AP63" s="181">
        <f t="shared" si="37"/>
        <v>2.1074000000000002</v>
      </c>
      <c r="AQ63" s="161">
        <f t="shared" si="30"/>
        <v>6.9621027926924262E-2</v>
      </c>
      <c r="AR63" s="162">
        <f t="shared" si="31"/>
        <v>6.9621027926924262E-2</v>
      </c>
      <c r="AS63" s="162">
        <f t="shared" si="32"/>
        <v>6.9621027926924262E-2</v>
      </c>
      <c r="AT63" s="163">
        <f t="shared" si="33"/>
        <v>5.5338372505019384E-2</v>
      </c>
      <c r="AU63" s="162">
        <f t="shared" si="34"/>
        <v>5.5338372505019384E-2</v>
      </c>
      <c r="AV63" s="162">
        <f t="shared" si="35"/>
        <v>5.5338372505019384E-2</v>
      </c>
      <c r="AW63" s="163">
        <f t="shared" si="41"/>
        <v>8.8058486501727318E-2</v>
      </c>
      <c r="AX63" s="162">
        <f t="shared" si="41"/>
        <v>8.8058486501727318E-2</v>
      </c>
      <c r="AY63" s="162">
        <f t="shared" si="41"/>
        <v>8.8058486501727318E-2</v>
      </c>
      <c r="AZ63" s="163">
        <f t="shared" si="43"/>
        <v>0.13750000000000001</v>
      </c>
      <c r="BA63" s="162">
        <f t="shared" si="43"/>
        <v>0.13750000000000001</v>
      </c>
      <c r="BB63" s="162">
        <f t="shared" si="43"/>
        <v>0.13750000000000001</v>
      </c>
      <c r="BC63" s="180">
        <f t="shared" si="42"/>
        <v>109.825</v>
      </c>
      <c r="BD63" s="181">
        <f t="shared" si="42"/>
        <v>109.825</v>
      </c>
      <c r="BE63" s="181">
        <f t="shared" si="42"/>
        <v>109.825</v>
      </c>
      <c r="BF63" s="180">
        <f t="shared" si="42"/>
        <v>2.1074000000000002</v>
      </c>
      <c r="BG63" s="181">
        <f t="shared" si="42"/>
        <v>2.1074000000000002</v>
      </c>
      <c r="BH63" s="181">
        <f t="shared" si="42"/>
        <v>2.1074000000000002</v>
      </c>
      <c r="BI63" s="182">
        <f t="shared" si="19"/>
        <v>135.02866666666668</v>
      </c>
      <c r="BJ63" s="183">
        <f t="shared" si="19"/>
        <v>135.02866666666668</v>
      </c>
      <c r="BK63" s="183">
        <f t="shared" si="19"/>
        <v>135.02866666666668</v>
      </c>
      <c r="BL63" s="180">
        <f t="shared" si="19"/>
        <v>1.9448333333333327</v>
      </c>
      <c r="BM63" s="181">
        <f t="shared" si="19"/>
        <v>1.9448333333333327</v>
      </c>
      <c r="BN63" s="181">
        <f t="shared" si="19"/>
        <v>1.9448333333333327</v>
      </c>
    </row>
    <row r="64" spans="1:66">
      <c r="A64" s="6">
        <v>41244</v>
      </c>
      <c r="B64" s="43">
        <v>6.8212985526692194E-3</v>
      </c>
      <c r="C64" s="55">
        <v>6.8212985526692194E-3</v>
      </c>
      <c r="D64" s="55">
        <v>6.8212985526692194E-3</v>
      </c>
      <c r="E64" s="65">
        <v>7.9010245592046058E-3</v>
      </c>
      <c r="F64" s="55">
        <v>7.9010245592046058E-3</v>
      </c>
      <c r="G64" s="55">
        <v>7.9010245592046058E-3</v>
      </c>
      <c r="H64" s="9">
        <f t="shared" si="40"/>
        <v>141.096297601793</v>
      </c>
      <c r="I64" s="8">
        <f t="shared" si="39"/>
        <v>105.24922650819946</v>
      </c>
      <c r="J64" s="43"/>
      <c r="K64" s="43"/>
      <c r="L64" s="43"/>
      <c r="M64" s="65">
        <v>5.3E-3</v>
      </c>
      <c r="N64" s="55">
        <v>5.3E-3</v>
      </c>
      <c r="O64" s="55">
        <v>5.3E-3</v>
      </c>
      <c r="P64" s="65">
        <v>0.13750000000000001</v>
      </c>
      <c r="Q64" s="55">
        <v>0.13750000000000001</v>
      </c>
      <c r="R64" s="55">
        <v>0.13750000000000001</v>
      </c>
      <c r="S64" s="104">
        <v>108.449</v>
      </c>
      <c r="T64" s="102">
        <v>108.449</v>
      </c>
      <c r="U64" s="102">
        <v>108.449</v>
      </c>
      <c r="V64" s="73">
        <f t="shared" si="0"/>
        <v>2.0434999999999999</v>
      </c>
      <c r="W64" s="56">
        <v>2.0434999999999999</v>
      </c>
      <c r="X64" s="56">
        <f t="shared" si="1"/>
        <v>2.0434999999999999</v>
      </c>
      <c r="Y64" s="161">
        <f t="shared" si="24"/>
        <v>6.8034190732513267E-3</v>
      </c>
      <c r="Z64" s="162">
        <f t="shared" si="25"/>
        <v>6.8034190732513267E-3</v>
      </c>
      <c r="AA64" s="162">
        <f t="shared" si="26"/>
        <v>6.8034190732513267E-3</v>
      </c>
      <c r="AB64" s="163">
        <f t="shared" si="27"/>
        <v>1.9931941889905103E-2</v>
      </c>
      <c r="AC64" s="162">
        <f t="shared" si="28"/>
        <v>1.9931941889905103E-2</v>
      </c>
      <c r="AD64" s="162">
        <f t="shared" si="29"/>
        <v>1.9931941889905103E-2</v>
      </c>
      <c r="AE64" s="163">
        <f t="shared" si="36"/>
        <v>1.6894064582000157E-2</v>
      </c>
      <c r="AF64" s="162">
        <f t="shared" si="36"/>
        <v>1.6894064582000157E-2</v>
      </c>
      <c r="AG64" s="162">
        <f t="shared" si="36"/>
        <v>1.6894064582000157E-2</v>
      </c>
      <c r="AH64" s="163">
        <f t="shared" si="38"/>
        <v>0.13750000000000001</v>
      </c>
      <c r="AI64" s="162">
        <f t="shared" si="38"/>
        <v>0.13750000000000001</v>
      </c>
      <c r="AJ64" s="162">
        <f t="shared" si="38"/>
        <v>0.13750000000000001</v>
      </c>
      <c r="AK64" s="180">
        <f t="shared" si="37"/>
        <v>108.449</v>
      </c>
      <c r="AL64" s="181">
        <f t="shared" si="37"/>
        <v>108.449</v>
      </c>
      <c r="AM64" s="181">
        <f t="shared" si="37"/>
        <v>108.449</v>
      </c>
      <c r="AN64" s="180">
        <f t="shared" si="37"/>
        <v>2.0434999999999999</v>
      </c>
      <c r="AO64" s="181">
        <f t="shared" si="37"/>
        <v>2.0434999999999999</v>
      </c>
      <c r="AP64" s="181">
        <f t="shared" si="37"/>
        <v>2.0434999999999999</v>
      </c>
      <c r="AQ64" s="161">
        <f t="shared" si="30"/>
        <v>7.8182448251671754E-2</v>
      </c>
      <c r="AR64" s="162">
        <f t="shared" si="31"/>
        <v>7.8182448251671754E-2</v>
      </c>
      <c r="AS64" s="162">
        <f t="shared" si="32"/>
        <v>7.8182448251671754E-2</v>
      </c>
      <c r="AT64" s="163">
        <f t="shared" si="33"/>
        <v>5.8385947181474274E-2</v>
      </c>
      <c r="AU64" s="162">
        <f t="shared" si="34"/>
        <v>5.8385947181474274E-2</v>
      </c>
      <c r="AV64" s="162">
        <f t="shared" si="35"/>
        <v>5.8385947181474274E-2</v>
      </c>
      <c r="AW64" s="163">
        <f t="shared" si="41"/>
        <v>8.4068579266785459E-2</v>
      </c>
      <c r="AX64" s="162">
        <f t="shared" si="41"/>
        <v>8.4068579266785459E-2</v>
      </c>
      <c r="AY64" s="162">
        <f t="shared" si="41"/>
        <v>8.4068579266785459E-2</v>
      </c>
      <c r="AZ64" s="163">
        <f t="shared" si="43"/>
        <v>0.13750000000000001</v>
      </c>
      <c r="BA64" s="162">
        <f t="shared" si="43"/>
        <v>0.13750000000000001</v>
      </c>
      <c r="BB64" s="162">
        <f t="shared" si="43"/>
        <v>0.13750000000000001</v>
      </c>
      <c r="BC64" s="180">
        <f t="shared" si="42"/>
        <v>108.449</v>
      </c>
      <c r="BD64" s="181">
        <f t="shared" si="42"/>
        <v>108.449</v>
      </c>
      <c r="BE64" s="181">
        <f t="shared" si="42"/>
        <v>108.449</v>
      </c>
      <c r="BF64" s="180">
        <f t="shared" si="42"/>
        <v>2.0434999999999999</v>
      </c>
      <c r="BG64" s="181">
        <f t="shared" si="42"/>
        <v>2.0434999999999999</v>
      </c>
      <c r="BH64" s="181">
        <f t="shared" si="42"/>
        <v>2.0434999999999999</v>
      </c>
      <c r="BI64" s="182">
        <f t="shared" si="19"/>
        <v>130.60041666666669</v>
      </c>
      <c r="BJ64" s="183">
        <f t="shared" si="19"/>
        <v>130.60041666666669</v>
      </c>
      <c r="BK64" s="183">
        <f t="shared" si="19"/>
        <v>130.60041666666669</v>
      </c>
      <c r="BL64" s="180">
        <f t="shared" si="19"/>
        <v>1.9588083333333337</v>
      </c>
      <c r="BM64" s="181">
        <f t="shared" si="19"/>
        <v>1.9588083333333337</v>
      </c>
      <c r="BN64" s="181">
        <f t="shared" si="19"/>
        <v>1.9588083333333337</v>
      </c>
    </row>
    <row r="65" spans="1:66">
      <c r="A65" s="53">
        <v>41275</v>
      </c>
      <c r="B65" s="90">
        <v>3.3806824863007456E-3</v>
      </c>
      <c r="C65" s="90">
        <v>3.3806824863007456E-3</v>
      </c>
      <c r="D65" s="90">
        <v>3.3806824863007456E-3</v>
      </c>
      <c r="E65" s="91">
        <v>8.5996791081650592E-3</v>
      </c>
      <c r="F65" s="90">
        <v>8.5996791081650592E-3</v>
      </c>
      <c r="G65" s="90">
        <v>8.5996791081650592E-3</v>
      </c>
      <c r="H65" s="101">
        <f t="shared" si="40"/>
        <v>153.5728529424708</v>
      </c>
      <c r="I65" s="99">
        <f t="shared" si="39"/>
        <v>106.15433608255255</v>
      </c>
      <c r="J65" s="97"/>
      <c r="K65" s="90"/>
      <c r="L65" s="90"/>
      <c r="M65" s="91">
        <v>5.8999999999999999E-3</v>
      </c>
      <c r="N65" s="90">
        <v>5.8999999999999999E-3</v>
      </c>
      <c r="O65" s="90">
        <v>5.8999999999999999E-3</v>
      </c>
      <c r="P65" s="91">
        <v>0.13750000000000001</v>
      </c>
      <c r="Q65" s="90">
        <v>0.13750000000000001</v>
      </c>
      <c r="R65" s="90">
        <v>0.13750000000000001</v>
      </c>
      <c r="S65" s="105">
        <v>117.5</v>
      </c>
      <c r="T65" s="103">
        <v>117.5</v>
      </c>
      <c r="U65" s="103">
        <v>117.5</v>
      </c>
      <c r="V65" s="94">
        <f t="shared" si="0"/>
        <v>1.9883</v>
      </c>
      <c r="W65" s="95">
        <v>1.9883</v>
      </c>
      <c r="X65" s="95">
        <f t="shared" si="1"/>
        <v>1.9883</v>
      </c>
      <c r="Y65" s="164">
        <f t="shared" si="24"/>
        <v>9.9639789633989562E-3</v>
      </c>
      <c r="Z65" s="165">
        <f t="shared" si="25"/>
        <v>9.9639789633989562E-3</v>
      </c>
      <c r="AA65" s="165">
        <f t="shared" si="26"/>
        <v>9.9639789633989562E-3</v>
      </c>
      <c r="AB65" s="166">
        <f t="shared" si="27"/>
        <v>2.2668805764305411E-2</v>
      </c>
      <c r="AC65" s="165">
        <f t="shared" si="28"/>
        <v>2.2668805764305411E-2</v>
      </c>
      <c r="AD65" s="165">
        <f t="shared" si="29"/>
        <v>2.2668805764305411E-2</v>
      </c>
      <c r="AE65" s="166">
        <f t="shared" si="36"/>
        <v>1.6691918858000143E-2</v>
      </c>
      <c r="AF65" s="165">
        <f t="shared" si="36"/>
        <v>1.6691918858000143E-2</v>
      </c>
      <c r="AG65" s="165">
        <f t="shared" si="36"/>
        <v>1.6691918858000143E-2</v>
      </c>
      <c r="AH65" s="166">
        <f t="shared" si="38"/>
        <v>0.13750000000000001</v>
      </c>
      <c r="AI65" s="165">
        <f t="shared" si="38"/>
        <v>0.13750000000000001</v>
      </c>
      <c r="AJ65" s="165">
        <f t="shared" si="38"/>
        <v>0.13750000000000001</v>
      </c>
      <c r="AK65" s="184">
        <f t="shared" si="37"/>
        <v>117.5</v>
      </c>
      <c r="AL65" s="185">
        <f t="shared" si="37"/>
        <v>117.5</v>
      </c>
      <c r="AM65" s="185">
        <f t="shared" si="37"/>
        <v>117.5</v>
      </c>
      <c r="AN65" s="184">
        <f t="shared" si="37"/>
        <v>1.9883</v>
      </c>
      <c r="AO65" s="185">
        <f t="shared" si="37"/>
        <v>1.9883</v>
      </c>
      <c r="AP65" s="185">
        <f t="shared" si="37"/>
        <v>1.9883</v>
      </c>
      <c r="AQ65" s="164">
        <f t="shared" si="30"/>
        <v>7.9143559942583819E-2</v>
      </c>
      <c r="AR65" s="165">
        <f t="shared" si="31"/>
        <v>7.9143559942583819E-2</v>
      </c>
      <c r="AS65" s="165">
        <f t="shared" si="32"/>
        <v>7.9143559942583819E-2</v>
      </c>
      <c r="AT65" s="166">
        <f t="shared" si="33"/>
        <v>6.1543360825525806E-2</v>
      </c>
      <c r="AU65" s="165">
        <f t="shared" si="34"/>
        <v>6.1543360825525806E-2</v>
      </c>
      <c r="AV65" s="165">
        <f t="shared" si="35"/>
        <v>6.1543360825525806E-2</v>
      </c>
      <c r="AW65" s="166">
        <f t="shared" si="41"/>
        <v>8.084506282531434E-2</v>
      </c>
      <c r="AX65" s="165">
        <f t="shared" si="41"/>
        <v>8.084506282531434E-2</v>
      </c>
      <c r="AY65" s="165">
        <f t="shared" si="41"/>
        <v>8.084506282531434E-2</v>
      </c>
      <c r="AZ65" s="166">
        <f t="shared" si="43"/>
        <v>0.13750000000000001</v>
      </c>
      <c r="BA65" s="165">
        <f t="shared" si="43"/>
        <v>0.13750000000000001</v>
      </c>
      <c r="BB65" s="165">
        <f t="shared" si="43"/>
        <v>0.13750000000000001</v>
      </c>
      <c r="BC65" s="184">
        <f t="shared" si="42"/>
        <v>117.5</v>
      </c>
      <c r="BD65" s="185">
        <f t="shared" si="42"/>
        <v>117.5</v>
      </c>
      <c r="BE65" s="185">
        <f t="shared" si="42"/>
        <v>117.5</v>
      </c>
      <c r="BF65" s="184">
        <f t="shared" si="42"/>
        <v>1.9883</v>
      </c>
      <c r="BG65" s="185">
        <f t="shared" si="42"/>
        <v>1.9883</v>
      </c>
      <c r="BH65" s="185">
        <f t="shared" si="42"/>
        <v>1.9883</v>
      </c>
      <c r="BI65" s="186">
        <f t="shared" si="19"/>
        <v>128.31025000000002</v>
      </c>
      <c r="BJ65" s="187">
        <f t="shared" si="19"/>
        <v>128.31025000000002</v>
      </c>
      <c r="BK65" s="187">
        <f t="shared" si="19"/>
        <v>128.31025000000002</v>
      </c>
      <c r="BL65" s="184">
        <f t="shared" si="19"/>
        <v>1.9795750000000003</v>
      </c>
      <c r="BM65" s="185">
        <f t="shared" si="19"/>
        <v>1.9795750000000003</v>
      </c>
      <c r="BN65" s="185">
        <f t="shared" si="19"/>
        <v>1.9795750000000003</v>
      </c>
    </row>
    <row r="66" spans="1:66">
      <c r="A66" s="6">
        <v>41306</v>
      </c>
      <c r="B66" s="43">
        <v>2.9102869855481828E-3</v>
      </c>
      <c r="C66" s="43">
        <v>2.9102869855481828E-3</v>
      </c>
      <c r="D66" s="43">
        <v>2.9102869855481828E-3</v>
      </c>
      <c r="E66" s="65">
        <v>5.9998238583820473E-3</v>
      </c>
      <c r="F66" s="43">
        <v>5.9998238583820473E-3</v>
      </c>
      <c r="G66" s="43">
        <v>5.9998238583820473E-3</v>
      </c>
      <c r="H66" s="9">
        <f t="shared" si="40"/>
        <v>107.14470336563967</v>
      </c>
      <c r="I66" s="8">
        <f t="shared" si="39"/>
        <v>106.79124340085136</v>
      </c>
      <c r="J66" s="45"/>
      <c r="K66" s="43"/>
      <c r="L66" s="43"/>
      <c r="M66" s="64">
        <v>4.7999999999999996E-3</v>
      </c>
      <c r="N66" s="7">
        <v>4.7999999999999996E-3</v>
      </c>
      <c r="O66" s="7">
        <v>4.7999999999999996E-3</v>
      </c>
      <c r="P66" s="65">
        <v>0.13750000000000001</v>
      </c>
      <c r="Q66" s="43">
        <v>0.13750000000000001</v>
      </c>
      <c r="R66" s="43">
        <v>0.13750000000000001</v>
      </c>
      <c r="S66" s="76">
        <v>132.767</v>
      </c>
      <c r="T66" s="9">
        <v>132.767</v>
      </c>
      <c r="U66" s="9">
        <v>132.767</v>
      </c>
      <c r="V66" s="73">
        <f t="shared" si="0"/>
        <v>1.9754</v>
      </c>
      <c r="W66" s="42">
        <v>1.9754</v>
      </c>
      <c r="X66" s="42">
        <f t="shared" si="1"/>
        <v>1.9754</v>
      </c>
      <c r="Y66" s="161">
        <f t="shared" si="24"/>
        <v>1.3165086474807186E-2</v>
      </c>
      <c r="Z66" s="162">
        <f t="shared" si="25"/>
        <v>1.3165086474807186E-2</v>
      </c>
      <c r="AA66" s="162">
        <f t="shared" si="26"/>
        <v>1.3165086474807186E-2</v>
      </c>
      <c r="AB66" s="163">
        <f t="shared" si="27"/>
        <v>2.2667882782817061E-2</v>
      </c>
      <c r="AC66" s="162">
        <f t="shared" si="28"/>
        <v>2.2667882782817061E-2</v>
      </c>
      <c r="AD66" s="162">
        <f t="shared" si="29"/>
        <v>2.2667882782817061E-2</v>
      </c>
      <c r="AE66" s="163">
        <f t="shared" si="36"/>
        <v>1.6085180096000018E-2</v>
      </c>
      <c r="AF66" s="162">
        <f t="shared" si="36"/>
        <v>1.6085180096000018E-2</v>
      </c>
      <c r="AG66" s="162">
        <f t="shared" si="36"/>
        <v>1.6085180096000018E-2</v>
      </c>
      <c r="AH66" s="163">
        <f t="shared" si="38"/>
        <v>0.13750000000000001</v>
      </c>
      <c r="AI66" s="162">
        <f t="shared" si="38"/>
        <v>0.13750000000000001</v>
      </c>
      <c r="AJ66" s="162">
        <f t="shared" si="38"/>
        <v>0.13750000000000001</v>
      </c>
      <c r="AK66" s="180">
        <f t="shared" si="37"/>
        <v>132.767</v>
      </c>
      <c r="AL66" s="181">
        <f t="shared" si="37"/>
        <v>132.767</v>
      </c>
      <c r="AM66" s="181">
        <f t="shared" si="37"/>
        <v>132.767</v>
      </c>
      <c r="AN66" s="180">
        <f t="shared" si="37"/>
        <v>1.9754</v>
      </c>
      <c r="AO66" s="181">
        <f t="shared" si="37"/>
        <v>1.9754</v>
      </c>
      <c r="AP66" s="181">
        <f t="shared" si="37"/>
        <v>1.9754</v>
      </c>
      <c r="AQ66" s="161">
        <f t="shared" si="30"/>
        <v>8.2948424298411094E-2</v>
      </c>
      <c r="AR66" s="162">
        <f t="shared" si="31"/>
        <v>8.2948424298411094E-2</v>
      </c>
      <c r="AS66" s="162">
        <f t="shared" si="32"/>
        <v>8.2948424298411094E-2</v>
      </c>
      <c r="AT66" s="163">
        <f t="shared" si="33"/>
        <v>6.3129146440423778E-2</v>
      </c>
      <c r="AU66" s="162">
        <f t="shared" si="34"/>
        <v>6.3129146440423778E-2</v>
      </c>
      <c r="AV66" s="162">
        <f t="shared" si="35"/>
        <v>6.3129146440423778E-2</v>
      </c>
      <c r="AW66" s="163">
        <f t="shared" si="41"/>
        <v>7.8055508364974546E-2</v>
      </c>
      <c r="AX66" s="162">
        <f t="shared" si="41"/>
        <v>7.8055508364974546E-2</v>
      </c>
      <c r="AY66" s="162">
        <f t="shared" si="41"/>
        <v>7.8055508364974546E-2</v>
      </c>
      <c r="AZ66" s="163">
        <f t="shared" si="43"/>
        <v>0.13750000000000001</v>
      </c>
      <c r="BA66" s="162">
        <f t="shared" si="43"/>
        <v>0.13750000000000001</v>
      </c>
      <c r="BB66" s="162">
        <f t="shared" si="43"/>
        <v>0.13750000000000001</v>
      </c>
      <c r="BC66" s="180">
        <f t="shared" si="42"/>
        <v>132.767</v>
      </c>
      <c r="BD66" s="181">
        <f t="shared" si="42"/>
        <v>132.767</v>
      </c>
      <c r="BE66" s="181">
        <f t="shared" si="42"/>
        <v>132.767</v>
      </c>
      <c r="BF66" s="180">
        <f t="shared" si="42"/>
        <v>1.9754</v>
      </c>
      <c r="BG66" s="181">
        <f t="shared" si="42"/>
        <v>1.9754</v>
      </c>
      <c r="BH66" s="181">
        <f t="shared" si="42"/>
        <v>1.9754</v>
      </c>
      <c r="BI66" s="182">
        <f t="shared" si="19"/>
        <v>127.62375000000003</v>
      </c>
      <c r="BJ66" s="183">
        <f t="shared" si="19"/>
        <v>127.62375000000003</v>
      </c>
      <c r="BK66" s="183">
        <f t="shared" si="19"/>
        <v>127.62375000000003</v>
      </c>
      <c r="BL66" s="180">
        <f t="shared" si="19"/>
        <v>2.0017583333333335</v>
      </c>
      <c r="BM66" s="181">
        <f t="shared" si="19"/>
        <v>2.0017583333333335</v>
      </c>
      <c r="BN66" s="181">
        <f t="shared" si="19"/>
        <v>2.0017583333333335</v>
      </c>
    </row>
    <row r="67" spans="1:66">
      <c r="A67" s="6">
        <v>41334</v>
      </c>
      <c r="B67" s="43">
        <v>2.0624499724422041E-3</v>
      </c>
      <c r="C67" s="43">
        <v>2.0624499724422041E-3</v>
      </c>
      <c r="D67" s="43">
        <v>2.0624499724422041E-3</v>
      </c>
      <c r="E67" s="65">
        <v>4.7001017717032134E-3</v>
      </c>
      <c r="F67" s="43">
        <v>4.7001017717032134E-3</v>
      </c>
      <c r="G67" s="43">
        <v>4.7001017717032134E-3</v>
      </c>
      <c r="H67" s="9">
        <f t="shared" si="40"/>
        <v>83.934299073449807</v>
      </c>
      <c r="I67" s="8">
        <f t="shared" si="39"/>
        <v>107.29317311316208</v>
      </c>
      <c r="J67" s="45"/>
      <c r="K67" s="43"/>
      <c r="L67" s="43"/>
      <c r="M67" s="64">
        <v>5.4000000000000003E-3</v>
      </c>
      <c r="N67" s="7">
        <v>5.4000000000000003E-3</v>
      </c>
      <c r="O67" s="7">
        <v>5.4000000000000003E-3</v>
      </c>
      <c r="P67" s="65">
        <v>0.13750000000000001</v>
      </c>
      <c r="Q67" s="43">
        <v>0.13750000000000001</v>
      </c>
      <c r="R67" s="43">
        <v>0.13750000000000001</v>
      </c>
      <c r="S67" s="76">
        <v>137.22</v>
      </c>
      <c r="T67" s="9">
        <v>137.22</v>
      </c>
      <c r="U67" s="9">
        <v>137.22</v>
      </c>
      <c r="V67" s="73">
        <f t="shared" si="0"/>
        <v>2.0137999999999998</v>
      </c>
      <c r="W67" s="42">
        <v>2.0137999999999998</v>
      </c>
      <c r="X67" s="42">
        <f t="shared" si="1"/>
        <v>2.0137999999999998</v>
      </c>
      <c r="Y67" s="161">
        <f t="shared" si="24"/>
        <v>8.376253302289749E-3</v>
      </c>
      <c r="Z67" s="162">
        <f t="shared" si="25"/>
        <v>8.376253302289749E-3</v>
      </c>
      <c r="AA67" s="162">
        <f t="shared" si="26"/>
        <v>8.376253302289749E-3</v>
      </c>
      <c r="AB67" s="163">
        <f t="shared" si="27"/>
        <v>1.94200629569794E-2</v>
      </c>
      <c r="AC67" s="162">
        <f t="shared" si="28"/>
        <v>1.94200629569794E-2</v>
      </c>
      <c r="AD67" s="162">
        <f t="shared" si="29"/>
        <v>1.94200629569794E-2</v>
      </c>
      <c r="AE67" s="163">
        <f t="shared" si="36"/>
        <v>1.6186252927999911E-2</v>
      </c>
      <c r="AF67" s="162">
        <f t="shared" si="36"/>
        <v>1.6186252927999911E-2</v>
      </c>
      <c r="AG67" s="162">
        <f t="shared" si="36"/>
        <v>1.6186252927999911E-2</v>
      </c>
      <c r="AH67" s="163">
        <f t="shared" si="38"/>
        <v>0.13750000000000001</v>
      </c>
      <c r="AI67" s="162">
        <f t="shared" si="38"/>
        <v>0.13750000000000001</v>
      </c>
      <c r="AJ67" s="162">
        <f t="shared" si="38"/>
        <v>0.13750000000000001</v>
      </c>
      <c r="AK67" s="180">
        <f t="shared" si="37"/>
        <v>137.22</v>
      </c>
      <c r="AL67" s="181">
        <f t="shared" si="37"/>
        <v>137.22</v>
      </c>
      <c r="AM67" s="181">
        <f t="shared" si="37"/>
        <v>137.22</v>
      </c>
      <c r="AN67" s="180">
        <f t="shared" si="37"/>
        <v>2.0137999999999998</v>
      </c>
      <c r="AO67" s="181">
        <f t="shared" si="37"/>
        <v>2.0137999999999998</v>
      </c>
      <c r="AP67" s="181">
        <f t="shared" si="37"/>
        <v>2.0137999999999998</v>
      </c>
      <c r="AQ67" s="161">
        <f t="shared" si="30"/>
        <v>8.0560140791236856E-2</v>
      </c>
      <c r="AR67" s="162">
        <f t="shared" si="31"/>
        <v>8.0560140791236856E-2</v>
      </c>
      <c r="AS67" s="162">
        <f t="shared" si="32"/>
        <v>8.0560140791236856E-2</v>
      </c>
      <c r="AT67" s="163">
        <f t="shared" si="33"/>
        <v>6.588765923358908E-2</v>
      </c>
      <c r="AU67" s="162">
        <f t="shared" si="34"/>
        <v>6.588765923358908E-2</v>
      </c>
      <c r="AV67" s="162">
        <f t="shared" si="35"/>
        <v>6.588765923358908E-2</v>
      </c>
      <c r="AW67" s="163">
        <f t="shared" si="41"/>
        <v>7.5168146126521007E-2</v>
      </c>
      <c r="AX67" s="162">
        <f t="shared" si="41"/>
        <v>7.5168146126521007E-2</v>
      </c>
      <c r="AY67" s="162">
        <f t="shared" si="41"/>
        <v>7.5168146126521007E-2</v>
      </c>
      <c r="AZ67" s="163">
        <f t="shared" si="43"/>
        <v>0.13750000000000001</v>
      </c>
      <c r="BA67" s="162">
        <f t="shared" si="43"/>
        <v>0.13750000000000001</v>
      </c>
      <c r="BB67" s="162">
        <f t="shared" si="43"/>
        <v>0.13750000000000001</v>
      </c>
      <c r="BC67" s="180">
        <f t="shared" si="42"/>
        <v>137.22</v>
      </c>
      <c r="BD67" s="181">
        <f t="shared" si="42"/>
        <v>137.22</v>
      </c>
      <c r="BE67" s="181">
        <f t="shared" si="42"/>
        <v>137.22</v>
      </c>
      <c r="BF67" s="180">
        <f t="shared" si="42"/>
        <v>2.0137999999999998</v>
      </c>
      <c r="BG67" s="181">
        <f t="shared" si="42"/>
        <v>2.0137999999999998</v>
      </c>
      <c r="BH67" s="181">
        <f t="shared" si="42"/>
        <v>2.0137999999999998</v>
      </c>
      <c r="BI67" s="182">
        <f t="shared" si="19"/>
        <v>128.89166666666668</v>
      </c>
      <c r="BJ67" s="183">
        <f t="shared" si="19"/>
        <v>128.89166666666668</v>
      </c>
      <c r="BK67" s="183">
        <f t="shared" si="19"/>
        <v>128.89166666666668</v>
      </c>
      <c r="BL67" s="180">
        <f t="shared" si="19"/>
        <v>2.0177333333333336</v>
      </c>
      <c r="BM67" s="181">
        <f t="shared" si="19"/>
        <v>2.0177333333333336</v>
      </c>
      <c r="BN67" s="181">
        <f t="shared" si="19"/>
        <v>2.0177333333333336</v>
      </c>
    </row>
    <row r="68" spans="1:66">
      <c r="A68" s="6">
        <v>41365</v>
      </c>
      <c r="B68" s="43">
        <v>1.4576522857931984E-3</v>
      </c>
      <c r="C68" s="43">
        <v>1.4576522857931984E-3</v>
      </c>
      <c r="D68" s="43">
        <v>1.4576522857931984E-3</v>
      </c>
      <c r="E68" s="65">
        <v>5.5004601870156655E-3</v>
      </c>
      <c r="F68" s="43">
        <v>5.5004601870156655E-3</v>
      </c>
      <c r="G68" s="43">
        <v>5.5004601870156655E-3</v>
      </c>
      <c r="H68" s="9">
        <f t="shared" si="40"/>
        <v>98.227079498169005</v>
      </c>
      <c r="I68" s="8">
        <f t="shared" si="39"/>
        <v>107.88333494020961</v>
      </c>
      <c r="J68" s="150"/>
      <c r="K68" s="43"/>
      <c r="L68" s="43"/>
      <c r="M68" s="64">
        <v>6.0000000000000001E-3</v>
      </c>
      <c r="N68" s="7">
        <v>6.0000000000000001E-3</v>
      </c>
      <c r="O68" s="7">
        <v>6.0000000000000001E-3</v>
      </c>
      <c r="P68" s="65">
        <v>0.13750000000000001</v>
      </c>
      <c r="Q68" s="43">
        <v>0.13750000000000001</v>
      </c>
      <c r="R68" s="43">
        <v>0.13750000000000001</v>
      </c>
      <c r="S68" s="76">
        <v>109.702</v>
      </c>
      <c r="T68" s="9">
        <v>109.702</v>
      </c>
      <c r="U68" s="9">
        <v>109.702</v>
      </c>
      <c r="V68" s="73">
        <f t="shared" si="0"/>
        <v>2.0017</v>
      </c>
      <c r="W68" s="42">
        <v>2.0017</v>
      </c>
      <c r="X68" s="42">
        <f t="shared" si="1"/>
        <v>2.0017</v>
      </c>
      <c r="Y68" s="161">
        <f t="shared" si="24"/>
        <v>6.4436488357875188E-3</v>
      </c>
      <c r="Z68" s="162">
        <f t="shared" si="25"/>
        <v>6.4436488357875188E-3</v>
      </c>
      <c r="AA68" s="162">
        <f t="shared" si="26"/>
        <v>6.4436488357875188E-3</v>
      </c>
      <c r="AB68" s="163">
        <f t="shared" si="27"/>
        <v>1.6287595226562201E-2</v>
      </c>
      <c r="AC68" s="162">
        <f t="shared" si="28"/>
        <v>1.6287595226562201E-2</v>
      </c>
      <c r="AD68" s="162">
        <f t="shared" si="29"/>
        <v>1.6287595226562201E-2</v>
      </c>
      <c r="AE68" s="163">
        <f t="shared" si="36"/>
        <v>1.6287275519999866E-2</v>
      </c>
      <c r="AF68" s="162">
        <f t="shared" si="36"/>
        <v>1.6287275519999866E-2</v>
      </c>
      <c r="AG68" s="162">
        <f t="shared" si="36"/>
        <v>1.6287275519999866E-2</v>
      </c>
      <c r="AH68" s="163">
        <f t="shared" si="38"/>
        <v>0.13750000000000001</v>
      </c>
      <c r="AI68" s="162">
        <f t="shared" si="38"/>
        <v>0.13750000000000001</v>
      </c>
      <c r="AJ68" s="162">
        <f t="shared" si="38"/>
        <v>0.13750000000000001</v>
      </c>
      <c r="AK68" s="180">
        <f t="shared" si="37"/>
        <v>109.702</v>
      </c>
      <c r="AL68" s="181">
        <f t="shared" si="37"/>
        <v>109.702</v>
      </c>
      <c r="AM68" s="181">
        <f t="shared" si="37"/>
        <v>109.702</v>
      </c>
      <c r="AN68" s="180">
        <f t="shared" si="37"/>
        <v>2.0017</v>
      </c>
      <c r="AO68" s="181">
        <f t="shared" si="37"/>
        <v>2.0017</v>
      </c>
      <c r="AP68" s="181">
        <f t="shared" si="37"/>
        <v>2.0017</v>
      </c>
      <c r="AQ68" s="161">
        <f t="shared" si="30"/>
        <v>7.2979765903350202E-2</v>
      </c>
      <c r="AR68" s="162">
        <f t="shared" si="31"/>
        <v>7.2979765903350202E-2</v>
      </c>
      <c r="AS68" s="162">
        <f t="shared" si="32"/>
        <v>7.2979765903350202E-2</v>
      </c>
      <c r="AT68" s="163">
        <f t="shared" si="33"/>
        <v>6.4935139842997369E-2</v>
      </c>
      <c r="AU68" s="162">
        <f t="shared" si="34"/>
        <v>6.4935139842997369E-2</v>
      </c>
      <c r="AV68" s="162">
        <f t="shared" si="35"/>
        <v>6.4935139842997369E-2</v>
      </c>
      <c r="AW68" s="163">
        <f t="shared" si="41"/>
        <v>7.4100451840397152E-2</v>
      </c>
      <c r="AX68" s="162">
        <f t="shared" si="41"/>
        <v>7.4100451840397152E-2</v>
      </c>
      <c r="AY68" s="162">
        <f t="shared" si="41"/>
        <v>7.4100451840397152E-2</v>
      </c>
      <c r="AZ68" s="163">
        <f t="shared" si="43"/>
        <v>0.13750000000000001</v>
      </c>
      <c r="BA68" s="162">
        <f t="shared" si="43"/>
        <v>0.13750000000000001</v>
      </c>
      <c r="BB68" s="162">
        <f t="shared" si="43"/>
        <v>0.13750000000000001</v>
      </c>
      <c r="BC68" s="180">
        <f t="shared" si="42"/>
        <v>109.702</v>
      </c>
      <c r="BD68" s="181">
        <f t="shared" si="42"/>
        <v>109.702</v>
      </c>
      <c r="BE68" s="181">
        <f t="shared" si="42"/>
        <v>109.702</v>
      </c>
      <c r="BF68" s="180">
        <f t="shared" si="42"/>
        <v>2.0017</v>
      </c>
      <c r="BG68" s="181">
        <f t="shared" si="42"/>
        <v>2.0017</v>
      </c>
      <c r="BH68" s="181">
        <f t="shared" si="42"/>
        <v>2.0017</v>
      </c>
      <c r="BI68" s="182">
        <f t="shared" si="19"/>
        <v>127.78008333333334</v>
      </c>
      <c r="BJ68" s="183">
        <f t="shared" si="19"/>
        <v>127.78008333333334</v>
      </c>
      <c r="BK68" s="183">
        <f t="shared" si="19"/>
        <v>127.78008333333334</v>
      </c>
      <c r="BL68" s="180">
        <f t="shared" si="19"/>
        <v>2.0268916666666663</v>
      </c>
      <c r="BM68" s="181">
        <f t="shared" si="19"/>
        <v>2.0268916666666663</v>
      </c>
      <c r="BN68" s="181">
        <f t="shared" si="19"/>
        <v>2.0268916666666663</v>
      </c>
    </row>
    <row r="69" spans="1:66">
      <c r="A69" s="6">
        <v>41395</v>
      </c>
      <c r="B69" s="43">
        <v>4.4636272599651861E-5</v>
      </c>
      <c r="C69" s="43">
        <v>4.4636272599651861E-5</v>
      </c>
      <c r="D69" s="43">
        <v>4.4636272599651861E-5</v>
      </c>
      <c r="E69" s="65">
        <v>3.699540637000398E-3</v>
      </c>
      <c r="F69" s="43">
        <v>3.699540637000398E-3</v>
      </c>
      <c r="G69" s="43">
        <v>3.699540637000398E-3</v>
      </c>
      <c r="H69" s="9">
        <f t="shared" si="40"/>
        <v>66.066303527688802</v>
      </c>
      <c r="I69" s="8">
        <f t="shared" si="39"/>
        <v>108.28245372187604</v>
      </c>
      <c r="J69" s="45"/>
      <c r="K69" s="43"/>
      <c r="L69" s="43"/>
      <c r="M69" s="64">
        <v>5.7999999999999996E-3</v>
      </c>
      <c r="N69" s="7">
        <v>5.7999999999999996E-3</v>
      </c>
      <c r="O69" s="7">
        <v>5.7999999999999996E-3</v>
      </c>
      <c r="P69" s="65">
        <v>0.13750000000000001</v>
      </c>
      <c r="Q69" s="43">
        <v>0.13750000000000001</v>
      </c>
      <c r="R69" s="43">
        <v>0.13750000000000001</v>
      </c>
      <c r="S69" s="76">
        <v>146.32499999999999</v>
      </c>
      <c r="T69" s="9">
        <v>146.32499999999999</v>
      </c>
      <c r="U69" s="9">
        <v>146.32499999999999</v>
      </c>
      <c r="V69" s="73">
        <f t="shared" ref="V69:V132" si="44">W69</f>
        <v>2.1318999999999999</v>
      </c>
      <c r="W69" s="42">
        <v>2.1318999999999999</v>
      </c>
      <c r="X69" s="42">
        <f t="shared" ref="X69:X132" si="45">W69</f>
        <v>2.1318999999999999</v>
      </c>
      <c r="Y69" s="161">
        <f t="shared" si="24"/>
        <v>3.5679021241872277E-3</v>
      </c>
      <c r="Z69" s="162">
        <f t="shared" si="25"/>
        <v>3.5679021241872277E-3</v>
      </c>
      <c r="AA69" s="162">
        <f t="shared" si="26"/>
        <v>3.5679021241872277E-3</v>
      </c>
      <c r="AB69" s="163">
        <f t="shared" si="27"/>
        <v>1.3963788355074058E-2</v>
      </c>
      <c r="AC69" s="162">
        <f t="shared" si="28"/>
        <v>1.3963788355074058E-2</v>
      </c>
      <c r="AD69" s="162">
        <f t="shared" si="29"/>
        <v>1.3963788355074058E-2</v>
      </c>
      <c r="AE69" s="163">
        <f t="shared" si="36"/>
        <v>1.7298707920000211E-2</v>
      </c>
      <c r="AF69" s="162">
        <f t="shared" si="36"/>
        <v>1.7298707920000211E-2</v>
      </c>
      <c r="AG69" s="162">
        <f t="shared" si="36"/>
        <v>1.7298707920000211E-2</v>
      </c>
      <c r="AH69" s="163">
        <f t="shared" si="38"/>
        <v>0.13750000000000001</v>
      </c>
      <c r="AI69" s="162">
        <f t="shared" si="38"/>
        <v>0.13750000000000001</v>
      </c>
      <c r="AJ69" s="162">
        <f t="shared" si="38"/>
        <v>0.13750000000000001</v>
      </c>
      <c r="AK69" s="180">
        <f t="shared" si="37"/>
        <v>146.32499999999999</v>
      </c>
      <c r="AL69" s="181">
        <f t="shared" si="37"/>
        <v>146.32499999999999</v>
      </c>
      <c r="AM69" s="181">
        <f t="shared" si="37"/>
        <v>146.32499999999999</v>
      </c>
      <c r="AN69" s="180">
        <f t="shared" si="37"/>
        <v>2.1318999999999999</v>
      </c>
      <c r="AO69" s="181">
        <f t="shared" si="37"/>
        <v>2.1318999999999999</v>
      </c>
      <c r="AP69" s="181">
        <f t="shared" si="37"/>
        <v>2.1318999999999999</v>
      </c>
      <c r="AQ69" s="161">
        <f t="shared" si="30"/>
        <v>6.2165560456775681E-2</v>
      </c>
      <c r="AR69" s="162">
        <f t="shared" si="31"/>
        <v>6.2165560456775681E-2</v>
      </c>
      <c r="AS69" s="162">
        <f t="shared" si="32"/>
        <v>6.2165560456775681E-2</v>
      </c>
      <c r="AT69" s="163">
        <f t="shared" si="33"/>
        <v>6.5041638001517299E-2</v>
      </c>
      <c r="AU69" s="162">
        <f t="shared" si="34"/>
        <v>6.5041638001517299E-2</v>
      </c>
      <c r="AV69" s="162">
        <f t="shared" si="35"/>
        <v>6.5041638001517299E-2</v>
      </c>
      <c r="AW69" s="163">
        <f t="shared" si="41"/>
        <v>7.2500977326587002E-2</v>
      </c>
      <c r="AX69" s="162">
        <f t="shared" si="41"/>
        <v>7.2500977326587002E-2</v>
      </c>
      <c r="AY69" s="162">
        <f t="shared" si="41"/>
        <v>7.2500977326587002E-2</v>
      </c>
      <c r="AZ69" s="163">
        <f t="shared" si="43"/>
        <v>0.13750000000000001</v>
      </c>
      <c r="BA69" s="162">
        <f t="shared" si="43"/>
        <v>0.13750000000000001</v>
      </c>
      <c r="BB69" s="162">
        <f t="shared" si="43"/>
        <v>0.13750000000000001</v>
      </c>
      <c r="BC69" s="180">
        <f t="shared" si="42"/>
        <v>146.32499999999999</v>
      </c>
      <c r="BD69" s="181">
        <f t="shared" si="42"/>
        <v>146.32499999999999</v>
      </c>
      <c r="BE69" s="181">
        <f t="shared" si="42"/>
        <v>146.32499999999999</v>
      </c>
      <c r="BF69" s="180">
        <f t="shared" si="42"/>
        <v>2.1318999999999999</v>
      </c>
      <c r="BG69" s="181">
        <f t="shared" si="42"/>
        <v>2.1318999999999999</v>
      </c>
      <c r="BH69" s="181">
        <f t="shared" si="42"/>
        <v>2.1318999999999999</v>
      </c>
      <c r="BI69" s="182">
        <f t="shared" si="19"/>
        <v>125.70008333333334</v>
      </c>
      <c r="BJ69" s="183">
        <f t="shared" si="19"/>
        <v>125.70008333333334</v>
      </c>
      <c r="BK69" s="183">
        <f t="shared" si="19"/>
        <v>125.70008333333334</v>
      </c>
      <c r="BL69" s="180">
        <f t="shared" si="19"/>
        <v>2.036025</v>
      </c>
      <c r="BM69" s="181">
        <f t="shared" si="19"/>
        <v>2.036025</v>
      </c>
      <c r="BN69" s="181">
        <f t="shared" si="19"/>
        <v>2.036025</v>
      </c>
    </row>
    <row r="70" spans="1:66">
      <c r="A70" s="6">
        <v>41426</v>
      </c>
      <c r="B70" s="43">
        <v>7.4791528801725349E-3</v>
      </c>
      <c r="C70" s="43">
        <v>7.4791528801725349E-3</v>
      </c>
      <c r="D70" s="43">
        <v>7.4791528801725349E-3</v>
      </c>
      <c r="E70" s="65">
        <v>2.6007208462766052E-3</v>
      </c>
      <c r="F70" s="43">
        <v>2.6007208462766052E-3</v>
      </c>
      <c r="G70" s="43">
        <v>2.6007208462766052E-3</v>
      </c>
      <c r="H70" s="9">
        <f t="shared" si="40"/>
        <v>46.443607377214875</v>
      </c>
      <c r="I70" s="8">
        <f t="shared" si="39"/>
        <v>108.56406615655651</v>
      </c>
      <c r="J70" s="45"/>
      <c r="K70" s="43"/>
      <c r="L70" s="43"/>
      <c r="M70" s="64">
        <v>5.8999999999999999E-3</v>
      </c>
      <c r="N70" s="7">
        <v>5.8999999999999999E-3</v>
      </c>
      <c r="O70" s="7">
        <v>5.8999999999999999E-3</v>
      </c>
      <c r="P70" s="65">
        <v>0.13750000000000001</v>
      </c>
      <c r="Q70" s="43">
        <v>0.13750000000000001</v>
      </c>
      <c r="R70" s="43">
        <v>0.13750000000000001</v>
      </c>
      <c r="S70" s="76">
        <v>185.239</v>
      </c>
      <c r="T70" s="9">
        <v>185.239</v>
      </c>
      <c r="U70" s="9">
        <v>185.239</v>
      </c>
      <c r="V70" s="73">
        <f t="shared" si="44"/>
        <v>2.2156000000000002</v>
      </c>
      <c r="W70" s="42">
        <v>2.2156000000000002</v>
      </c>
      <c r="X70" s="42">
        <f t="shared" si="45"/>
        <v>2.2156000000000002</v>
      </c>
      <c r="Y70" s="161">
        <f t="shared" si="24"/>
        <v>8.9927428351532779E-3</v>
      </c>
      <c r="Z70" s="162">
        <f t="shared" si="25"/>
        <v>8.9927428351532779E-3</v>
      </c>
      <c r="AA70" s="162">
        <f t="shared" si="26"/>
        <v>8.9927428351532779E-3</v>
      </c>
      <c r="AB70" s="163">
        <f t="shared" si="27"/>
        <v>1.1845050402731649E-2</v>
      </c>
      <c r="AC70" s="162">
        <f t="shared" si="28"/>
        <v>1.1845050402731649E-2</v>
      </c>
      <c r="AD70" s="162">
        <f t="shared" si="29"/>
        <v>1.1845050402731649E-2</v>
      </c>
      <c r="AE70" s="163">
        <f t="shared" si="36"/>
        <v>1.7804625319999934E-2</v>
      </c>
      <c r="AF70" s="162">
        <f t="shared" si="36"/>
        <v>1.7804625319999934E-2</v>
      </c>
      <c r="AG70" s="162">
        <f t="shared" si="36"/>
        <v>1.7804625319999934E-2</v>
      </c>
      <c r="AH70" s="163">
        <f t="shared" si="38"/>
        <v>0.13750000000000001</v>
      </c>
      <c r="AI70" s="162">
        <f t="shared" si="38"/>
        <v>0.13750000000000001</v>
      </c>
      <c r="AJ70" s="162">
        <f t="shared" si="38"/>
        <v>0.13750000000000001</v>
      </c>
      <c r="AK70" s="180">
        <f t="shared" si="37"/>
        <v>185.239</v>
      </c>
      <c r="AL70" s="181">
        <f t="shared" si="37"/>
        <v>185.239</v>
      </c>
      <c r="AM70" s="181">
        <f t="shared" si="37"/>
        <v>185.239</v>
      </c>
      <c r="AN70" s="180">
        <f t="shared" si="37"/>
        <v>2.2156000000000002</v>
      </c>
      <c r="AO70" s="181">
        <f t="shared" si="37"/>
        <v>2.2156000000000002</v>
      </c>
      <c r="AP70" s="181">
        <f t="shared" si="37"/>
        <v>2.2156000000000002</v>
      </c>
      <c r="AQ70" s="161">
        <f t="shared" si="30"/>
        <v>6.3093078211581721E-2</v>
      </c>
      <c r="AR70" s="162">
        <f t="shared" si="31"/>
        <v>6.3093078211581721E-2</v>
      </c>
      <c r="AS70" s="162">
        <f t="shared" si="32"/>
        <v>6.3093078211581721E-2</v>
      </c>
      <c r="AT70" s="163">
        <f t="shared" si="33"/>
        <v>6.6959158358984139E-2</v>
      </c>
      <c r="AU70" s="162">
        <f t="shared" si="34"/>
        <v>6.6959158358984139E-2</v>
      </c>
      <c r="AV70" s="162">
        <f t="shared" si="35"/>
        <v>6.6959158358984139E-2</v>
      </c>
      <c r="AW70" s="163">
        <f t="shared" si="41"/>
        <v>7.1968137015912204E-2</v>
      </c>
      <c r="AX70" s="162">
        <f t="shared" si="41"/>
        <v>7.1968137015912204E-2</v>
      </c>
      <c r="AY70" s="162">
        <f t="shared" si="41"/>
        <v>7.1968137015912204E-2</v>
      </c>
      <c r="AZ70" s="163">
        <f t="shared" si="43"/>
        <v>0.13750000000000001</v>
      </c>
      <c r="BA70" s="162">
        <f t="shared" si="43"/>
        <v>0.13750000000000001</v>
      </c>
      <c r="BB70" s="162">
        <f t="shared" si="43"/>
        <v>0.13750000000000001</v>
      </c>
      <c r="BC70" s="180">
        <f t="shared" si="42"/>
        <v>185.239</v>
      </c>
      <c r="BD70" s="181">
        <f t="shared" si="42"/>
        <v>185.239</v>
      </c>
      <c r="BE70" s="181">
        <f t="shared" si="42"/>
        <v>185.239</v>
      </c>
      <c r="BF70" s="180">
        <f t="shared" si="42"/>
        <v>2.2156000000000002</v>
      </c>
      <c r="BG70" s="181">
        <f t="shared" si="42"/>
        <v>2.2156000000000002</v>
      </c>
      <c r="BH70" s="181">
        <f t="shared" si="42"/>
        <v>2.2156000000000002</v>
      </c>
      <c r="BI70" s="182">
        <f t="shared" si="19"/>
        <v>128.02641666666668</v>
      </c>
      <c r="BJ70" s="183">
        <f t="shared" si="19"/>
        <v>128.02641666666668</v>
      </c>
      <c r="BK70" s="183">
        <f t="shared" si="19"/>
        <v>128.02641666666668</v>
      </c>
      <c r="BL70" s="180">
        <f t="shared" si="19"/>
        <v>2.0522166666666668</v>
      </c>
      <c r="BM70" s="181">
        <f t="shared" si="19"/>
        <v>2.0522166666666668</v>
      </c>
      <c r="BN70" s="181">
        <f t="shared" si="19"/>
        <v>2.0522166666666668</v>
      </c>
    </row>
    <row r="71" spans="1:66">
      <c r="A71" s="6">
        <v>41456</v>
      </c>
      <c r="B71" s="43">
        <v>2.6100205527079812E-3</v>
      </c>
      <c r="C71" s="43">
        <v>2.6100205527079812E-3</v>
      </c>
      <c r="D71" s="43">
        <v>2.6100205527079812E-3</v>
      </c>
      <c r="E71" s="65">
        <v>2.9871471936959715E-4</v>
      </c>
      <c r="F71" s="43">
        <v>2.9871471936959715E-4</v>
      </c>
      <c r="G71" s="43">
        <v>2.9871471936959715E-4</v>
      </c>
      <c r="H71" s="9">
        <f t="shared" si="40"/>
        <v>5.334439935781158</v>
      </c>
      <c r="I71" s="8">
        <f t="shared" si="39"/>
        <v>108.59649584111209</v>
      </c>
      <c r="J71" s="45"/>
      <c r="K71" s="43"/>
      <c r="L71" s="43"/>
      <c r="M71" s="65">
        <v>7.0999999999999995E-3</v>
      </c>
      <c r="N71" s="43">
        <v>7.0999999999999995E-3</v>
      </c>
      <c r="O71" s="43">
        <v>7.0999999999999995E-3</v>
      </c>
      <c r="P71" s="65">
        <v>0.13750000000000001</v>
      </c>
      <c r="Q71" s="43">
        <v>0.13750000000000001</v>
      </c>
      <c r="R71" s="43">
        <v>0.13750000000000001</v>
      </c>
      <c r="S71" s="77">
        <v>186.61699999999999</v>
      </c>
      <c r="T71" s="45">
        <v>186.61699999999999</v>
      </c>
      <c r="U71" s="45">
        <v>186.61699999999999</v>
      </c>
      <c r="V71" s="73">
        <f t="shared" si="44"/>
        <v>2.2903000000000002</v>
      </c>
      <c r="W71" s="42">
        <v>2.2903000000000002</v>
      </c>
      <c r="X71" s="42">
        <f t="shared" si="45"/>
        <v>2.2903000000000002</v>
      </c>
      <c r="Y71" s="161">
        <f t="shared" ref="Y71:Y102" si="46">FVSCHEDULE(1,B69:B71)-1</f>
        <v>1.0153781662643135E-2</v>
      </c>
      <c r="Z71" s="162">
        <f t="shared" ref="Z71:Z102" si="47">FVSCHEDULE(1,C69:C71)-1</f>
        <v>1.0153781662643135E-2</v>
      </c>
      <c r="AA71" s="162">
        <f t="shared" ref="AA71:AA102" si="48">FVSCHEDULE(1,D69:D71)-1</f>
        <v>1.0153781662643135E-2</v>
      </c>
      <c r="AB71" s="163">
        <f t="shared" ref="AB71:AB102" si="49">FVSCHEDULE(1,E69:E71)-1</f>
        <v>6.6104825300192793E-3</v>
      </c>
      <c r="AC71" s="162">
        <f t="shared" ref="AC71:AC102" si="50">FVSCHEDULE(1,F69:F71)-1</f>
        <v>6.6104825300192793E-3</v>
      </c>
      <c r="AD71" s="162">
        <f t="shared" ref="AD71:AD102" si="51">FVSCHEDULE(1,G69:G71)-1</f>
        <v>6.6104825300192793E-3</v>
      </c>
      <c r="AE71" s="163">
        <f t="shared" si="36"/>
        <v>1.8917532962000161E-2</v>
      </c>
      <c r="AF71" s="162">
        <f t="shared" si="36"/>
        <v>1.8917532962000161E-2</v>
      </c>
      <c r="AG71" s="162">
        <f t="shared" si="36"/>
        <v>1.8917532962000161E-2</v>
      </c>
      <c r="AH71" s="163">
        <f t="shared" si="38"/>
        <v>0.13750000000000001</v>
      </c>
      <c r="AI71" s="162">
        <f t="shared" si="38"/>
        <v>0.13750000000000001</v>
      </c>
      <c r="AJ71" s="162">
        <f t="shared" si="38"/>
        <v>0.13750000000000001</v>
      </c>
      <c r="AK71" s="180">
        <f t="shared" si="37"/>
        <v>186.61699999999999</v>
      </c>
      <c r="AL71" s="181">
        <f t="shared" si="37"/>
        <v>186.61699999999999</v>
      </c>
      <c r="AM71" s="181">
        <f t="shared" si="37"/>
        <v>186.61699999999999</v>
      </c>
      <c r="AN71" s="180">
        <f t="shared" si="37"/>
        <v>2.2903000000000002</v>
      </c>
      <c r="AO71" s="181">
        <f t="shared" si="37"/>
        <v>2.2903000000000002</v>
      </c>
      <c r="AP71" s="181">
        <f t="shared" si="37"/>
        <v>2.2903000000000002</v>
      </c>
      <c r="AQ71" s="161">
        <f t="shared" si="30"/>
        <v>5.1762913449628245E-2</v>
      </c>
      <c r="AR71" s="162">
        <f t="shared" si="31"/>
        <v>5.1762913449628245E-2</v>
      </c>
      <c r="AS71" s="162">
        <f t="shared" si="32"/>
        <v>5.1762913449628245E-2</v>
      </c>
      <c r="AT71" s="163">
        <f t="shared" si="33"/>
        <v>6.2706921691397577E-2</v>
      </c>
      <c r="AU71" s="162">
        <f t="shared" si="34"/>
        <v>6.2706921691397577E-2</v>
      </c>
      <c r="AV71" s="162">
        <f t="shared" si="35"/>
        <v>6.2706921691397577E-2</v>
      </c>
      <c r="AW71" s="163">
        <f t="shared" si="41"/>
        <v>7.2287555411924886E-2</v>
      </c>
      <c r="AX71" s="162">
        <f t="shared" si="41"/>
        <v>7.2287555411924886E-2</v>
      </c>
      <c r="AY71" s="162">
        <f t="shared" si="41"/>
        <v>7.2287555411924886E-2</v>
      </c>
      <c r="AZ71" s="163">
        <f t="shared" si="43"/>
        <v>0.13750000000000001</v>
      </c>
      <c r="BA71" s="162">
        <f t="shared" si="43"/>
        <v>0.13750000000000001</v>
      </c>
      <c r="BB71" s="162">
        <f t="shared" si="43"/>
        <v>0.13750000000000001</v>
      </c>
      <c r="BC71" s="180">
        <f t="shared" si="42"/>
        <v>186.61699999999999</v>
      </c>
      <c r="BD71" s="181">
        <f t="shared" si="42"/>
        <v>186.61699999999999</v>
      </c>
      <c r="BE71" s="181">
        <f t="shared" si="42"/>
        <v>186.61699999999999</v>
      </c>
      <c r="BF71" s="180">
        <f t="shared" si="42"/>
        <v>2.2903000000000002</v>
      </c>
      <c r="BG71" s="181">
        <f t="shared" si="42"/>
        <v>2.2903000000000002</v>
      </c>
      <c r="BH71" s="181">
        <f t="shared" si="42"/>
        <v>2.2903000000000002</v>
      </c>
      <c r="BI71" s="182">
        <f t="shared" si="19"/>
        <v>132.40174999999999</v>
      </c>
      <c r="BJ71" s="183">
        <f t="shared" si="19"/>
        <v>132.40174999999999</v>
      </c>
      <c r="BK71" s="183">
        <f t="shared" si="19"/>
        <v>132.40174999999999</v>
      </c>
      <c r="BL71" s="180">
        <f t="shared" si="19"/>
        <v>2.0722500000000004</v>
      </c>
      <c r="BM71" s="181">
        <f t="shared" si="19"/>
        <v>2.0722500000000004</v>
      </c>
      <c r="BN71" s="181">
        <f t="shared" si="19"/>
        <v>2.0722500000000004</v>
      </c>
    </row>
    <row r="72" spans="1:66">
      <c r="A72" s="6">
        <v>41487</v>
      </c>
      <c r="B72" s="43">
        <v>1.4639544445040897E-3</v>
      </c>
      <c r="C72" s="43">
        <v>1.4639544445040897E-3</v>
      </c>
      <c r="D72" s="43">
        <v>1.4639544445040897E-3</v>
      </c>
      <c r="E72" s="65">
        <v>2.3997654040994743E-3</v>
      </c>
      <c r="F72" s="43">
        <v>2.3997654040994743E-3</v>
      </c>
      <c r="G72" s="43">
        <v>2.3997654040994743E-3</v>
      </c>
      <c r="H72" s="9">
        <f t="shared" si="40"/>
        <v>42.854950151603262</v>
      </c>
      <c r="I72" s="8">
        <f t="shared" si="39"/>
        <v>108.85710195483801</v>
      </c>
      <c r="J72" s="45"/>
      <c r="K72" s="43"/>
      <c r="L72" s="43"/>
      <c r="M72" s="65">
        <v>6.9999999999999993E-3</v>
      </c>
      <c r="N72" s="43">
        <v>6.9999999999999993E-3</v>
      </c>
      <c r="O72" s="43">
        <v>6.9999999999999993E-3</v>
      </c>
      <c r="P72" s="65">
        <v>0.13750000000000001</v>
      </c>
      <c r="Q72" s="43">
        <v>0.13750000000000001</v>
      </c>
      <c r="R72" s="43">
        <v>0.13750000000000001</v>
      </c>
      <c r="S72" s="77">
        <v>206.85499999999999</v>
      </c>
      <c r="T72" s="45">
        <v>206.85499999999999</v>
      </c>
      <c r="U72" s="45">
        <v>206.85499999999999</v>
      </c>
      <c r="V72" s="73">
        <f t="shared" si="44"/>
        <v>2.3725000000000001</v>
      </c>
      <c r="W72" s="42">
        <v>2.3725000000000001</v>
      </c>
      <c r="X72" s="42">
        <f t="shared" si="45"/>
        <v>2.3725000000000001</v>
      </c>
      <c r="Y72" s="161">
        <f t="shared" si="46"/>
        <v>1.1587447287885189E-2</v>
      </c>
      <c r="Z72" s="162">
        <f t="shared" si="47"/>
        <v>1.1587447287885189E-2</v>
      </c>
      <c r="AA72" s="162">
        <f t="shared" si="48"/>
        <v>1.1587447287885189E-2</v>
      </c>
      <c r="AB72" s="163">
        <f t="shared" si="49"/>
        <v>5.3069376728196449E-3</v>
      </c>
      <c r="AC72" s="162">
        <f t="shared" si="50"/>
        <v>5.3069376728196449E-3</v>
      </c>
      <c r="AD72" s="162">
        <f t="shared" si="51"/>
        <v>5.3069376728196449E-3</v>
      </c>
      <c r="AE72" s="163">
        <f t="shared" si="36"/>
        <v>2.0133183230000018E-2</v>
      </c>
      <c r="AF72" s="162">
        <f t="shared" si="36"/>
        <v>2.0133183230000018E-2</v>
      </c>
      <c r="AG72" s="162">
        <f t="shared" si="36"/>
        <v>2.0133183230000018E-2</v>
      </c>
      <c r="AH72" s="163">
        <f t="shared" si="38"/>
        <v>0.13750000000000001</v>
      </c>
      <c r="AI72" s="162">
        <f t="shared" si="38"/>
        <v>0.13750000000000001</v>
      </c>
      <c r="AJ72" s="162">
        <f t="shared" si="38"/>
        <v>0.13750000000000001</v>
      </c>
      <c r="AK72" s="180">
        <f t="shared" si="37"/>
        <v>206.85499999999999</v>
      </c>
      <c r="AL72" s="181">
        <f t="shared" si="37"/>
        <v>206.85499999999999</v>
      </c>
      <c r="AM72" s="181">
        <f t="shared" si="37"/>
        <v>206.85499999999999</v>
      </c>
      <c r="AN72" s="180">
        <f t="shared" si="37"/>
        <v>2.3725000000000001</v>
      </c>
      <c r="AO72" s="181">
        <f t="shared" si="37"/>
        <v>2.3725000000000001</v>
      </c>
      <c r="AP72" s="181">
        <f t="shared" si="37"/>
        <v>2.3725000000000001</v>
      </c>
      <c r="AQ72" s="161">
        <f t="shared" si="30"/>
        <v>3.8475407256000294E-2</v>
      </c>
      <c r="AR72" s="162">
        <f t="shared" si="31"/>
        <v>3.8475407256000294E-2</v>
      </c>
      <c r="AS72" s="162">
        <f t="shared" si="32"/>
        <v>3.8475407256000294E-2</v>
      </c>
      <c r="AT72" s="163">
        <f t="shared" si="33"/>
        <v>6.0907448458090929E-2</v>
      </c>
      <c r="AU72" s="162">
        <f t="shared" si="34"/>
        <v>6.0907448458090929E-2</v>
      </c>
      <c r="AV72" s="162">
        <f t="shared" si="35"/>
        <v>6.0907448458090929E-2</v>
      </c>
      <c r="AW72" s="163">
        <f t="shared" si="41"/>
        <v>7.2394049359229662E-2</v>
      </c>
      <c r="AX72" s="162">
        <f t="shared" si="41"/>
        <v>7.2394049359229662E-2</v>
      </c>
      <c r="AY72" s="162">
        <f t="shared" si="41"/>
        <v>7.2394049359229662E-2</v>
      </c>
      <c r="AZ72" s="163">
        <f t="shared" si="43"/>
        <v>0.13750000000000001</v>
      </c>
      <c r="BA72" s="162">
        <f t="shared" si="43"/>
        <v>0.13750000000000001</v>
      </c>
      <c r="BB72" s="162">
        <f t="shared" si="43"/>
        <v>0.13750000000000001</v>
      </c>
      <c r="BC72" s="180">
        <f t="shared" si="42"/>
        <v>206.85499999999999</v>
      </c>
      <c r="BD72" s="181">
        <f t="shared" si="42"/>
        <v>206.85499999999999</v>
      </c>
      <c r="BE72" s="181">
        <f t="shared" si="42"/>
        <v>206.85499999999999</v>
      </c>
      <c r="BF72" s="180">
        <f t="shared" si="42"/>
        <v>2.3725000000000001</v>
      </c>
      <c r="BG72" s="181">
        <f t="shared" si="42"/>
        <v>2.3725000000000001</v>
      </c>
      <c r="BH72" s="181">
        <f t="shared" si="42"/>
        <v>2.3725000000000001</v>
      </c>
      <c r="BI72" s="182">
        <f t="shared" ref="BI72:BN114" si="52">AVERAGE(S61:S72)</f>
        <v>138.72141666666667</v>
      </c>
      <c r="BJ72" s="183">
        <f t="shared" si="52"/>
        <v>138.72141666666667</v>
      </c>
      <c r="BK72" s="183">
        <f t="shared" si="52"/>
        <v>138.72141666666667</v>
      </c>
      <c r="BL72" s="180">
        <f t="shared" si="52"/>
        <v>2.1001916666666669</v>
      </c>
      <c r="BM72" s="181">
        <f t="shared" si="52"/>
        <v>2.1001916666666669</v>
      </c>
      <c r="BN72" s="181">
        <f t="shared" si="52"/>
        <v>2.1001916666666669</v>
      </c>
    </row>
    <row r="73" spans="1:66">
      <c r="A73" s="6">
        <v>41518</v>
      </c>
      <c r="B73" s="43">
        <v>1.4992230513937166E-2</v>
      </c>
      <c r="C73" s="43">
        <v>1.4992230513937166E-2</v>
      </c>
      <c r="D73" s="43">
        <v>1.4992230513937166E-2</v>
      </c>
      <c r="E73" s="65">
        <v>3.4997785799595338E-3</v>
      </c>
      <c r="F73" s="43">
        <v>3.4997785799595338E-3</v>
      </c>
      <c r="G73" s="43">
        <v>3.4997785799595338E-3</v>
      </c>
      <c r="H73" s="9">
        <f t="shared" si="40"/>
        <v>62.498957743786875</v>
      </c>
      <c r="I73" s="8">
        <f t="shared" si="39"/>
        <v>109.23807770853603</v>
      </c>
      <c r="J73" s="45"/>
      <c r="K73" s="43"/>
      <c r="L73" s="43"/>
      <c r="M73" s="65">
        <v>6.9999999999999993E-3</v>
      </c>
      <c r="N73" s="43">
        <v>6.9999999999999993E-3</v>
      </c>
      <c r="O73" s="43">
        <v>6.9999999999999993E-3</v>
      </c>
      <c r="P73" s="65">
        <v>0.13750000000000001</v>
      </c>
      <c r="Q73" s="43">
        <v>0.13750000000000001</v>
      </c>
      <c r="R73" s="43">
        <v>0.13750000000000001</v>
      </c>
      <c r="S73" s="77">
        <v>176.74100000000001</v>
      </c>
      <c r="T73" s="45">
        <v>176.74100000000001</v>
      </c>
      <c r="U73" s="45">
        <v>176.74100000000001</v>
      </c>
      <c r="V73" s="73">
        <f t="shared" si="44"/>
        <v>2.23</v>
      </c>
      <c r="W73" s="42">
        <v>2.23</v>
      </c>
      <c r="X73" s="42">
        <f t="shared" si="45"/>
        <v>2.23</v>
      </c>
      <c r="Y73" s="161">
        <f t="shared" si="46"/>
        <v>1.9131161719184719E-2</v>
      </c>
      <c r="Z73" s="162">
        <f t="shared" si="47"/>
        <v>1.9131161719184719E-2</v>
      </c>
      <c r="AA73" s="162">
        <f t="shared" si="48"/>
        <v>1.9131161719184719E-2</v>
      </c>
      <c r="AB73" s="163">
        <f t="shared" si="49"/>
        <v>6.2084221404119511E-3</v>
      </c>
      <c r="AC73" s="162">
        <f t="shared" si="50"/>
        <v>6.2084221404119511E-3</v>
      </c>
      <c r="AD73" s="162">
        <f t="shared" si="51"/>
        <v>6.2084221404119511E-3</v>
      </c>
      <c r="AE73" s="163">
        <f t="shared" si="36"/>
        <v>2.1248747899999865E-2</v>
      </c>
      <c r="AF73" s="162">
        <f t="shared" si="36"/>
        <v>2.1248747899999865E-2</v>
      </c>
      <c r="AG73" s="162">
        <f t="shared" si="36"/>
        <v>2.1248747899999865E-2</v>
      </c>
      <c r="AH73" s="163">
        <f t="shared" si="38"/>
        <v>0.13750000000000001</v>
      </c>
      <c r="AI73" s="162">
        <f t="shared" si="38"/>
        <v>0.13750000000000001</v>
      </c>
      <c r="AJ73" s="162">
        <f t="shared" si="38"/>
        <v>0.13750000000000001</v>
      </c>
      <c r="AK73" s="180">
        <f t="shared" si="37"/>
        <v>176.74100000000001</v>
      </c>
      <c r="AL73" s="181">
        <f t="shared" si="37"/>
        <v>176.74100000000001</v>
      </c>
      <c r="AM73" s="181">
        <f t="shared" si="37"/>
        <v>176.74100000000001</v>
      </c>
      <c r="AN73" s="180">
        <f t="shared" si="37"/>
        <v>2.23</v>
      </c>
      <c r="AO73" s="181">
        <f t="shared" si="37"/>
        <v>2.23</v>
      </c>
      <c r="AP73" s="181">
        <f t="shared" si="37"/>
        <v>2.23</v>
      </c>
      <c r="AQ73" s="161">
        <f t="shared" si="30"/>
        <v>4.3963741406934709E-2</v>
      </c>
      <c r="AR73" s="162">
        <f t="shared" si="31"/>
        <v>4.3963741406934709E-2</v>
      </c>
      <c r="AS73" s="162">
        <f t="shared" si="32"/>
        <v>4.3963741406934709E-2</v>
      </c>
      <c r="AT73" s="163">
        <f t="shared" si="33"/>
        <v>5.858644687434067E-2</v>
      </c>
      <c r="AU73" s="162">
        <f t="shared" si="34"/>
        <v>5.858644687434067E-2</v>
      </c>
      <c r="AV73" s="162">
        <f t="shared" si="35"/>
        <v>5.858644687434067E-2</v>
      </c>
      <c r="AW73" s="163">
        <f t="shared" si="41"/>
        <v>7.4100664118504245E-2</v>
      </c>
      <c r="AX73" s="162">
        <f t="shared" si="41"/>
        <v>7.4100664118504245E-2</v>
      </c>
      <c r="AY73" s="162">
        <f t="shared" si="41"/>
        <v>7.4100664118504245E-2</v>
      </c>
      <c r="AZ73" s="163">
        <f t="shared" si="43"/>
        <v>0.13750000000000001</v>
      </c>
      <c r="BA73" s="162">
        <f t="shared" si="43"/>
        <v>0.13750000000000001</v>
      </c>
      <c r="BB73" s="162">
        <f t="shared" si="43"/>
        <v>0.13750000000000001</v>
      </c>
      <c r="BC73" s="180">
        <f t="shared" si="42"/>
        <v>176.74100000000001</v>
      </c>
      <c r="BD73" s="181">
        <f t="shared" si="42"/>
        <v>176.74100000000001</v>
      </c>
      <c r="BE73" s="181">
        <f t="shared" si="42"/>
        <v>176.74100000000001</v>
      </c>
      <c r="BF73" s="180">
        <f t="shared" si="42"/>
        <v>2.23</v>
      </c>
      <c r="BG73" s="181">
        <f t="shared" si="42"/>
        <v>2.23</v>
      </c>
      <c r="BH73" s="181">
        <f t="shared" si="42"/>
        <v>2.23</v>
      </c>
      <c r="BI73" s="182">
        <f t="shared" si="52"/>
        <v>144.13025000000002</v>
      </c>
      <c r="BJ73" s="183">
        <f t="shared" si="52"/>
        <v>144.13025000000002</v>
      </c>
      <c r="BK73" s="183">
        <f t="shared" si="52"/>
        <v>144.13025000000002</v>
      </c>
      <c r="BL73" s="180">
        <f t="shared" si="52"/>
        <v>2.1168083333333336</v>
      </c>
      <c r="BM73" s="181">
        <f t="shared" si="52"/>
        <v>2.1168083333333336</v>
      </c>
      <c r="BN73" s="181">
        <f t="shared" si="52"/>
        <v>2.1168083333333336</v>
      </c>
    </row>
    <row r="74" spans="1:66">
      <c r="A74" s="6">
        <v>41548</v>
      </c>
      <c r="B74" s="43">
        <v>8.5732916261092029E-3</v>
      </c>
      <c r="C74" s="43">
        <v>8.5732916261092029E-3</v>
      </c>
      <c r="D74" s="43">
        <v>8.5732916261092029E-3</v>
      </c>
      <c r="E74" s="65">
        <v>5.6994001053760623E-3</v>
      </c>
      <c r="F74" s="43">
        <v>5.6994001053760623E-3</v>
      </c>
      <c r="G74" s="43">
        <v>5.6994001053760623E-3</v>
      </c>
      <c r="H74" s="9">
        <f t="shared" si="40"/>
        <v>101.77974355021958</v>
      </c>
      <c r="I74" s="8">
        <f t="shared" si="39"/>
        <v>109.86066922013913</v>
      </c>
      <c r="J74" s="45"/>
      <c r="K74" s="43"/>
      <c r="L74" s="43"/>
      <c r="M74" s="65">
        <v>8.0000000000000002E-3</v>
      </c>
      <c r="N74" s="43">
        <v>8.0000000000000002E-3</v>
      </c>
      <c r="O74" s="43">
        <v>8.0000000000000002E-3</v>
      </c>
      <c r="P74" s="65">
        <v>0.13750000000000001</v>
      </c>
      <c r="Q74" s="43">
        <v>0.13750000000000001</v>
      </c>
      <c r="R74" s="43">
        <v>0.13750000000000001</v>
      </c>
      <c r="S74" s="77">
        <v>168.14</v>
      </c>
      <c r="T74" s="45">
        <v>168.14</v>
      </c>
      <c r="U74" s="45">
        <v>168.14</v>
      </c>
      <c r="V74" s="73">
        <f t="shared" si="44"/>
        <v>2.2025999999999999</v>
      </c>
      <c r="W74" s="42">
        <v>2.2025999999999999</v>
      </c>
      <c r="X74" s="42">
        <f t="shared" si="45"/>
        <v>2.2025999999999999</v>
      </c>
      <c r="Y74" s="161">
        <f t="shared" si="46"/>
        <v>2.5192696365857747E-2</v>
      </c>
      <c r="Z74" s="162">
        <f t="shared" si="47"/>
        <v>2.5192696365857747E-2</v>
      </c>
      <c r="AA74" s="162">
        <f t="shared" si="48"/>
        <v>2.5192696365857747E-2</v>
      </c>
      <c r="AB74" s="163">
        <f t="shared" si="49"/>
        <v>1.164101446585053E-2</v>
      </c>
      <c r="AC74" s="162">
        <f t="shared" si="50"/>
        <v>1.164101446585053E-2</v>
      </c>
      <c r="AD74" s="162">
        <f t="shared" si="51"/>
        <v>1.164101446585053E-2</v>
      </c>
      <c r="AE74" s="163">
        <f t="shared" si="36"/>
        <v>2.2161391999999669E-2</v>
      </c>
      <c r="AF74" s="162">
        <f t="shared" si="36"/>
        <v>2.2161391999999669E-2</v>
      </c>
      <c r="AG74" s="162">
        <f t="shared" si="36"/>
        <v>2.2161391999999669E-2</v>
      </c>
      <c r="AH74" s="163">
        <f t="shared" si="38"/>
        <v>0.13750000000000001</v>
      </c>
      <c r="AI74" s="162">
        <f t="shared" si="38"/>
        <v>0.13750000000000001</v>
      </c>
      <c r="AJ74" s="162">
        <f t="shared" si="38"/>
        <v>0.13750000000000001</v>
      </c>
      <c r="AK74" s="180">
        <f t="shared" si="37"/>
        <v>168.14</v>
      </c>
      <c r="AL74" s="181">
        <f t="shared" si="37"/>
        <v>168.14</v>
      </c>
      <c r="AM74" s="181">
        <f t="shared" si="37"/>
        <v>168.14</v>
      </c>
      <c r="AN74" s="180">
        <f t="shared" si="37"/>
        <v>2.2025999999999999</v>
      </c>
      <c r="AO74" s="181">
        <f t="shared" si="37"/>
        <v>2.2025999999999999</v>
      </c>
      <c r="AP74" s="181">
        <f t="shared" si="37"/>
        <v>2.2025999999999999</v>
      </c>
      <c r="AQ74" s="161">
        <f t="shared" si="30"/>
        <v>5.2660546115212314E-2</v>
      </c>
      <c r="AR74" s="162">
        <f t="shared" si="31"/>
        <v>5.2660546115212314E-2</v>
      </c>
      <c r="AS74" s="162">
        <f t="shared" si="32"/>
        <v>5.2660546115212314E-2</v>
      </c>
      <c r="AT74" s="163">
        <f t="shared" si="33"/>
        <v>5.8374848715134764E-2</v>
      </c>
      <c r="AU74" s="162">
        <f t="shared" si="34"/>
        <v>5.8374848715134764E-2</v>
      </c>
      <c r="AV74" s="162">
        <f t="shared" si="35"/>
        <v>5.8374848715134764E-2</v>
      </c>
      <c r="AW74" s="163">
        <f t="shared" si="41"/>
        <v>7.6129082031062723E-2</v>
      </c>
      <c r="AX74" s="162">
        <f t="shared" si="41"/>
        <v>7.6129082031062723E-2</v>
      </c>
      <c r="AY74" s="162">
        <f t="shared" si="41"/>
        <v>7.6129082031062723E-2</v>
      </c>
      <c r="AZ74" s="163">
        <f t="shared" si="43"/>
        <v>0.13750000000000001</v>
      </c>
      <c r="BA74" s="162">
        <f t="shared" si="43"/>
        <v>0.13750000000000001</v>
      </c>
      <c r="BB74" s="162">
        <f t="shared" si="43"/>
        <v>0.13750000000000001</v>
      </c>
      <c r="BC74" s="180">
        <f t="shared" si="42"/>
        <v>168.14</v>
      </c>
      <c r="BD74" s="181">
        <f t="shared" si="42"/>
        <v>168.14</v>
      </c>
      <c r="BE74" s="181">
        <f t="shared" si="42"/>
        <v>168.14</v>
      </c>
      <c r="BF74" s="180">
        <f t="shared" si="42"/>
        <v>2.2025999999999999</v>
      </c>
      <c r="BG74" s="181">
        <f t="shared" si="42"/>
        <v>2.2025999999999999</v>
      </c>
      <c r="BH74" s="181">
        <f t="shared" si="42"/>
        <v>2.2025999999999999</v>
      </c>
      <c r="BI74" s="182">
        <f t="shared" si="52"/>
        <v>148.78166666666667</v>
      </c>
      <c r="BJ74" s="183">
        <f t="shared" si="52"/>
        <v>148.78166666666667</v>
      </c>
      <c r="BK74" s="183">
        <f t="shared" si="52"/>
        <v>148.78166666666667</v>
      </c>
      <c r="BL74" s="180">
        <f t="shared" si="52"/>
        <v>2.1310833333333332</v>
      </c>
      <c r="BM74" s="181">
        <f t="shared" si="52"/>
        <v>2.1310833333333332</v>
      </c>
      <c r="BN74" s="181">
        <f t="shared" si="52"/>
        <v>2.1310833333333332</v>
      </c>
    </row>
    <row r="75" spans="1:66">
      <c r="A75" s="6">
        <v>41579</v>
      </c>
      <c r="B75" s="43">
        <v>2.8990613188011327E-3</v>
      </c>
      <c r="C75" s="43">
        <v>2.8990613188011327E-3</v>
      </c>
      <c r="D75" s="43">
        <v>2.8990613188011327E-3</v>
      </c>
      <c r="E75" s="65">
        <v>5.4011648006808688E-3</v>
      </c>
      <c r="F75" s="43">
        <v>5.4011648006808688E-3</v>
      </c>
      <c r="G75" s="43">
        <v>5.4011648006808688E-3</v>
      </c>
      <c r="H75" s="9">
        <f t="shared" si="40"/>
        <v>96.453864989620513</v>
      </c>
      <c r="I75" s="8">
        <f t="shared" si="39"/>
        <v>110.45404479971019</v>
      </c>
      <c r="J75" s="45"/>
      <c r="K75" s="43"/>
      <c r="L75" s="43"/>
      <c r="M75" s="65">
        <v>7.0999999999999995E-3</v>
      </c>
      <c r="N75" s="43">
        <v>7.0999999999999995E-3</v>
      </c>
      <c r="O75" s="43">
        <v>7.0999999999999995E-3</v>
      </c>
      <c r="P75" s="65">
        <v>0.13750000000000001</v>
      </c>
      <c r="Q75" s="43">
        <v>0.13750000000000001</v>
      </c>
      <c r="R75" s="43">
        <v>0.13750000000000001</v>
      </c>
      <c r="S75" s="77">
        <v>205</v>
      </c>
      <c r="T75" s="45">
        <v>205</v>
      </c>
      <c r="U75" s="45">
        <v>205</v>
      </c>
      <c r="V75" s="73">
        <f t="shared" si="44"/>
        <v>2.3249</v>
      </c>
      <c r="W75" s="42">
        <v>2.3249</v>
      </c>
      <c r="X75" s="42">
        <f t="shared" si="45"/>
        <v>2.3249</v>
      </c>
      <c r="Y75" s="161">
        <f t="shared" si="46"/>
        <v>2.6661806741228311E-2</v>
      </c>
      <c r="Z75" s="162">
        <f t="shared" si="47"/>
        <v>2.6661806741228311E-2</v>
      </c>
      <c r="AA75" s="162">
        <f t="shared" si="48"/>
        <v>2.6661806741228311E-2</v>
      </c>
      <c r="AB75" s="163">
        <f t="shared" si="49"/>
        <v>1.4670084139615458E-2</v>
      </c>
      <c r="AC75" s="162">
        <f t="shared" si="50"/>
        <v>1.4670084139615458E-2</v>
      </c>
      <c r="AD75" s="162">
        <f t="shared" si="51"/>
        <v>1.4670084139615458E-2</v>
      </c>
      <c r="AE75" s="163">
        <f t="shared" si="36"/>
        <v>2.2262897600000109E-2</v>
      </c>
      <c r="AF75" s="162">
        <f t="shared" si="36"/>
        <v>2.2262897600000109E-2</v>
      </c>
      <c r="AG75" s="162">
        <f t="shared" si="36"/>
        <v>2.2262897600000109E-2</v>
      </c>
      <c r="AH75" s="163">
        <f t="shared" si="38"/>
        <v>0.13750000000000001</v>
      </c>
      <c r="AI75" s="162">
        <f t="shared" si="38"/>
        <v>0.13750000000000001</v>
      </c>
      <c r="AJ75" s="162">
        <f t="shared" si="38"/>
        <v>0.13750000000000001</v>
      </c>
      <c r="AK75" s="180">
        <f t="shared" si="37"/>
        <v>205</v>
      </c>
      <c r="AL75" s="181">
        <f t="shared" si="37"/>
        <v>205</v>
      </c>
      <c r="AM75" s="181">
        <f t="shared" si="37"/>
        <v>205</v>
      </c>
      <c r="AN75" s="180">
        <f t="shared" si="37"/>
        <v>2.3249</v>
      </c>
      <c r="AO75" s="181">
        <f t="shared" si="37"/>
        <v>2.3249</v>
      </c>
      <c r="AP75" s="181">
        <f t="shared" si="37"/>
        <v>2.3249</v>
      </c>
      <c r="AQ75" s="161">
        <f t="shared" si="30"/>
        <v>5.5985161653133719E-2</v>
      </c>
      <c r="AR75" s="162">
        <f t="shared" si="31"/>
        <v>5.5985161653133719E-2</v>
      </c>
      <c r="AS75" s="162">
        <f t="shared" si="32"/>
        <v>5.5985161653133719E-2</v>
      </c>
      <c r="AT75" s="163">
        <f t="shared" si="33"/>
        <v>5.7744067237048169E-2</v>
      </c>
      <c r="AU75" s="162">
        <f t="shared" si="34"/>
        <v>5.7744067237048169E-2</v>
      </c>
      <c r="AV75" s="162">
        <f t="shared" si="35"/>
        <v>5.7744067237048169E-2</v>
      </c>
      <c r="AW75" s="163">
        <f t="shared" si="41"/>
        <v>7.7948675664892386E-2</v>
      </c>
      <c r="AX75" s="162">
        <f t="shared" si="41"/>
        <v>7.7948675664892386E-2</v>
      </c>
      <c r="AY75" s="162">
        <f t="shared" si="41"/>
        <v>7.7948675664892386E-2</v>
      </c>
      <c r="AZ75" s="163">
        <f t="shared" si="43"/>
        <v>0.13750000000000001</v>
      </c>
      <c r="BA75" s="162">
        <f t="shared" si="43"/>
        <v>0.13750000000000001</v>
      </c>
      <c r="BB75" s="162">
        <f t="shared" si="43"/>
        <v>0.13750000000000001</v>
      </c>
      <c r="BC75" s="180">
        <f t="shared" si="42"/>
        <v>205</v>
      </c>
      <c r="BD75" s="181">
        <f t="shared" si="42"/>
        <v>205</v>
      </c>
      <c r="BE75" s="181">
        <f t="shared" si="42"/>
        <v>205</v>
      </c>
      <c r="BF75" s="180">
        <f t="shared" si="42"/>
        <v>2.3249</v>
      </c>
      <c r="BG75" s="181">
        <f t="shared" si="42"/>
        <v>2.3249</v>
      </c>
      <c r="BH75" s="181">
        <f t="shared" si="42"/>
        <v>2.3249</v>
      </c>
      <c r="BI75" s="182">
        <f t="shared" si="52"/>
        <v>156.71291666666664</v>
      </c>
      <c r="BJ75" s="183">
        <f t="shared" si="52"/>
        <v>156.71291666666664</v>
      </c>
      <c r="BK75" s="183">
        <f t="shared" si="52"/>
        <v>156.71291666666664</v>
      </c>
      <c r="BL75" s="180">
        <f t="shared" si="52"/>
        <v>2.1492083333333332</v>
      </c>
      <c r="BM75" s="181">
        <f t="shared" si="52"/>
        <v>2.1492083333333332</v>
      </c>
      <c r="BN75" s="181">
        <f t="shared" si="52"/>
        <v>2.1492083333333332</v>
      </c>
    </row>
    <row r="76" spans="1:66">
      <c r="A76" s="6">
        <v>41609</v>
      </c>
      <c r="B76" s="43">
        <v>5.9831679024155981E-3</v>
      </c>
      <c r="C76" s="55">
        <v>5.9831679024155981E-3</v>
      </c>
      <c r="D76" s="55">
        <v>5.9831679024155981E-3</v>
      </c>
      <c r="E76" s="65">
        <v>9.1995736137817641E-3</v>
      </c>
      <c r="F76" s="55">
        <v>9.1995736137817641E-3</v>
      </c>
      <c r="G76" s="55">
        <v>9.1995736137817641E-3</v>
      </c>
      <c r="H76" s="9">
        <f t="shared" si="40"/>
        <v>164.28575391625239</v>
      </c>
      <c r="I76" s="8">
        <f>I75+(I75*F76)</f>
        <v>111.47017491578507</v>
      </c>
      <c r="J76" s="43">
        <f>(AVERAGE(I65:I76)/AVERAGE(I53:I64))-1</f>
        <v>6.2043136198709714E-2</v>
      </c>
      <c r="K76" s="43">
        <f>(AVERAGE(I74:I76)/AVERAGE(I62:I64))-1</f>
        <v>5.8410487642573061E-2</v>
      </c>
      <c r="L76" s="43"/>
      <c r="M76" s="65">
        <v>7.8000000000000005E-3</v>
      </c>
      <c r="N76" s="55">
        <v>7.8000000000000005E-3</v>
      </c>
      <c r="O76" s="55">
        <v>7.8000000000000005E-3</v>
      </c>
      <c r="P76" s="65">
        <v>0.13750000000000001</v>
      </c>
      <c r="Q76" s="55">
        <v>0.13750000000000001</v>
      </c>
      <c r="R76" s="55">
        <v>0.13750000000000001</v>
      </c>
      <c r="S76" s="104">
        <v>193.77099999999999</v>
      </c>
      <c r="T76" s="102">
        <v>193.77099999999999</v>
      </c>
      <c r="U76" s="102">
        <v>193.77099999999999</v>
      </c>
      <c r="V76" s="73">
        <f t="shared" si="44"/>
        <v>2.3426</v>
      </c>
      <c r="W76" s="56">
        <v>2.3426</v>
      </c>
      <c r="X76" s="56">
        <f t="shared" si="45"/>
        <v>2.3426</v>
      </c>
      <c r="Y76" s="161">
        <f t="shared" si="46"/>
        <v>1.7549165067994643E-2</v>
      </c>
      <c r="Z76" s="162">
        <f t="shared" si="47"/>
        <v>1.7549165067994643E-2</v>
      </c>
      <c r="AA76" s="162">
        <f t="shared" si="48"/>
        <v>1.7549165067994643E-2</v>
      </c>
      <c r="AB76" s="163">
        <f t="shared" si="49"/>
        <v>2.043332557722799E-2</v>
      </c>
      <c r="AC76" s="162">
        <f t="shared" si="50"/>
        <v>2.043332557722799E-2</v>
      </c>
      <c r="AD76" s="162">
        <f t="shared" si="51"/>
        <v>2.043332557722799E-2</v>
      </c>
      <c r="AE76" s="163">
        <f t="shared" si="36"/>
        <v>2.3075023040000309E-2</v>
      </c>
      <c r="AF76" s="162">
        <f t="shared" si="36"/>
        <v>2.3075023040000309E-2</v>
      </c>
      <c r="AG76" s="162">
        <f t="shared" si="36"/>
        <v>2.3075023040000309E-2</v>
      </c>
      <c r="AH76" s="163">
        <f t="shared" si="38"/>
        <v>0.13750000000000001</v>
      </c>
      <c r="AI76" s="162">
        <f t="shared" si="38"/>
        <v>0.13750000000000001</v>
      </c>
      <c r="AJ76" s="162">
        <f t="shared" si="38"/>
        <v>0.13750000000000001</v>
      </c>
      <c r="AK76" s="180">
        <f t="shared" si="37"/>
        <v>193.77099999999999</v>
      </c>
      <c r="AL76" s="181">
        <f t="shared" si="37"/>
        <v>193.77099999999999</v>
      </c>
      <c r="AM76" s="181">
        <f t="shared" si="37"/>
        <v>193.77099999999999</v>
      </c>
      <c r="AN76" s="180">
        <f t="shared" si="37"/>
        <v>2.3426</v>
      </c>
      <c r="AO76" s="181">
        <f t="shared" si="37"/>
        <v>2.3426</v>
      </c>
      <c r="AP76" s="181">
        <f t="shared" si="37"/>
        <v>2.3426</v>
      </c>
      <c r="AQ76" s="161">
        <f t="shared" si="30"/>
        <v>5.5106104434671455E-2</v>
      </c>
      <c r="AR76" s="162">
        <f t="shared" si="31"/>
        <v>5.5106104434671455E-2</v>
      </c>
      <c r="AS76" s="162">
        <f t="shared" si="32"/>
        <v>5.5106104434671455E-2</v>
      </c>
      <c r="AT76" s="163">
        <f t="shared" si="33"/>
        <v>5.9106832553310618E-2</v>
      </c>
      <c r="AU76" s="162">
        <f t="shared" si="34"/>
        <v>5.9106832553310618E-2</v>
      </c>
      <c r="AV76" s="162">
        <f t="shared" si="35"/>
        <v>5.9106832553310618E-2</v>
      </c>
      <c r="AW76" s="163">
        <f t="shared" si="41"/>
        <v>8.0629339833958591E-2</v>
      </c>
      <c r="AX76" s="162">
        <f t="shared" si="41"/>
        <v>8.0629339833958591E-2</v>
      </c>
      <c r="AY76" s="162">
        <f t="shared" si="41"/>
        <v>8.0629339833958591E-2</v>
      </c>
      <c r="AZ76" s="163">
        <f t="shared" si="43"/>
        <v>0.13750000000000001</v>
      </c>
      <c r="BA76" s="162">
        <f t="shared" si="43"/>
        <v>0.13750000000000001</v>
      </c>
      <c r="BB76" s="162">
        <f t="shared" si="43"/>
        <v>0.13750000000000001</v>
      </c>
      <c r="BC76" s="180">
        <f t="shared" si="42"/>
        <v>193.77099999999999</v>
      </c>
      <c r="BD76" s="181">
        <f t="shared" si="42"/>
        <v>193.77099999999999</v>
      </c>
      <c r="BE76" s="181">
        <f t="shared" si="42"/>
        <v>193.77099999999999</v>
      </c>
      <c r="BF76" s="180">
        <f t="shared" si="42"/>
        <v>2.3426</v>
      </c>
      <c r="BG76" s="181">
        <f t="shared" si="42"/>
        <v>2.3426</v>
      </c>
      <c r="BH76" s="181">
        <f t="shared" si="42"/>
        <v>2.3426</v>
      </c>
      <c r="BI76" s="182">
        <f t="shared" si="52"/>
        <v>163.8230833333333</v>
      </c>
      <c r="BJ76" s="183">
        <f t="shared" si="52"/>
        <v>163.8230833333333</v>
      </c>
      <c r="BK76" s="183">
        <f t="shared" si="52"/>
        <v>163.8230833333333</v>
      </c>
      <c r="BL76" s="180">
        <f t="shared" si="52"/>
        <v>2.1741333333333333</v>
      </c>
      <c r="BM76" s="181">
        <f t="shared" si="52"/>
        <v>2.1741333333333333</v>
      </c>
      <c r="BN76" s="181">
        <f t="shared" si="52"/>
        <v>2.1741333333333333</v>
      </c>
    </row>
    <row r="77" spans="1:66">
      <c r="A77" s="53">
        <v>41640</v>
      </c>
      <c r="B77" s="90">
        <v>4.8089603804073455E-3</v>
      </c>
      <c r="C77" s="90">
        <v>4.8089603804073455E-3</v>
      </c>
      <c r="D77" s="90">
        <v>4.8089603804073455E-3</v>
      </c>
      <c r="E77" s="91">
        <v>5.4987825622019315E-3</v>
      </c>
      <c r="F77" s="90">
        <v>5.4987825622019315E-3</v>
      </c>
      <c r="G77" s="90">
        <v>5.4987825622019315E-3</v>
      </c>
      <c r="H77" s="101">
        <f t="shared" si="40"/>
        <v>98.197120516494024</v>
      </c>
      <c r="I77" s="99">
        <f t="shared" si="39"/>
        <v>112.08312516981758</v>
      </c>
      <c r="J77" s="97"/>
      <c r="K77" s="90"/>
      <c r="L77" s="90"/>
      <c r="M77" s="91">
        <v>8.3999999999999995E-3</v>
      </c>
      <c r="N77" s="90">
        <v>8.3999999999999995E-3</v>
      </c>
      <c r="O77" s="90">
        <v>8.3999999999999995E-3</v>
      </c>
      <c r="P77" s="91">
        <v>0.13750000000000001</v>
      </c>
      <c r="Q77" s="90">
        <v>0.13750000000000001</v>
      </c>
      <c r="R77" s="90">
        <v>0.13750000000000001</v>
      </c>
      <c r="S77" s="105">
        <v>206.423</v>
      </c>
      <c r="T77" s="103">
        <v>206.423</v>
      </c>
      <c r="U77" s="103">
        <v>206.423</v>
      </c>
      <c r="V77" s="94">
        <f t="shared" si="44"/>
        <v>2.4262999999999999</v>
      </c>
      <c r="W77" s="95">
        <v>2.4262999999999999</v>
      </c>
      <c r="X77" s="95">
        <f t="shared" si="45"/>
        <v>2.4262999999999999</v>
      </c>
      <c r="Y77" s="164">
        <f t="shared" si="46"/>
        <v>1.3751332874830435E-2</v>
      </c>
      <c r="Z77" s="165">
        <f t="shared" si="47"/>
        <v>1.3751332874830435E-2</v>
      </c>
      <c r="AA77" s="165">
        <f t="shared" si="48"/>
        <v>1.3751332874830435E-2</v>
      </c>
      <c r="AB77" s="166">
        <f t="shared" si="49"/>
        <v>2.0229768901417255E-2</v>
      </c>
      <c r="AC77" s="165">
        <f t="shared" si="50"/>
        <v>2.0229768901417255E-2</v>
      </c>
      <c r="AD77" s="165">
        <f t="shared" si="51"/>
        <v>2.0229768901417255E-2</v>
      </c>
      <c r="AE77" s="166">
        <f t="shared" si="36"/>
        <v>2.3481005192000248E-2</v>
      </c>
      <c r="AF77" s="165">
        <f t="shared" si="36"/>
        <v>2.3481005192000248E-2</v>
      </c>
      <c r="AG77" s="165">
        <f t="shared" si="36"/>
        <v>2.3481005192000248E-2</v>
      </c>
      <c r="AH77" s="166">
        <f t="shared" si="38"/>
        <v>0.13750000000000001</v>
      </c>
      <c r="AI77" s="165">
        <f t="shared" si="38"/>
        <v>0.13750000000000001</v>
      </c>
      <c r="AJ77" s="165">
        <f t="shared" si="38"/>
        <v>0.13750000000000001</v>
      </c>
      <c r="AK77" s="184">
        <f t="shared" si="37"/>
        <v>206.423</v>
      </c>
      <c r="AL77" s="185">
        <f t="shared" si="37"/>
        <v>206.423</v>
      </c>
      <c r="AM77" s="185">
        <f t="shared" si="37"/>
        <v>206.423</v>
      </c>
      <c r="AN77" s="184">
        <f t="shared" si="37"/>
        <v>2.4262999999999999</v>
      </c>
      <c r="AO77" s="185">
        <f t="shared" si="37"/>
        <v>2.4262999999999999</v>
      </c>
      <c r="AP77" s="185">
        <f t="shared" si="37"/>
        <v>2.4262999999999999</v>
      </c>
      <c r="AQ77" s="164">
        <f t="shared" si="30"/>
        <v>5.6608011688025206E-2</v>
      </c>
      <c r="AR77" s="165">
        <f t="shared" si="31"/>
        <v>5.6608011688025206E-2</v>
      </c>
      <c r="AS77" s="165">
        <f t="shared" si="32"/>
        <v>5.6608011688025206E-2</v>
      </c>
      <c r="AT77" s="166">
        <f t="shared" si="33"/>
        <v>5.5850653925756166E-2</v>
      </c>
      <c r="AU77" s="165">
        <f t="shared" si="34"/>
        <v>5.5850653925756166E-2</v>
      </c>
      <c r="AV77" s="165">
        <f t="shared" si="35"/>
        <v>5.5850653925756166E-2</v>
      </c>
      <c r="AW77" s="166">
        <f t="shared" si="41"/>
        <v>8.3315067390957287E-2</v>
      </c>
      <c r="AX77" s="165">
        <f t="shared" si="41"/>
        <v>8.3315067390957287E-2</v>
      </c>
      <c r="AY77" s="165">
        <f t="shared" si="41"/>
        <v>8.3315067390957287E-2</v>
      </c>
      <c r="AZ77" s="166">
        <f t="shared" si="43"/>
        <v>0.13750000000000001</v>
      </c>
      <c r="BA77" s="165">
        <f t="shared" si="43"/>
        <v>0.13750000000000001</v>
      </c>
      <c r="BB77" s="165">
        <f t="shared" si="43"/>
        <v>0.13750000000000001</v>
      </c>
      <c r="BC77" s="184">
        <f t="shared" si="42"/>
        <v>206.423</v>
      </c>
      <c r="BD77" s="185">
        <f t="shared" si="42"/>
        <v>206.423</v>
      </c>
      <c r="BE77" s="185">
        <f t="shared" si="42"/>
        <v>206.423</v>
      </c>
      <c r="BF77" s="184">
        <f t="shared" si="42"/>
        <v>2.4262999999999999</v>
      </c>
      <c r="BG77" s="185">
        <f t="shared" si="42"/>
        <v>2.4262999999999999</v>
      </c>
      <c r="BH77" s="185">
        <f t="shared" si="42"/>
        <v>2.4262999999999999</v>
      </c>
      <c r="BI77" s="186">
        <f t="shared" si="52"/>
        <v>171.23333333333332</v>
      </c>
      <c r="BJ77" s="187">
        <f t="shared" si="52"/>
        <v>171.23333333333332</v>
      </c>
      <c r="BK77" s="187">
        <f t="shared" si="52"/>
        <v>171.23333333333332</v>
      </c>
      <c r="BL77" s="184">
        <f t="shared" si="52"/>
        <v>2.2106333333333335</v>
      </c>
      <c r="BM77" s="185">
        <f t="shared" si="52"/>
        <v>2.2106333333333335</v>
      </c>
      <c r="BN77" s="185">
        <f t="shared" si="52"/>
        <v>2.2106333333333335</v>
      </c>
    </row>
    <row r="78" spans="1:66">
      <c r="A78" s="6">
        <v>41671</v>
      </c>
      <c r="B78" s="43">
        <v>3.8431748062239812E-3</v>
      </c>
      <c r="C78" s="43">
        <v>3.8431748062239812E-3</v>
      </c>
      <c r="D78" s="43">
        <v>3.8431748062239812E-3</v>
      </c>
      <c r="E78" s="65">
        <v>6.8997515880897531E-3</v>
      </c>
      <c r="F78" s="43">
        <v>6.8997515880897531E-3</v>
      </c>
      <c r="G78" s="43">
        <v>6.8997515880897531E-3</v>
      </c>
      <c r="H78" s="9">
        <f t="shared" si="40"/>
        <v>123.21559009931249</v>
      </c>
      <c r="I78" s="8">
        <f t="shared" si="39"/>
        <v>112.85647089070609</v>
      </c>
      <c r="J78" s="45"/>
      <c r="K78" s="43"/>
      <c r="L78" s="43"/>
      <c r="M78" s="64">
        <v>7.8000000000000005E-3</v>
      </c>
      <c r="N78" s="7">
        <v>7.8000000000000005E-3</v>
      </c>
      <c r="O78" s="7">
        <v>7.8000000000000005E-3</v>
      </c>
      <c r="P78" s="65">
        <v>0.13750000000000001</v>
      </c>
      <c r="Q78" s="43">
        <v>0.13750000000000001</v>
      </c>
      <c r="R78" s="43">
        <v>0.13750000000000001</v>
      </c>
      <c r="S78" s="76">
        <v>171.536</v>
      </c>
      <c r="T78" s="9">
        <v>171.536</v>
      </c>
      <c r="U78" s="9">
        <v>171.536</v>
      </c>
      <c r="V78" s="73">
        <f t="shared" si="44"/>
        <v>2.3334000000000001</v>
      </c>
      <c r="W78" s="42">
        <v>2.3334000000000001</v>
      </c>
      <c r="X78" s="42">
        <f t="shared" si="45"/>
        <v>2.3334000000000001</v>
      </c>
      <c r="Y78" s="161">
        <f t="shared" si="46"/>
        <v>1.4705662520927865E-2</v>
      </c>
      <c r="Z78" s="162">
        <f t="shared" si="47"/>
        <v>1.4705662520927865E-2</v>
      </c>
      <c r="AA78" s="162">
        <f t="shared" si="48"/>
        <v>1.4705662520927865E-2</v>
      </c>
      <c r="AB78" s="163">
        <f t="shared" si="49"/>
        <v>2.1750458259381045E-2</v>
      </c>
      <c r="AC78" s="162">
        <f t="shared" si="50"/>
        <v>2.1750458259381045E-2</v>
      </c>
      <c r="AD78" s="162">
        <f t="shared" si="51"/>
        <v>2.1750458259381045E-2</v>
      </c>
      <c r="AE78" s="163">
        <f t="shared" si="36"/>
        <v>2.4192391056000018E-2</v>
      </c>
      <c r="AF78" s="162">
        <f t="shared" si="36"/>
        <v>2.4192391056000018E-2</v>
      </c>
      <c r="AG78" s="162">
        <f t="shared" si="36"/>
        <v>2.4192391056000018E-2</v>
      </c>
      <c r="AH78" s="163">
        <f t="shared" si="38"/>
        <v>0.13750000000000001</v>
      </c>
      <c r="AI78" s="162">
        <f t="shared" si="38"/>
        <v>0.13750000000000001</v>
      </c>
      <c r="AJ78" s="162">
        <f t="shared" si="38"/>
        <v>0.13750000000000001</v>
      </c>
      <c r="AK78" s="180">
        <f t="shared" si="37"/>
        <v>171.536</v>
      </c>
      <c r="AL78" s="181">
        <f t="shared" si="37"/>
        <v>171.536</v>
      </c>
      <c r="AM78" s="181">
        <f t="shared" si="37"/>
        <v>171.536</v>
      </c>
      <c r="AN78" s="180">
        <f t="shared" si="37"/>
        <v>2.3334000000000001</v>
      </c>
      <c r="AO78" s="181">
        <f t="shared" si="37"/>
        <v>2.3334000000000001</v>
      </c>
      <c r="AP78" s="181">
        <f t="shared" si="37"/>
        <v>2.3334000000000001</v>
      </c>
      <c r="AQ78" s="161">
        <f t="shared" si="30"/>
        <v>5.7590848097345715E-2</v>
      </c>
      <c r="AR78" s="162">
        <f t="shared" si="31"/>
        <v>5.7590848097345715E-2</v>
      </c>
      <c r="AS78" s="162">
        <f t="shared" si="32"/>
        <v>5.7590848097345715E-2</v>
      </c>
      <c r="AT78" s="163">
        <f t="shared" si="33"/>
        <v>5.6795176240136858E-2</v>
      </c>
      <c r="AU78" s="162">
        <f t="shared" si="34"/>
        <v>5.6795176240136858E-2</v>
      </c>
      <c r="AV78" s="162">
        <f t="shared" si="35"/>
        <v>5.6795176240136858E-2</v>
      </c>
      <c r="AW78" s="163">
        <f t="shared" si="41"/>
        <v>8.654948737719681E-2</v>
      </c>
      <c r="AX78" s="162">
        <f t="shared" si="41"/>
        <v>8.654948737719681E-2</v>
      </c>
      <c r="AY78" s="162">
        <f t="shared" si="41"/>
        <v>8.654948737719681E-2</v>
      </c>
      <c r="AZ78" s="163">
        <f t="shared" si="43"/>
        <v>0.13750000000000001</v>
      </c>
      <c r="BA78" s="162">
        <f t="shared" si="43"/>
        <v>0.13750000000000001</v>
      </c>
      <c r="BB78" s="162">
        <f t="shared" si="43"/>
        <v>0.13750000000000001</v>
      </c>
      <c r="BC78" s="180">
        <f t="shared" si="42"/>
        <v>171.536</v>
      </c>
      <c r="BD78" s="181">
        <f t="shared" si="42"/>
        <v>171.536</v>
      </c>
      <c r="BE78" s="181">
        <f t="shared" si="42"/>
        <v>171.536</v>
      </c>
      <c r="BF78" s="180">
        <f t="shared" si="42"/>
        <v>2.3334000000000001</v>
      </c>
      <c r="BG78" s="181">
        <f t="shared" si="42"/>
        <v>2.3334000000000001</v>
      </c>
      <c r="BH78" s="181">
        <f t="shared" si="42"/>
        <v>2.3334000000000001</v>
      </c>
      <c r="BI78" s="182">
        <f t="shared" si="52"/>
        <v>174.46408333333332</v>
      </c>
      <c r="BJ78" s="183">
        <f t="shared" si="52"/>
        <v>174.46408333333332</v>
      </c>
      <c r="BK78" s="183">
        <f t="shared" si="52"/>
        <v>174.46408333333332</v>
      </c>
      <c r="BL78" s="180">
        <f t="shared" si="52"/>
        <v>2.2404666666666668</v>
      </c>
      <c r="BM78" s="181">
        <f t="shared" si="52"/>
        <v>2.2404666666666668</v>
      </c>
      <c r="BN78" s="181">
        <f t="shared" si="52"/>
        <v>2.2404666666666668</v>
      </c>
    </row>
    <row r="79" spans="1:66">
      <c r="A79" s="6">
        <v>41699</v>
      </c>
      <c r="B79" s="43">
        <v>1.6663658896798994E-2</v>
      </c>
      <c r="C79" s="43">
        <v>1.6663658896798994E-2</v>
      </c>
      <c r="D79" s="43">
        <v>1.6663658896798994E-2</v>
      </c>
      <c r="E79" s="65">
        <v>9.2004846175353094E-3</v>
      </c>
      <c r="F79" s="43">
        <v>9.2004846175353094E-3</v>
      </c>
      <c r="G79" s="43">
        <v>9.2004846175353094E-3</v>
      </c>
      <c r="H79" s="9">
        <f t="shared" si="40"/>
        <v>164.30202259834081</v>
      </c>
      <c r="I79" s="8">
        <f>I78+(I78*F79)</f>
        <v>113.89480511512535</v>
      </c>
      <c r="J79" s="45"/>
      <c r="K79" s="43">
        <f>(AVERAGE(I77:I79)/AVERAGE(I65:I67))-1</f>
        <v>5.8068077109048932E-2</v>
      </c>
      <c r="L79" s="43"/>
      <c r="M79" s="64">
        <v>7.6E-3</v>
      </c>
      <c r="N79" s="7">
        <v>7.6E-3</v>
      </c>
      <c r="O79" s="7">
        <v>7.6E-3</v>
      </c>
      <c r="P79" s="65">
        <v>0.13750000000000001</v>
      </c>
      <c r="Q79" s="43">
        <v>0.13750000000000001</v>
      </c>
      <c r="R79" s="43">
        <v>0.13750000000000001</v>
      </c>
      <c r="S79" s="76">
        <v>169</v>
      </c>
      <c r="T79" s="9">
        <v>169</v>
      </c>
      <c r="U79" s="9">
        <v>169</v>
      </c>
      <c r="V79" s="73">
        <f t="shared" si="44"/>
        <v>2.2629999999999999</v>
      </c>
      <c r="W79" s="42">
        <v>2.2629999999999999</v>
      </c>
      <c r="X79" s="42">
        <f t="shared" si="45"/>
        <v>2.2629999999999999</v>
      </c>
      <c r="Y79" s="161">
        <f t="shared" si="46"/>
        <v>2.5478759960621877E-2</v>
      </c>
      <c r="Z79" s="162">
        <f t="shared" si="47"/>
        <v>2.5478759960621877E-2</v>
      </c>
      <c r="AA79" s="162">
        <f t="shared" si="48"/>
        <v>2.5478759960621877E-2</v>
      </c>
      <c r="AB79" s="163">
        <f t="shared" si="49"/>
        <v>2.1751380592809566E-2</v>
      </c>
      <c r="AC79" s="162">
        <f t="shared" si="50"/>
        <v>2.1751380592809566E-2</v>
      </c>
      <c r="AD79" s="162">
        <f t="shared" si="51"/>
        <v>2.1751380592809566E-2</v>
      </c>
      <c r="AE79" s="163">
        <f t="shared" si="36"/>
        <v>2.3989137952000084E-2</v>
      </c>
      <c r="AF79" s="162">
        <f t="shared" si="36"/>
        <v>2.3989137952000084E-2</v>
      </c>
      <c r="AG79" s="162">
        <f t="shared" si="36"/>
        <v>2.3989137952000084E-2</v>
      </c>
      <c r="AH79" s="163">
        <f t="shared" si="38"/>
        <v>0.13750000000000001</v>
      </c>
      <c r="AI79" s="162">
        <f t="shared" si="38"/>
        <v>0.13750000000000001</v>
      </c>
      <c r="AJ79" s="162">
        <f t="shared" si="38"/>
        <v>0.13750000000000001</v>
      </c>
      <c r="AK79" s="180">
        <f t="shared" si="37"/>
        <v>169</v>
      </c>
      <c r="AL79" s="181">
        <f t="shared" si="37"/>
        <v>169</v>
      </c>
      <c r="AM79" s="181">
        <f t="shared" si="37"/>
        <v>169</v>
      </c>
      <c r="AN79" s="180">
        <f t="shared" si="37"/>
        <v>2.2629999999999999</v>
      </c>
      <c r="AO79" s="181">
        <f t="shared" si="37"/>
        <v>2.2629999999999999</v>
      </c>
      <c r="AP79" s="181">
        <f t="shared" si="37"/>
        <v>2.2629999999999999</v>
      </c>
      <c r="AQ79" s="161">
        <f t="shared" si="30"/>
        <v>7.3001170008901273E-2</v>
      </c>
      <c r="AR79" s="162">
        <f t="shared" si="31"/>
        <v>7.3001170008901273E-2</v>
      </c>
      <c r="AS79" s="162">
        <f t="shared" si="32"/>
        <v>7.3001170008901273E-2</v>
      </c>
      <c r="AT79" s="163">
        <f t="shared" si="33"/>
        <v>6.1528910091982691E-2</v>
      </c>
      <c r="AU79" s="162">
        <f t="shared" si="34"/>
        <v>6.1528910091982691E-2</v>
      </c>
      <c r="AV79" s="162">
        <f t="shared" si="35"/>
        <v>6.1528910091982691E-2</v>
      </c>
      <c r="AW79" s="163">
        <f t="shared" si="41"/>
        <v>8.8927057371456897E-2</v>
      </c>
      <c r="AX79" s="162">
        <f t="shared" si="41"/>
        <v>8.8927057371456897E-2</v>
      </c>
      <c r="AY79" s="162">
        <f t="shared" si="41"/>
        <v>8.8927057371456897E-2</v>
      </c>
      <c r="AZ79" s="163">
        <f t="shared" si="43"/>
        <v>0.13750000000000001</v>
      </c>
      <c r="BA79" s="162">
        <f t="shared" si="43"/>
        <v>0.13750000000000001</v>
      </c>
      <c r="BB79" s="162">
        <f t="shared" si="43"/>
        <v>0.13750000000000001</v>
      </c>
      <c r="BC79" s="180">
        <f t="shared" si="42"/>
        <v>169</v>
      </c>
      <c r="BD79" s="181">
        <f t="shared" si="42"/>
        <v>169</v>
      </c>
      <c r="BE79" s="181">
        <f t="shared" si="42"/>
        <v>169</v>
      </c>
      <c r="BF79" s="180">
        <f t="shared" si="42"/>
        <v>2.2629999999999999</v>
      </c>
      <c r="BG79" s="181">
        <f t="shared" si="42"/>
        <v>2.2629999999999999</v>
      </c>
      <c r="BH79" s="181">
        <f t="shared" si="42"/>
        <v>2.2629999999999999</v>
      </c>
      <c r="BI79" s="182">
        <f t="shared" si="52"/>
        <v>177.11241666666669</v>
      </c>
      <c r="BJ79" s="183">
        <f t="shared" si="52"/>
        <v>177.11241666666669</v>
      </c>
      <c r="BK79" s="183">
        <f t="shared" si="52"/>
        <v>177.11241666666669</v>
      </c>
      <c r="BL79" s="180">
        <f t="shared" si="52"/>
        <v>2.2612333333333337</v>
      </c>
      <c r="BM79" s="181">
        <f t="shared" si="52"/>
        <v>2.2612333333333337</v>
      </c>
      <c r="BN79" s="181">
        <f t="shared" si="52"/>
        <v>2.2612333333333337</v>
      </c>
    </row>
    <row r="80" spans="1:66">
      <c r="A80" s="6">
        <v>41730</v>
      </c>
      <c r="B80" s="43">
        <v>7.8484007049612892E-3</v>
      </c>
      <c r="C80" s="43">
        <v>7.8484007049612892E-3</v>
      </c>
      <c r="D80" s="43">
        <v>7.8484007049612892E-3</v>
      </c>
      <c r="E80" s="65">
        <v>6.7002190653553395E-3</v>
      </c>
      <c r="F80" s="43">
        <v>6.7002190653553395E-3</v>
      </c>
      <c r="G80" s="43">
        <v>6.7002190653553395E-3</v>
      </c>
      <c r="H80" s="9">
        <f t="shared" si="40"/>
        <v>119.65234333327466</v>
      </c>
      <c r="I80" s="8">
        <f t="shared" si="39"/>
        <v>114.65792525980264</v>
      </c>
      <c r="J80" s="150"/>
      <c r="K80" s="43"/>
      <c r="L80" s="43"/>
      <c r="M80" s="64">
        <v>8.199999999999999E-3</v>
      </c>
      <c r="N80" s="7">
        <v>8.199999999999999E-3</v>
      </c>
      <c r="O80" s="7">
        <v>8.199999999999999E-3</v>
      </c>
      <c r="P80" s="65">
        <v>0.13750000000000001</v>
      </c>
      <c r="Q80" s="43">
        <v>0.13750000000000001</v>
      </c>
      <c r="R80" s="43">
        <v>0.13750000000000001</v>
      </c>
      <c r="S80" s="76">
        <v>146.345</v>
      </c>
      <c r="T80" s="9">
        <v>146.345</v>
      </c>
      <c r="U80" s="9">
        <v>146.345</v>
      </c>
      <c r="V80" s="73">
        <f t="shared" si="44"/>
        <v>2.2359999999999998</v>
      </c>
      <c r="W80" s="42">
        <v>2.2359999999999998</v>
      </c>
      <c r="X80" s="42">
        <f t="shared" si="45"/>
        <v>2.2359999999999998</v>
      </c>
      <c r="Y80" s="161">
        <f t="shared" si="46"/>
        <v>2.8580724232335486E-2</v>
      </c>
      <c r="Z80" s="162">
        <f t="shared" si="47"/>
        <v>2.8580724232335486E-2</v>
      </c>
      <c r="AA80" s="162">
        <f t="shared" si="48"/>
        <v>2.8580724232335486E-2</v>
      </c>
      <c r="AB80" s="163">
        <f t="shared" si="49"/>
        <v>2.2972236775910648E-2</v>
      </c>
      <c r="AC80" s="162">
        <f t="shared" si="50"/>
        <v>2.2972236775910648E-2</v>
      </c>
      <c r="AD80" s="162">
        <f t="shared" si="51"/>
        <v>2.2972236775910648E-2</v>
      </c>
      <c r="AE80" s="163">
        <f t="shared" si="36"/>
        <v>2.3786046096000213E-2</v>
      </c>
      <c r="AF80" s="162">
        <f t="shared" si="36"/>
        <v>2.3786046096000213E-2</v>
      </c>
      <c r="AG80" s="162">
        <f t="shared" si="36"/>
        <v>2.3786046096000213E-2</v>
      </c>
      <c r="AH80" s="163">
        <f t="shared" si="38"/>
        <v>0.13750000000000001</v>
      </c>
      <c r="AI80" s="162">
        <f t="shared" si="38"/>
        <v>0.13750000000000001</v>
      </c>
      <c r="AJ80" s="162">
        <f t="shared" si="38"/>
        <v>0.13750000000000001</v>
      </c>
      <c r="AK80" s="180">
        <f t="shared" si="37"/>
        <v>146.345</v>
      </c>
      <c r="AL80" s="181">
        <f t="shared" si="37"/>
        <v>146.345</v>
      </c>
      <c r="AM80" s="181">
        <f t="shared" si="37"/>
        <v>146.345</v>
      </c>
      <c r="AN80" s="180">
        <f t="shared" si="37"/>
        <v>2.2359999999999998</v>
      </c>
      <c r="AO80" s="181">
        <f t="shared" si="37"/>
        <v>2.2359999999999998</v>
      </c>
      <c r="AP80" s="181">
        <f t="shared" si="37"/>
        <v>2.2359999999999998</v>
      </c>
      <c r="AQ80" s="161">
        <f t="shared" ref="AQ80:AQ111" si="53">FVSCHEDULE(1,B69:B80)-1</f>
        <v>7.9848469558061907E-2</v>
      </c>
      <c r="AR80" s="162">
        <f t="shared" ref="AR80:AR111" si="54">FVSCHEDULE(1,C69:C80)-1</f>
        <v>7.9848469558061907E-2</v>
      </c>
      <c r="AS80" s="162">
        <f t="shared" ref="AS80:AS111" si="55">FVSCHEDULE(1,D69:D80)-1</f>
        <v>7.9848469558061907E-2</v>
      </c>
      <c r="AT80" s="163">
        <f t="shared" ref="AT80:AT111" si="56">FVSCHEDULE(1,E69:E80)-1</f>
        <v>6.279552187877413E-2</v>
      </c>
      <c r="AU80" s="162">
        <f t="shared" ref="AU80:AU111" si="57">FVSCHEDULE(1,F69:F80)-1</f>
        <v>6.279552187877413E-2</v>
      </c>
      <c r="AV80" s="162">
        <f t="shared" ref="AV80:AV111" si="58">FVSCHEDULE(1,G69:G80)-1</f>
        <v>6.279552187877413E-2</v>
      </c>
      <c r="AW80" s="163">
        <f t="shared" si="41"/>
        <v>9.1308408789168016E-2</v>
      </c>
      <c r="AX80" s="162">
        <f t="shared" si="41"/>
        <v>9.1308408789168016E-2</v>
      </c>
      <c r="AY80" s="162">
        <f t="shared" si="41"/>
        <v>9.1308408789168016E-2</v>
      </c>
      <c r="AZ80" s="163">
        <f t="shared" si="43"/>
        <v>0.13750000000000001</v>
      </c>
      <c r="BA80" s="162">
        <f t="shared" si="43"/>
        <v>0.13750000000000001</v>
      </c>
      <c r="BB80" s="162">
        <f t="shared" si="43"/>
        <v>0.13750000000000001</v>
      </c>
      <c r="BC80" s="180">
        <f t="shared" si="42"/>
        <v>146.345</v>
      </c>
      <c r="BD80" s="181">
        <f t="shared" si="42"/>
        <v>146.345</v>
      </c>
      <c r="BE80" s="181">
        <f t="shared" si="42"/>
        <v>146.345</v>
      </c>
      <c r="BF80" s="180">
        <f t="shared" si="42"/>
        <v>2.2359999999999998</v>
      </c>
      <c r="BG80" s="181">
        <f t="shared" si="42"/>
        <v>2.2359999999999998</v>
      </c>
      <c r="BH80" s="181">
        <f t="shared" si="42"/>
        <v>2.2359999999999998</v>
      </c>
      <c r="BI80" s="182">
        <f t="shared" si="52"/>
        <v>180.16599999999997</v>
      </c>
      <c r="BJ80" s="183">
        <f t="shared" si="52"/>
        <v>180.16599999999997</v>
      </c>
      <c r="BK80" s="183">
        <f t="shared" si="52"/>
        <v>180.16599999999997</v>
      </c>
      <c r="BL80" s="180">
        <f t="shared" si="52"/>
        <v>2.2807583333333339</v>
      </c>
      <c r="BM80" s="181">
        <f t="shared" si="52"/>
        <v>2.2807583333333339</v>
      </c>
      <c r="BN80" s="181">
        <f t="shared" si="52"/>
        <v>2.2807583333333339</v>
      </c>
    </row>
    <row r="81" spans="1:66">
      <c r="A81" s="6">
        <v>41760</v>
      </c>
      <c r="B81" s="43">
        <v>-1.3317278314941561E-3</v>
      </c>
      <c r="C81" s="43">
        <v>-1.3317278314941561E-3</v>
      </c>
      <c r="D81" s="43">
        <v>-1.3317278314941561E-3</v>
      </c>
      <c r="E81" s="65">
        <v>4.59931201426933E-3</v>
      </c>
      <c r="F81" s="43">
        <v>4.59931201426933E-3</v>
      </c>
      <c r="G81" s="43">
        <v>4.59931201426933E-3</v>
      </c>
      <c r="H81" s="9">
        <f t="shared" si="40"/>
        <v>82.134398123447525</v>
      </c>
      <c r="I81" s="8">
        <f t="shared" si="39"/>
        <v>115.18527283298124</v>
      </c>
      <c r="J81" s="45"/>
      <c r="K81" s="43"/>
      <c r="L81" s="43"/>
      <c r="M81" s="64">
        <v>8.6E-3</v>
      </c>
      <c r="N81" s="7">
        <v>8.6E-3</v>
      </c>
      <c r="O81" s="7">
        <v>8.6E-3</v>
      </c>
      <c r="P81" s="65">
        <v>0.13750000000000001</v>
      </c>
      <c r="Q81" s="43">
        <v>0.13750000000000001</v>
      </c>
      <c r="R81" s="43">
        <v>0.13750000000000001</v>
      </c>
      <c r="S81" s="76">
        <v>142.32499999999999</v>
      </c>
      <c r="T81" s="9">
        <v>142.32499999999999</v>
      </c>
      <c r="U81" s="9">
        <v>142.32499999999999</v>
      </c>
      <c r="V81" s="73">
        <f t="shared" si="44"/>
        <v>2.2389999999999999</v>
      </c>
      <c r="W81" s="42">
        <v>2.2389999999999999</v>
      </c>
      <c r="X81" s="42">
        <f t="shared" si="45"/>
        <v>2.2389999999999999</v>
      </c>
      <c r="Y81" s="161">
        <f t="shared" si="46"/>
        <v>2.3278297283062743E-2</v>
      </c>
      <c r="Z81" s="162">
        <f t="shared" si="47"/>
        <v>2.3278297283062743E-2</v>
      </c>
      <c r="AA81" s="162">
        <f t="shared" si="48"/>
        <v>2.3278297283062743E-2</v>
      </c>
      <c r="AB81" s="163">
        <f t="shared" si="49"/>
        <v>2.063507678288512E-2</v>
      </c>
      <c r="AC81" s="162">
        <f t="shared" si="50"/>
        <v>2.063507678288512E-2</v>
      </c>
      <c r="AD81" s="162">
        <f t="shared" si="51"/>
        <v>2.063507678288512E-2</v>
      </c>
      <c r="AE81" s="163">
        <f t="shared" si="36"/>
        <v>2.4598735952000128E-2</v>
      </c>
      <c r="AF81" s="162">
        <f t="shared" si="36"/>
        <v>2.4598735952000128E-2</v>
      </c>
      <c r="AG81" s="162">
        <f t="shared" si="36"/>
        <v>2.4598735952000128E-2</v>
      </c>
      <c r="AH81" s="163">
        <f t="shared" si="38"/>
        <v>0.13750000000000001</v>
      </c>
      <c r="AI81" s="162">
        <f t="shared" si="38"/>
        <v>0.13750000000000001</v>
      </c>
      <c r="AJ81" s="162">
        <f t="shared" si="38"/>
        <v>0.13750000000000001</v>
      </c>
      <c r="AK81" s="180">
        <f t="shared" si="37"/>
        <v>142.32499999999999</v>
      </c>
      <c r="AL81" s="181">
        <f t="shared" si="37"/>
        <v>142.32499999999999</v>
      </c>
      <c r="AM81" s="181">
        <f t="shared" si="37"/>
        <v>142.32499999999999</v>
      </c>
      <c r="AN81" s="180">
        <f t="shared" si="37"/>
        <v>2.2389999999999999</v>
      </c>
      <c r="AO81" s="181">
        <f t="shared" si="37"/>
        <v>2.2389999999999999</v>
      </c>
      <c r="AP81" s="181">
        <f t="shared" si="37"/>
        <v>2.2389999999999999</v>
      </c>
      <c r="AQ81" s="161">
        <f t="shared" si="53"/>
        <v>7.8362271225055125E-2</v>
      </c>
      <c r="AR81" s="162">
        <f t="shared" si="54"/>
        <v>7.8362271225055125E-2</v>
      </c>
      <c r="AS81" s="162">
        <f t="shared" si="55"/>
        <v>7.8362271225055125E-2</v>
      </c>
      <c r="AT81" s="163">
        <f t="shared" si="56"/>
        <v>6.3748270138347163E-2</v>
      </c>
      <c r="AU81" s="162">
        <f t="shared" si="57"/>
        <v>6.3748270138347163E-2</v>
      </c>
      <c r="AV81" s="162">
        <f t="shared" si="58"/>
        <v>6.3748270138347163E-2</v>
      </c>
      <c r="AW81" s="163">
        <f t="shared" si="41"/>
        <v>9.4346451684982124E-2</v>
      </c>
      <c r="AX81" s="162">
        <f t="shared" si="41"/>
        <v>9.4346451684982124E-2</v>
      </c>
      <c r="AY81" s="162">
        <f t="shared" si="41"/>
        <v>9.4346451684982124E-2</v>
      </c>
      <c r="AZ81" s="163">
        <f t="shared" si="43"/>
        <v>0.13750000000000001</v>
      </c>
      <c r="BA81" s="162">
        <f t="shared" si="43"/>
        <v>0.13750000000000001</v>
      </c>
      <c r="BB81" s="162">
        <f t="shared" si="43"/>
        <v>0.13750000000000001</v>
      </c>
      <c r="BC81" s="180">
        <f t="shared" si="42"/>
        <v>142.32499999999999</v>
      </c>
      <c r="BD81" s="181">
        <f t="shared" si="42"/>
        <v>142.32499999999999</v>
      </c>
      <c r="BE81" s="181">
        <f t="shared" si="42"/>
        <v>142.32499999999999</v>
      </c>
      <c r="BF81" s="180">
        <f t="shared" si="42"/>
        <v>2.2389999999999999</v>
      </c>
      <c r="BG81" s="181">
        <f t="shared" si="42"/>
        <v>2.2389999999999999</v>
      </c>
      <c r="BH81" s="181">
        <f t="shared" si="42"/>
        <v>2.2389999999999999</v>
      </c>
      <c r="BI81" s="182">
        <f t="shared" si="52"/>
        <v>179.83266666666668</v>
      </c>
      <c r="BJ81" s="183">
        <f t="shared" si="52"/>
        <v>179.83266666666668</v>
      </c>
      <c r="BK81" s="183">
        <f t="shared" si="52"/>
        <v>179.83266666666668</v>
      </c>
      <c r="BL81" s="180">
        <f t="shared" si="52"/>
        <v>2.289683333333334</v>
      </c>
      <c r="BM81" s="181">
        <f t="shared" si="52"/>
        <v>2.289683333333334</v>
      </c>
      <c r="BN81" s="181">
        <f t="shared" si="52"/>
        <v>2.289683333333334</v>
      </c>
    </row>
    <row r="82" spans="1:66">
      <c r="A82" s="6">
        <v>41791</v>
      </c>
      <c r="B82" s="43">
        <v>-7.4233505315118853E-3</v>
      </c>
      <c r="C82" s="43">
        <v>-7.4233505315118853E-3</v>
      </c>
      <c r="D82" s="43">
        <v>-7.4233505315118853E-3</v>
      </c>
      <c r="E82" s="65">
        <v>3.9999492714106744E-3</v>
      </c>
      <c r="F82" s="43">
        <v>3.9999492714106744E-3</v>
      </c>
      <c r="G82" s="43">
        <v>3.9999492714106744E-3</v>
      </c>
      <c r="H82" s="9">
        <f t="shared" si="40"/>
        <v>71.430993355607484</v>
      </c>
      <c r="I82" s="8">
        <f t="shared" si="39"/>
        <v>115.64600808112677</v>
      </c>
      <c r="J82" s="45"/>
      <c r="K82" s="43">
        <f>(AVERAGE(I80:I82)/AVERAGE(I68:I70))-1</f>
        <v>6.3928065274017953E-2</v>
      </c>
      <c r="L82" s="43"/>
      <c r="M82" s="64">
        <v>8.199999999999999E-3</v>
      </c>
      <c r="N82" s="7">
        <v>8.199999999999999E-3</v>
      </c>
      <c r="O82" s="7">
        <v>8.199999999999999E-3</v>
      </c>
      <c r="P82" s="65">
        <v>0.13750000000000001</v>
      </c>
      <c r="Q82" s="43">
        <v>0.13750000000000001</v>
      </c>
      <c r="R82" s="43">
        <v>0.13750000000000001</v>
      </c>
      <c r="S82" s="76">
        <v>144.5</v>
      </c>
      <c r="T82" s="9">
        <v>144.5</v>
      </c>
      <c r="U82" s="9">
        <v>144.5</v>
      </c>
      <c r="V82" s="73">
        <f t="shared" si="44"/>
        <v>2.2025000000000001</v>
      </c>
      <c r="W82" s="42">
        <v>2.2025000000000001</v>
      </c>
      <c r="X82" s="42">
        <f t="shared" si="45"/>
        <v>2.2025000000000001</v>
      </c>
      <c r="Y82" s="161">
        <f t="shared" si="46"/>
        <v>-9.6542755036788108E-4</v>
      </c>
      <c r="Z82" s="162">
        <f t="shared" si="47"/>
        <v>-9.6542755036788108E-4</v>
      </c>
      <c r="AA82" s="162">
        <f t="shared" si="48"/>
        <v>-9.6542755036788108E-4</v>
      </c>
      <c r="AB82" s="163">
        <f t="shared" si="49"/>
        <v>1.5375617564219013E-2</v>
      </c>
      <c r="AC82" s="162">
        <f t="shared" si="50"/>
        <v>1.5375617564219013E-2</v>
      </c>
      <c r="AD82" s="162">
        <f t="shared" si="51"/>
        <v>1.5375617564219013E-2</v>
      </c>
      <c r="AE82" s="163">
        <f t="shared" si="36"/>
        <v>2.5208858263999767E-2</v>
      </c>
      <c r="AF82" s="162">
        <f t="shared" si="36"/>
        <v>2.5208858263999767E-2</v>
      </c>
      <c r="AG82" s="162">
        <f t="shared" si="36"/>
        <v>2.5208858263999767E-2</v>
      </c>
      <c r="AH82" s="163">
        <f t="shared" si="38"/>
        <v>0.13750000000000001</v>
      </c>
      <c r="AI82" s="162">
        <f t="shared" si="38"/>
        <v>0.13750000000000001</v>
      </c>
      <c r="AJ82" s="162">
        <f t="shared" si="38"/>
        <v>0.13750000000000001</v>
      </c>
      <c r="AK82" s="180">
        <f t="shared" si="37"/>
        <v>144.5</v>
      </c>
      <c r="AL82" s="181">
        <f t="shared" si="37"/>
        <v>144.5</v>
      </c>
      <c r="AM82" s="181">
        <f t="shared" si="37"/>
        <v>144.5</v>
      </c>
      <c r="AN82" s="180">
        <f t="shared" si="37"/>
        <v>2.2025000000000001</v>
      </c>
      <c r="AO82" s="181">
        <f t="shared" si="37"/>
        <v>2.2025000000000001</v>
      </c>
      <c r="AP82" s="181">
        <f t="shared" si="37"/>
        <v>2.2025000000000001</v>
      </c>
      <c r="AQ82" s="161">
        <f t="shared" si="53"/>
        <v>6.2411273747815521E-2</v>
      </c>
      <c r="AR82" s="162">
        <f t="shared" si="54"/>
        <v>6.2411273747815521E-2</v>
      </c>
      <c r="AS82" s="162">
        <f t="shared" si="55"/>
        <v>6.2411273747815521E-2</v>
      </c>
      <c r="AT82" s="163">
        <f t="shared" si="56"/>
        <v>6.523283601369223E-2</v>
      </c>
      <c r="AU82" s="162">
        <f t="shared" si="57"/>
        <v>6.523283601369223E-2</v>
      </c>
      <c r="AV82" s="162">
        <f t="shared" si="58"/>
        <v>6.523283601369223E-2</v>
      </c>
      <c r="AW82" s="163">
        <f t="shared" si="41"/>
        <v>9.6848685345261698E-2</v>
      </c>
      <c r="AX82" s="162">
        <f t="shared" si="41"/>
        <v>9.6848685345261698E-2</v>
      </c>
      <c r="AY82" s="162">
        <f t="shared" si="41"/>
        <v>9.6848685345261698E-2</v>
      </c>
      <c r="AZ82" s="163">
        <f t="shared" si="43"/>
        <v>0.13750000000000001</v>
      </c>
      <c r="BA82" s="162">
        <f t="shared" si="43"/>
        <v>0.13750000000000001</v>
      </c>
      <c r="BB82" s="162">
        <f t="shared" si="43"/>
        <v>0.13750000000000001</v>
      </c>
      <c r="BC82" s="180">
        <f t="shared" si="42"/>
        <v>144.5</v>
      </c>
      <c r="BD82" s="181">
        <f t="shared" si="42"/>
        <v>144.5</v>
      </c>
      <c r="BE82" s="181">
        <f t="shared" si="42"/>
        <v>144.5</v>
      </c>
      <c r="BF82" s="180">
        <f t="shared" si="42"/>
        <v>2.2025000000000001</v>
      </c>
      <c r="BG82" s="181">
        <f t="shared" si="42"/>
        <v>2.2025000000000001</v>
      </c>
      <c r="BH82" s="181">
        <f t="shared" si="42"/>
        <v>2.2025000000000001</v>
      </c>
      <c r="BI82" s="182">
        <f t="shared" si="52"/>
        <v>176.43775000000002</v>
      </c>
      <c r="BJ82" s="183">
        <f t="shared" si="52"/>
        <v>176.43775000000002</v>
      </c>
      <c r="BK82" s="183">
        <f t="shared" si="52"/>
        <v>176.43775000000002</v>
      </c>
      <c r="BL82" s="180">
        <f t="shared" si="52"/>
        <v>2.288591666666667</v>
      </c>
      <c r="BM82" s="181">
        <f t="shared" si="52"/>
        <v>2.288591666666667</v>
      </c>
      <c r="BN82" s="181">
        <f t="shared" si="52"/>
        <v>2.288591666666667</v>
      </c>
    </row>
    <row r="83" spans="1:66">
      <c r="A83" s="6">
        <v>41821</v>
      </c>
      <c r="B83" s="43">
        <v>-6.0773741102412293E-3</v>
      </c>
      <c r="C83" s="43">
        <v>-6.0773741102412293E-3</v>
      </c>
      <c r="D83" s="43">
        <v>-6.0773741102412293E-3</v>
      </c>
      <c r="E83" s="65">
        <v>1.0105297196782992E-4</v>
      </c>
      <c r="F83" s="43">
        <v>1.0105297196782992E-4</v>
      </c>
      <c r="G83" s="43">
        <v>1.0105297196782992E-4</v>
      </c>
      <c r="H83" s="9">
        <f t="shared" si="40"/>
        <v>1.8046014285208032</v>
      </c>
      <c r="I83" s="8">
        <f t="shared" si="39"/>
        <v>115.65769445393958</v>
      </c>
      <c r="J83" s="45"/>
      <c r="K83" s="43"/>
      <c r="L83" s="43"/>
      <c r="M83" s="65">
        <v>9.3999999999999986E-3</v>
      </c>
      <c r="N83" s="43">
        <v>9.3999999999999986E-3</v>
      </c>
      <c r="O83" s="43">
        <v>9.3999999999999986E-3</v>
      </c>
      <c r="P83" s="65">
        <v>0.13750000000000001</v>
      </c>
      <c r="Q83" s="43">
        <v>0.13750000000000001</v>
      </c>
      <c r="R83" s="43">
        <v>0.13750000000000001</v>
      </c>
      <c r="S83" s="77">
        <v>156.63999999999999</v>
      </c>
      <c r="T83" s="45">
        <v>156.63999999999999</v>
      </c>
      <c r="U83" s="45">
        <v>156.63999999999999</v>
      </c>
      <c r="V83" s="73">
        <f t="shared" si="44"/>
        <v>2.2673999999999999</v>
      </c>
      <c r="W83" s="42">
        <v>2.2673999999999999</v>
      </c>
      <c r="X83" s="42">
        <f t="shared" si="45"/>
        <v>2.2673999999999999</v>
      </c>
      <c r="Y83" s="161">
        <f t="shared" si="46"/>
        <v>-1.4769418784371435E-2</v>
      </c>
      <c r="Z83" s="162">
        <f t="shared" si="47"/>
        <v>-1.4769418784371435E-2</v>
      </c>
      <c r="AA83" s="162">
        <f t="shared" si="48"/>
        <v>-1.4769418784371435E-2</v>
      </c>
      <c r="AB83" s="163">
        <f t="shared" si="49"/>
        <v>8.7195821123708939E-3</v>
      </c>
      <c r="AC83" s="162">
        <f t="shared" si="50"/>
        <v>8.7195821123708939E-3</v>
      </c>
      <c r="AD83" s="162">
        <f t="shared" si="51"/>
        <v>8.7195821123708939E-3</v>
      </c>
      <c r="AE83" s="163">
        <f t="shared" si="36"/>
        <v>2.6429102887999933E-2</v>
      </c>
      <c r="AF83" s="162">
        <f t="shared" si="36"/>
        <v>2.6429102887999933E-2</v>
      </c>
      <c r="AG83" s="162">
        <f t="shared" si="36"/>
        <v>2.6429102887999933E-2</v>
      </c>
      <c r="AH83" s="163">
        <f t="shared" si="38"/>
        <v>0.13750000000000001</v>
      </c>
      <c r="AI83" s="162">
        <f t="shared" si="38"/>
        <v>0.13750000000000001</v>
      </c>
      <c r="AJ83" s="162">
        <f t="shared" si="38"/>
        <v>0.13750000000000001</v>
      </c>
      <c r="AK83" s="180">
        <f t="shared" si="37"/>
        <v>156.63999999999999</v>
      </c>
      <c r="AL83" s="181">
        <f t="shared" si="37"/>
        <v>156.63999999999999</v>
      </c>
      <c r="AM83" s="181">
        <f t="shared" si="37"/>
        <v>156.63999999999999</v>
      </c>
      <c r="AN83" s="180">
        <f t="shared" si="37"/>
        <v>2.2673999999999999</v>
      </c>
      <c r="AO83" s="181">
        <f t="shared" si="37"/>
        <v>2.2673999999999999</v>
      </c>
      <c r="AP83" s="181">
        <f t="shared" si="37"/>
        <v>2.2673999999999999</v>
      </c>
      <c r="AQ83" s="161">
        <f t="shared" si="53"/>
        <v>5.3205714417453365E-2</v>
      </c>
      <c r="AR83" s="162">
        <f t="shared" si="54"/>
        <v>5.3205714417453365E-2</v>
      </c>
      <c r="AS83" s="162">
        <f t="shared" si="55"/>
        <v>5.3205714417453365E-2</v>
      </c>
      <c r="AT83" s="163">
        <f t="shared" si="56"/>
        <v>6.5022343107265401E-2</v>
      </c>
      <c r="AU83" s="162">
        <f t="shared" si="57"/>
        <v>6.5022343107265401E-2</v>
      </c>
      <c r="AV83" s="162">
        <f t="shared" si="58"/>
        <v>6.5022343107265401E-2</v>
      </c>
      <c r="AW83" s="163">
        <f t="shared" si="41"/>
        <v>9.9353652057895703E-2</v>
      </c>
      <c r="AX83" s="162">
        <f t="shared" si="41"/>
        <v>9.9353652057895703E-2</v>
      </c>
      <c r="AY83" s="162">
        <f t="shared" si="41"/>
        <v>9.9353652057895703E-2</v>
      </c>
      <c r="AZ83" s="163">
        <f t="shared" si="43"/>
        <v>0.13750000000000001</v>
      </c>
      <c r="BA83" s="162">
        <f t="shared" si="43"/>
        <v>0.13750000000000001</v>
      </c>
      <c r="BB83" s="162">
        <f t="shared" si="43"/>
        <v>0.13750000000000001</v>
      </c>
      <c r="BC83" s="180">
        <f t="shared" si="42"/>
        <v>156.63999999999999</v>
      </c>
      <c r="BD83" s="181">
        <f t="shared" si="42"/>
        <v>156.63999999999999</v>
      </c>
      <c r="BE83" s="181">
        <f t="shared" si="42"/>
        <v>156.63999999999999</v>
      </c>
      <c r="BF83" s="180">
        <f t="shared" si="42"/>
        <v>2.2673999999999999</v>
      </c>
      <c r="BG83" s="181">
        <f t="shared" si="42"/>
        <v>2.2673999999999999</v>
      </c>
      <c r="BH83" s="181">
        <f t="shared" si="42"/>
        <v>2.2673999999999999</v>
      </c>
      <c r="BI83" s="182">
        <f t="shared" si="52"/>
        <v>173.93966666666665</v>
      </c>
      <c r="BJ83" s="183">
        <f t="shared" si="52"/>
        <v>173.93966666666665</v>
      </c>
      <c r="BK83" s="183">
        <f t="shared" si="52"/>
        <v>173.93966666666665</v>
      </c>
      <c r="BL83" s="180">
        <f t="shared" si="52"/>
        <v>2.2866833333333334</v>
      </c>
      <c r="BM83" s="181">
        <f t="shared" si="52"/>
        <v>2.2866833333333334</v>
      </c>
      <c r="BN83" s="181">
        <f t="shared" si="52"/>
        <v>2.2866833333333334</v>
      </c>
    </row>
    <row r="84" spans="1:66">
      <c r="A84" s="6">
        <v>41852</v>
      </c>
      <c r="B84" s="43">
        <v>-2.6577794316693382E-3</v>
      </c>
      <c r="C84" s="43">
        <v>-2.6577794316693382E-3</v>
      </c>
      <c r="D84" s="43">
        <v>-2.6577794316693382E-3</v>
      </c>
      <c r="E84" s="65">
        <v>2.5008083420903215E-3</v>
      </c>
      <c r="F84" s="43">
        <v>2.5008083420903215E-3</v>
      </c>
      <c r="G84" s="43">
        <v>2.5008083420903215E-3</v>
      </c>
      <c r="H84" s="9">
        <f t="shared" si="40"/>
        <v>44.659372393615811</v>
      </c>
      <c r="I84" s="8">
        <f t="shared" si="39"/>
        <v>115.94693218105692</v>
      </c>
      <c r="J84" s="45"/>
      <c r="K84" s="43"/>
      <c r="L84" s="43"/>
      <c r="M84" s="65">
        <v>8.6E-3</v>
      </c>
      <c r="N84" s="43">
        <v>8.6E-3</v>
      </c>
      <c r="O84" s="43">
        <v>8.6E-3</v>
      </c>
      <c r="P84" s="65">
        <v>0.13750000000000001</v>
      </c>
      <c r="Q84" s="43">
        <v>0.13750000000000001</v>
      </c>
      <c r="R84" s="43">
        <v>0.13750000000000001</v>
      </c>
      <c r="S84" s="77">
        <v>127</v>
      </c>
      <c r="T84" s="45">
        <v>127</v>
      </c>
      <c r="U84" s="45">
        <v>127</v>
      </c>
      <c r="V84" s="73">
        <f t="shared" si="44"/>
        <v>2.2395999999999998</v>
      </c>
      <c r="W84" s="42">
        <v>2.2395999999999998</v>
      </c>
      <c r="X84" s="42">
        <f t="shared" si="45"/>
        <v>2.2395999999999998</v>
      </c>
      <c r="Y84" s="161">
        <f t="shared" si="46"/>
        <v>-1.6077627551158158E-2</v>
      </c>
      <c r="Z84" s="162">
        <f t="shared" si="47"/>
        <v>-1.6077627551158158E-2</v>
      </c>
      <c r="AA84" s="162">
        <f t="shared" si="48"/>
        <v>-1.6077627551158158E-2</v>
      </c>
      <c r="AB84" s="163">
        <f t="shared" si="49"/>
        <v>6.6124716236952708E-3</v>
      </c>
      <c r="AC84" s="162">
        <f t="shared" si="50"/>
        <v>6.6124716236952708E-3</v>
      </c>
      <c r="AD84" s="162">
        <f t="shared" si="51"/>
        <v>6.6124716236952708E-3</v>
      </c>
      <c r="AE84" s="163">
        <f t="shared" si="36"/>
        <v>2.6429102888000156E-2</v>
      </c>
      <c r="AF84" s="162">
        <f t="shared" si="36"/>
        <v>2.6429102888000156E-2</v>
      </c>
      <c r="AG84" s="162">
        <f t="shared" si="36"/>
        <v>2.6429102888000156E-2</v>
      </c>
      <c r="AH84" s="163">
        <f t="shared" si="38"/>
        <v>0.13750000000000001</v>
      </c>
      <c r="AI84" s="162">
        <f t="shared" si="38"/>
        <v>0.13750000000000001</v>
      </c>
      <c r="AJ84" s="162">
        <f t="shared" si="38"/>
        <v>0.13750000000000001</v>
      </c>
      <c r="AK84" s="180">
        <f t="shared" si="37"/>
        <v>127</v>
      </c>
      <c r="AL84" s="181">
        <f t="shared" si="37"/>
        <v>127</v>
      </c>
      <c r="AM84" s="181">
        <f t="shared" si="37"/>
        <v>127</v>
      </c>
      <c r="AN84" s="180">
        <f t="shared" si="37"/>
        <v>2.2395999999999998</v>
      </c>
      <c r="AO84" s="181">
        <f t="shared" si="37"/>
        <v>2.2395999999999998</v>
      </c>
      <c r="AP84" s="181">
        <f t="shared" si="37"/>
        <v>2.2395999999999998</v>
      </c>
      <c r="AQ84" s="161">
        <f t="shared" si="53"/>
        <v>4.887102653135611E-2</v>
      </c>
      <c r="AR84" s="162">
        <f t="shared" si="54"/>
        <v>4.887102653135611E-2</v>
      </c>
      <c r="AS84" s="162">
        <f t="shared" si="55"/>
        <v>4.887102653135611E-2</v>
      </c>
      <c r="AT84" s="163">
        <f t="shared" si="56"/>
        <v>6.5129698466162678E-2</v>
      </c>
      <c r="AU84" s="162">
        <f t="shared" si="57"/>
        <v>6.5129698466162678E-2</v>
      </c>
      <c r="AV84" s="162">
        <f t="shared" si="58"/>
        <v>6.5129698466162678E-2</v>
      </c>
      <c r="AW84" s="163">
        <f t="shared" si="41"/>
        <v>0.10110039073048083</v>
      </c>
      <c r="AX84" s="162">
        <f t="shared" si="41"/>
        <v>0.10110039073048083</v>
      </c>
      <c r="AY84" s="162">
        <f t="shared" si="41"/>
        <v>0.10110039073048083</v>
      </c>
      <c r="AZ84" s="163">
        <f t="shared" si="43"/>
        <v>0.13750000000000001</v>
      </c>
      <c r="BA84" s="162">
        <f t="shared" si="43"/>
        <v>0.13750000000000001</v>
      </c>
      <c r="BB84" s="162">
        <f t="shared" si="43"/>
        <v>0.13750000000000001</v>
      </c>
      <c r="BC84" s="180">
        <f t="shared" si="42"/>
        <v>127</v>
      </c>
      <c r="BD84" s="181">
        <f t="shared" si="42"/>
        <v>127</v>
      </c>
      <c r="BE84" s="181">
        <f t="shared" si="42"/>
        <v>127</v>
      </c>
      <c r="BF84" s="180">
        <f t="shared" si="42"/>
        <v>2.2395999999999998</v>
      </c>
      <c r="BG84" s="181">
        <f t="shared" si="42"/>
        <v>2.2395999999999998</v>
      </c>
      <c r="BH84" s="181">
        <f t="shared" si="42"/>
        <v>2.2395999999999998</v>
      </c>
      <c r="BI84" s="182">
        <f t="shared" si="52"/>
        <v>167.28508333333332</v>
      </c>
      <c r="BJ84" s="183">
        <f t="shared" si="52"/>
        <v>167.28508333333332</v>
      </c>
      <c r="BK84" s="183">
        <f t="shared" si="52"/>
        <v>167.28508333333332</v>
      </c>
      <c r="BL84" s="180">
        <f t="shared" si="52"/>
        <v>2.275608333333333</v>
      </c>
      <c r="BM84" s="181">
        <f t="shared" si="52"/>
        <v>2.275608333333333</v>
      </c>
      <c r="BN84" s="181">
        <f t="shared" si="52"/>
        <v>2.275608333333333</v>
      </c>
    </row>
    <row r="85" spans="1:66">
      <c r="A85" s="6">
        <v>41883</v>
      </c>
      <c r="B85" s="43">
        <v>2.0009327931669318E-3</v>
      </c>
      <c r="C85" s="43">
        <v>2.0009327931669318E-3</v>
      </c>
      <c r="D85" s="43">
        <v>2.0009327931669318E-3</v>
      </c>
      <c r="E85" s="65">
        <v>5.6997142583568028E-3</v>
      </c>
      <c r="F85" s="43">
        <v>5.6997142583568028E-3</v>
      </c>
      <c r="G85" s="43">
        <v>5.6997142583568028E-3</v>
      </c>
      <c r="H85" s="9">
        <f t="shared" si="40"/>
        <v>101.78535368623814</v>
      </c>
      <c r="I85" s="8">
        <f t="shared" si="39"/>
        <v>116.60779656362202</v>
      </c>
      <c r="J85" s="45"/>
      <c r="K85" s="43">
        <f>(AVERAGE(I83:I85)/AVERAGE(I71:I73))-1</f>
        <v>6.5874796659264323E-2</v>
      </c>
      <c r="L85" s="43"/>
      <c r="M85" s="65">
        <v>9.0000000000000011E-3</v>
      </c>
      <c r="N85" s="43">
        <v>9.0000000000000011E-3</v>
      </c>
      <c r="O85" s="43">
        <v>9.0000000000000011E-3</v>
      </c>
      <c r="P85" s="65">
        <v>0.13750000000000001</v>
      </c>
      <c r="Q85" s="43">
        <v>0.13750000000000001</v>
      </c>
      <c r="R85" s="43">
        <v>0.13750000000000001</v>
      </c>
      <c r="S85" s="77">
        <v>174.124</v>
      </c>
      <c r="T85" s="45">
        <v>174.124</v>
      </c>
      <c r="U85" s="45">
        <v>174.124</v>
      </c>
      <c r="V85" s="73">
        <f t="shared" si="44"/>
        <v>2.4510000000000001</v>
      </c>
      <c r="W85" s="42">
        <v>2.4510000000000001</v>
      </c>
      <c r="X85" s="42">
        <f t="shared" si="45"/>
        <v>2.4510000000000001</v>
      </c>
      <c r="Y85" s="161">
        <f t="shared" si="46"/>
        <v>-6.7355145643035463E-3</v>
      </c>
      <c r="Z85" s="162">
        <f t="shared" si="47"/>
        <v>-6.7355145643035463E-3</v>
      </c>
      <c r="AA85" s="162">
        <f t="shared" si="48"/>
        <v>-6.7355145643035463E-3</v>
      </c>
      <c r="AB85" s="163">
        <f t="shared" si="49"/>
        <v>8.3166595929584641E-3</v>
      </c>
      <c r="AC85" s="162">
        <f t="shared" si="50"/>
        <v>8.3166595929584641E-3</v>
      </c>
      <c r="AD85" s="162">
        <f t="shared" si="51"/>
        <v>8.3166595929584641E-3</v>
      </c>
      <c r="AE85" s="163">
        <f t="shared" si="36"/>
        <v>2.7243567560000015E-2</v>
      </c>
      <c r="AF85" s="162">
        <f t="shared" si="36"/>
        <v>2.7243567560000015E-2</v>
      </c>
      <c r="AG85" s="162">
        <f t="shared" si="36"/>
        <v>2.7243567560000015E-2</v>
      </c>
      <c r="AH85" s="163">
        <f t="shared" si="38"/>
        <v>0.13750000000000001</v>
      </c>
      <c r="AI85" s="162">
        <f t="shared" si="38"/>
        <v>0.13750000000000001</v>
      </c>
      <c r="AJ85" s="162">
        <f t="shared" si="38"/>
        <v>0.13750000000000001</v>
      </c>
      <c r="AK85" s="180">
        <f t="shared" si="37"/>
        <v>174.124</v>
      </c>
      <c r="AL85" s="181">
        <f t="shared" si="37"/>
        <v>174.124</v>
      </c>
      <c r="AM85" s="181">
        <f t="shared" si="37"/>
        <v>174.124</v>
      </c>
      <c r="AN85" s="180">
        <f t="shared" si="37"/>
        <v>2.4510000000000001</v>
      </c>
      <c r="AO85" s="181">
        <f t="shared" si="37"/>
        <v>2.4510000000000001</v>
      </c>
      <c r="AP85" s="181">
        <f t="shared" si="37"/>
        <v>2.4510000000000001</v>
      </c>
      <c r="AQ85" s="161">
        <f t="shared" si="53"/>
        <v>3.5446100343044851E-2</v>
      </c>
      <c r="AR85" s="162">
        <f t="shared" si="54"/>
        <v>3.5446100343044851E-2</v>
      </c>
      <c r="AS85" s="162">
        <f t="shared" si="55"/>
        <v>3.5446100343044851E-2</v>
      </c>
      <c r="AT85" s="163">
        <f t="shared" si="56"/>
        <v>6.7464743152561901E-2</v>
      </c>
      <c r="AU85" s="162">
        <f t="shared" si="57"/>
        <v>6.7464743152561901E-2</v>
      </c>
      <c r="AV85" s="162">
        <f t="shared" si="58"/>
        <v>6.7464743152561901E-2</v>
      </c>
      <c r="AW85" s="163">
        <f t="shared" si="41"/>
        <v>0.10328728326420578</v>
      </c>
      <c r="AX85" s="162">
        <f t="shared" si="41"/>
        <v>0.10328728326420578</v>
      </c>
      <c r="AY85" s="162">
        <f t="shared" si="41"/>
        <v>0.10328728326420578</v>
      </c>
      <c r="AZ85" s="163">
        <f t="shared" si="43"/>
        <v>0.13750000000000001</v>
      </c>
      <c r="BA85" s="162">
        <f t="shared" si="43"/>
        <v>0.13750000000000001</v>
      </c>
      <c r="BB85" s="162">
        <f t="shared" si="43"/>
        <v>0.13750000000000001</v>
      </c>
      <c r="BC85" s="180">
        <f t="shared" si="42"/>
        <v>174.124</v>
      </c>
      <c r="BD85" s="181">
        <f t="shared" si="42"/>
        <v>174.124</v>
      </c>
      <c r="BE85" s="181">
        <f t="shared" si="42"/>
        <v>174.124</v>
      </c>
      <c r="BF85" s="180">
        <f t="shared" si="42"/>
        <v>2.4510000000000001</v>
      </c>
      <c r="BG85" s="181">
        <f t="shared" si="42"/>
        <v>2.4510000000000001</v>
      </c>
      <c r="BH85" s="181">
        <f t="shared" si="42"/>
        <v>2.4510000000000001</v>
      </c>
      <c r="BI85" s="182">
        <f t="shared" si="52"/>
        <v>167.06699999999998</v>
      </c>
      <c r="BJ85" s="183">
        <f t="shared" si="52"/>
        <v>167.06699999999998</v>
      </c>
      <c r="BK85" s="183">
        <f t="shared" si="52"/>
        <v>167.06699999999998</v>
      </c>
      <c r="BL85" s="180">
        <f t="shared" si="52"/>
        <v>2.294025</v>
      </c>
      <c r="BM85" s="181">
        <f t="shared" si="52"/>
        <v>2.294025</v>
      </c>
      <c r="BN85" s="181">
        <f t="shared" si="52"/>
        <v>2.294025</v>
      </c>
    </row>
    <row r="86" spans="1:66">
      <c r="A86" s="6">
        <v>41913</v>
      </c>
      <c r="B86" s="43">
        <v>2.8420758653544542E-3</v>
      </c>
      <c r="C86" s="43">
        <v>2.8420758653544542E-3</v>
      </c>
      <c r="D86" s="43">
        <v>2.8420758653544542E-3</v>
      </c>
      <c r="E86" s="65">
        <v>4.1991962397651683E-3</v>
      </c>
      <c r="F86" s="43">
        <v>4.1991962397651683E-3</v>
      </c>
      <c r="G86" s="43">
        <v>4.1991962397651683E-3</v>
      </c>
      <c r="H86" s="9">
        <f t="shared" si="40"/>
        <v>74.989140698720021</v>
      </c>
      <c r="I86" s="8">
        <f t="shared" si="39"/>
        <v>117.09745558447928</v>
      </c>
      <c r="J86" s="45"/>
      <c r="K86" s="43"/>
      <c r="L86" s="43"/>
      <c r="M86" s="65">
        <v>9.3999999999999986E-3</v>
      </c>
      <c r="N86" s="43">
        <v>9.3999999999999986E-3</v>
      </c>
      <c r="O86" s="43">
        <v>9.3999999999999986E-3</v>
      </c>
      <c r="P86" s="65">
        <v>0.13750000000000001</v>
      </c>
      <c r="Q86" s="43">
        <v>0.13750000000000001</v>
      </c>
      <c r="R86" s="43">
        <v>0.13750000000000001</v>
      </c>
      <c r="S86" s="77">
        <v>151.75</v>
      </c>
      <c r="T86" s="45">
        <v>151.75</v>
      </c>
      <c r="U86" s="45">
        <v>151.75</v>
      </c>
      <c r="V86" s="73">
        <f t="shared" si="44"/>
        <v>2.4441999999999999</v>
      </c>
      <c r="W86" s="42">
        <v>2.4441999999999999</v>
      </c>
      <c r="X86" s="42">
        <f t="shared" si="45"/>
        <v>2.4441999999999999</v>
      </c>
      <c r="Y86" s="161">
        <f t="shared" si="46"/>
        <v>2.1780292665840584E-3</v>
      </c>
      <c r="Z86" s="162">
        <f t="shared" si="47"/>
        <v>2.1780292665840584E-3</v>
      </c>
      <c r="AA86" s="162">
        <f t="shared" si="48"/>
        <v>2.1780292665840584E-3</v>
      </c>
      <c r="AB86" s="163">
        <f t="shared" si="49"/>
        <v>1.2448468191738726E-2</v>
      </c>
      <c r="AC86" s="162">
        <f t="shared" si="50"/>
        <v>1.2448468191738726E-2</v>
      </c>
      <c r="AD86" s="162">
        <f t="shared" si="51"/>
        <v>1.2448468191738726E-2</v>
      </c>
      <c r="AE86" s="163">
        <f t="shared" si="36"/>
        <v>2.7243567559999793E-2</v>
      </c>
      <c r="AF86" s="162">
        <f t="shared" si="36"/>
        <v>2.7243567559999793E-2</v>
      </c>
      <c r="AG86" s="162">
        <f t="shared" si="36"/>
        <v>2.7243567559999793E-2</v>
      </c>
      <c r="AH86" s="163">
        <f t="shared" si="38"/>
        <v>0.13750000000000001</v>
      </c>
      <c r="AI86" s="162">
        <f t="shared" si="38"/>
        <v>0.13750000000000001</v>
      </c>
      <c r="AJ86" s="162">
        <f t="shared" si="38"/>
        <v>0.13750000000000001</v>
      </c>
      <c r="AK86" s="180">
        <f t="shared" si="37"/>
        <v>151.75</v>
      </c>
      <c r="AL86" s="181">
        <f t="shared" si="37"/>
        <v>151.75</v>
      </c>
      <c r="AM86" s="181">
        <f t="shared" si="37"/>
        <v>151.75</v>
      </c>
      <c r="AN86" s="180">
        <f t="shared" si="37"/>
        <v>2.4441999999999999</v>
      </c>
      <c r="AO86" s="181">
        <f t="shared" si="37"/>
        <v>2.4441999999999999</v>
      </c>
      <c r="AP86" s="181">
        <f t="shared" si="37"/>
        <v>2.4441999999999999</v>
      </c>
      <c r="AQ86" s="161">
        <f t="shared" si="53"/>
        <v>2.9562179899216723E-2</v>
      </c>
      <c r="AR86" s="162">
        <f t="shared" si="54"/>
        <v>2.9562179899216723E-2</v>
      </c>
      <c r="AS86" s="162">
        <f t="shared" si="55"/>
        <v>2.9562179899216723E-2</v>
      </c>
      <c r="AT86" s="163">
        <f t="shared" si="56"/>
        <v>6.587240379756909E-2</v>
      </c>
      <c r="AU86" s="162">
        <f t="shared" si="57"/>
        <v>6.587240379756909E-2</v>
      </c>
      <c r="AV86" s="162">
        <f t="shared" si="58"/>
        <v>6.587240379756909E-2</v>
      </c>
      <c r="AW86" s="163">
        <f t="shared" si="41"/>
        <v>0.10481962671318401</v>
      </c>
      <c r="AX86" s="162">
        <f t="shared" si="41"/>
        <v>0.10481962671318401</v>
      </c>
      <c r="AY86" s="162">
        <f t="shared" si="41"/>
        <v>0.10481962671318401</v>
      </c>
      <c r="AZ86" s="163">
        <f t="shared" si="43"/>
        <v>0.13750000000000001</v>
      </c>
      <c r="BA86" s="162">
        <f t="shared" si="43"/>
        <v>0.13750000000000001</v>
      </c>
      <c r="BB86" s="162">
        <f t="shared" si="43"/>
        <v>0.13750000000000001</v>
      </c>
      <c r="BC86" s="180">
        <f t="shared" si="42"/>
        <v>151.75</v>
      </c>
      <c r="BD86" s="181">
        <f t="shared" si="42"/>
        <v>151.75</v>
      </c>
      <c r="BE86" s="181">
        <f t="shared" si="42"/>
        <v>151.75</v>
      </c>
      <c r="BF86" s="180">
        <f t="shared" si="42"/>
        <v>2.4441999999999999</v>
      </c>
      <c r="BG86" s="181">
        <f t="shared" si="42"/>
        <v>2.4441999999999999</v>
      </c>
      <c r="BH86" s="181">
        <f t="shared" si="42"/>
        <v>2.4441999999999999</v>
      </c>
      <c r="BI86" s="182">
        <f t="shared" si="52"/>
        <v>165.70116666666667</v>
      </c>
      <c r="BJ86" s="183">
        <f t="shared" si="52"/>
        <v>165.70116666666667</v>
      </c>
      <c r="BK86" s="183">
        <f t="shared" si="52"/>
        <v>165.70116666666667</v>
      </c>
      <c r="BL86" s="180">
        <f t="shared" si="52"/>
        <v>2.3141583333333329</v>
      </c>
      <c r="BM86" s="181">
        <f t="shared" si="52"/>
        <v>2.3141583333333329</v>
      </c>
      <c r="BN86" s="181">
        <f t="shared" si="52"/>
        <v>2.3141583333333329</v>
      </c>
    </row>
    <row r="87" spans="1:66">
      <c r="A87" s="6">
        <v>41944</v>
      </c>
      <c r="B87" s="43">
        <v>9.7798309416159412E-3</v>
      </c>
      <c r="C87" s="43">
        <v>9.7798309416159412E-3</v>
      </c>
      <c r="D87" s="43">
        <v>9.7798309416159412E-3</v>
      </c>
      <c r="E87" s="65">
        <v>5.0998003992015484E-3</v>
      </c>
      <c r="F87" s="43">
        <v>5.0998003992015484E-3</v>
      </c>
      <c r="G87" s="43">
        <v>5.0998003992015484E-3</v>
      </c>
      <c r="H87" s="9">
        <f t="shared" si="40"/>
        <v>91.072107097452545</v>
      </c>
      <c r="I87" s="8">
        <f t="shared" si="39"/>
        <v>117.69462923521449</v>
      </c>
      <c r="J87" s="45"/>
      <c r="K87" s="43"/>
      <c r="L87" s="43"/>
      <c r="M87" s="65">
        <v>8.3999999999999995E-3</v>
      </c>
      <c r="N87" s="43">
        <v>8.3999999999999995E-3</v>
      </c>
      <c r="O87" s="43">
        <v>8.3999999999999995E-3</v>
      </c>
      <c r="P87" s="65">
        <v>0.13750000000000001</v>
      </c>
      <c r="Q87" s="43">
        <v>0.13750000000000001</v>
      </c>
      <c r="R87" s="43">
        <v>0.13750000000000001</v>
      </c>
      <c r="S87" s="77">
        <v>153.517</v>
      </c>
      <c r="T87" s="45">
        <v>153.517</v>
      </c>
      <c r="U87" s="45">
        <v>153.517</v>
      </c>
      <c r="V87" s="73">
        <f t="shared" si="44"/>
        <v>2.5601000000000003</v>
      </c>
      <c r="W87" s="42">
        <v>2.5601000000000003</v>
      </c>
      <c r="X87" s="42">
        <f t="shared" si="45"/>
        <v>2.5601000000000003</v>
      </c>
      <c r="Y87" s="161">
        <f t="shared" si="46"/>
        <v>1.4675945824836001E-2</v>
      </c>
      <c r="Z87" s="162">
        <f t="shared" si="47"/>
        <v>1.4675945824836001E-2</v>
      </c>
      <c r="AA87" s="162">
        <f t="shared" si="48"/>
        <v>1.4675945824836001E-2</v>
      </c>
      <c r="AB87" s="163">
        <f t="shared" si="49"/>
        <v>1.5073249643452913E-2</v>
      </c>
      <c r="AC87" s="162">
        <f t="shared" si="50"/>
        <v>1.5073249643452913E-2</v>
      </c>
      <c r="AD87" s="162">
        <f t="shared" si="51"/>
        <v>1.5073249643452913E-2</v>
      </c>
      <c r="AE87" s="163">
        <f t="shared" si="36"/>
        <v>2.703987064000013E-2</v>
      </c>
      <c r="AF87" s="162">
        <f t="shared" si="36"/>
        <v>2.703987064000013E-2</v>
      </c>
      <c r="AG87" s="162">
        <f t="shared" si="36"/>
        <v>2.703987064000013E-2</v>
      </c>
      <c r="AH87" s="163">
        <f t="shared" si="38"/>
        <v>0.13750000000000001</v>
      </c>
      <c r="AI87" s="162">
        <f t="shared" si="38"/>
        <v>0.13750000000000001</v>
      </c>
      <c r="AJ87" s="162">
        <f t="shared" si="38"/>
        <v>0.13750000000000001</v>
      </c>
      <c r="AK87" s="180">
        <f t="shared" si="37"/>
        <v>153.517</v>
      </c>
      <c r="AL87" s="181">
        <f t="shared" si="37"/>
        <v>153.517</v>
      </c>
      <c r="AM87" s="181">
        <f t="shared" si="37"/>
        <v>153.517</v>
      </c>
      <c r="AN87" s="180">
        <f t="shared" si="37"/>
        <v>2.5601000000000003</v>
      </c>
      <c r="AO87" s="181">
        <f t="shared" si="37"/>
        <v>2.5601000000000003</v>
      </c>
      <c r="AP87" s="181">
        <f t="shared" si="37"/>
        <v>2.5601000000000003</v>
      </c>
      <c r="AQ87" s="161">
        <f t="shared" si="53"/>
        <v>3.6625881966036555E-2</v>
      </c>
      <c r="AR87" s="162">
        <f t="shared" si="54"/>
        <v>3.6625881966036555E-2</v>
      </c>
      <c r="AS87" s="162">
        <f t="shared" si="55"/>
        <v>3.6625881966036555E-2</v>
      </c>
      <c r="AT87" s="163">
        <f t="shared" si="56"/>
        <v>6.5552913418733594E-2</v>
      </c>
      <c r="AU87" s="162">
        <f t="shared" si="57"/>
        <v>6.5552913418733594E-2</v>
      </c>
      <c r="AV87" s="162">
        <f t="shared" si="58"/>
        <v>6.5552913418733594E-2</v>
      </c>
      <c r="AW87" s="163">
        <f t="shared" si="41"/>
        <v>0.10624576663446939</v>
      </c>
      <c r="AX87" s="162">
        <f t="shared" si="41"/>
        <v>0.10624576663446939</v>
      </c>
      <c r="AY87" s="162">
        <f t="shared" si="41"/>
        <v>0.10624576663446939</v>
      </c>
      <c r="AZ87" s="163">
        <f t="shared" si="43"/>
        <v>0.13750000000000001</v>
      </c>
      <c r="BA87" s="162">
        <f t="shared" si="43"/>
        <v>0.13750000000000001</v>
      </c>
      <c r="BB87" s="162">
        <f t="shared" si="43"/>
        <v>0.13750000000000001</v>
      </c>
      <c r="BC87" s="180">
        <f t="shared" si="42"/>
        <v>153.517</v>
      </c>
      <c r="BD87" s="181">
        <f t="shared" si="42"/>
        <v>153.517</v>
      </c>
      <c r="BE87" s="181">
        <f t="shared" si="42"/>
        <v>153.517</v>
      </c>
      <c r="BF87" s="180">
        <f t="shared" si="42"/>
        <v>2.5601000000000003</v>
      </c>
      <c r="BG87" s="181">
        <f t="shared" si="42"/>
        <v>2.5601000000000003</v>
      </c>
      <c r="BH87" s="181">
        <f t="shared" si="42"/>
        <v>2.5601000000000003</v>
      </c>
      <c r="BI87" s="182">
        <f t="shared" si="52"/>
        <v>161.41091666666668</v>
      </c>
      <c r="BJ87" s="183">
        <f t="shared" si="52"/>
        <v>161.41091666666668</v>
      </c>
      <c r="BK87" s="183">
        <f t="shared" si="52"/>
        <v>161.41091666666668</v>
      </c>
      <c r="BL87" s="180">
        <f t="shared" si="52"/>
        <v>2.3337583333333334</v>
      </c>
      <c r="BM87" s="181">
        <f t="shared" si="52"/>
        <v>2.3337583333333334</v>
      </c>
      <c r="BN87" s="181">
        <f t="shared" si="52"/>
        <v>2.3337583333333334</v>
      </c>
    </row>
    <row r="88" spans="1:66">
      <c r="A88" s="6">
        <v>41974</v>
      </c>
      <c r="B88" s="43">
        <v>6.2079892712101348E-3</v>
      </c>
      <c r="C88" s="55">
        <v>6.2079892712101348E-3</v>
      </c>
      <c r="D88" s="55">
        <v>6.2079892712101348E-3</v>
      </c>
      <c r="E88" s="65">
        <v>7.7995452333905479E-3</v>
      </c>
      <c r="F88" s="55">
        <v>7.7995452333905479E-3</v>
      </c>
      <c r="G88" s="55">
        <v>7.7995452333905479E-3</v>
      </c>
      <c r="H88" s="9">
        <f t="shared" si="40"/>
        <v>139.28408235702344</v>
      </c>
      <c r="I88" s="8">
        <f t="shared" si="39"/>
        <v>118.61259381966168</v>
      </c>
      <c r="J88" s="43">
        <f>(AVERAGE(I77:I88)/AVERAGE(I65:I76))-1</f>
        <v>6.3290377772300843E-2</v>
      </c>
      <c r="K88" s="43">
        <f>(AVERAGE(I86:I88)/AVERAGE(I74:I76))-1</f>
        <v>6.5162068631507974E-2</v>
      </c>
      <c r="L88" s="43"/>
      <c r="M88" s="65">
        <v>9.5999999999999992E-3</v>
      </c>
      <c r="N88" s="55">
        <v>9.5999999999999992E-3</v>
      </c>
      <c r="O88" s="55">
        <v>9.5999999999999992E-3</v>
      </c>
      <c r="P88" s="65">
        <v>0.13750000000000001</v>
      </c>
      <c r="Q88" s="55">
        <v>0.13750000000000001</v>
      </c>
      <c r="R88" s="55">
        <v>0.13750000000000001</v>
      </c>
      <c r="S88" s="104">
        <v>200.755</v>
      </c>
      <c r="T88" s="102">
        <v>200.755</v>
      </c>
      <c r="U88" s="102">
        <v>200.755</v>
      </c>
      <c r="V88" s="73">
        <f t="shared" si="44"/>
        <v>2.6562000000000001</v>
      </c>
      <c r="W88" s="56">
        <v>2.6562000000000001</v>
      </c>
      <c r="X88" s="56">
        <f t="shared" si="45"/>
        <v>2.6562000000000001</v>
      </c>
      <c r="Y88" s="161">
        <f t="shared" si="46"/>
        <v>1.8936220312901986E-2</v>
      </c>
      <c r="Z88" s="162">
        <f t="shared" si="47"/>
        <v>1.8936220312901986E-2</v>
      </c>
      <c r="AA88" s="162">
        <f t="shared" si="48"/>
        <v>1.8936220312901986E-2</v>
      </c>
      <c r="AB88" s="163">
        <f t="shared" si="49"/>
        <v>1.7192651907677714E-2</v>
      </c>
      <c r="AC88" s="162">
        <f t="shared" si="50"/>
        <v>1.7192651907677714E-2</v>
      </c>
      <c r="AD88" s="162">
        <f t="shared" si="51"/>
        <v>1.7192651907677714E-2</v>
      </c>
      <c r="AE88" s="163">
        <f t="shared" si="36"/>
        <v>2.7650598016000005E-2</v>
      </c>
      <c r="AF88" s="162">
        <f t="shared" si="36"/>
        <v>2.7650598016000005E-2</v>
      </c>
      <c r="AG88" s="162">
        <f t="shared" si="36"/>
        <v>2.7650598016000005E-2</v>
      </c>
      <c r="AH88" s="163">
        <f t="shared" si="38"/>
        <v>0.13750000000000001</v>
      </c>
      <c r="AI88" s="162">
        <f t="shared" si="38"/>
        <v>0.13750000000000001</v>
      </c>
      <c r="AJ88" s="162">
        <f t="shared" si="38"/>
        <v>0.13750000000000001</v>
      </c>
      <c r="AK88" s="180">
        <f t="shared" si="37"/>
        <v>200.755</v>
      </c>
      <c r="AL88" s="181">
        <f t="shared" si="37"/>
        <v>200.755</v>
      </c>
      <c r="AM88" s="181">
        <f t="shared" si="37"/>
        <v>200.755</v>
      </c>
      <c r="AN88" s="180">
        <f t="shared" si="37"/>
        <v>2.6562000000000001</v>
      </c>
      <c r="AO88" s="181">
        <f t="shared" si="37"/>
        <v>2.6562000000000001</v>
      </c>
      <c r="AP88" s="181">
        <f t="shared" si="37"/>
        <v>2.6562000000000001</v>
      </c>
      <c r="AQ88" s="161">
        <f t="shared" si="53"/>
        <v>3.6857551498040264E-2</v>
      </c>
      <c r="AR88" s="162">
        <f t="shared" si="54"/>
        <v>3.6857551498040264E-2</v>
      </c>
      <c r="AS88" s="162">
        <f t="shared" si="55"/>
        <v>3.6857551498040264E-2</v>
      </c>
      <c r="AT88" s="163">
        <f t="shared" si="56"/>
        <v>6.4074707959081545E-2</v>
      </c>
      <c r="AU88" s="162">
        <f t="shared" si="57"/>
        <v>6.4074707959081545E-2</v>
      </c>
      <c r="AV88" s="162">
        <f t="shared" si="58"/>
        <v>6.4074707959081545E-2</v>
      </c>
      <c r="AW88" s="163">
        <f t="shared" si="41"/>
        <v>0.10822159753339977</v>
      </c>
      <c r="AX88" s="162">
        <f t="shared" si="41"/>
        <v>0.10822159753339977</v>
      </c>
      <c r="AY88" s="162">
        <f t="shared" si="41"/>
        <v>0.10822159753339977</v>
      </c>
      <c r="AZ88" s="163">
        <f t="shared" si="43"/>
        <v>0.13750000000000001</v>
      </c>
      <c r="BA88" s="162">
        <f t="shared" si="43"/>
        <v>0.13750000000000001</v>
      </c>
      <c r="BB88" s="162">
        <f t="shared" si="43"/>
        <v>0.13750000000000001</v>
      </c>
      <c r="BC88" s="180">
        <f t="shared" si="42"/>
        <v>200.755</v>
      </c>
      <c r="BD88" s="181">
        <f t="shared" si="42"/>
        <v>200.755</v>
      </c>
      <c r="BE88" s="181">
        <f t="shared" si="42"/>
        <v>200.755</v>
      </c>
      <c r="BF88" s="180">
        <f t="shared" si="42"/>
        <v>2.6562000000000001</v>
      </c>
      <c r="BG88" s="181">
        <f t="shared" si="42"/>
        <v>2.6562000000000001</v>
      </c>
      <c r="BH88" s="181">
        <f t="shared" si="42"/>
        <v>2.6562000000000001</v>
      </c>
      <c r="BI88" s="182">
        <f t="shared" si="52"/>
        <v>161.9929166666667</v>
      </c>
      <c r="BJ88" s="183">
        <f t="shared" si="52"/>
        <v>161.9929166666667</v>
      </c>
      <c r="BK88" s="183">
        <f t="shared" si="52"/>
        <v>161.9929166666667</v>
      </c>
      <c r="BL88" s="180">
        <f t="shared" si="52"/>
        <v>2.3598916666666665</v>
      </c>
      <c r="BM88" s="181">
        <f t="shared" si="52"/>
        <v>2.3598916666666665</v>
      </c>
      <c r="BN88" s="181">
        <f t="shared" si="52"/>
        <v>2.3598916666666665</v>
      </c>
    </row>
    <row r="89" spans="1:66">
      <c r="A89" s="53">
        <v>42005</v>
      </c>
      <c r="B89" s="90">
        <v>7.6476183822304922E-3</v>
      </c>
      <c r="C89" s="90">
        <v>7.6476183822304922E-3</v>
      </c>
      <c r="D89" s="90">
        <v>7.6476183822304922E-3</v>
      </c>
      <c r="E89" s="91">
        <v>1.2399442345302436E-2</v>
      </c>
      <c r="F89" s="90">
        <v>1.2399442345302436E-2</v>
      </c>
      <c r="G89" s="90">
        <v>1.2399442345302436E-2</v>
      </c>
      <c r="H89" s="101">
        <f t="shared" si="40"/>
        <v>221.42892913943689</v>
      </c>
      <c r="I89" s="99">
        <f t="shared" si="39"/>
        <v>120.08332383815535</v>
      </c>
      <c r="J89" s="97"/>
      <c r="K89" s="90"/>
      <c r="L89" s="90"/>
      <c r="M89" s="91">
        <v>9.300000000000001E-3</v>
      </c>
      <c r="N89" s="90">
        <v>9.300000000000001E-3</v>
      </c>
      <c r="O89" s="90">
        <v>9.300000000000001E-3</v>
      </c>
      <c r="P89" s="91">
        <v>0.13750000000000001</v>
      </c>
      <c r="Q89" s="90">
        <v>0.13750000000000001</v>
      </c>
      <c r="R89" s="90">
        <v>0.13750000000000001</v>
      </c>
      <c r="S89" s="105">
        <v>226.62700000000001</v>
      </c>
      <c r="T89" s="103">
        <v>226.62700000000001</v>
      </c>
      <c r="U89" s="103">
        <v>226.62700000000001</v>
      </c>
      <c r="V89" s="94">
        <f t="shared" si="44"/>
        <v>2.6623000000000001</v>
      </c>
      <c r="W89" s="95">
        <v>2.6623000000000001</v>
      </c>
      <c r="X89" s="95">
        <f t="shared" si="45"/>
        <v>2.6623000000000001</v>
      </c>
      <c r="Y89" s="164">
        <f t="shared" si="46"/>
        <v>2.3818884738876944E-2</v>
      </c>
      <c r="Z89" s="165">
        <f t="shared" si="47"/>
        <v>2.3818884738876944E-2</v>
      </c>
      <c r="AA89" s="165">
        <f t="shared" si="48"/>
        <v>2.3818884738876944E-2</v>
      </c>
      <c r="AB89" s="166">
        <f t="shared" si="49"/>
        <v>2.5499001996007742E-2</v>
      </c>
      <c r="AC89" s="165">
        <f t="shared" si="50"/>
        <v>2.5499001996007742E-2</v>
      </c>
      <c r="AD89" s="165">
        <f t="shared" si="51"/>
        <v>2.5499001996007742E-2</v>
      </c>
      <c r="AE89" s="166">
        <f t="shared" si="36"/>
        <v>2.7548789952000163E-2</v>
      </c>
      <c r="AF89" s="165">
        <f t="shared" si="36"/>
        <v>2.7548789952000163E-2</v>
      </c>
      <c r="AG89" s="165">
        <f t="shared" si="36"/>
        <v>2.7548789952000163E-2</v>
      </c>
      <c r="AH89" s="166">
        <f t="shared" si="38"/>
        <v>0.13750000000000001</v>
      </c>
      <c r="AI89" s="165">
        <f t="shared" si="38"/>
        <v>0.13750000000000001</v>
      </c>
      <c r="AJ89" s="165">
        <f t="shared" si="38"/>
        <v>0.13750000000000001</v>
      </c>
      <c r="AK89" s="184">
        <f t="shared" si="37"/>
        <v>226.62700000000001</v>
      </c>
      <c r="AL89" s="185">
        <f t="shared" si="37"/>
        <v>226.62700000000001</v>
      </c>
      <c r="AM89" s="185">
        <f t="shared" si="37"/>
        <v>226.62700000000001</v>
      </c>
      <c r="AN89" s="184">
        <f t="shared" si="37"/>
        <v>2.6623000000000001</v>
      </c>
      <c r="AO89" s="185">
        <f t="shared" si="37"/>
        <v>2.6623000000000001</v>
      </c>
      <c r="AP89" s="185">
        <f t="shared" si="37"/>
        <v>2.6623000000000001</v>
      </c>
      <c r="AQ89" s="164">
        <f t="shared" si="53"/>
        <v>3.9786749088193574E-2</v>
      </c>
      <c r="AR89" s="165">
        <f t="shared" si="54"/>
        <v>3.9786749088193574E-2</v>
      </c>
      <c r="AS89" s="165">
        <f t="shared" si="55"/>
        <v>3.9786749088193574E-2</v>
      </c>
      <c r="AT89" s="166">
        <f t="shared" si="56"/>
        <v>7.1377369753178099E-2</v>
      </c>
      <c r="AU89" s="165">
        <f t="shared" si="57"/>
        <v>7.1377369753178099E-2</v>
      </c>
      <c r="AV89" s="165">
        <f t="shared" si="58"/>
        <v>7.1377369753178099E-2</v>
      </c>
      <c r="AW89" s="166">
        <f t="shared" si="41"/>
        <v>0.10921068860616923</v>
      </c>
      <c r="AX89" s="165">
        <f t="shared" si="41"/>
        <v>0.10921068860616923</v>
      </c>
      <c r="AY89" s="165">
        <f t="shared" si="41"/>
        <v>0.10921068860616923</v>
      </c>
      <c r="AZ89" s="166">
        <f t="shared" si="43"/>
        <v>0.13750000000000001</v>
      </c>
      <c r="BA89" s="165">
        <f t="shared" si="43"/>
        <v>0.13750000000000001</v>
      </c>
      <c r="BB89" s="165">
        <f t="shared" si="43"/>
        <v>0.13750000000000001</v>
      </c>
      <c r="BC89" s="184">
        <f t="shared" si="42"/>
        <v>226.62700000000001</v>
      </c>
      <c r="BD89" s="185">
        <f t="shared" si="42"/>
        <v>226.62700000000001</v>
      </c>
      <c r="BE89" s="185">
        <f t="shared" si="42"/>
        <v>226.62700000000001</v>
      </c>
      <c r="BF89" s="184">
        <f t="shared" si="42"/>
        <v>2.6623000000000001</v>
      </c>
      <c r="BG89" s="185">
        <f t="shared" si="42"/>
        <v>2.6623000000000001</v>
      </c>
      <c r="BH89" s="185">
        <f t="shared" si="42"/>
        <v>2.6623000000000001</v>
      </c>
      <c r="BI89" s="186">
        <f t="shared" si="52"/>
        <v>163.67658333333335</v>
      </c>
      <c r="BJ89" s="187">
        <f t="shared" si="52"/>
        <v>163.67658333333335</v>
      </c>
      <c r="BK89" s="187">
        <f t="shared" si="52"/>
        <v>163.67658333333335</v>
      </c>
      <c r="BL89" s="184">
        <f t="shared" si="52"/>
        <v>2.3795583333333332</v>
      </c>
      <c r="BM89" s="185">
        <f t="shared" si="52"/>
        <v>2.3795583333333332</v>
      </c>
      <c r="BN89" s="185">
        <f t="shared" si="52"/>
        <v>2.3795583333333332</v>
      </c>
    </row>
    <row r="90" spans="1:66">
      <c r="A90" s="6">
        <v>42036</v>
      </c>
      <c r="B90" s="43">
        <v>2.7058643654376269E-3</v>
      </c>
      <c r="C90" s="43">
        <v>2.7058643654376269E-3</v>
      </c>
      <c r="D90" s="43">
        <v>2.7058643654376269E-3</v>
      </c>
      <c r="E90" s="65">
        <v>1.2198919760595617E-2</v>
      </c>
      <c r="F90" s="43">
        <v>1.2198919760595617E-2</v>
      </c>
      <c r="G90" s="43">
        <v>1.2198919760595617E-2</v>
      </c>
      <c r="H90" s="9">
        <f t="shared" si="40"/>
        <v>217.84800187162921</v>
      </c>
      <c r="I90" s="8">
        <f t="shared" si="39"/>
        <v>121.54821067024263</v>
      </c>
      <c r="J90" s="45"/>
      <c r="K90" s="43"/>
      <c r="L90" s="43"/>
      <c r="M90" s="64">
        <v>8.199999999999999E-3</v>
      </c>
      <c r="N90" s="7">
        <v>8.199999999999999E-3</v>
      </c>
      <c r="O90" s="7">
        <v>8.199999999999999E-3</v>
      </c>
      <c r="P90" s="65">
        <v>0.13750000000000001</v>
      </c>
      <c r="Q90" s="43">
        <v>0.13750000000000001</v>
      </c>
      <c r="R90" s="43">
        <v>0.13750000000000001</v>
      </c>
      <c r="S90" s="76">
        <v>242.90899999999999</v>
      </c>
      <c r="T90" s="9">
        <v>242.90899999999999</v>
      </c>
      <c r="U90" s="9">
        <v>242.90899999999999</v>
      </c>
      <c r="V90" s="73">
        <f t="shared" si="44"/>
        <v>2.8782000000000001</v>
      </c>
      <c r="W90" s="42">
        <v>2.8782000000000001</v>
      </c>
      <c r="X90" s="42">
        <f t="shared" si="45"/>
        <v>2.8782000000000001</v>
      </c>
      <c r="Y90" s="161">
        <f t="shared" si="46"/>
        <v>1.6646568211273749E-2</v>
      </c>
      <c r="Z90" s="162">
        <f t="shared" si="47"/>
        <v>1.6646568211273749E-2</v>
      </c>
      <c r="AA90" s="162">
        <f t="shared" si="48"/>
        <v>1.6646568211273749E-2</v>
      </c>
      <c r="AB90" s="163">
        <f t="shared" si="49"/>
        <v>3.2742202937116938E-2</v>
      </c>
      <c r="AC90" s="162">
        <f t="shared" si="50"/>
        <v>3.2742202937116938E-2</v>
      </c>
      <c r="AD90" s="162">
        <f t="shared" si="51"/>
        <v>3.2742202937116938E-2</v>
      </c>
      <c r="AE90" s="163">
        <f t="shared" si="36"/>
        <v>2.7344992096000276E-2</v>
      </c>
      <c r="AF90" s="162">
        <f t="shared" si="36"/>
        <v>2.7344992096000276E-2</v>
      </c>
      <c r="AG90" s="162">
        <f t="shared" si="36"/>
        <v>2.7344992096000276E-2</v>
      </c>
      <c r="AH90" s="163">
        <f t="shared" si="38"/>
        <v>0.13750000000000001</v>
      </c>
      <c r="AI90" s="162">
        <f t="shared" si="38"/>
        <v>0.13750000000000001</v>
      </c>
      <c r="AJ90" s="162">
        <f t="shared" si="38"/>
        <v>0.13750000000000001</v>
      </c>
      <c r="AK90" s="180">
        <f t="shared" si="37"/>
        <v>242.90899999999999</v>
      </c>
      <c r="AL90" s="181">
        <f t="shared" si="37"/>
        <v>242.90899999999999</v>
      </c>
      <c r="AM90" s="181">
        <f t="shared" si="37"/>
        <v>242.90899999999999</v>
      </c>
      <c r="AN90" s="180">
        <f t="shared" si="37"/>
        <v>2.8782000000000001</v>
      </c>
      <c r="AO90" s="181">
        <f t="shared" si="37"/>
        <v>2.8782000000000001</v>
      </c>
      <c r="AP90" s="181">
        <f t="shared" si="37"/>
        <v>2.8782000000000001</v>
      </c>
      <c r="AQ90" s="161">
        <f t="shared" si="53"/>
        <v>3.8608716148777589E-2</v>
      </c>
      <c r="AR90" s="162">
        <f t="shared" si="54"/>
        <v>3.8608716148777589E-2</v>
      </c>
      <c r="AS90" s="162">
        <f t="shared" si="55"/>
        <v>3.8608716148777589E-2</v>
      </c>
      <c r="AT90" s="163">
        <f t="shared" si="56"/>
        <v>7.7015874330802703E-2</v>
      </c>
      <c r="AU90" s="162">
        <f t="shared" si="57"/>
        <v>7.7015874330802703E-2</v>
      </c>
      <c r="AV90" s="162">
        <f t="shared" si="58"/>
        <v>7.7015874330802703E-2</v>
      </c>
      <c r="AW90" s="163">
        <f t="shared" si="41"/>
        <v>0.10965093892909272</v>
      </c>
      <c r="AX90" s="162">
        <f t="shared" si="41"/>
        <v>0.10965093892909272</v>
      </c>
      <c r="AY90" s="162">
        <f t="shared" si="41"/>
        <v>0.10965093892909272</v>
      </c>
      <c r="AZ90" s="163">
        <f t="shared" si="43"/>
        <v>0.13750000000000001</v>
      </c>
      <c r="BA90" s="162">
        <f t="shared" si="43"/>
        <v>0.13750000000000001</v>
      </c>
      <c r="BB90" s="162">
        <f t="shared" si="43"/>
        <v>0.13750000000000001</v>
      </c>
      <c r="BC90" s="180">
        <f t="shared" si="42"/>
        <v>242.90899999999999</v>
      </c>
      <c r="BD90" s="181">
        <f t="shared" si="42"/>
        <v>242.90899999999999</v>
      </c>
      <c r="BE90" s="181">
        <f t="shared" si="42"/>
        <v>242.90899999999999</v>
      </c>
      <c r="BF90" s="180">
        <f t="shared" si="42"/>
        <v>2.8782000000000001</v>
      </c>
      <c r="BG90" s="181">
        <f t="shared" si="42"/>
        <v>2.8782000000000001</v>
      </c>
      <c r="BH90" s="181">
        <f t="shared" si="42"/>
        <v>2.8782000000000001</v>
      </c>
      <c r="BI90" s="182">
        <f t="shared" si="52"/>
        <v>169.62433333333334</v>
      </c>
      <c r="BJ90" s="183">
        <f t="shared" si="52"/>
        <v>169.62433333333334</v>
      </c>
      <c r="BK90" s="183">
        <f t="shared" si="52"/>
        <v>169.62433333333334</v>
      </c>
      <c r="BL90" s="180">
        <f t="shared" si="52"/>
        <v>2.4249583333333331</v>
      </c>
      <c r="BM90" s="181">
        <f t="shared" si="52"/>
        <v>2.4249583333333331</v>
      </c>
      <c r="BN90" s="181">
        <f t="shared" si="52"/>
        <v>2.4249583333333331</v>
      </c>
    </row>
    <row r="91" spans="1:66">
      <c r="A91" s="6">
        <v>42064</v>
      </c>
      <c r="B91" s="43">
        <v>9.8084410748857653E-3</v>
      </c>
      <c r="C91" s="43">
        <v>9.8084410748857653E-3</v>
      </c>
      <c r="D91" s="43">
        <v>9.8084410748857653E-3</v>
      </c>
      <c r="E91" s="65">
        <v>1.3200844161775249E-2</v>
      </c>
      <c r="F91" s="43">
        <v>1.3200844161775249E-2</v>
      </c>
      <c r="G91" s="43">
        <v>1.3200844161775249E-2</v>
      </c>
      <c r="H91" s="9">
        <f t="shared" si="40"/>
        <v>235.74034259580122</v>
      </c>
      <c r="I91" s="8">
        <f t="shared" si="39"/>
        <v>123.15274965744312</v>
      </c>
      <c r="J91" s="45"/>
      <c r="K91" s="43">
        <f t="shared" ref="K91" si="59">(AVERAGE(I89:I91)/AVERAGE(I77:I79))-1</f>
        <v>7.6585738933691916E-2</v>
      </c>
      <c r="L91" s="43"/>
      <c r="M91" s="64">
        <v>1.04E-2</v>
      </c>
      <c r="N91" s="7">
        <v>1.04E-2</v>
      </c>
      <c r="O91" s="7">
        <v>1.04E-2</v>
      </c>
      <c r="P91" s="65">
        <v>0.13750000000000001</v>
      </c>
      <c r="Q91" s="43">
        <v>0.13750000000000001</v>
      </c>
      <c r="R91" s="43">
        <v>0.13750000000000001</v>
      </c>
      <c r="S91" s="76">
        <v>282.82</v>
      </c>
      <c r="T91" s="9">
        <v>282.82</v>
      </c>
      <c r="U91" s="9">
        <v>282.82</v>
      </c>
      <c r="V91" s="73">
        <f t="shared" si="44"/>
        <v>3.2080000000000002</v>
      </c>
      <c r="W91" s="42">
        <v>3.2080000000000002</v>
      </c>
      <c r="X91" s="42">
        <f t="shared" si="45"/>
        <v>3.2080000000000002</v>
      </c>
      <c r="Y91" s="161">
        <f t="shared" si="46"/>
        <v>2.0284371736236873E-2</v>
      </c>
      <c r="Z91" s="162">
        <f t="shared" si="47"/>
        <v>2.0284371736236873E-2</v>
      </c>
      <c r="AA91" s="162">
        <f t="shared" si="48"/>
        <v>2.0284371736236873E-2</v>
      </c>
      <c r="AB91" s="163">
        <f t="shared" si="49"/>
        <v>3.8277181971791974E-2</v>
      </c>
      <c r="AC91" s="162">
        <f t="shared" si="50"/>
        <v>3.8277181971791974E-2</v>
      </c>
      <c r="AD91" s="162">
        <f t="shared" si="51"/>
        <v>3.8277181971791974E-2</v>
      </c>
      <c r="AE91" s="163">
        <f t="shared" si="36"/>
        <v>2.8159053103999909E-2</v>
      </c>
      <c r="AF91" s="162">
        <f t="shared" si="36"/>
        <v>2.8159053103999909E-2</v>
      </c>
      <c r="AG91" s="162">
        <f t="shared" si="36"/>
        <v>2.8159053103999909E-2</v>
      </c>
      <c r="AH91" s="163">
        <f t="shared" si="38"/>
        <v>0.13750000000000001</v>
      </c>
      <c r="AI91" s="162">
        <f t="shared" si="38"/>
        <v>0.13750000000000001</v>
      </c>
      <c r="AJ91" s="162">
        <f t="shared" si="38"/>
        <v>0.13750000000000001</v>
      </c>
      <c r="AK91" s="180">
        <f t="shared" si="37"/>
        <v>282.82</v>
      </c>
      <c r="AL91" s="181">
        <f t="shared" si="37"/>
        <v>282.82</v>
      </c>
      <c r="AM91" s="181">
        <f t="shared" si="37"/>
        <v>282.82</v>
      </c>
      <c r="AN91" s="180">
        <f t="shared" si="37"/>
        <v>3.2080000000000002</v>
      </c>
      <c r="AO91" s="181">
        <f t="shared" si="37"/>
        <v>3.2080000000000002</v>
      </c>
      <c r="AP91" s="181">
        <f t="shared" si="37"/>
        <v>3.2080000000000002</v>
      </c>
      <c r="AQ91" s="161">
        <f t="shared" si="53"/>
        <v>3.1605525940657797E-2</v>
      </c>
      <c r="AR91" s="162">
        <f t="shared" si="54"/>
        <v>3.1605525940657797E-2</v>
      </c>
      <c r="AS91" s="162">
        <f t="shared" si="55"/>
        <v>3.1605525940657797E-2</v>
      </c>
      <c r="AT91" s="163">
        <f t="shared" si="56"/>
        <v>8.1285046609103961E-2</v>
      </c>
      <c r="AU91" s="162">
        <f t="shared" si="57"/>
        <v>8.1285046609103961E-2</v>
      </c>
      <c r="AV91" s="162">
        <f t="shared" si="58"/>
        <v>8.1285046609103961E-2</v>
      </c>
      <c r="AW91" s="163">
        <f t="shared" si="41"/>
        <v>0.11273452629411906</v>
      </c>
      <c r="AX91" s="162">
        <f t="shared" si="41"/>
        <v>0.11273452629411906</v>
      </c>
      <c r="AY91" s="162">
        <f t="shared" si="41"/>
        <v>0.11273452629411906</v>
      </c>
      <c r="AZ91" s="163">
        <f t="shared" si="43"/>
        <v>0.13750000000000001</v>
      </c>
      <c r="BA91" s="162">
        <f t="shared" si="43"/>
        <v>0.13750000000000001</v>
      </c>
      <c r="BB91" s="162">
        <f t="shared" si="43"/>
        <v>0.13750000000000001</v>
      </c>
      <c r="BC91" s="180">
        <f t="shared" si="42"/>
        <v>282.82</v>
      </c>
      <c r="BD91" s="181">
        <f t="shared" si="42"/>
        <v>282.82</v>
      </c>
      <c r="BE91" s="181">
        <f t="shared" si="42"/>
        <v>282.82</v>
      </c>
      <c r="BF91" s="180">
        <f t="shared" si="42"/>
        <v>3.2080000000000002</v>
      </c>
      <c r="BG91" s="181">
        <f t="shared" si="42"/>
        <v>3.2080000000000002</v>
      </c>
      <c r="BH91" s="181">
        <f t="shared" si="42"/>
        <v>3.2080000000000002</v>
      </c>
      <c r="BI91" s="182">
        <f t="shared" si="52"/>
        <v>179.10933333333335</v>
      </c>
      <c r="BJ91" s="183">
        <f t="shared" si="52"/>
        <v>179.10933333333335</v>
      </c>
      <c r="BK91" s="183">
        <f t="shared" si="52"/>
        <v>179.10933333333335</v>
      </c>
      <c r="BL91" s="180">
        <f t="shared" si="52"/>
        <v>2.5037083333333334</v>
      </c>
      <c r="BM91" s="181">
        <f t="shared" si="52"/>
        <v>2.5037083333333334</v>
      </c>
      <c r="BN91" s="181">
        <f t="shared" si="52"/>
        <v>2.5037083333333334</v>
      </c>
    </row>
    <row r="92" spans="1:66">
      <c r="A92" s="6">
        <v>42095</v>
      </c>
      <c r="B92" s="43">
        <v>1.1656857512080121E-2</v>
      </c>
      <c r="C92" s="43">
        <v>1.1656857512080121E-2</v>
      </c>
      <c r="D92" s="43">
        <v>1.1656857512080121E-2</v>
      </c>
      <c r="E92" s="65">
        <v>7.1003923838623972E-3</v>
      </c>
      <c r="F92" s="43">
        <v>7.1003923838623972E-3</v>
      </c>
      <c r="G92" s="43">
        <v>7.1003923838623972E-3</v>
      </c>
      <c r="H92" s="9">
        <f t="shared" si="40"/>
        <v>126.79862837735675</v>
      </c>
      <c r="I92" s="8">
        <f t="shared" si="39"/>
        <v>124.02718250316255</v>
      </c>
      <c r="J92" s="150"/>
      <c r="K92" s="43"/>
      <c r="L92" s="43"/>
      <c r="M92" s="64">
        <v>9.4999999999999998E-3</v>
      </c>
      <c r="N92" s="7">
        <v>9.4999999999999998E-3</v>
      </c>
      <c r="O92" s="7">
        <v>9.4999999999999998E-3</v>
      </c>
      <c r="P92" s="65">
        <v>0.13750000000000001</v>
      </c>
      <c r="Q92" s="43">
        <v>0.13750000000000001</v>
      </c>
      <c r="R92" s="43">
        <v>0.13750000000000001</v>
      </c>
      <c r="S92" s="76">
        <v>234.34</v>
      </c>
      <c r="T92" s="9">
        <v>234.34</v>
      </c>
      <c r="U92" s="9">
        <v>234.34</v>
      </c>
      <c r="V92" s="73">
        <f t="shared" si="44"/>
        <v>2.9935999999999998</v>
      </c>
      <c r="W92" s="42">
        <v>2.9935999999999998</v>
      </c>
      <c r="X92" s="42">
        <f t="shared" si="45"/>
        <v>2.9935999999999998</v>
      </c>
      <c r="Y92" s="161">
        <f t="shared" si="46"/>
        <v>2.4343890115594791E-2</v>
      </c>
      <c r="Z92" s="162">
        <f t="shared" si="47"/>
        <v>2.4343890115594791E-2</v>
      </c>
      <c r="AA92" s="162">
        <f t="shared" si="48"/>
        <v>2.4343890115594791E-2</v>
      </c>
      <c r="AB92" s="163">
        <f t="shared" si="49"/>
        <v>3.2842684054303906E-2</v>
      </c>
      <c r="AC92" s="162">
        <f t="shared" si="50"/>
        <v>3.2842684054303906E-2</v>
      </c>
      <c r="AD92" s="162">
        <f t="shared" si="51"/>
        <v>3.2842684054303906E-2</v>
      </c>
      <c r="AE92" s="163">
        <f t="shared" si="36"/>
        <v>2.8362790159999873E-2</v>
      </c>
      <c r="AF92" s="162">
        <f t="shared" si="36"/>
        <v>2.8362790159999873E-2</v>
      </c>
      <c r="AG92" s="162">
        <f t="shared" si="36"/>
        <v>2.8362790159999873E-2</v>
      </c>
      <c r="AH92" s="163">
        <f t="shared" si="38"/>
        <v>0.13750000000000001</v>
      </c>
      <c r="AI92" s="162">
        <f t="shared" si="38"/>
        <v>0.13750000000000001</v>
      </c>
      <c r="AJ92" s="162">
        <f t="shared" si="38"/>
        <v>0.13750000000000001</v>
      </c>
      <c r="AK92" s="180">
        <f t="shared" si="37"/>
        <v>234.34</v>
      </c>
      <c r="AL92" s="181">
        <f t="shared" si="37"/>
        <v>234.34</v>
      </c>
      <c r="AM92" s="181">
        <f t="shared" si="37"/>
        <v>234.34</v>
      </c>
      <c r="AN92" s="180">
        <f t="shared" si="37"/>
        <v>2.9935999999999998</v>
      </c>
      <c r="AO92" s="181">
        <f t="shared" si="37"/>
        <v>2.9935999999999998</v>
      </c>
      <c r="AP92" s="181">
        <f t="shared" si="37"/>
        <v>2.9935999999999998</v>
      </c>
      <c r="AQ92" s="161">
        <f t="shared" si="53"/>
        <v>3.5503756155422339E-2</v>
      </c>
      <c r="AR92" s="162">
        <f t="shared" si="54"/>
        <v>3.5503756155422339E-2</v>
      </c>
      <c r="AS92" s="162">
        <f t="shared" si="55"/>
        <v>3.5503756155422339E-2</v>
      </c>
      <c r="AT92" s="163">
        <f t="shared" si="56"/>
        <v>8.1714868136067986E-2</v>
      </c>
      <c r="AU92" s="162">
        <f t="shared" si="57"/>
        <v>8.1714868136067986E-2</v>
      </c>
      <c r="AV92" s="162">
        <f t="shared" si="58"/>
        <v>8.1714868136067986E-2</v>
      </c>
      <c r="AW92" s="163">
        <f t="shared" si="41"/>
        <v>0.11416931590350532</v>
      </c>
      <c r="AX92" s="162">
        <f t="shared" si="41"/>
        <v>0.11416931590350532</v>
      </c>
      <c r="AY92" s="162">
        <f t="shared" si="41"/>
        <v>0.11416931590350532</v>
      </c>
      <c r="AZ92" s="163">
        <f t="shared" si="43"/>
        <v>0.13750000000000001</v>
      </c>
      <c r="BA92" s="162">
        <f t="shared" si="43"/>
        <v>0.13750000000000001</v>
      </c>
      <c r="BB92" s="162">
        <f t="shared" si="43"/>
        <v>0.13750000000000001</v>
      </c>
      <c r="BC92" s="180">
        <f t="shared" si="42"/>
        <v>234.34</v>
      </c>
      <c r="BD92" s="181">
        <f t="shared" si="42"/>
        <v>234.34</v>
      </c>
      <c r="BE92" s="181">
        <f t="shared" si="42"/>
        <v>234.34</v>
      </c>
      <c r="BF92" s="180">
        <f t="shared" si="42"/>
        <v>2.9935999999999998</v>
      </c>
      <c r="BG92" s="181">
        <f t="shared" si="42"/>
        <v>2.9935999999999998</v>
      </c>
      <c r="BH92" s="181">
        <f t="shared" si="42"/>
        <v>2.9935999999999998</v>
      </c>
      <c r="BI92" s="182">
        <f t="shared" si="52"/>
        <v>186.44224999999997</v>
      </c>
      <c r="BJ92" s="183">
        <f t="shared" si="52"/>
        <v>186.44224999999997</v>
      </c>
      <c r="BK92" s="183">
        <f t="shared" si="52"/>
        <v>186.44224999999997</v>
      </c>
      <c r="BL92" s="180">
        <f t="shared" si="52"/>
        <v>2.5668416666666669</v>
      </c>
      <c r="BM92" s="181">
        <f t="shared" si="52"/>
        <v>2.5668416666666669</v>
      </c>
      <c r="BN92" s="181">
        <f t="shared" si="52"/>
        <v>2.5668416666666669</v>
      </c>
    </row>
    <row r="93" spans="1:66">
      <c r="A93" s="6">
        <v>42125</v>
      </c>
      <c r="B93" s="43">
        <v>4.0630016921943124E-3</v>
      </c>
      <c r="C93" s="43">
        <v>4.0630016921943124E-3</v>
      </c>
      <c r="D93" s="43">
        <v>4.0630016921943124E-3</v>
      </c>
      <c r="E93" s="65">
        <v>7.3989621194812116E-3</v>
      </c>
      <c r="F93" s="43">
        <v>7.3989621194812116E-3</v>
      </c>
      <c r="G93" s="43">
        <v>7.3989621194812116E-3</v>
      </c>
      <c r="H93" s="9">
        <f t="shared" si="40"/>
        <v>132.13047919696766</v>
      </c>
      <c r="I93" s="8">
        <f t="shared" si="39"/>
        <v>124.94485492828943</v>
      </c>
      <c r="J93" s="45"/>
      <c r="K93" s="43"/>
      <c r="L93" s="43"/>
      <c r="M93" s="64">
        <v>9.7999999999999997E-3</v>
      </c>
      <c r="N93" s="7">
        <v>9.7999999999999997E-3</v>
      </c>
      <c r="O93" s="7">
        <v>9.7999999999999997E-3</v>
      </c>
      <c r="P93" s="65">
        <v>0.13750000000000001</v>
      </c>
      <c r="Q93" s="43">
        <v>0.13750000000000001</v>
      </c>
      <c r="R93" s="43">
        <v>0.13750000000000001</v>
      </c>
      <c r="S93" s="76">
        <v>235.5</v>
      </c>
      <c r="T93" s="9">
        <v>235.5</v>
      </c>
      <c r="U93" s="9">
        <v>235.5</v>
      </c>
      <c r="V93" s="73">
        <f t="shared" si="44"/>
        <v>3.1787999999999998</v>
      </c>
      <c r="W93" s="42">
        <v>3.1787999999999998</v>
      </c>
      <c r="X93" s="42">
        <f t="shared" si="45"/>
        <v>3.1787999999999998</v>
      </c>
      <c r="Y93" s="161">
        <f t="shared" si="46"/>
        <v>2.5730313969404284E-2</v>
      </c>
      <c r="Z93" s="162">
        <f t="shared" si="47"/>
        <v>2.5730313969404284E-2</v>
      </c>
      <c r="AA93" s="162">
        <f t="shared" si="48"/>
        <v>2.5730313969404284E-2</v>
      </c>
      <c r="AB93" s="163">
        <f t="shared" si="49"/>
        <v>2.7944831432046513E-2</v>
      </c>
      <c r="AC93" s="162">
        <f t="shared" si="50"/>
        <v>2.7944831432046513E-2</v>
      </c>
      <c r="AD93" s="162">
        <f t="shared" si="51"/>
        <v>2.7944831432046513E-2</v>
      </c>
      <c r="AE93" s="163">
        <f t="shared" si="36"/>
        <v>2.9994788240000014E-2</v>
      </c>
      <c r="AF93" s="162">
        <f t="shared" si="36"/>
        <v>2.9994788240000014E-2</v>
      </c>
      <c r="AG93" s="162">
        <f t="shared" si="36"/>
        <v>2.9994788240000014E-2</v>
      </c>
      <c r="AH93" s="163">
        <f t="shared" si="38"/>
        <v>0.13750000000000001</v>
      </c>
      <c r="AI93" s="162">
        <f t="shared" si="38"/>
        <v>0.13750000000000001</v>
      </c>
      <c r="AJ93" s="162">
        <f t="shared" si="38"/>
        <v>0.13750000000000001</v>
      </c>
      <c r="AK93" s="180">
        <f t="shared" si="37"/>
        <v>235.5</v>
      </c>
      <c r="AL93" s="181">
        <f t="shared" si="37"/>
        <v>235.5</v>
      </c>
      <c r="AM93" s="181">
        <f t="shared" si="37"/>
        <v>235.5</v>
      </c>
      <c r="AN93" s="180">
        <f t="shared" ref="AN93:AP156" si="60">V93</f>
        <v>3.1787999999999998</v>
      </c>
      <c r="AO93" s="181">
        <f t="shared" si="60"/>
        <v>3.1787999999999998</v>
      </c>
      <c r="AP93" s="181">
        <f t="shared" si="60"/>
        <v>3.1787999999999998</v>
      </c>
      <c r="AQ93" s="161">
        <f t="shared" si="53"/>
        <v>4.1097468142578863E-2</v>
      </c>
      <c r="AR93" s="162">
        <f t="shared" si="54"/>
        <v>4.1097468142578863E-2</v>
      </c>
      <c r="AS93" s="162">
        <f t="shared" si="55"/>
        <v>4.1097468142578863E-2</v>
      </c>
      <c r="AT93" s="163">
        <f t="shared" si="56"/>
        <v>8.4729426386475515E-2</v>
      </c>
      <c r="AU93" s="162">
        <f t="shared" si="57"/>
        <v>8.4729426386475515E-2</v>
      </c>
      <c r="AV93" s="162">
        <f t="shared" si="58"/>
        <v>8.4729426386475515E-2</v>
      </c>
      <c r="AW93" s="163">
        <f t="shared" si="41"/>
        <v>0.11549491889684704</v>
      </c>
      <c r="AX93" s="162">
        <f t="shared" si="41"/>
        <v>0.11549491889684704</v>
      </c>
      <c r="AY93" s="162">
        <f t="shared" si="41"/>
        <v>0.11549491889684704</v>
      </c>
      <c r="AZ93" s="163">
        <f t="shared" si="43"/>
        <v>0.13750000000000001</v>
      </c>
      <c r="BA93" s="162">
        <f t="shared" si="43"/>
        <v>0.13750000000000001</v>
      </c>
      <c r="BB93" s="162">
        <f t="shared" si="43"/>
        <v>0.13750000000000001</v>
      </c>
      <c r="BC93" s="180">
        <f t="shared" si="42"/>
        <v>235.5</v>
      </c>
      <c r="BD93" s="181">
        <f t="shared" si="42"/>
        <v>235.5</v>
      </c>
      <c r="BE93" s="181">
        <f t="shared" si="42"/>
        <v>235.5</v>
      </c>
      <c r="BF93" s="180">
        <f t="shared" si="42"/>
        <v>3.1787999999999998</v>
      </c>
      <c r="BG93" s="181">
        <f t="shared" si="42"/>
        <v>3.1787999999999998</v>
      </c>
      <c r="BH93" s="181">
        <f t="shared" si="42"/>
        <v>3.1787999999999998</v>
      </c>
      <c r="BI93" s="182">
        <f t="shared" si="52"/>
        <v>194.20683333333332</v>
      </c>
      <c r="BJ93" s="183">
        <f t="shared" si="52"/>
        <v>194.20683333333332</v>
      </c>
      <c r="BK93" s="183">
        <f t="shared" si="52"/>
        <v>194.20683333333332</v>
      </c>
      <c r="BL93" s="180">
        <f t="shared" si="52"/>
        <v>2.6451583333333333</v>
      </c>
      <c r="BM93" s="181">
        <f t="shared" si="52"/>
        <v>2.6451583333333333</v>
      </c>
      <c r="BN93" s="181">
        <f t="shared" si="52"/>
        <v>2.6451583333333333</v>
      </c>
    </row>
    <row r="94" spans="1:66">
      <c r="A94" s="6">
        <v>42156</v>
      </c>
      <c r="B94" s="43">
        <v>6.7154581722890239E-3</v>
      </c>
      <c r="C94" s="43">
        <v>6.7154581722890239E-3</v>
      </c>
      <c r="D94" s="43">
        <v>6.7154581722890239E-3</v>
      </c>
      <c r="E94" s="65">
        <v>7.9011364167795861E-3</v>
      </c>
      <c r="F94" s="43">
        <v>7.9011364167795861E-3</v>
      </c>
      <c r="G94" s="43">
        <v>7.9011364167795861E-3</v>
      </c>
      <c r="H94" s="9">
        <f t="shared" si="40"/>
        <v>141.0982951515501</v>
      </c>
      <c r="I94" s="8">
        <f t="shared" si="39"/>
        <v>125.93206127165259</v>
      </c>
      <c r="J94" s="45"/>
      <c r="K94" s="43">
        <f t="shared" ref="K94" si="61">(AVERAGE(I92:I94)/AVERAGE(I80:I82))-1</f>
        <v>8.5139830719884291E-2</v>
      </c>
      <c r="L94" s="43"/>
      <c r="M94" s="64">
        <v>1.0700000000000001E-2</v>
      </c>
      <c r="N94" s="7">
        <v>1.0700000000000001E-2</v>
      </c>
      <c r="O94" s="7">
        <v>1.0700000000000001E-2</v>
      </c>
      <c r="P94" s="65">
        <v>0.13750000000000001</v>
      </c>
      <c r="Q94" s="43">
        <v>0.13750000000000001</v>
      </c>
      <c r="R94" s="43">
        <v>0.13750000000000001</v>
      </c>
      <c r="S94" s="76">
        <v>259.899</v>
      </c>
      <c r="T94" s="9">
        <v>259.899</v>
      </c>
      <c r="U94" s="9">
        <v>259.899</v>
      </c>
      <c r="V94" s="73">
        <f t="shared" si="44"/>
        <v>3.1025999999999998</v>
      </c>
      <c r="W94" s="42">
        <v>3.1025999999999998</v>
      </c>
      <c r="X94" s="42">
        <f t="shared" si="45"/>
        <v>3.1025999999999998</v>
      </c>
      <c r="Y94" s="161">
        <f t="shared" si="46"/>
        <v>2.2588563321721766E-2</v>
      </c>
      <c r="Z94" s="162">
        <f t="shared" si="47"/>
        <v>2.2588563321721766E-2</v>
      </c>
      <c r="AA94" s="162">
        <f t="shared" si="48"/>
        <v>2.2588563321721766E-2</v>
      </c>
      <c r="AB94" s="163">
        <f t="shared" si="49"/>
        <v>2.2568002922714214E-2</v>
      </c>
      <c r="AC94" s="162">
        <f t="shared" si="50"/>
        <v>2.2568002922714214E-2</v>
      </c>
      <c r="AD94" s="162">
        <f t="shared" si="51"/>
        <v>2.2568002922714214E-2</v>
      </c>
      <c r="AE94" s="163">
        <f t="shared" si="36"/>
        <v>3.0300606169999966E-2</v>
      </c>
      <c r="AF94" s="162">
        <f t="shared" si="36"/>
        <v>3.0300606169999966E-2</v>
      </c>
      <c r="AG94" s="162">
        <f t="shared" si="36"/>
        <v>3.0300606169999966E-2</v>
      </c>
      <c r="AH94" s="163">
        <f t="shared" si="38"/>
        <v>0.13750000000000001</v>
      </c>
      <c r="AI94" s="162">
        <f t="shared" si="38"/>
        <v>0.13750000000000001</v>
      </c>
      <c r="AJ94" s="162">
        <f t="shared" si="38"/>
        <v>0.13750000000000001</v>
      </c>
      <c r="AK94" s="180">
        <f t="shared" si="38"/>
        <v>259.899</v>
      </c>
      <c r="AL94" s="181">
        <f t="shared" si="38"/>
        <v>259.899</v>
      </c>
      <c r="AM94" s="181">
        <f t="shared" si="38"/>
        <v>259.899</v>
      </c>
      <c r="AN94" s="180">
        <f t="shared" si="60"/>
        <v>3.1025999999999998</v>
      </c>
      <c r="AO94" s="181">
        <f t="shared" si="60"/>
        <v>3.1025999999999998</v>
      </c>
      <c r="AP94" s="181">
        <f t="shared" si="60"/>
        <v>3.1025999999999998</v>
      </c>
      <c r="AQ94" s="161">
        <f t="shared" si="53"/>
        <v>5.5927434122497566E-2</v>
      </c>
      <c r="AR94" s="162">
        <f t="shared" si="54"/>
        <v>5.5927434122497566E-2</v>
      </c>
      <c r="AS94" s="162">
        <f t="shared" si="55"/>
        <v>5.5927434122497566E-2</v>
      </c>
      <c r="AT94" s="163">
        <f t="shared" si="56"/>
        <v>8.8944299601851018E-2</v>
      </c>
      <c r="AU94" s="162">
        <f t="shared" si="57"/>
        <v>8.8944299601851018E-2</v>
      </c>
      <c r="AV94" s="162">
        <f t="shared" si="58"/>
        <v>8.8944299601851018E-2</v>
      </c>
      <c r="AW94" s="163">
        <f t="shared" si="41"/>
        <v>0.11826097453783313</v>
      </c>
      <c r="AX94" s="162">
        <f t="shared" si="41"/>
        <v>0.11826097453783313</v>
      </c>
      <c r="AY94" s="162">
        <f t="shared" si="41"/>
        <v>0.11826097453783313</v>
      </c>
      <c r="AZ94" s="163">
        <f t="shared" si="43"/>
        <v>0.13750000000000001</v>
      </c>
      <c r="BA94" s="162">
        <f t="shared" si="43"/>
        <v>0.13750000000000001</v>
      </c>
      <c r="BB94" s="162">
        <f t="shared" si="43"/>
        <v>0.13750000000000001</v>
      </c>
      <c r="BC94" s="180">
        <f t="shared" si="42"/>
        <v>259.899</v>
      </c>
      <c r="BD94" s="181">
        <f t="shared" si="42"/>
        <v>259.899</v>
      </c>
      <c r="BE94" s="181">
        <f t="shared" si="42"/>
        <v>259.899</v>
      </c>
      <c r="BF94" s="180">
        <f t="shared" si="42"/>
        <v>3.1025999999999998</v>
      </c>
      <c r="BG94" s="181">
        <f t="shared" si="42"/>
        <v>3.1025999999999998</v>
      </c>
      <c r="BH94" s="181">
        <f t="shared" si="42"/>
        <v>3.1025999999999998</v>
      </c>
      <c r="BI94" s="182">
        <f t="shared" si="52"/>
        <v>203.82341666666665</v>
      </c>
      <c r="BJ94" s="183">
        <f t="shared" si="52"/>
        <v>203.82341666666665</v>
      </c>
      <c r="BK94" s="183">
        <f t="shared" si="52"/>
        <v>203.82341666666665</v>
      </c>
      <c r="BL94" s="180">
        <f t="shared" si="52"/>
        <v>2.7201666666666662</v>
      </c>
      <c r="BM94" s="181">
        <f t="shared" si="52"/>
        <v>2.7201666666666662</v>
      </c>
      <c r="BN94" s="181">
        <f t="shared" si="52"/>
        <v>2.7201666666666662</v>
      </c>
    </row>
    <row r="95" spans="1:66">
      <c r="A95" s="6">
        <v>42186</v>
      </c>
      <c r="B95" s="43">
        <v>6.9110458258143659E-3</v>
      </c>
      <c r="C95" s="43">
        <v>6.9110458258143659E-3</v>
      </c>
      <c r="D95" s="43">
        <v>6.9110458258143659E-3</v>
      </c>
      <c r="E95" s="65">
        <v>6.1989750347415384E-3</v>
      </c>
      <c r="F95" s="43">
        <v>6.1989750347415384E-3</v>
      </c>
      <c r="G95" s="43">
        <v>6.1989750347415384E-3</v>
      </c>
      <c r="H95" s="9">
        <f t="shared" si="40"/>
        <v>110.70114005771788</v>
      </c>
      <c r="I95" s="8">
        <f t="shared" si="39"/>
        <v>126.7127109755491</v>
      </c>
      <c r="J95" s="45"/>
      <c r="K95" s="43"/>
      <c r="L95" s="43"/>
      <c r="M95" s="65">
        <v>1.18E-2</v>
      </c>
      <c r="N95" s="43">
        <v>1.18E-2</v>
      </c>
      <c r="O95" s="43">
        <v>1.18E-2</v>
      </c>
      <c r="P95" s="65">
        <v>0.13750000000000001</v>
      </c>
      <c r="Q95" s="43">
        <v>0.13750000000000001</v>
      </c>
      <c r="R95" s="43">
        <v>0.13750000000000001</v>
      </c>
      <c r="S95" s="77">
        <v>292.66300000000001</v>
      </c>
      <c r="T95" s="45">
        <v>292.66300000000001</v>
      </c>
      <c r="U95" s="45">
        <v>292.66300000000001</v>
      </c>
      <c r="V95" s="73">
        <f t="shared" si="44"/>
        <v>3.3940000000000001</v>
      </c>
      <c r="W95" s="42">
        <v>3.3940000000000001</v>
      </c>
      <c r="X95" s="42">
        <f t="shared" si="45"/>
        <v>3.3940000000000001</v>
      </c>
      <c r="Y95" s="161">
        <f t="shared" si="46"/>
        <v>1.779146960558875E-2</v>
      </c>
      <c r="Z95" s="162">
        <f t="shared" si="47"/>
        <v>1.779146960558875E-2</v>
      </c>
      <c r="AA95" s="162">
        <f t="shared" si="48"/>
        <v>1.779146960558875E-2</v>
      </c>
      <c r="AB95" s="163">
        <f t="shared" si="49"/>
        <v>2.1652741102282658E-2</v>
      </c>
      <c r="AC95" s="162">
        <f t="shared" si="50"/>
        <v>2.1652741102282658E-2</v>
      </c>
      <c r="AD95" s="162">
        <f t="shared" si="51"/>
        <v>2.1652741102282658E-2</v>
      </c>
      <c r="AE95" s="163">
        <f t="shared" si="36"/>
        <v>3.2647997348000057E-2</v>
      </c>
      <c r="AF95" s="162">
        <f t="shared" si="36"/>
        <v>3.2647997348000057E-2</v>
      </c>
      <c r="AG95" s="162">
        <f t="shared" si="36"/>
        <v>3.2647997348000057E-2</v>
      </c>
      <c r="AH95" s="163">
        <f t="shared" si="38"/>
        <v>0.13750000000000001</v>
      </c>
      <c r="AI95" s="162">
        <f t="shared" si="38"/>
        <v>0.13750000000000001</v>
      </c>
      <c r="AJ95" s="162">
        <f t="shared" si="38"/>
        <v>0.13750000000000001</v>
      </c>
      <c r="AK95" s="180">
        <f t="shared" si="38"/>
        <v>292.66300000000001</v>
      </c>
      <c r="AL95" s="181">
        <f t="shared" si="38"/>
        <v>292.66300000000001</v>
      </c>
      <c r="AM95" s="181">
        <f t="shared" si="38"/>
        <v>292.66300000000001</v>
      </c>
      <c r="AN95" s="180">
        <f t="shared" si="60"/>
        <v>3.3940000000000001</v>
      </c>
      <c r="AO95" s="181">
        <f t="shared" si="60"/>
        <v>3.3940000000000001</v>
      </c>
      <c r="AP95" s="181">
        <f t="shared" si="60"/>
        <v>3.3940000000000001</v>
      </c>
      <c r="AQ95" s="161">
        <f t="shared" si="53"/>
        <v>6.9726122852525441E-2</v>
      </c>
      <c r="AR95" s="162">
        <f t="shared" si="54"/>
        <v>6.9726122852525441E-2</v>
      </c>
      <c r="AS95" s="162">
        <f t="shared" si="55"/>
        <v>6.9726122852525441E-2</v>
      </c>
      <c r="AT95" s="163">
        <f t="shared" si="56"/>
        <v>9.5583926117532636E-2</v>
      </c>
      <c r="AU95" s="162">
        <f t="shared" si="57"/>
        <v>9.5583926117532636E-2</v>
      </c>
      <c r="AV95" s="162">
        <f t="shared" si="58"/>
        <v>9.5583926117532636E-2</v>
      </c>
      <c r="AW95" s="163">
        <f t="shared" si="41"/>
        <v>0.12091980784364842</v>
      </c>
      <c r="AX95" s="162">
        <f t="shared" si="41"/>
        <v>0.12091980784364842</v>
      </c>
      <c r="AY95" s="162">
        <f t="shared" si="41"/>
        <v>0.12091980784364842</v>
      </c>
      <c r="AZ95" s="163">
        <f t="shared" si="43"/>
        <v>0.13750000000000001</v>
      </c>
      <c r="BA95" s="162">
        <f t="shared" si="43"/>
        <v>0.13750000000000001</v>
      </c>
      <c r="BB95" s="162">
        <f t="shared" si="43"/>
        <v>0.13750000000000001</v>
      </c>
      <c r="BC95" s="180">
        <f t="shared" si="42"/>
        <v>292.66300000000001</v>
      </c>
      <c r="BD95" s="181">
        <f t="shared" si="42"/>
        <v>292.66300000000001</v>
      </c>
      <c r="BE95" s="181">
        <f t="shared" si="42"/>
        <v>292.66300000000001</v>
      </c>
      <c r="BF95" s="180">
        <f t="shared" si="42"/>
        <v>3.3940000000000001</v>
      </c>
      <c r="BG95" s="181">
        <f t="shared" si="42"/>
        <v>3.3940000000000001</v>
      </c>
      <c r="BH95" s="181">
        <f t="shared" si="42"/>
        <v>3.3940000000000001</v>
      </c>
      <c r="BI95" s="182">
        <f t="shared" si="52"/>
        <v>215.15866666666668</v>
      </c>
      <c r="BJ95" s="183">
        <f t="shared" si="52"/>
        <v>215.15866666666668</v>
      </c>
      <c r="BK95" s="183">
        <f t="shared" si="52"/>
        <v>215.15866666666668</v>
      </c>
      <c r="BL95" s="180">
        <f t="shared" si="52"/>
        <v>2.8140499999999999</v>
      </c>
      <c r="BM95" s="181">
        <f t="shared" si="52"/>
        <v>2.8140499999999999</v>
      </c>
      <c r="BN95" s="181">
        <f t="shared" si="52"/>
        <v>2.8140499999999999</v>
      </c>
    </row>
    <row r="96" spans="1:66">
      <c r="A96" s="6">
        <v>42217</v>
      </c>
      <c r="B96" s="43">
        <v>2.7556759079576665E-3</v>
      </c>
      <c r="C96" s="43">
        <v>2.7556759079576665E-3</v>
      </c>
      <c r="D96" s="43">
        <v>2.7556759079576665E-3</v>
      </c>
      <c r="E96" s="65">
        <v>2.1996214068815689E-3</v>
      </c>
      <c r="F96" s="43">
        <v>2.1996214068815689E-3</v>
      </c>
      <c r="G96" s="43">
        <v>2.1996214068815689E-3</v>
      </c>
      <c r="H96" s="9">
        <f t="shared" si="40"/>
        <v>39.28078368963839</v>
      </c>
      <c r="I96" s="8">
        <f t="shared" si="39"/>
        <v>126.99143096713492</v>
      </c>
      <c r="J96" s="45"/>
      <c r="K96" s="43"/>
      <c r="L96" s="43"/>
      <c r="M96" s="65">
        <v>1.11E-2</v>
      </c>
      <c r="N96" s="43">
        <v>1.11E-2</v>
      </c>
      <c r="O96" s="43">
        <v>1.11E-2</v>
      </c>
      <c r="P96" s="65">
        <v>0.13750000000000001</v>
      </c>
      <c r="Q96" s="43">
        <v>0.13750000000000001</v>
      </c>
      <c r="R96" s="43">
        <v>0.13750000000000001</v>
      </c>
      <c r="S96" s="77">
        <v>350.57299999999998</v>
      </c>
      <c r="T96" s="45">
        <v>350.57299999999998</v>
      </c>
      <c r="U96" s="45">
        <v>350.57299999999998</v>
      </c>
      <c r="V96" s="73">
        <f t="shared" si="44"/>
        <v>3.6467000000000001</v>
      </c>
      <c r="W96" s="42">
        <v>3.6467000000000001</v>
      </c>
      <c r="X96" s="42">
        <f t="shared" si="45"/>
        <v>3.6467000000000001</v>
      </c>
      <c r="Y96" s="161">
        <f t="shared" si="46"/>
        <v>1.6466268867239675E-2</v>
      </c>
      <c r="Z96" s="162">
        <f t="shared" si="47"/>
        <v>1.6466268867239675E-2</v>
      </c>
      <c r="AA96" s="162">
        <f t="shared" si="48"/>
        <v>1.6466268867239675E-2</v>
      </c>
      <c r="AB96" s="163">
        <f t="shared" si="49"/>
        <v>1.637983444792579E-2</v>
      </c>
      <c r="AC96" s="162">
        <f t="shared" si="50"/>
        <v>1.637983444792579E-2</v>
      </c>
      <c r="AD96" s="162">
        <f t="shared" si="51"/>
        <v>1.637983444792579E-2</v>
      </c>
      <c r="AE96" s="163">
        <f t="shared" si="36"/>
        <v>3.3977411486000086E-2</v>
      </c>
      <c r="AF96" s="162">
        <f t="shared" si="36"/>
        <v>3.3977411486000086E-2</v>
      </c>
      <c r="AG96" s="162">
        <f t="shared" si="36"/>
        <v>3.3977411486000086E-2</v>
      </c>
      <c r="AH96" s="163">
        <f t="shared" si="38"/>
        <v>0.13750000000000001</v>
      </c>
      <c r="AI96" s="162">
        <f t="shared" si="38"/>
        <v>0.13750000000000001</v>
      </c>
      <c r="AJ96" s="162">
        <f t="shared" si="38"/>
        <v>0.13750000000000001</v>
      </c>
      <c r="AK96" s="180">
        <f t="shared" si="38"/>
        <v>350.57299999999998</v>
      </c>
      <c r="AL96" s="181">
        <f t="shared" si="38"/>
        <v>350.57299999999998</v>
      </c>
      <c r="AM96" s="181">
        <f t="shared" si="38"/>
        <v>350.57299999999998</v>
      </c>
      <c r="AN96" s="180">
        <f t="shared" si="60"/>
        <v>3.6467000000000001</v>
      </c>
      <c r="AO96" s="181">
        <f t="shared" si="60"/>
        <v>3.6467000000000001</v>
      </c>
      <c r="AP96" s="181">
        <f t="shared" si="60"/>
        <v>3.6467000000000001</v>
      </c>
      <c r="AQ96" s="161">
        <f t="shared" si="53"/>
        <v>7.5532469432734173E-2</v>
      </c>
      <c r="AR96" s="162">
        <f t="shared" si="54"/>
        <v>7.5532469432734173E-2</v>
      </c>
      <c r="AS96" s="162">
        <f t="shared" si="55"/>
        <v>7.5532469432734173E-2</v>
      </c>
      <c r="AT96" s="163">
        <f t="shared" si="56"/>
        <v>9.5254773699674056E-2</v>
      </c>
      <c r="AU96" s="162">
        <f t="shared" si="57"/>
        <v>9.5254773699674056E-2</v>
      </c>
      <c r="AV96" s="162">
        <f t="shared" si="58"/>
        <v>9.5254773699674056E-2</v>
      </c>
      <c r="AW96" s="163">
        <f t="shared" si="41"/>
        <v>0.12369821307824092</v>
      </c>
      <c r="AX96" s="162">
        <f t="shared" si="41"/>
        <v>0.12369821307824092</v>
      </c>
      <c r="AY96" s="162">
        <f t="shared" si="41"/>
        <v>0.12369821307824092</v>
      </c>
      <c r="AZ96" s="163">
        <f t="shared" si="43"/>
        <v>0.13750000000000001</v>
      </c>
      <c r="BA96" s="162">
        <f t="shared" si="43"/>
        <v>0.13750000000000001</v>
      </c>
      <c r="BB96" s="162">
        <f t="shared" si="43"/>
        <v>0.13750000000000001</v>
      </c>
      <c r="BC96" s="180">
        <f t="shared" si="42"/>
        <v>350.57299999999998</v>
      </c>
      <c r="BD96" s="181">
        <f t="shared" si="42"/>
        <v>350.57299999999998</v>
      </c>
      <c r="BE96" s="181">
        <f t="shared" si="42"/>
        <v>350.57299999999998</v>
      </c>
      <c r="BF96" s="180">
        <f t="shared" si="42"/>
        <v>3.6467000000000001</v>
      </c>
      <c r="BG96" s="181">
        <f t="shared" si="42"/>
        <v>3.6467000000000001</v>
      </c>
      <c r="BH96" s="181">
        <f t="shared" si="42"/>
        <v>3.6467000000000001</v>
      </c>
      <c r="BI96" s="182">
        <f t="shared" si="52"/>
        <v>233.78974999999994</v>
      </c>
      <c r="BJ96" s="183">
        <f t="shared" si="52"/>
        <v>233.78974999999994</v>
      </c>
      <c r="BK96" s="183">
        <f t="shared" si="52"/>
        <v>233.78974999999994</v>
      </c>
      <c r="BL96" s="180">
        <f t="shared" si="52"/>
        <v>2.9313083333333334</v>
      </c>
      <c r="BM96" s="181">
        <f t="shared" si="52"/>
        <v>2.9313083333333334</v>
      </c>
      <c r="BN96" s="181">
        <f t="shared" si="52"/>
        <v>2.9313083333333334</v>
      </c>
    </row>
    <row r="97" spans="1:66">
      <c r="A97" s="6">
        <v>42248</v>
      </c>
      <c r="B97" s="43">
        <v>9.461909183357653E-3</v>
      </c>
      <c r="C97" s="43">
        <v>9.461909183357653E-3</v>
      </c>
      <c r="D97" s="43">
        <v>9.461909183357653E-3</v>
      </c>
      <c r="E97" s="65">
        <v>5.3995605811372194E-3</v>
      </c>
      <c r="F97" s="43">
        <v>5.3995605811372194E-3</v>
      </c>
      <c r="G97" s="43">
        <v>5.3995605811372194E-3</v>
      </c>
      <c r="H97" s="9">
        <f t="shared" si="40"/>
        <v>96.425216877410136</v>
      </c>
      <c r="I97" s="8">
        <f t="shared" si="39"/>
        <v>127.67712889192727</v>
      </c>
      <c r="J97" s="45"/>
      <c r="K97" s="43">
        <f t="shared" ref="K97" si="62">(AVERAGE(I95:I97)/AVERAGE(I83:I85))-1</f>
        <v>9.5254636038856866E-2</v>
      </c>
      <c r="L97" s="43"/>
      <c r="M97" s="65">
        <v>1.11E-2</v>
      </c>
      <c r="N97" s="43">
        <v>1.11E-2</v>
      </c>
      <c r="O97" s="43">
        <v>1.11E-2</v>
      </c>
      <c r="P97" s="65">
        <v>0.13750000000000001</v>
      </c>
      <c r="Q97" s="43">
        <v>0.13750000000000001</v>
      </c>
      <c r="R97" s="43">
        <v>0.13750000000000001</v>
      </c>
      <c r="S97" s="77">
        <v>476.42899999999997</v>
      </c>
      <c r="T97" s="45">
        <v>476.42899999999997</v>
      </c>
      <c r="U97" s="45">
        <v>476.42899999999997</v>
      </c>
      <c r="V97" s="73">
        <f t="shared" si="44"/>
        <v>3.9729000000000001</v>
      </c>
      <c r="W97" s="42">
        <v>3.9729000000000001</v>
      </c>
      <c r="X97" s="42">
        <f t="shared" si="45"/>
        <v>3.9729000000000001</v>
      </c>
      <c r="Y97" s="161">
        <f t="shared" si="46"/>
        <v>1.923932136105555E-2</v>
      </c>
      <c r="Z97" s="162">
        <f t="shared" si="47"/>
        <v>1.923932136105555E-2</v>
      </c>
      <c r="AA97" s="162">
        <f t="shared" si="48"/>
        <v>1.923932136105555E-2</v>
      </c>
      <c r="AB97" s="163">
        <f t="shared" si="49"/>
        <v>1.3857214776389126E-2</v>
      </c>
      <c r="AC97" s="162">
        <f t="shared" si="50"/>
        <v>1.3857214776389126E-2</v>
      </c>
      <c r="AD97" s="162">
        <f t="shared" si="51"/>
        <v>1.3857214776389126E-2</v>
      </c>
      <c r="AE97" s="163">
        <f t="shared" si="36"/>
        <v>3.4386623878000178E-2</v>
      </c>
      <c r="AF97" s="162">
        <f t="shared" si="36"/>
        <v>3.4386623878000178E-2</v>
      </c>
      <c r="AG97" s="162">
        <f t="shared" si="36"/>
        <v>3.4386623878000178E-2</v>
      </c>
      <c r="AH97" s="163">
        <f t="shared" si="38"/>
        <v>0.13750000000000001</v>
      </c>
      <c r="AI97" s="162">
        <f t="shared" si="38"/>
        <v>0.13750000000000001</v>
      </c>
      <c r="AJ97" s="162">
        <f t="shared" si="38"/>
        <v>0.13750000000000001</v>
      </c>
      <c r="AK97" s="180">
        <f t="shared" si="38"/>
        <v>476.42899999999997</v>
      </c>
      <c r="AL97" s="181">
        <f t="shared" si="38"/>
        <v>476.42899999999997</v>
      </c>
      <c r="AM97" s="181">
        <f t="shared" si="38"/>
        <v>476.42899999999997</v>
      </c>
      <c r="AN97" s="180">
        <f t="shared" si="60"/>
        <v>3.9729000000000001</v>
      </c>
      <c r="AO97" s="181">
        <f t="shared" si="60"/>
        <v>3.9729000000000001</v>
      </c>
      <c r="AP97" s="181">
        <f t="shared" si="60"/>
        <v>3.9729000000000001</v>
      </c>
      <c r="AQ97" s="161">
        <f t="shared" si="53"/>
        <v>8.3540967327992322E-2</v>
      </c>
      <c r="AR97" s="162">
        <f t="shared" si="54"/>
        <v>8.3540967327992322E-2</v>
      </c>
      <c r="AS97" s="162">
        <f t="shared" si="55"/>
        <v>8.3540967327992322E-2</v>
      </c>
      <c r="AT97" s="163">
        <f t="shared" si="56"/>
        <v>9.4927892083663146E-2</v>
      </c>
      <c r="AU97" s="162">
        <f t="shared" si="57"/>
        <v>9.4927892083663146E-2</v>
      </c>
      <c r="AV97" s="162">
        <f t="shared" si="58"/>
        <v>9.4927892083663146E-2</v>
      </c>
      <c r="AW97" s="163">
        <f t="shared" si="41"/>
        <v>0.12603693086561818</v>
      </c>
      <c r="AX97" s="162">
        <f t="shared" si="41"/>
        <v>0.12603693086561818</v>
      </c>
      <c r="AY97" s="162">
        <f t="shared" si="41"/>
        <v>0.12603693086561818</v>
      </c>
      <c r="AZ97" s="163">
        <f t="shared" si="43"/>
        <v>0.13750000000000001</v>
      </c>
      <c r="BA97" s="162">
        <f t="shared" si="43"/>
        <v>0.13750000000000001</v>
      </c>
      <c r="BB97" s="162">
        <f t="shared" si="43"/>
        <v>0.13750000000000001</v>
      </c>
      <c r="BC97" s="180">
        <f t="shared" si="42"/>
        <v>476.42899999999997</v>
      </c>
      <c r="BD97" s="181">
        <f t="shared" si="42"/>
        <v>476.42899999999997</v>
      </c>
      <c r="BE97" s="181">
        <f t="shared" si="42"/>
        <v>476.42899999999997</v>
      </c>
      <c r="BF97" s="180">
        <f t="shared" si="42"/>
        <v>3.9729000000000001</v>
      </c>
      <c r="BG97" s="181">
        <f t="shared" si="42"/>
        <v>3.9729000000000001</v>
      </c>
      <c r="BH97" s="181">
        <f t="shared" si="42"/>
        <v>3.9729000000000001</v>
      </c>
      <c r="BI97" s="182">
        <f t="shared" si="52"/>
        <v>258.98183333333333</v>
      </c>
      <c r="BJ97" s="183">
        <f t="shared" si="52"/>
        <v>258.98183333333333</v>
      </c>
      <c r="BK97" s="183">
        <f t="shared" si="52"/>
        <v>258.98183333333333</v>
      </c>
      <c r="BL97" s="180">
        <f t="shared" si="52"/>
        <v>3.0581333333333336</v>
      </c>
      <c r="BM97" s="181">
        <f t="shared" si="52"/>
        <v>3.0581333333333336</v>
      </c>
      <c r="BN97" s="181">
        <f t="shared" si="52"/>
        <v>3.0581333333333336</v>
      </c>
    </row>
    <row r="98" spans="1:66">
      <c r="A98" s="6">
        <v>42278</v>
      </c>
      <c r="B98" s="43">
        <v>1.8911533913066991E-2</v>
      </c>
      <c r="C98" s="43">
        <v>1.8911533913066991E-2</v>
      </c>
      <c r="D98" s="43">
        <v>1.8911533913066991E-2</v>
      </c>
      <c r="E98" s="65">
        <v>8.1988595278847942E-3</v>
      </c>
      <c r="F98" s="43">
        <v>8.1988595278847942E-3</v>
      </c>
      <c r="G98" s="43">
        <v>8.1988595278847942E-3</v>
      </c>
      <c r="H98" s="9">
        <f t="shared" si="40"/>
        <v>146.41502697191811</v>
      </c>
      <c r="I98" s="8">
        <f t="shared" si="39"/>
        <v>128.72393573663581</v>
      </c>
      <c r="J98" s="45"/>
      <c r="K98" s="43"/>
      <c r="L98" s="43"/>
      <c r="M98" s="65">
        <v>1.11E-2</v>
      </c>
      <c r="N98" s="43">
        <v>1.11E-2</v>
      </c>
      <c r="O98" s="43">
        <v>1.11E-2</v>
      </c>
      <c r="P98" s="65">
        <v>0.13750000000000001</v>
      </c>
      <c r="Q98" s="43">
        <v>0.13750000000000001</v>
      </c>
      <c r="R98" s="43">
        <v>0.13750000000000001</v>
      </c>
      <c r="S98" s="77">
        <v>440.50900000000001</v>
      </c>
      <c r="T98" s="45">
        <v>440.50900000000001</v>
      </c>
      <c r="U98" s="45">
        <v>440.50900000000001</v>
      </c>
      <c r="V98" s="73">
        <f t="shared" si="44"/>
        <v>3.8589000000000002</v>
      </c>
      <c r="W98" s="42">
        <v>3.8589000000000002</v>
      </c>
      <c r="X98" s="42">
        <f t="shared" si="45"/>
        <v>3.8589000000000002</v>
      </c>
      <c r="Y98" s="161">
        <f t="shared" si="46"/>
        <v>3.1386739332839975E-2</v>
      </c>
      <c r="Z98" s="162">
        <f t="shared" si="47"/>
        <v>3.1386739332839975E-2</v>
      </c>
      <c r="AA98" s="162">
        <f t="shared" si="48"/>
        <v>3.1386739332839975E-2</v>
      </c>
      <c r="AB98" s="163">
        <f t="shared" si="49"/>
        <v>1.5872320508357074E-2</v>
      </c>
      <c r="AC98" s="162">
        <f t="shared" si="50"/>
        <v>1.5872320508357074E-2</v>
      </c>
      <c r="AD98" s="162">
        <f t="shared" si="51"/>
        <v>1.5872320508357074E-2</v>
      </c>
      <c r="AE98" s="163">
        <f t="shared" si="36"/>
        <v>3.3670997631000343E-2</v>
      </c>
      <c r="AF98" s="162">
        <f t="shared" si="36"/>
        <v>3.3670997631000343E-2</v>
      </c>
      <c r="AG98" s="162">
        <f t="shared" si="36"/>
        <v>3.3670997631000343E-2</v>
      </c>
      <c r="AH98" s="163">
        <f t="shared" si="38"/>
        <v>0.13750000000000001</v>
      </c>
      <c r="AI98" s="162">
        <f t="shared" si="38"/>
        <v>0.13750000000000001</v>
      </c>
      <c r="AJ98" s="162">
        <f t="shared" si="38"/>
        <v>0.13750000000000001</v>
      </c>
      <c r="AK98" s="180">
        <f t="shared" si="38"/>
        <v>440.50900000000001</v>
      </c>
      <c r="AL98" s="181">
        <f t="shared" si="38"/>
        <v>440.50900000000001</v>
      </c>
      <c r="AM98" s="181">
        <f t="shared" si="38"/>
        <v>440.50900000000001</v>
      </c>
      <c r="AN98" s="180">
        <f t="shared" si="60"/>
        <v>3.8589000000000002</v>
      </c>
      <c r="AO98" s="181">
        <f t="shared" si="60"/>
        <v>3.8589000000000002</v>
      </c>
      <c r="AP98" s="181">
        <f t="shared" si="60"/>
        <v>3.8589000000000002</v>
      </c>
      <c r="AQ98" s="161">
        <f t="shared" si="53"/>
        <v>0.10090353770322391</v>
      </c>
      <c r="AR98" s="162">
        <f t="shared" si="54"/>
        <v>0.10090353770322391</v>
      </c>
      <c r="AS98" s="162">
        <f t="shared" si="55"/>
        <v>0.10090353770322391</v>
      </c>
      <c r="AT98" s="163">
        <f t="shared" si="56"/>
        <v>9.9288922155688297E-2</v>
      </c>
      <c r="AU98" s="162">
        <f t="shared" si="57"/>
        <v>9.9288922155688297E-2</v>
      </c>
      <c r="AV98" s="162">
        <f t="shared" si="58"/>
        <v>9.9288922155688297E-2</v>
      </c>
      <c r="AW98" s="163">
        <f t="shared" si="41"/>
        <v>0.12793336714704506</v>
      </c>
      <c r="AX98" s="162">
        <f t="shared" si="41"/>
        <v>0.12793336714704506</v>
      </c>
      <c r="AY98" s="162">
        <f t="shared" si="41"/>
        <v>0.12793336714704506</v>
      </c>
      <c r="AZ98" s="163">
        <f t="shared" si="43"/>
        <v>0.13750000000000001</v>
      </c>
      <c r="BA98" s="162">
        <f t="shared" si="43"/>
        <v>0.13750000000000001</v>
      </c>
      <c r="BB98" s="162">
        <f t="shared" si="43"/>
        <v>0.13750000000000001</v>
      </c>
      <c r="BC98" s="180">
        <f t="shared" si="42"/>
        <v>440.50900000000001</v>
      </c>
      <c r="BD98" s="181">
        <f t="shared" si="42"/>
        <v>440.50900000000001</v>
      </c>
      <c r="BE98" s="181">
        <f t="shared" si="42"/>
        <v>440.50900000000001</v>
      </c>
      <c r="BF98" s="180">
        <f t="shared" si="42"/>
        <v>3.8589000000000002</v>
      </c>
      <c r="BG98" s="181">
        <f t="shared" si="42"/>
        <v>3.8589000000000002</v>
      </c>
      <c r="BH98" s="181">
        <f t="shared" si="42"/>
        <v>3.8589000000000002</v>
      </c>
      <c r="BI98" s="182">
        <f t="shared" si="52"/>
        <v>283.04508333333331</v>
      </c>
      <c r="BJ98" s="183">
        <f t="shared" si="52"/>
        <v>283.04508333333331</v>
      </c>
      <c r="BK98" s="183">
        <f t="shared" si="52"/>
        <v>283.04508333333331</v>
      </c>
      <c r="BL98" s="180">
        <f t="shared" si="52"/>
        <v>3.1760249999999997</v>
      </c>
      <c r="BM98" s="181">
        <f t="shared" si="52"/>
        <v>3.1760249999999997</v>
      </c>
      <c r="BN98" s="181">
        <f t="shared" si="52"/>
        <v>3.1760249999999997</v>
      </c>
    </row>
    <row r="99" spans="1:66">
      <c r="A99" s="6">
        <v>42309</v>
      </c>
      <c r="B99" s="43">
        <v>1.5242249087350057E-2</v>
      </c>
      <c r="C99" s="43">
        <v>1.5242249087350057E-2</v>
      </c>
      <c r="D99" s="43">
        <v>1.5242249087350057E-2</v>
      </c>
      <c r="E99" s="65">
        <v>1.009997843824828E-2</v>
      </c>
      <c r="F99" s="43">
        <v>1.009997843824828E-2</v>
      </c>
      <c r="G99" s="43">
        <v>1.009997843824828E-2</v>
      </c>
      <c r="H99" s="9">
        <f t="shared" si="40"/>
        <v>180.36516059611316</v>
      </c>
      <c r="I99" s="8">
        <f t="shared" si="39"/>
        <v>130.02404471206228</v>
      </c>
      <c r="J99" s="45"/>
      <c r="K99" s="43"/>
      <c r="L99" s="43"/>
      <c r="M99" s="65">
        <v>1.06E-2</v>
      </c>
      <c r="N99" s="43">
        <v>1.06E-2</v>
      </c>
      <c r="O99" s="43">
        <v>1.06E-2</v>
      </c>
      <c r="P99" s="65">
        <v>0.13750000000000001</v>
      </c>
      <c r="Q99" s="43">
        <v>0.13750000000000001</v>
      </c>
      <c r="R99" s="43">
        <v>0.13750000000000001</v>
      </c>
      <c r="S99" s="77">
        <v>444.13200000000001</v>
      </c>
      <c r="T99" s="45">
        <v>444.13200000000001</v>
      </c>
      <c r="U99" s="45">
        <v>444.13200000000001</v>
      </c>
      <c r="V99" s="73">
        <f t="shared" si="44"/>
        <v>3.8506</v>
      </c>
      <c r="W99" s="42">
        <v>3.8506</v>
      </c>
      <c r="X99" s="42">
        <f t="shared" si="45"/>
        <v>3.8506</v>
      </c>
      <c r="Y99" s="161">
        <f t="shared" si="46"/>
        <v>4.4229833923427497E-2</v>
      </c>
      <c r="Z99" s="162">
        <f t="shared" si="47"/>
        <v>4.4229833923427497E-2</v>
      </c>
      <c r="AA99" s="162">
        <f t="shared" si="48"/>
        <v>4.4229833923427497E-2</v>
      </c>
      <c r="AB99" s="163">
        <f t="shared" si="49"/>
        <v>2.3880459664339382E-2</v>
      </c>
      <c r="AC99" s="162">
        <f t="shared" si="50"/>
        <v>2.3880459664339382E-2</v>
      </c>
      <c r="AD99" s="162">
        <f t="shared" si="51"/>
        <v>2.3880459664339382E-2</v>
      </c>
      <c r="AE99" s="163">
        <f t="shared" si="36"/>
        <v>3.3159836026000145E-2</v>
      </c>
      <c r="AF99" s="162">
        <f t="shared" si="36"/>
        <v>3.3159836026000145E-2</v>
      </c>
      <c r="AG99" s="162">
        <f t="shared" si="36"/>
        <v>3.3159836026000145E-2</v>
      </c>
      <c r="AH99" s="163">
        <f t="shared" si="38"/>
        <v>0.13750000000000001</v>
      </c>
      <c r="AI99" s="162">
        <f t="shared" si="38"/>
        <v>0.13750000000000001</v>
      </c>
      <c r="AJ99" s="162">
        <f t="shared" si="38"/>
        <v>0.13750000000000001</v>
      </c>
      <c r="AK99" s="180">
        <f t="shared" si="38"/>
        <v>444.13200000000001</v>
      </c>
      <c r="AL99" s="181">
        <f t="shared" si="38"/>
        <v>444.13200000000001</v>
      </c>
      <c r="AM99" s="181">
        <f t="shared" si="38"/>
        <v>444.13200000000001</v>
      </c>
      <c r="AN99" s="180">
        <f t="shared" si="60"/>
        <v>3.8506</v>
      </c>
      <c r="AO99" s="181">
        <f t="shared" si="60"/>
        <v>3.8506</v>
      </c>
      <c r="AP99" s="181">
        <f t="shared" si="60"/>
        <v>3.8506</v>
      </c>
      <c r="AQ99" s="161">
        <f t="shared" si="53"/>
        <v>0.10685889081762023</v>
      </c>
      <c r="AR99" s="162">
        <f t="shared" si="54"/>
        <v>0.10685889081762023</v>
      </c>
      <c r="AS99" s="162">
        <f t="shared" si="55"/>
        <v>0.10685889081762023</v>
      </c>
      <c r="AT99" s="163">
        <f t="shared" si="56"/>
        <v>0.10475767294535809</v>
      </c>
      <c r="AU99" s="162">
        <f t="shared" si="57"/>
        <v>0.10475767294535809</v>
      </c>
      <c r="AV99" s="162">
        <f t="shared" si="58"/>
        <v>0.10475767294535809</v>
      </c>
      <c r="AW99" s="163">
        <f t="shared" si="41"/>
        <v>0.13039414997898069</v>
      </c>
      <c r="AX99" s="162">
        <f t="shared" si="41"/>
        <v>0.13039414997898069</v>
      </c>
      <c r="AY99" s="162">
        <f t="shared" si="41"/>
        <v>0.13039414997898069</v>
      </c>
      <c r="AZ99" s="163">
        <f t="shared" si="43"/>
        <v>0.13750000000000001</v>
      </c>
      <c r="BA99" s="162">
        <f t="shared" si="43"/>
        <v>0.13750000000000001</v>
      </c>
      <c r="BB99" s="162">
        <f t="shared" si="43"/>
        <v>0.13750000000000001</v>
      </c>
      <c r="BC99" s="180">
        <f t="shared" si="42"/>
        <v>444.13200000000001</v>
      </c>
      <c r="BD99" s="181">
        <f t="shared" si="42"/>
        <v>444.13200000000001</v>
      </c>
      <c r="BE99" s="181">
        <f t="shared" si="42"/>
        <v>444.13200000000001</v>
      </c>
      <c r="BF99" s="180">
        <f t="shared" si="42"/>
        <v>3.8506</v>
      </c>
      <c r="BG99" s="181">
        <f t="shared" si="42"/>
        <v>3.8506</v>
      </c>
      <c r="BH99" s="181">
        <f t="shared" si="42"/>
        <v>3.8506</v>
      </c>
      <c r="BI99" s="182">
        <f t="shared" si="52"/>
        <v>307.26299999999998</v>
      </c>
      <c r="BJ99" s="183">
        <f t="shared" si="52"/>
        <v>307.26299999999998</v>
      </c>
      <c r="BK99" s="183">
        <f t="shared" si="52"/>
        <v>307.26299999999998</v>
      </c>
      <c r="BL99" s="180">
        <f t="shared" si="52"/>
        <v>3.2835666666666659</v>
      </c>
      <c r="BM99" s="181">
        <f t="shared" si="52"/>
        <v>3.2835666666666659</v>
      </c>
      <c r="BN99" s="181">
        <f t="shared" si="52"/>
        <v>3.2835666666666659</v>
      </c>
    </row>
    <row r="100" spans="1:66">
      <c r="A100" s="6">
        <v>42339</v>
      </c>
      <c r="B100" s="43">
        <v>4.8741879746143635E-3</v>
      </c>
      <c r="C100" s="55">
        <v>4.8741879746143635E-3</v>
      </c>
      <c r="D100" s="55">
        <v>4.8741879746143635E-3</v>
      </c>
      <c r="E100" s="65">
        <v>9.5990293116428038E-3</v>
      </c>
      <c r="F100" s="55">
        <v>9.5990293116428038E-3</v>
      </c>
      <c r="G100" s="55">
        <v>9.5990293116428038E-3</v>
      </c>
      <c r="H100" s="9">
        <f t="shared" si="40"/>
        <v>171.41922370891024</v>
      </c>
      <c r="I100" s="8">
        <f t="shared" si="39"/>
        <v>131.27214932847173</v>
      </c>
      <c r="J100" s="43">
        <f>(AVERAGE(I89:I100)/AVERAGE(I77:I88))-1</f>
        <v>9.0299010241612576E-2</v>
      </c>
      <c r="K100" s="43">
        <f t="shared" ref="K100" si="63">(AVERAGE(I98:I100)/AVERAGE(I86:I88))-1</f>
        <v>0.10360771475575148</v>
      </c>
      <c r="L100" s="43"/>
      <c r="M100" s="65">
        <v>1.1599999999999999E-2</v>
      </c>
      <c r="N100" s="55">
        <v>1.1599999999999999E-2</v>
      </c>
      <c r="O100" s="55">
        <v>1.1599999999999999E-2</v>
      </c>
      <c r="P100" s="65">
        <v>0.13750000000000001</v>
      </c>
      <c r="Q100" s="55">
        <v>0.13750000000000001</v>
      </c>
      <c r="R100" s="55">
        <v>0.13750000000000001</v>
      </c>
      <c r="S100" s="104">
        <v>494.952</v>
      </c>
      <c r="T100" s="102">
        <v>494.952</v>
      </c>
      <c r="U100" s="102">
        <v>494.952</v>
      </c>
      <c r="V100" s="73">
        <f t="shared" si="44"/>
        <v>3.9047999999999998</v>
      </c>
      <c r="W100" s="56">
        <v>3.9047999999999998</v>
      </c>
      <c r="X100" s="56">
        <f t="shared" si="45"/>
        <v>3.9047999999999998</v>
      </c>
      <c r="Y100" s="161">
        <f t="shared" si="46"/>
        <v>3.9484102249640607E-2</v>
      </c>
      <c r="Z100" s="162">
        <f t="shared" si="47"/>
        <v>3.9484102249640607E-2</v>
      </c>
      <c r="AA100" s="162">
        <f t="shared" si="48"/>
        <v>3.9484102249640607E-2</v>
      </c>
      <c r="AB100" s="163">
        <f t="shared" si="49"/>
        <v>2.8157121543573416E-2</v>
      </c>
      <c r="AC100" s="162">
        <f t="shared" si="50"/>
        <v>2.8157121543573416E-2</v>
      </c>
      <c r="AD100" s="162">
        <f t="shared" si="51"/>
        <v>2.8157121543573416E-2</v>
      </c>
      <c r="AE100" s="163">
        <f t="shared" si="36"/>
        <v>3.3670744856000079E-2</v>
      </c>
      <c r="AF100" s="162">
        <f t="shared" si="36"/>
        <v>3.3670744856000079E-2</v>
      </c>
      <c r="AG100" s="162">
        <f t="shared" si="36"/>
        <v>3.3670744856000079E-2</v>
      </c>
      <c r="AH100" s="163">
        <f t="shared" si="38"/>
        <v>0.13750000000000001</v>
      </c>
      <c r="AI100" s="162">
        <f t="shared" si="38"/>
        <v>0.13750000000000001</v>
      </c>
      <c r="AJ100" s="162">
        <f t="shared" si="38"/>
        <v>0.13750000000000001</v>
      </c>
      <c r="AK100" s="180">
        <f t="shared" si="38"/>
        <v>494.952</v>
      </c>
      <c r="AL100" s="181">
        <f t="shared" si="38"/>
        <v>494.952</v>
      </c>
      <c r="AM100" s="181">
        <f t="shared" si="38"/>
        <v>494.952</v>
      </c>
      <c r="AN100" s="180">
        <f t="shared" si="60"/>
        <v>3.9047999999999998</v>
      </c>
      <c r="AO100" s="181">
        <f t="shared" si="60"/>
        <v>3.9047999999999998</v>
      </c>
      <c r="AP100" s="181">
        <f t="shared" si="60"/>
        <v>3.9047999999999998</v>
      </c>
      <c r="AQ100" s="161">
        <f t="shared" si="53"/>
        <v>0.10539166948817069</v>
      </c>
      <c r="AR100" s="162">
        <f t="shared" si="54"/>
        <v>0.10539166948817069</v>
      </c>
      <c r="AS100" s="162">
        <f t="shared" si="55"/>
        <v>0.10539166948817069</v>
      </c>
      <c r="AT100" s="163">
        <f t="shared" si="56"/>
        <v>0.10673028133975082</v>
      </c>
      <c r="AU100" s="162">
        <f t="shared" si="57"/>
        <v>0.10673028133975082</v>
      </c>
      <c r="AV100" s="162">
        <f t="shared" si="58"/>
        <v>0.10673028133975082</v>
      </c>
      <c r="AW100" s="163">
        <f t="shared" si="41"/>
        <v>0.13263344108432684</v>
      </c>
      <c r="AX100" s="162">
        <f t="shared" si="41"/>
        <v>0.13263344108432684</v>
      </c>
      <c r="AY100" s="162">
        <f t="shared" si="41"/>
        <v>0.13263344108432684</v>
      </c>
      <c r="AZ100" s="163">
        <f t="shared" si="43"/>
        <v>0.13750000000000001</v>
      </c>
      <c r="BA100" s="162">
        <f t="shared" si="43"/>
        <v>0.13750000000000001</v>
      </c>
      <c r="BB100" s="162">
        <f t="shared" si="43"/>
        <v>0.13750000000000001</v>
      </c>
      <c r="BC100" s="180">
        <f t="shared" si="42"/>
        <v>494.952</v>
      </c>
      <c r="BD100" s="181">
        <f t="shared" si="42"/>
        <v>494.952</v>
      </c>
      <c r="BE100" s="181">
        <f t="shared" si="42"/>
        <v>494.952</v>
      </c>
      <c r="BF100" s="180">
        <f t="shared" si="42"/>
        <v>3.9047999999999998</v>
      </c>
      <c r="BG100" s="181">
        <f t="shared" si="42"/>
        <v>3.9047999999999998</v>
      </c>
      <c r="BH100" s="181">
        <f t="shared" si="42"/>
        <v>3.9047999999999998</v>
      </c>
      <c r="BI100" s="182">
        <f t="shared" si="52"/>
        <v>331.77941666666669</v>
      </c>
      <c r="BJ100" s="183">
        <f t="shared" si="52"/>
        <v>331.77941666666669</v>
      </c>
      <c r="BK100" s="183">
        <f t="shared" si="52"/>
        <v>331.77941666666669</v>
      </c>
      <c r="BL100" s="180">
        <f t="shared" si="52"/>
        <v>3.3876166666666663</v>
      </c>
      <c r="BM100" s="181">
        <f t="shared" si="52"/>
        <v>3.3876166666666663</v>
      </c>
      <c r="BN100" s="181">
        <f t="shared" si="52"/>
        <v>3.3876166666666663</v>
      </c>
    </row>
    <row r="101" spans="1:66">
      <c r="A101" s="53">
        <v>42370</v>
      </c>
      <c r="B101" s="90">
        <v>1.1370339878517433E-2</v>
      </c>
      <c r="C101" s="90">
        <v>1.1370339878517433E-2</v>
      </c>
      <c r="D101" s="90">
        <v>1.1370339878517433E-2</v>
      </c>
      <c r="E101" s="91">
        <v>1.2699274676898353E-2</v>
      </c>
      <c r="F101" s="90">
        <v>1.2699274676898353E-2</v>
      </c>
      <c r="G101" s="90">
        <v>1.2699274676898353E-2</v>
      </c>
      <c r="H101" s="101">
        <f t="shared" si="40"/>
        <v>226.78332736621022</v>
      </c>
      <c r="I101" s="99">
        <f t="shared" si="39"/>
        <v>132.9392104102208</v>
      </c>
      <c r="J101" s="97"/>
      <c r="K101" s="90"/>
      <c r="L101" s="90"/>
      <c r="M101" s="91">
        <v>1.0500000000000001E-2</v>
      </c>
      <c r="N101" s="90">
        <v>1.0500000000000001E-2</v>
      </c>
      <c r="O101" s="90">
        <v>1.0500000000000001E-2</v>
      </c>
      <c r="P101" s="91">
        <v>0.13750000000000001</v>
      </c>
      <c r="Q101" s="90">
        <v>0.13750000000000001</v>
      </c>
      <c r="R101" s="90">
        <v>0.13750000000000001</v>
      </c>
      <c r="S101" s="105">
        <v>473.45699999999999</v>
      </c>
      <c r="T101" s="103">
        <v>473.45699999999999</v>
      </c>
      <c r="U101" s="103">
        <v>473.45699999999999</v>
      </c>
      <c r="V101" s="94">
        <f t="shared" si="44"/>
        <v>4.0427999999999997</v>
      </c>
      <c r="W101" s="95">
        <v>4.0427999999999997</v>
      </c>
      <c r="X101" s="95">
        <f t="shared" si="45"/>
        <v>4.0427999999999997</v>
      </c>
      <c r="Y101" s="164">
        <f t="shared" si="46"/>
        <v>3.1790645997566092E-2</v>
      </c>
      <c r="Z101" s="165">
        <f t="shared" si="47"/>
        <v>3.1790645997566092E-2</v>
      </c>
      <c r="AA101" s="165">
        <f t="shared" si="48"/>
        <v>3.1790645997566092E-2</v>
      </c>
      <c r="AB101" s="166">
        <f t="shared" si="49"/>
        <v>3.2746626720684624E-2</v>
      </c>
      <c r="AC101" s="165">
        <f t="shared" si="50"/>
        <v>3.2746626720684624E-2</v>
      </c>
      <c r="AD101" s="165">
        <f t="shared" si="51"/>
        <v>3.2746626720684624E-2</v>
      </c>
      <c r="AE101" s="166">
        <f t="shared" si="36"/>
        <v>3.3057351079999853E-2</v>
      </c>
      <c r="AF101" s="165">
        <f t="shared" si="36"/>
        <v>3.3057351079999853E-2</v>
      </c>
      <c r="AG101" s="165">
        <f t="shared" si="36"/>
        <v>3.3057351079999853E-2</v>
      </c>
      <c r="AH101" s="166">
        <f t="shared" si="38"/>
        <v>0.13750000000000001</v>
      </c>
      <c r="AI101" s="165">
        <f t="shared" si="38"/>
        <v>0.13750000000000001</v>
      </c>
      <c r="AJ101" s="165">
        <f t="shared" si="38"/>
        <v>0.13750000000000001</v>
      </c>
      <c r="AK101" s="184">
        <f t="shared" si="38"/>
        <v>473.45699999999999</v>
      </c>
      <c r="AL101" s="185">
        <f t="shared" si="38"/>
        <v>473.45699999999999</v>
      </c>
      <c r="AM101" s="185">
        <f t="shared" si="38"/>
        <v>473.45699999999999</v>
      </c>
      <c r="AN101" s="184">
        <f t="shared" si="60"/>
        <v>4.0427999999999997</v>
      </c>
      <c r="AO101" s="185">
        <f t="shared" si="60"/>
        <v>4.0427999999999997</v>
      </c>
      <c r="AP101" s="185">
        <f t="shared" si="60"/>
        <v>4.0427999999999997</v>
      </c>
      <c r="AQ101" s="164">
        <f t="shared" si="53"/>
        <v>0.10947550321610322</v>
      </c>
      <c r="AR101" s="165">
        <f t="shared" si="54"/>
        <v>0.10947550321610322</v>
      </c>
      <c r="AS101" s="165">
        <f t="shared" si="55"/>
        <v>0.10947550321610322</v>
      </c>
      <c r="AT101" s="166">
        <f t="shared" si="56"/>
        <v>0.10705805070312868</v>
      </c>
      <c r="AU101" s="165">
        <f t="shared" si="57"/>
        <v>0.10705805070312868</v>
      </c>
      <c r="AV101" s="165">
        <f t="shared" si="58"/>
        <v>0.10705805070312868</v>
      </c>
      <c r="AW101" s="166">
        <f t="shared" si="41"/>
        <v>0.13398007749500795</v>
      </c>
      <c r="AX101" s="165">
        <f t="shared" si="41"/>
        <v>0.13398007749500795</v>
      </c>
      <c r="AY101" s="165">
        <f t="shared" si="41"/>
        <v>0.13398007749500795</v>
      </c>
      <c r="AZ101" s="166">
        <f t="shared" si="43"/>
        <v>0.13750000000000001</v>
      </c>
      <c r="BA101" s="165">
        <f t="shared" si="43"/>
        <v>0.13750000000000001</v>
      </c>
      <c r="BB101" s="165">
        <f t="shared" si="43"/>
        <v>0.13750000000000001</v>
      </c>
      <c r="BC101" s="184">
        <f t="shared" si="42"/>
        <v>473.45699999999999</v>
      </c>
      <c r="BD101" s="185">
        <f t="shared" si="42"/>
        <v>473.45699999999999</v>
      </c>
      <c r="BE101" s="185">
        <f t="shared" si="42"/>
        <v>473.45699999999999</v>
      </c>
      <c r="BF101" s="184">
        <f t="shared" si="42"/>
        <v>4.0427999999999997</v>
      </c>
      <c r="BG101" s="185">
        <f t="shared" si="42"/>
        <v>4.0427999999999997</v>
      </c>
      <c r="BH101" s="185">
        <f t="shared" si="42"/>
        <v>4.0427999999999997</v>
      </c>
      <c r="BI101" s="186">
        <f t="shared" si="52"/>
        <v>352.34858333333341</v>
      </c>
      <c r="BJ101" s="187">
        <f t="shared" si="52"/>
        <v>352.34858333333341</v>
      </c>
      <c r="BK101" s="187">
        <f t="shared" si="52"/>
        <v>352.34858333333341</v>
      </c>
      <c r="BL101" s="184">
        <f t="shared" si="52"/>
        <v>3.5026583333333328</v>
      </c>
      <c r="BM101" s="185">
        <f t="shared" si="52"/>
        <v>3.5026583333333328</v>
      </c>
      <c r="BN101" s="185">
        <f t="shared" si="52"/>
        <v>3.5026583333333328</v>
      </c>
    </row>
    <row r="102" spans="1:66">
      <c r="A102" s="6">
        <v>42401</v>
      </c>
      <c r="B102" s="43">
        <v>1.2905810338749601E-2</v>
      </c>
      <c r="C102" s="43">
        <v>1.2905810338749601E-2</v>
      </c>
      <c r="D102" s="43">
        <v>1.2905810338749601E-2</v>
      </c>
      <c r="E102" s="65">
        <v>8.9995450779412067E-3</v>
      </c>
      <c r="F102" s="43">
        <v>8.9995450779412067E-3</v>
      </c>
      <c r="G102" s="43">
        <v>8.9995450779412067E-3</v>
      </c>
      <c r="H102" s="9">
        <f t="shared" si="40"/>
        <v>160.71364936065652</v>
      </c>
      <c r="I102" s="8">
        <f t="shared" si="39"/>
        <v>134.13560282693348</v>
      </c>
      <c r="J102" s="45"/>
      <c r="K102" s="43"/>
      <c r="L102" s="43"/>
      <c r="M102" s="64">
        <v>0.01</v>
      </c>
      <c r="N102" s="7">
        <v>0.01</v>
      </c>
      <c r="O102" s="7">
        <v>0.01</v>
      </c>
      <c r="P102" s="65">
        <v>0.13750000000000001</v>
      </c>
      <c r="Q102" s="43">
        <v>0.13750000000000001</v>
      </c>
      <c r="R102" s="43">
        <v>0.13750000000000001</v>
      </c>
      <c r="S102" s="76">
        <v>459.649</v>
      </c>
      <c r="T102" s="9">
        <v>459.649</v>
      </c>
      <c r="U102" s="9">
        <v>459.649</v>
      </c>
      <c r="V102" s="73">
        <f t="shared" si="44"/>
        <v>3.9796</v>
      </c>
      <c r="W102" s="42">
        <v>3.9796</v>
      </c>
      <c r="X102" s="42">
        <f t="shared" si="45"/>
        <v>3.9796</v>
      </c>
      <c r="Y102" s="161">
        <f t="shared" si="46"/>
        <v>2.9416123416458717E-2</v>
      </c>
      <c r="Z102" s="162">
        <f t="shared" si="47"/>
        <v>2.9416123416458717E-2</v>
      </c>
      <c r="AA102" s="162">
        <f t="shared" si="48"/>
        <v>2.9416123416458717E-2</v>
      </c>
      <c r="AB102" s="163">
        <f t="shared" si="49"/>
        <v>3.1621521419182397E-2</v>
      </c>
      <c r="AC102" s="162">
        <f t="shared" si="50"/>
        <v>3.1621521419182397E-2</v>
      </c>
      <c r="AD102" s="162">
        <f t="shared" si="51"/>
        <v>3.1621521419182397E-2</v>
      </c>
      <c r="AE102" s="163">
        <f t="shared" si="36"/>
        <v>3.2444018000000074E-2</v>
      </c>
      <c r="AF102" s="162">
        <f t="shared" si="36"/>
        <v>3.2444018000000074E-2</v>
      </c>
      <c r="AG102" s="162">
        <f t="shared" si="36"/>
        <v>3.2444018000000074E-2</v>
      </c>
      <c r="AH102" s="163">
        <f t="shared" si="38"/>
        <v>0.13750000000000001</v>
      </c>
      <c r="AI102" s="162">
        <f t="shared" si="38"/>
        <v>0.13750000000000001</v>
      </c>
      <c r="AJ102" s="162">
        <f t="shared" si="38"/>
        <v>0.13750000000000001</v>
      </c>
      <c r="AK102" s="180">
        <f t="shared" si="38"/>
        <v>459.649</v>
      </c>
      <c r="AL102" s="181">
        <f t="shared" si="38"/>
        <v>459.649</v>
      </c>
      <c r="AM102" s="181">
        <f t="shared" si="38"/>
        <v>459.649</v>
      </c>
      <c r="AN102" s="180">
        <f t="shared" si="60"/>
        <v>3.9796</v>
      </c>
      <c r="AO102" s="181">
        <f t="shared" si="60"/>
        <v>3.9796</v>
      </c>
      <c r="AP102" s="181">
        <f t="shared" si="60"/>
        <v>3.9796</v>
      </c>
      <c r="AQ102" s="161">
        <f t="shared" si="53"/>
        <v>0.12076155488258911</v>
      </c>
      <c r="AR102" s="162">
        <f t="shared" si="54"/>
        <v>0.12076155488258911</v>
      </c>
      <c r="AS102" s="162">
        <f t="shared" si="55"/>
        <v>0.12076155488258911</v>
      </c>
      <c r="AT102" s="163">
        <f t="shared" si="56"/>
        <v>0.10355884374834745</v>
      </c>
      <c r="AU102" s="162">
        <f t="shared" si="57"/>
        <v>0.10355884374834745</v>
      </c>
      <c r="AV102" s="162">
        <f t="shared" si="58"/>
        <v>0.10355884374834745</v>
      </c>
      <c r="AW102" s="163">
        <f t="shared" si="41"/>
        <v>0.13600464022015357</v>
      </c>
      <c r="AX102" s="162">
        <f t="shared" si="41"/>
        <v>0.13600464022015357</v>
      </c>
      <c r="AY102" s="162">
        <f t="shared" si="41"/>
        <v>0.13600464022015357</v>
      </c>
      <c r="AZ102" s="163">
        <f t="shared" si="43"/>
        <v>0.13750000000000001</v>
      </c>
      <c r="BA102" s="162">
        <f t="shared" si="43"/>
        <v>0.13750000000000001</v>
      </c>
      <c r="BB102" s="162">
        <f t="shared" si="43"/>
        <v>0.13750000000000001</v>
      </c>
      <c r="BC102" s="180">
        <f t="shared" si="42"/>
        <v>459.649</v>
      </c>
      <c r="BD102" s="181">
        <f t="shared" si="42"/>
        <v>459.649</v>
      </c>
      <c r="BE102" s="181">
        <f t="shared" si="42"/>
        <v>459.649</v>
      </c>
      <c r="BF102" s="180">
        <f t="shared" ref="BF102:BH165" si="64">V102</f>
        <v>3.9796</v>
      </c>
      <c r="BG102" s="181">
        <f t="shared" si="64"/>
        <v>3.9796</v>
      </c>
      <c r="BH102" s="181">
        <f t="shared" si="64"/>
        <v>3.9796</v>
      </c>
      <c r="BI102" s="182">
        <f t="shared" si="52"/>
        <v>370.41024999999996</v>
      </c>
      <c r="BJ102" s="183">
        <f t="shared" si="52"/>
        <v>370.41024999999996</v>
      </c>
      <c r="BK102" s="183">
        <f t="shared" si="52"/>
        <v>370.41024999999996</v>
      </c>
      <c r="BL102" s="180">
        <f t="shared" si="52"/>
        <v>3.5944416666666665</v>
      </c>
      <c r="BM102" s="181">
        <f t="shared" si="52"/>
        <v>3.5944416666666665</v>
      </c>
      <c r="BN102" s="181">
        <f t="shared" si="52"/>
        <v>3.5944416666666665</v>
      </c>
    </row>
    <row r="103" spans="1:66">
      <c r="A103" s="6">
        <v>42430</v>
      </c>
      <c r="B103" s="43">
        <v>5.1177477480328637E-3</v>
      </c>
      <c r="C103" s="43">
        <v>5.1177477480328637E-3</v>
      </c>
      <c r="D103" s="43">
        <v>5.1177477480328637E-3</v>
      </c>
      <c r="E103" s="65">
        <v>4.2995482642806948E-3</v>
      </c>
      <c r="F103" s="43">
        <v>4.2995482642806948E-3</v>
      </c>
      <c r="G103" s="43">
        <v>4.2995482642806948E-3</v>
      </c>
      <c r="H103" s="9">
        <f t="shared" si="40"/>
        <v>76.781224625290022</v>
      </c>
      <c r="I103" s="8">
        <f t="shared" si="39"/>
        <v>134.71232532524627</v>
      </c>
      <c r="J103" s="45"/>
      <c r="K103" s="43">
        <f t="shared" ref="K103" si="65">(AVERAGE(I101:I103)/AVERAGE(I89:I91))-1</f>
        <v>0.10143763315125964</v>
      </c>
      <c r="L103" s="43"/>
      <c r="M103" s="64">
        <v>1.1599999999999999E-2</v>
      </c>
      <c r="N103" s="7">
        <v>1.1599999999999999E-2</v>
      </c>
      <c r="O103" s="7">
        <v>1.1599999999999999E-2</v>
      </c>
      <c r="P103" s="65">
        <v>0.13750000000000001</v>
      </c>
      <c r="Q103" s="43">
        <v>0.13750000000000001</v>
      </c>
      <c r="R103" s="43">
        <v>0.13750000000000001</v>
      </c>
      <c r="S103" s="76">
        <v>365.74200000000002</v>
      </c>
      <c r="T103" s="9">
        <v>365.74200000000002</v>
      </c>
      <c r="U103" s="9">
        <v>365.74200000000002</v>
      </c>
      <c r="V103" s="73">
        <f t="shared" si="44"/>
        <v>3.5589</v>
      </c>
      <c r="W103" s="42">
        <v>3.5589</v>
      </c>
      <c r="X103" s="42">
        <f t="shared" si="45"/>
        <v>3.5589</v>
      </c>
      <c r="Y103" s="161">
        <f t="shared" ref="Y103:Y134" si="66">FVSCHEDULE(1,B101:B103)-1</f>
        <v>2.9665631624325117E-2</v>
      </c>
      <c r="Z103" s="162">
        <f t="shared" ref="Z103:Z134" si="67">FVSCHEDULE(1,C101:C103)-1</f>
        <v>2.9665631624325117E-2</v>
      </c>
      <c r="AA103" s="162">
        <f t="shared" ref="AA103:AA134" si="68">FVSCHEDULE(1,D101:D103)-1</f>
        <v>2.9665631624325117E-2</v>
      </c>
      <c r="AB103" s="163">
        <f t="shared" ref="AB103:AB134" si="69">FVSCHEDULE(1,E101:E103)-1</f>
        <v>2.6206442222306281E-2</v>
      </c>
      <c r="AC103" s="162">
        <f t="shared" ref="AC103:AC134" si="70">FVSCHEDULE(1,F101:F103)-1</f>
        <v>2.6206442222306281E-2</v>
      </c>
      <c r="AD103" s="162">
        <f t="shared" ref="AD103:AD134" si="71">FVSCHEDULE(1,G101:G103)-1</f>
        <v>2.6206442222306281E-2</v>
      </c>
      <c r="AE103" s="163">
        <f t="shared" si="36"/>
        <v>3.2444018000000074E-2</v>
      </c>
      <c r="AF103" s="162">
        <f t="shared" si="36"/>
        <v>3.2444018000000074E-2</v>
      </c>
      <c r="AG103" s="162">
        <f t="shared" si="36"/>
        <v>3.2444018000000074E-2</v>
      </c>
      <c r="AH103" s="163">
        <f t="shared" si="38"/>
        <v>0.13750000000000001</v>
      </c>
      <c r="AI103" s="162">
        <f t="shared" si="38"/>
        <v>0.13750000000000001</v>
      </c>
      <c r="AJ103" s="162">
        <f t="shared" si="38"/>
        <v>0.13750000000000001</v>
      </c>
      <c r="AK103" s="180">
        <f t="shared" si="38"/>
        <v>365.74200000000002</v>
      </c>
      <c r="AL103" s="181">
        <f t="shared" si="38"/>
        <v>365.74200000000002</v>
      </c>
      <c r="AM103" s="181">
        <f t="shared" si="38"/>
        <v>365.74200000000002</v>
      </c>
      <c r="AN103" s="180">
        <f t="shared" si="60"/>
        <v>3.5589</v>
      </c>
      <c r="AO103" s="181">
        <f t="shared" si="60"/>
        <v>3.5589</v>
      </c>
      <c r="AP103" s="181">
        <f t="shared" si="60"/>
        <v>3.5589</v>
      </c>
      <c r="AQ103" s="161">
        <f t="shared" si="53"/>
        <v>0.1155554697156993</v>
      </c>
      <c r="AR103" s="162">
        <f t="shared" si="54"/>
        <v>0.1155554697156993</v>
      </c>
      <c r="AS103" s="162">
        <f t="shared" si="55"/>
        <v>0.1155554697156993</v>
      </c>
      <c r="AT103" s="163">
        <f t="shared" si="56"/>
        <v>9.3863723708620617E-2</v>
      </c>
      <c r="AU103" s="162">
        <f t="shared" si="57"/>
        <v>9.3863723708620617E-2</v>
      </c>
      <c r="AV103" s="162">
        <f t="shared" si="58"/>
        <v>9.3863723708620617E-2</v>
      </c>
      <c r="AW103" s="163">
        <f t="shared" si="41"/>
        <v>0.13735381437718419</v>
      </c>
      <c r="AX103" s="162">
        <f t="shared" si="41"/>
        <v>0.13735381437718419</v>
      </c>
      <c r="AY103" s="162">
        <f t="shared" si="41"/>
        <v>0.13735381437718419</v>
      </c>
      <c r="AZ103" s="163">
        <f t="shared" si="43"/>
        <v>0.13750000000000001</v>
      </c>
      <c r="BA103" s="162">
        <f t="shared" si="43"/>
        <v>0.13750000000000001</v>
      </c>
      <c r="BB103" s="162">
        <f t="shared" si="43"/>
        <v>0.13750000000000001</v>
      </c>
      <c r="BC103" s="180">
        <f t="shared" si="43"/>
        <v>365.74200000000002</v>
      </c>
      <c r="BD103" s="181">
        <f t="shared" si="43"/>
        <v>365.74200000000002</v>
      </c>
      <c r="BE103" s="181">
        <f t="shared" si="43"/>
        <v>365.74200000000002</v>
      </c>
      <c r="BF103" s="180">
        <f t="shared" si="64"/>
        <v>3.5589</v>
      </c>
      <c r="BG103" s="181">
        <f t="shared" si="64"/>
        <v>3.5589</v>
      </c>
      <c r="BH103" s="181">
        <f t="shared" si="64"/>
        <v>3.5589</v>
      </c>
      <c r="BI103" s="182">
        <f t="shared" si="52"/>
        <v>377.32041666666669</v>
      </c>
      <c r="BJ103" s="183">
        <f t="shared" si="52"/>
        <v>377.32041666666669</v>
      </c>
      <c r="BK103" s="183">
        <f t="shared" si="52"/>
        <v>377.32041666666669</v>
      </c>
      <c r="BL103" s="180">
        <f t="shared" si="52"/>
        <v>3.6236833333333336</v>
      </c>
      <c r="BM103" s="181">
        <f t="shared" si="52"/>
        <v>3.6236833333333336</v>
      </c>
      <c r="BN103" s="181">
        <f t="shared" si="52"/>
        <v>3.6236833333333336</v>
      </c>
    </row>
    <row r="104" spans="1:66">
      <c r="A104" s="6">
        <v>42461</v>
      </c>
      <c r="B104" s="43">
        <v>3.2816609454016099E-3</v>
      </c>
      <c r="C104" s="43">
        <v>3.2816609454016099E-3</v>
      </c>
      <c r="D104" s="43">
        <v>3.2816609454016099E-3</v>
      </c>
      <c r="E104" s="65">
        <v>6.1007347774413301E-3</v>
      </c>
      <c r="F104" s="43">
        <v>6.1007347774413301E-3</v>
      </c>
      <c r="G104" s="43">
        <v>6.1007347774413301E-3</v>
      </c>
      <c r="H104" s="9">
        <f t="shared" si="40"/>
        <v>108.94676801689711</v>
      </c>
      <c r="I104" s="8">
        <f t="shared" si="39"/>
        <v>135.53416949330799</v>
      </c>
      <c r="J104" s="150"/>
      <c r="K104" s="43"/>
      <c r="L104" s="43"/>
      <c r="M104" s="64">
        <v>1.0500000000000001E-2</v>
      </c>
      <c r="N104" s="7">
        <v>1.0500000000000001E-2</v>
      </c>
      <c r="O104" s="7">
        <v>1.0500000000000001E-2</v>
      </c>
      <c r="P104" s="65">
        <v>0.13750000000000001</v>
      </c>
      <c r="Q104" s="43">
        <v>0.13750000000000001</v>
      </c>
      <c r="R104" s="43">
        <v>0.13750000000000001</v>
      </c>
      <c r="S104" s="76">
        <v>339.75700000000001</v>
      </c>
      <c r="T104" s="9">
        <v>339.75700000000001</v>
      </c>
      <c r="U104" s="9">
        <v>339.75700000000001</v>
      </c>
      <c r="V104" s="73">
        <f t="shared" si="44"/>
        <v>3.4508000000000001</v>
      </c>
      <c r="W104" s="42">
        <v>3.4508000000000001</v>
      </c>
      <c r="X104" s="42">
        <f t="shared" si="45"/>
        <v>3.4508000000000001</v>
      </c>
      <c r="Y104" s="161">
        <f t="shared" si="66"/>
        <v>2.1430631670031897E-2</v>
      </c>
      <c r="Z104" s="162">
        <f t="shared" si="67"/>
        <v>2.1430631670031897E-2</v>
      </c>
      <c r="AA104" s="162">
        <f t="shared" si="68"/>
        <v>2.1430631670031897E-2</v>
      </c>
      <c r="AB104" s="163">
        <f t="shared" si="69"/>
        <v>1.951989240104357E-2</v>
      </c>
      <c r="AC104" s="162">
        <f t="shared" si="70"/>
        <v>1.951989240104357E-2</v>
      </c>
      <c r="AD104" s="162">
        <f t="shared" si="71"/>
        <v>1.951989240104357E-2</v>
      </c>
      <c r="AE104" s="163">
        <f t="shared" si="36"/>
        <v>3.2444018000000074E-2</v>
      </c>
      <c r="AF104" s="162">
        <f t="shared" si="36"/>
        <v>3.2444018000000074E-2</v>
      </c>
      <c r="AG104" s="162">
        <f t="shared" si="36"/>
        <v>3.2444018000000074E-2</v>
      </c>
      <c r="AH104" s="163">
        <f t="shared" si="38"/>
        <v>0.13750000000000001</v>
      </c>
      <c r="AI104" s="162">
        <f t="shared" si="38"/>
        <v>0.13750000000000001</v>
      </c>
      <c r="AJ104" s="162">
        <f t="shared" si="38"/>
        <v>0.13750000000000001</v>
      </c>
      <c r="AK104" s="180">
        <f t="shared" si="38"/>
        <v>339.75700000000001</v>
      </c>
      <c r="AL104" s="181">
        <f t="shared" si="38"/>
        <v>339.75700000000001</v>
      </c>
      <c r="AM104" s="181">
        <f t="shared" si="38"/>
        <v>339.75700000000001</v>
      </c>
      <c r="AN104" s="180">
        <f t="shared" si="60"/>
        <v>3.4508000000000001</v>
      </c>
      <c r="AO104" s="181">
        <f t="shared" si="60"/>
        <v>3.4508000000000001</v>
      </c>
      <c r="AP104" s="181">
        <f t="shared" si="60"/>
        <v>3.4508000000000001</v>
      </c>
      <c r="AQ104" s="161">
        <f t="shared" si="53"/>
        <v>0.10632012843320227</v>
      </c>
      <c r="AR104" s="162">
        <f t="shared" si="54"/>
        <v>0.10632012843320227</v>
      </c>
      <c r="AS104" s="162">
        <f t="shared" si="55"/>
        <v>0.10632012843320227</v>
      </c>
      <c r="AT104" s="163">
        <f t="shared" si="56"/>
        <v>9.277794397895045E-2</v>
      </c>
      <c r="AU104" s="162">
        <f t="shared" si="57"/>
        <v>9.277794397895045E-2</v>
      </c>
      <c r="AV104" s="162">
        <f t="shared" si="58"/>
        <v>9.277794397895045E-2</v>
      </c>
      <c r="AW104" s="163">
        <f t="shared" si="41"/>
        <v>0.13848046501054467</v>
      </c>
      <c r="AX104" s="162">
        <f t="shared" si="41"/>
        <v>0.13848046501054467</v>
      </c>
      <c r="AY104" s="162">
        <f t="shared" si="41"/>
        <v>0.13848046501054467</v>
      </c>
      <c r="AZ104" s="163">
        <f t="shared" si="43"/>
        <v>0.13750000000000001</v>
      </c>
      <c r="BA104" s="162">
        <f t="shared" si="43"/>
        <v>0.13750000000000001</v>
      </c>
      <c r="BB104" s="162">
        <f t="shared" si="43"/>
        <v>0.13750000000000001</v>
      </c>
      <c r="BC104" s="180">
        <f t="shared" si="43"/>
        <v>339.75700000000001</v>
      </c>
      <c r="BD104" s="181">
        <f t="shared" si="43"/>
        <v>339.75700000000001</v>
      </c>
      <c r="BE104" s="181">
        <f t="shared" si="43"/>
        <v>339.75700000000001</v>
      </c>
      <c r="BF104" s="180">
        <f t="shared" si="64"/>
        <v>3.4508000000000001</v>
      </c>
      <c r="BG104" s="181">
        <f t="shared" si="64"/>
        <v>3.4508000000000001</v>
      </c>
      <c r="BH104" s="181">
        <f t="shared" si="64"/>
        <v>3.4508000000000001</v>
      </c>
      <c r="BI104" s="182">
        <f t="shared" si="52"/>
        <v>386.10516666666666</v>
      </c>
      <c r="BJ104" s="183">
        <f t="shared" si="52"/>
        <v>386.10516666666666</v>
      </c>
      <c r="BK104" s="183">
        <f t="shared" si="52"/>
        <v>386.10516666666666</v>
      </c>
      <c r="BL104" s="180">
        <f t="shared" si="52"/>
        <v>3.6617833333333336</v>
      </c>
      <c r="BM104" s="181">
        <f t="shared" si="52"/>
        <v>3.6617833333333336</v>
      </c>
      <c r="BN104" s="181">
        <f t="shared" si="52"/>
        <v>3.6617833333333336</v>
      </c>
    </row>
    <row r="105" spans="1:66">
      <c r="A105" s="6">
        <v>42491</v>
      </c>
      <c r="B105" s="43">
        <v>8.1843767354736752E-3</v>
      </c>
      <c r="C105" s="43">
        <v>8.1843767354736752E-3</v>
      </c>
      <c r="D105" s="43">
        <v>8.1843767354736752E-3</v>
      </c>
      <c r="E105" s="65">
        <v>7.7990105732852477E-3</v>
      </c>
      <c r="F105" s="43">
        <v>7.7990105732852477E-3</v>
      </c>
      <c r="G105" s="43">
        <v>7.7990105732852477E-3</v>
      </c>
      <c r="H105" s="9">
        <f t="shared" si="40"/>
        <v>139.27453441032773</v>
      </c>
      <c r="I105" s="8">
        <f t="shared" si="39"/>
        <v>136.59120191422772</v>
      </c>
      <c r="J105" s="45"/>
      <c r="K105" s="43"/>
      <c r="L105" s="43"/>
      <c r="M105" s="64">
        <v>1.11E-2</v>
      </c>
      <c r="N105" s="7">
        <v>1.11E-2</v>
      </c>
      <c r="O105" s="7">
        <v>1.11E-2</v>
      </c>
      <c r="P105" s="65">
        <v>0.13750000000000001</v>
      </c>
      <c r="Q105" s="43">
        <v>0.13750000000000001</v>
      </c>
      <c r="R105" s="43">
        <v>0.13750000000000001</v>
      </c>
      <c r="S105" s="76">
        <v>362.61799999999999</v>
      </c>
      <c r="T105" s="9">
        <v>362.61799999999999</v>
      </c>
      <c r="U105" s="9">
        <v>362.61799999999999</v>
      </c>
      <c r="V105" s="73">
        <f t="shared" si="44"/>
        <v>3.5951</v>
      </c>
      <c r="W105" s="42">
        <v>3.5951</v>
      </c>
      <c r="X105" s="42">
        <f t="shared" si="45"/>
        <v>3.5951</v>
      </c>
      <c r="Y105" s="161">
        <f t="shared" si="66"/>
        <v>1.6669461521181095E-2</v>
      </c>
      <c r="Z105" s="162">
        <f t="shared" si="67"/>
        <v>1.6669461521181095E-2</v>
      </c>
      <c r="AA105" s="162">
        <f t="shared" si="68"/>
        <v>1.6669461521181095E-2</v>
      </c>
      <c r="AB105" s="163">
        <f t="shared" si="69"/>
        <v>1.830684050723308E-2</v>
      </c>
      <c r="AC105" s="162">
        <f t="shared" si="70"/>
        <v>1.830684050723308E-2</v>
      </c>
      <c r="AD105" s="162">
        <f t="shared" si="71"/>
        <v>1.830684050723308E-2</v>
      </c>
      <c r="AE105" s="163">
        <f t="shared" si="36"/>
        <v>3.3568461980000075E-2</v>
      </c>
      <c r="AF105" s="162">
        <f t="shared" si="36"/>
        <v>3.3568461980000075E-2</v>
      </c>
      <c r="AG105" s="162">
        <f t="shared" si="36"/>
        <v>3.3568461980000075E-2</v>
      </c>
      <c r="AH105" s="163">
        <f t="shared" si="38"/>
        <v>0.13750000000000001</v>
      </c>
      <c r="AI105" s="162">
        <f t="shared" si="38"/>
        <v>0.13750000000000001</v>
      </c>
      <c r="AJ105" s="162">
        <f t="shared" si="38"/>
        <v>0.13750000000000001</v>
      </c>
      <c r="AK105" s="180">
        <f t="shared" si="38"/>
        <v>362.61799999999999</v>
      </c>
      <c r="AL105" s="181">
        <f t="shared" si="38"/>
        <v>362.61799999999999</v>
      </c>
      <c r="AM105" s="181">
        <f t="shared" si="38"/>
        <v>362.61799999999999</v>
      </c>
      <c r="AN105" s="180">
        <f t="shared" si="60"/>
        <v>3.5951</v>
      </c>
      <c r="AO105" s="181">
        <f t="shared" si="60"/>
        <v>3.5951</v>
      </c>
      <c r="AP105" s="181">
        <f t="shared" si="60"/>
        <v>3.5951</v>
      </c>
      <c r="AQ105" s="161">
        <f t="shared" si="53"/>
        <v>0.1108612380642886</v>
      </c>
      <c r="AR105" s="162">
        <f t="shared" si="54"/>
        <v>0.1108612380642886</v>
      </c>
      <c r="AS105" s="162">
        <f t="shared" si="55"/>
        <v>0.1108612380642886</v>
      </c>
      <c r="AT105" s="163">
        <f t="shared" si="56"/>
        <v>9.3211897301594293E-2</v>
      </c>
      <c r="AU105" s="162">
        <f t="shared" si="57"/>
        <v>9.3211897301594293E-2</v>
      </c>
      <c r="AV105" s="162">
        <f t="shared" si="58"/>
        <v>9.3211897301594293E-2</v>
      </c>
      <c r="AW105" s="163">
        <f t="shared" si="41"/>
        <v>0.13994612613602864</v>
      </c>
      <c r="AX105" s="162">
        <f t="shared" si="41"/>
        <v>0.13994612613602864</v>
      </c>
      <c r="AY105" s="162">
        <f t="shared" si="41"/>
        <v>0.13994612613602864</v>
      </c>
      <c r="AZ105" s="163">
        <f t="shared" si="43"/>
        <v>0.13750000000000001</v>
      </c>
      <c r="BA105" s="162">
        <f t="shared" si="43"/>
        <v>0.13750000000000001</v>
      </c>
      <c r="BB105" s="162">
        <f t="shared" si="43"/>
        <v>0.13750000000000001</v>
      </c>
      <c r="BC105" s="180">
        <f t="shared" si="43"/>
        <v>362.61799999999999</v>
      </c>
      <c r="BD105" s="181">
        <f t="shared" si="43"/>
        <v>362.61799999999999</v>
      </c>
      <c r="BE105" s="181">
        <f t="shared" si="43"/>
        <v>362.61799999999999</v>
      </c>
      <c r="BF105" s="180">
        <f t="shared" si="64"/>
        <v>3.5951</v>
      </c>
      <c r="BG105" s="181">
        <f t="shared" si="64"/>
        <v>3.5951</v>
      </c>
      <c r="BH105" s="181">
        <f t="shared" si="64"/>
        <v>3.5951</v>
      </c>
      <c r="BI105" s="182">
        <f t="shared" si="52"/>
        <v>396.69833333333332</v>
      </c>
      <c r="BJ105" s="183">
        <f t="shared" si="52"/>
        <v>396.69833333333332</v>
      </c>
      <c r="BK105" s="183">
        <f t="shared" si="52"/>
        <v>396.69833333333332</v>
      </c>
      <c r="BL105" s="180">
        <f t="shared" si="52"/>
        <v>3.696475</v>
      </c>
      <c r="BM105" s="181">
        <f t="shared" si="52"/>
        <v>3.696475</v>
      </c>
      <c r="BN105" s="181">
        <f t="shared" si="52"/>
        <v>3.696475</v>
      </c>
    </row>
    <row r="106" spans="1:66">
      <c r="A106" s="6">
        <v>42522</v>
      </c>
      <c r="B106" s="43">
        <v>1.6875411381916505E-2</v>
      </c>
      <c r="C106" s="43">
        <v>1.6875411381916505E-2</v>
      </c>
      <c r="D106" s="43">
        <v>1.6875411381916505E-2</v>
      </c>
      <c r="E106" s="65">
        <v>3.4992930829071955E-3</v>
      </c>
      <c r="F106" s="43">
        <v>3.4992930829071955E-3</v>
      </c>
      <c r="G106" s="43">
        <v>3.4992930829071955E-3</v>
      </c>
      <c r="H106" s="9">
        <f t="shared" si="40"/>
        <v>62.490287749652829</v>
      </c>
      <c r="I106" s="8">
        <f t="shared" si="39"/>
        <v>137.06917456227217</v>
      </c>
      <c r="J106" s="45"/>
      <c r="K106" s="43">
        <f t="shared" ref="K106" si="72">(AVERAGE(I104:I106)/AVERAGE(I92:I94))-1</f>
        <v>9.1464583570367131E-2</v>
      </c>
      <c r="L106" s="43"/>
      <c r="M106" s="64">
        <v>1.1599999999999999E-2</v>
      </c>
      <c r="N106" s="7">
        <v>1.1599999999999999E-2</v>
      </c>
      <c r="O106" s="7">
        <v>1.1599999999999999E-2</v>
      </c>
      <c r="P106" s="65">
        <v>0.13750000000000001</v>
      </c>
      <c r="Q106" s="43">
        <v>0.13750000000000001</v>
      </c>
      <c r="R106" s="43">
        <v>0.13750000000000001</v>
      </c>
      <c r="S106" s="76">
        <v>316.92200000000003</v>
      </c>
      <c r="T106" s="9">
        <v>316.92200000000003</v>
      </c>
      <c r="U106" s="9">
        <v>316.92200000000003</v>
      </c>
      <c r="V106" s="73">
        <f t="shared" si="44"/>
        <v>3.2098</v>
      </c>
      <c r="W106" s="42">
        <v>3.2098</v>
      </c>
      <c r="X106" s="42">
        <f t="shared" si="45"/>
        <v>3.2098</v>
      </c>
      <c r="Y106" s="161">
        <f t="shared" si="66"/>
        <v>2.8562254760769124E-2</v>
      </c>
      <c r="Z106" s="162">
        <f t="shared" si="67"/>
        <v>2.8562254760769124E-2</v>
      </c>
      <c r="AA106" s="162">
        <f t="shared" si="68"/>
        <v>2.8562254760769124E-2</v>
      </c>
      <c r="AB106" s="163">
        <f t="shared" si="69"/>
        <v>1.7495423906725538E-2</v>
      </c>
      <c r="AC106" s="162">
        <f t="shared" si="70"/>
        <v>1.7495423906725538E-2</v>
      </c>
      <c r="AD106" s="162">
        <f t="shared" si="71"/>
        <v>1.7495423906725538E-2</v>
      </c>
      <c r="AE106" s="163">
        <f t="shared" si="36"/>
        <v>3.3568461980000075E-2</v>
      </c>
      <c r="AF106" s="162">
        <f t="shared" si="36"/>
        <v>3.3568461980000075E-2</v>
      </c>
      <c r="AG106" s="162">
        <f t="shared" si="36"/>
        <v>3.3568461980000075E-2</v>
      </c>
      <c r="AH106" s="163">
        <f t="shared" si="38"/>
        <v>0.13750000000000001</v>
      </c>
      <c r="AI106" s="162">
        <f t="shared" si="38"/>
        <v>0.13750000000000001</v>
      </c>
      <c r="AJ106" s="162">
        <f t="shared" si="38"/>
        <v>0.13750000000000001</v>
      </c>
      <c r="AK106" s="180">
        <f t="shared" si="38"/>
        <v>316.92200000000003</v>
      </c>
      <c r="AL106" s="181">
        <f t="shared" si="38"/>
        <v>316.92200000000003</v>
      </c>
      <c r="AM106" s="181">
        <f t="shared" si="38"/>
        <v>316.92200000000003</v>
      </c>
      <c r="AN106" s="180">
        <f t="shared" si="60"/>
        <v>3.2098</v>
      </c>
      <c r="AO106" s="181">
        <f t="shared" si="60"/>
        <v>3.2098</v>
      </c>
      <c r="AP106" s="181">
        <f t="shared" si="60"/>
        <v>3.2098</v>
      </c>
      <c r="AQ106" s="161">
        <f t="shared" si="53"/>
        <v>0.12207224918913284</v>
      </c>
      <c r="AR106" s="162">
        <f t="shared" si="54"/>
        <v>0.12207224918913284</v>
      </c>
      <c r="AS106" s="162">
        <f t="shared" si="55"/>
        <v>0.12207224918913284</v>
      </c>
      <c r="AT106" s="163">
        <f t="shared" si="56"/>
        <v>8.8437473175281056E-2</v>
      </c>
      <c r="AU106" s="162">
        <f t="shared" si="57"/>
        <v>8.8437473175281056E-2</v>
      </c>
      <c r="AV106" s="162">
        <f t="shared" si="58"/>
        <v>8.8437473175281056E-2</v>
      </c>
      <c r="AW106" s="163">
        <f t="shared" si="41"/>
        <v>0.14096121618601654</v>
      </c>
      <c r="AX106" s="162">
        <f t="shared" si="41"/>
        <v>0.14096121618601654</v>
      </c>
      <c r="AY106" s="162">
        <f t="shared" si="41"/>
        <v>0.14096121618601654</v>
      </c>
      <c r="AZ106" s="163">
        <f t="shared" si="43"/>
        <v>0.13750000000000001</v>
      </c>
      <c r="BA106" s="162">
        <f t="shared" si="43"/>
        <v>0.13750000000000001</v>
      </c>
      <c r="BB106" s="162">
        <f t="shared" si="43"/>
        <v>0.13750000000000001</v>
      </c>
      <c r="BC106" s="180">
        <f t="shared" si="43"/>
        <v>316.92200000000003</v>
      </c>
      <c r="BD106" s="181">
        <f t="shared" si="43"/>
        <v>316.92200000000003</v>
      </c>
      <c r="BE106" s="181">
        <f t="shared" si="43"/>
        <v>316.92200000000003</v>
      </c>
      <c r="BF106" s="180">
        <f t="shared" si="64"/>
        <v>3.2098</v>
      </c>
      <c r="BG106" s="181">
        <f t="shared" si="64"/>
        <v>3.2098</v>
      </c>
      <c r="BH106" s="181">
        <f t="shared" si="64"/>
        <v>3.2098</v>
      </c>
      <c r="BI106" s="182">
        <f t="shared" si="52"/>
        <v>401.45025000000004</v>
      </c>
      <c r="BJ106" s="183">
        <f t="shared" si="52"/>
        <v>401.45025000000004</v>
      </c>
      <c r="BK106" s="183">
        <f t="shared" si="52"/>
        <v>401.45025000000004</v>
      </c>
      <c r="BL106" s="180">
        <f t="shared" si="52"/>
        <v>3.7054083333333341</v>
      </c>
      <c r="BM106" s="181">
        <f t="shared" si="52"/>
        <v>3.7054083333333341</v>
      </c>
      <c r="BN106" s="181">
        <f t="shared" si="52"/>
        <v>3.7054083333333341</v>
      </c>
    </row>
    <row r="107" spans="1:66">
      <c r="A107" s="6">
        <v>42552</v>
      </c>
      <c r="B107" s="43">
        <v>1.7521147795853675E-3</v>
      </c>
      <c r="C107" s="43">
        <v>1.7521147795853675E-3</v>
      </c>
      <c r="D107" s="43">
        <v>1.7521147795853675E-3</v>
      </c>
      <c r="E107" s="65">
        <v>5.200795465929442E-3</v>
      </c>
      <c r="F107" s="43">
        <v>5.200795465929442E-3</v>
      </c>
      <c r="G107" s="43">
        <v>5.200795465929442E-3</v>
      </c>
      <c r="H107" s="9">
        <f t="shared" si="40"/>
        <v>92.875674455656878</v>
      </c>
      <c r="I107" s="8">
        <f t="shared" si="39"/>
        <v>137.78204330385432</v>
      </c>
      <c r="J107" s="45"/>
      <c r="K107" s="43"/>
      <c r="L107" s="43"/>
      <c r="M107" s="65">
        <v>1.11E-2</v>
      </c>
      <c r="N107" s="43">
        <v>1.11E-2</v>
      </c>
      <c r="O107" s="43">
        <v>1.11E-2</v>
      </c>
      <c r="P107" s="65">
        <v>0.13750000000000001</v>
      </c>
      <c r="Q107" s="43">
        <v>0.13750000000000001</v>
      </c>
      <c r="R107" s="43">
        <v>0.13750000000000001</v>
      </c>
      <c r="S107" s="77">
        <v>291.012</v>
      </c>
      <c r="T107" s="45">
        <v>291.012</v>
      </c>
      <c r="U107" s="45">
        <v>291.012</v>
      </c>
      <c r="V107" s="73">
        <f t="shared" si="44"/>
        <v>3.2389999999999999</v>
      </c>
      <c r="W107" s="42">
        <v>3.2389999999999999</v>
      </c>
      <c r="X107" s="42">
        <f t="shared" si="45"/>
        <v>3.2389999999999999</v>
      </c>
      <c r="Y107" s="161">
        <f t="shared" si="66"/>
        <v>2.6994167239274836E-2</v>
      </c>
      <c r="Z107" s="162">
        <f t="shared" si="67"/>
        <v>2.6994167239274836E-2</v>
      </c>
      <c r="AA107" s="162">
        <f t="shared" si="68"/>
        <v>2.6994167239274836E-2</v>
      </c>
      <c r="AB107" s="163">
        <f t="shared" si="69"/>
        <v>1.6585292247334849E-2</v>
      </c>
      <c r="AC107" s="162">
        <f t="shared" si="70"/>
        <v>1.6585292247334849E-2</v>
      </c>
      <c r="AD107" s="162">
        <f t="shared" si="71"/>
        <v>1.6585292247334849E-2</v>
      </c>
      <c r="AE107" s="163">
        <f t="shared" si="36"/>
        <v>3.418215923600032E-2</v>
      </c>
      <c r="AF107" s="162">
        <f t="shared" si="36"/>
        <v>3.418215923600032E-2</v>
      </c>
      <c r="AG107" s="162">
        <f t="shared" si="36"/>
        <v>3.418215923600032E-2</v>
      </c>
      <c r="AH107" s="163">
        <f t="shared" si="38"/>
        <v>0.13750000000000001</v>
      </c>
      <c r="AI107" s="162">
        <f t="shared" si="38"/>
        <v>0.13750000000000001</v>
      </c>
      <c r="AJ107" s="162">
        <f t="shared" si="38"/>
        <v>0.13750000000000001</v>
      </c>
      <c r="AK107" s="180">
        <f t="shared" si="38"/>
        <v>291.012</v>
      </c>
      <c r="AL107" s="181">
        <f t="shared" si="38"/>
        <v>291.012</v>
      </c>
      <c r="AM107" s="181">
        <f t="shared" si="38"/>
        <v>291.012</v>
      </c>
      <c r="AN107" s="180">
        <f t="shared" si="60"/>
        <v>3.2389999999999999</v>
      </c>
      <c r="AO107" s="181">
        <f t="shared" si="60"/>
        <v>3.2389999999999999</v>
      </c>
      <c r="AP107" s="181">
        <f t="shared" si="60"/>
        <v>3.2389999999999999</v>
      </c>
      <c r="AQ107" s="161">
        <f t="shared" si="53"/>
        <v>0.11632328716666707</v>
      </c>
      <c r="AR107" s="162">
        <f t="shared" si="54"/>
        <v>0.11632328716666707</v>
      </c>
      <c r="AS107" s="162">
        <f t="shared" si="55"/>
        <v>0.11632328716666707</v>
      </c>
      <c r="AT107" s="163">
        <f t="shared" si="56"/>
        <v>8.7357710549190504E-2</v>
      </c>
      <c r="AU107" s="162">
        <f t="shared" si="57"/>
        <v>8.7357710549190504E-2</v>
      </c>
      <c r="AV107" s="162">
        <f t="shared" si="58"/>
        <v>8.7357710549190504E-2</v>
      </c>
      <c r="AW107" s="163">
        <f t="shared" si="41"/>
        <v>0.14017185776406538</v>
      </c>
      <c r="AX107" s="162">
        <f t="shared" si="41"/>
        <v>0.14017185776406538</v>
      </c>
      <c r="AY107" s="162">
        <f t="shared" si="41"/>
        <v>0.14017185776406538</v>
      </c>
      <c r="AZ107" s="163">
        <f t="shared" si="43"/>
        <v>0.13750000000000001</v>
      </c>
      <c r="BA107" s="162">
        <f t="shared" si="43"/>
        <v>0.13750000000000001</v>
      </c>
      <c r="BB107" s="162">
        <f t="shared" si="43"/>
        <v>0.13750000000000001</v>
      </c>
      <c r="BC107" s="180">
        <f t="shared" si="43"/>
        <v>291.012</v>
      </c>
      <c r="BD107" s="181">
        <f t="shared" si="43"/>
        <v>291.012</v>
      </c>
      <c r="BE107" s="181">
        <f t="shared" si="43"/>
        <v>291.012</v>
      </c>
      <c r="BF107" s="180">
        <f t="shared" si="64"/>
        <v>3.2389999999999999</v>
      </c>
      <c r="BG107" s="181">
        <f t="shared" si="64"/>
        <v>3.2389999999999999</v>
      </c>
      <c r="BH107" s="181">
        <f t="shared" si="64"/>
        <v>3.2389999999999999</v>
      </c>
      <c r="BI107" s="182">
        <f t="shared" si="52"/>
        <v>401.31266666666664</v>
      </c>
      <c r="BJ107" s="183">
        <f t="shared" si="52"/>
        <v>401.31266666666664</v>
      </c>
      <c r="BK107" s="183">
        <f t="shared" si="52"/>
        <v>401.31266666666664</v>
      </c>
      <c r="BL107" s="180">
        <f t="shared" si="52"/>
        <v>3.6924916666666667</v>
      </c>
      <c r="BM107" s="181">
        <f t="shared" si="52"/>
        <v>3.6924916666666667</v>
      </c>
      <c r="BN107" s="181">
        <f t="shared" si="52"/>
        <v>3.6924916666666667</v>
      </c>
    </row>
    <row r="108" spans="1:66">
      <c r="A108" s="6">
        <v>42583</v>
      </c>
      <c r="B108" s="43">
        <v>1.4679801601182874E-3</v>
      </c>
      <c r="C108" s="43">
        <v>1.4679801601182874E-3</v>
      </c>
      <c r="D108" s="43">
        <v>1.4679801601182874E-3</v>
      </c>
      <c r="E108" s="65">
        <v>4.3999245121384423E-3</v>
      </c>
      <c r="F108" s="43">
        <v>4.3999245121384423E-3</v>
      </c>
      <c r="G108" s="43">
        <v>4.3999245121384423E-3</v>
      </c>
      <c r="H108" s="9">
        <f t="shared" si="40"/>
        <v>78.573741131695343</v>
      </c>
      <c r="I108" s="8">
        <f t="shared" si="39"/>
        <v>138.38827389351948</v>
      </c>
      <c r="J108" s="45"/>
      <c r="K108" s="43"/>
      <c r="L108" s="43"/>
      <c r="M108" s="65">
        <v>1.21E-2</v>
      </c>
      <c r="N108" s="43">
        <v>1.21E-2</v>
      </c>
      <c r="O108" s="43">
        <v>1.21E-2</v>
      </c>
      <c r="P108" s="65">
        <v>0.13750000000000001</v>
      </c>
      <c r="Q108" s="43">
        <v>0.13750000000000001</v>
      </c>
      <c r="R108" s="43">
        <v>0.13750000000000001</v>
      </c>
      <c r="S108" s="77">
        <v>259.59800000000001</v>
      </c>
      <c r="T108" s="45">
        <v>259.59800000000001</v>
      </c>
      <c r="U108" s="45">
        <v>259.59800000000001</v>
      </c>
      <c r="V108" s="73">
        <f t="shared" si="44"/>
        <v>3.2403</v>
      </c>
      <c r="W108" s="42">
        <v>3.2403</v>
      </c>
      <c r="X108" s="42">
        <f t="shared" si="45"/>
        <v>3.2403</v>
      </c>
      <c r="Y108" s="161">
        <f t="shared" si="66"/>
        <v>2.0152462222885914E-2</v>
      </c>
      <c r="Z108" s="162">
        <f t="shared" si="67"/>
        <v>2.0152462222885914E-2</v>
      </c>
      <c r="AA108" s="162">
        <f t="shared" si="68"/>
        <v>2.0152462222885914E-2</v>
      </c>
      <c r="AB108" s="163">
        <f t="shared" si="69"/>
        <v>1.3156571976138176E-2</v>
      </c>
      <c r="AC108" s="162">
        <f t="shared" si="70"/>
        <v>1.3156571976138176E-2</v>
      </c>
      <c r="AD108" s="162">
        <f t="shared" si="71"/>
        <v>1.3156571976138176E-2</v>
      </c>
      <c r="AE108" s="163">
        <f t="shared" si="36"/>
        <v>3.5204987996000137E-2</v>
      </c>
      <c r="AF108" s="162">
        <f t="shared" si="36"/>
        <v>3.5204987996000137E-2</v>
      </c>
      <c r="AG108" s="162">
        <f t="shared" si="36"/>
        <v>3.5204987996000137E-2</v>
      </c>
      <c r="AH108" s="163">
        <f t="shared" si="38"/>
        <v>0.13750000000000001</v>
      </c>
      <c r="AI108" s="162">
        <f t="shared" si="38"/>
        <v>0.13750000000000001</v>
      </c>
      <c r="AJ108" s="162">
        <f t="shared" si="38"/>
        <v>0.13750000000000001</v>
      </c>
      <c r="AK108" s="180">
        <f t="shared" si="38"/>
        <v>259.59800000000001</v>
      </c>
      <c r="AL108" s="181">
        <f t="shared" si="38"/>
        <v>259.59800000000001</v>
      </c>
      <c r="AM108" s="181">
        <f t="shared" si="38"/>
        <v>259.59800000000001</v>
      </c>
      <c r="AN108" s="180">
        <f t="shared" si="60"/>
        <v>3.2403</v>
      </c>
      <c r="AO108" s="181">
        <f t="shared" si="60"/>
        <v>3.2403</v>
      </c>
      <c r="AP108" s="181">
        <f t="shared" si="60"/>
        <v>3.2403</v>
      </c>
      <c r="AQ108" s="161">
        <f t="shared" si="53"/>
        <v>0.11488975277276081</v>
      </c>
      <c r="AR108" s="162">
        <f t="shared" si="54"/>
        <v>0.11488975277276081</v>
      </c>
      <c r="AS108" s="162">
        <f t="shared" si="55"/>
        <v>0.11488975277276081</v>
      </c>
      <c r="AT108" s="163">
        <f t="shared" si="56"/>
        <v>8.9744976016012057E-2</v>
      </c>
      <c r="AU108" s="162">
        <f t="shared" si="57"/>
        <v>8.9744976016012057E-2</v>
      </c>
      <c r="AV108" s="162">
        <f t="shared" si="58"/>
        <v>8.9744976016012057E-2</v>
      </c>
      <c r="AW108" s="163">
        <f t="shared" si="41"/>
        <v>0.14129951265256668</v>
      </c>
      <c r="AX108" s="162">
        <f t="shared" si="41"/>
        <v>0.14129951265256668</v>
      </c>
      <c r="AY108" s="162">
        <f t="shared" si="41"/>
        <v>0.14129951265256668</v>
      </c>
      <c r="AZ108" s="163">
        <f t="shared" si="43"/>
        <v>0.13750000000000001</v>
      </c>
      <c r="BA108" s="162">
        <f t="shared" si="43"/>
        <v>0.13750000000000001</v>
      </c>
      <c r="BB108" s="162">
        <f t="shared" si="43"/>
        <v>0.13750000000000001</v>
      </c>
      <c r="BC108" s="180">
        <f t="shared" si="43"/>
        <v>259.59800000000001</v>
      </c>
      <c r="BD108" s="181">
        <f t="shared" si="43"/>
        <v>259.59800000000001</v>
      </c>
      <c r="BE108" s="181">
        <f t="shared" si="43"/>
        <v>259.59800000000001</v>
      </c>
      <c r="BF108" s="180">
        <f t="shared" si="64"/>
        <v>3.2403</v>
      </c>
      <c r="BG108" s="181">
        <f t="shared" si="64"/>
        <v>3.2403</v>
      </c>
      <c r="BH108" s="181">
        <f t="shared" si="64"/>
        <v>3.2403</v>
      </c>
      <c r="BI108" s="182">
        <f t="shared" si="52"/>
        <v>393.73141666666658</v>
      </c>
      <c r="BJ108" s="183">
        <f t="shared" si="52"/>
        <v>393.73141666666658</v>
      </c>
      <c r="BK108" s="183">
        <f t="shared" si="52"/>
        <v>393.73141666666658</v>
      </c>
      <c r="BL108" s="180">
        <f t="shared" si="52"/>
        <v>3.6586250000000002</v>
      </c>
      <c r="BM108" s="181">
        <f t="shared" si="52"/>
        <v>3.6586250000000002</v>
      </c>
      <c r="BN108" s="181">
        <f t="shared" si="52"/>
        <v>3.6586250000000002</v>
      </c>
    </row>
    <row r="109" spans="1:66">
      <c r="A109" s="6">
        <v>42614</v>
      </c>
      <c r="B109" s="43">
        <v>1.9707078379871401E-3</v>
      </c>
      <c r="C109" s="43">
        <v>1.9707078379871401E-3</v>
      </c>
      <c r="D109" s="43">
        <v>1.9707078379871401E-3</v>
      </c>
      <c r="E109" s="65">
        <v>8.0012835832232732E-4</v>
      </c>
      <c r="F109" s="43">
        <v>8.0012835832232732E-4</v>
      </c>
      <c r="G109" s="43">
        <v>8.0012835832232732E-4</v>
      </c>
      <c r="H109" s="9">
        <f t="shared" si="40"/>
        <v>14.288672072783227</v>
      </c>
      <c r="I109" s="8">
        <f t="shared" si="39"/>
        <v>138.49900227592096</v>
      </c>
      <c r="J109" s="45"/>
      <c r="K109" s="43">
        <f t="shared" ref="K109" si="73">(AVERAGE(I107:I109)/AVERAGE(I95:I97))-1</f>
        <v>8.728286149405351E-2</v>
      </c>
      <c r="L109" s="43"/>
      <c r="M109" s="65">
        <v>1.11E-2</v>
      </c>
      <c r="N109" s="43">
        <v>1.11E-2</v>
      </c>
      <c r="O109" s="43">
        <v>1.11E-2</v>
      </c>
      <c r="P109" s="65">
        <v>0.13750000000000001</v>
      </c>
      <c r="Q109" s="43">
        <v>0.13750000000000001</v>
      </c>
      <c r="R109" s="43">
        <v>0.13750000000000001</v>
      </c>
      <c r="S109" s="77">
        <v>272.81200000000001</v>
      </c>
      <c r="T109" s="45">
        <v>272.81200000000001</v>
      </c>
      <c r="U109" s="45">
        <v>272.81200000000001</v>
      </c>
      <c r="V109" s="73">
        <f t="shared" si="44"/>
        <v>3.2462</v>
      </c>
      <c r="W109" s="42">
        <v>3.2462</v>
      </c>
      <c r="X109" s="42">
        <f t="shared" si="45"/>
        <v>3.2462</v>
      </c>
      <c r="Y109" s="161">
        <f t="shared" si="66"/>
        <v>5.1997257825602272E-3</v>
      </c>
      <c r="Z109" s="162">
        <f t="shared" si="67"/>
        <v>5.1997257825602272E-3</v>
      </c>
      <c r="AA109" s="162">
        <f t="shared" si="68"/>
        <v>5.1997257825602272E-3</v>
      </c>
      <c r="AB109" s="163">
        <f t="shared" si="69"/>
        <v>1.0431431561581217E-2</v>
      </c>
      <c r="AC109" s="162">
        <f t="shared" si="70"/>
        <v>1.0431431561581217E-2</v>
      </c>
      <c r="AD109" s="162">
        <f t="shared" si="71"/>
        <v>1.0431431561581217E-2</v>
      </c>
      <c r="AE109" s="163">
        <f t="shared" si="36"/>
        <v>3.4693320841000297E-2</v>
      </c>
      <c r="AF109" s="162">
        <f t="shared" si="36"/>
        <v>3.4693320841000297E-2</v>
      </c>
      <c r="AG109" s="162">
        <f t="shared" si="36"/>
        <v>3.4693320841000297E-2</v>
      </c>
      <c r="AH109" s="163">
        <f t="shared" si="38"/>
        <v>0.13750000000000001</v>
      </c>
      <c r="AI109" s="162">
        <f t="shared" si="38"/>
        <v>0.13750000000000001</v>
      </c>
      <c r="AJ109" s="162">
        <f t="shared" si="38"/>
        <v>0.13750000000000001</v>
      </c>
      <c r="AK109" s="180">
        <f t="shared" si="38"/>
        <v>272.81200000000001</v>
      </c>
      <c r="AL109" s="181">
        <f t="shared" si="38"/>
        <v>272.81200000000001</v>
      </c>
      <c r="AM109" s="181">
        <f t="shared" si="38"/>
        <v>272.81200000000001</v>
      </c>
      <c r="AN109" s="180">
        <f t="shared" si="60"/>
        <v>3.2462</v>
      </c>
      <c r="AO109" s="181">
        <f t="shared" si="60"/>
        <v>3.2462</v>
      </c>
      <c r="AP109" s="181">
        <f t="shared" si="60"/>
        <v>3.2462</v>
      </c>
      <c r="AQ109" s="161">
        <f t="shared" si="53"/>
        <v>0.10661617301711934</v>
      </c>
      <c r="AR109" s="162">
        <f t="shared" si="54"/>
        <v>0.10661617301711934</v>
      </c>
      <c r="AS109" s="162">
        <f t="shared" si="55"/>
        <v>0.10661617301711934</v>
      </c>
      <c r="AT109" s="163">
        <f t="shared" si="56"/>
        <v>8.4759686232872555E-2</v>
      </c>
      <c r="AU109" s="162">
        <f t="shared" si="57"/>
        <v>8.4759686232872555E-2</v>
      </c>
      <c r="AV109" s="162">
        <f t="shared" si="58"/>
        <v>8.4759686232872555E-2</v>
      </c>
      <c r="AW109" s="163">
        <f t="shared" si="41"/>
        <v>0.14129951265256668</v>
      </c>
      <c r="AX109" s="162">
        <f t="shared" si="41"/>
        <v>0.14129951265256668</v>
      </c>
      <c r="AY109" s="162">
        <f t="shared" si="41"/>
        <v>0.14129951265256668</v>
      </c>
      <c r="AZ109" s="163">
        <f t="shared" si="43"/>
        <v>0.13750000000000001</v>
      </c>
      <c r="BA109" s="162">
        <f t="shared" si="43"/>
        <v>0.13750000000000001</v>
      </c>
      <c r="BB109" s="162">
        <f t="shared" si="43"/>
        <v>0.13750000000000001</v>
      </c>
      <c r="BC109" s="180">
        <f t="shared" si="43"/>
        <v>272.81200000000001</v>
      </c>
      <c r="BD109" s="181">
        <f t="shared" si="43"/>
        <v>272.81200000000001</v>
      </c>
      <c r="BE109" s="181">
        <f t="shared" si="43"/>
        <v>272.81200000000001</v>
      </c>
      <c r="BF109" s="180">
        <f t="shared" si="64"/>
        <v>3.2462</v>
      </c>
      <c r="BG109" s="181">
        <f t="shared" si="64"/>
        <v>3.2462</v>
      </c>
      <c r="BH109" s="181">
        <f t="shared" si="64"/>
        <v>3.2462</v>
      </c>
      <c r="BI109" s="182">
        <f t="shared" si="52"/>
        <v>376.76333333333338</v>
      </c>
      <c r="BJ109" s="183">
        <f t="shared" si="52"/>
        <v>376.76333333333338</v>
      </c>
      <c r="BK109" s="183">
        <f t="shared" si="52"/>
        <v>376.76333333333338</v>
      </c>
      <c r="BL109" s="180">
        <f t="shared" si="52"/>
        <v>3.5980666666666665</v>
      </c>
      <c r="BM109" s="181">
        <f t="shared" si="52"/>
        <v>3.5980666666666665</v>
      </c>
      <c r="BN109" s="181">
        <f t="shared" si="52"/>
        <v>3.5980666666666665</v>
      </c>
    </row>
    <row r="110" spans="1:66">
      <c r="A110" s="6">
        <v>42644</v>
      </c>
      <c r="B110" s="43">
        <v>1.5725520403595539E-3</v>
      </c>
      <c r="C110" s="43">
        <v>1.5725520403595539E-3</v>
      </c>
      <c r="D110" s="43">
        <v>1.5725520403595539E-3</v>
      </c>
      <c r="E110" s="65">
        <v>2.6009749964666096E-3</v>
      </c>
      <c r="F110" s="43">
        <v>2.6009749964666096E-3</v>
      </c>
      <c r="G110" s="43">
        <v>2.6009749964666096E-3</v>
      </c>
      <c r="H110" s="9">
        <f t="shared" si="40"/>
        <v>46.448145984907569</v>
      </c>
      <c r="I110" s="8">
        <f t="shared" si="39"/>
        <v>138.85923471787621</v>
      </c>
      <c r="J110" s="45"/>
      <c r="K110" s="43"/>
      <c r="L110" s="43"/>
      <c r="M110" s="65">
        <v>1.0500000000000001E-2</v>
      </c>
      <c r="N110" s="43">
        <v>1.0500000000000001E-2</v>
      </c>
      <c r="O110" s="43">
        <v>1.0500000000000001E-2</v>
      </c>
      <c r="P110" s="65">
        <v>0.13750000000000001</v>
      </c>
      <c r="Q110" s="43">
        <v>0.13750000000000001</v>
      </c>
      <c r="R110" s="43">
        <v>0.13750000000000001</v>
      </c>
      <c r="S110" s="77">
        <v>273.95999999999998</v>
      </c>
      <c r="T110" s="45">
        <v>273.95999999999998</v>
      </c>
      <c r="U110" s="45">
        <v>273.95999999999998</v>
      </c>
      <c r="V110" s="73">
        <f t="shared" si="44"/>
        <v>3.1810999999999998</v>
      </c>
      <c r="W110" s="42">
        <v>3.1810999999999998</v>
      </c>
      <c r="X110" s="42">
        <f t="shared" si="45"/>
        <v>3.1810999999999998</v>
      </c>
      <c r="Y110" s="161">
        <f t="shared" si="66"/>
        <v>5.0195450636303374E-3</v>
      </c>
      <c r="Z110" s="162">
        <f t="shared" si="67"/>
        <v>5.0195450636303374E-3</v>
      </c>
      <c r="AA110" s="162">
        <f t="shared" si="68"/>
        <v>5.0195450636303374E-3</v>
      </c>
      <c r="AB110" s="163">
        <f t="shared" si="69"/>
        <v>7.8180827355442961E-3</v>
      </c>
      <c r="AC110" s="162">
        <f t="shared" si="70"/>
        <v>7.8180827355442961E-3</v>
      </c>
      <c r="AD110" s="162">
        <f t="shared" si="71"/>
        <v>7.8180827355442961E-3</v>
      </c>
      <c r="AE110" s="163">
        <f t="shared" si="36"/>
        <v>3.4079320255000045E-2</v>
      </c>
      <c r="AF110" s="162">
        <f t="shared" si="36"/>
        <v>3.4079320255000045E-2</v>
      </c>
      <c r="AG110" s="162">
        <f t="shared" si="36"/>
        <v>3.4079320255000045E-2</v>
      </c>
      <c r="AH110" s="163">
        <f t="shared" si="38"/>
        <v>0.13750000000000001</v>
      </c>
      <c r="AI110" s="162">
        <f t="shared" si="38"/>
        <v>0.13750000000000001</v>
      </c>
      <c r="AJ110" s="162">
        <f t="shared" si="38"/>
        <v>0.13750000000000001</v>
      </c>
      <c r="AK110" s="180">
        <f t="shared" si="38"/>
        <v>273.95999999999998</v>
      </c>
      <c r="AL110" s="181">
        <f t="shared" si="38"/>
        <v>273.95999999999998</v>
      </c>
      <c r="AM110" s="181">
        <f t="shared" si="38"/>
        <v>273.95999999999998</v>
      </c>
      <c r="AN110" s="180">
        <f t="shared" si="60"/>
        <v>3.1810999999999998</v>
      </c>
      <c r="AO110" s="181">
        <f t="shared" si="60"/>
        <v>3.1810999999999998</v>
      </c>
      <c r="AP110" s="181">
        <f t="shared" si="60"/>
        <v>3.1810999999999998</v>
      </c>
      <c r="AQ110" s="161">
        <f t="shared" si="53"/>
        <v>8.778470715835085E-2</v>
      </c>
      <c r="AR110" s="162">
        <f t="shared" si="54"/>
        <v>8.778470715835085E-2</v>
      </c>
      <c r="AS110" s="162">
        <f t="shared" si="55"/>
        <v>8.778470715835085E-2</v>
      </c>
      <c r="AT110" s="163">
        <f t="shared" si="56"/>
        <v>7.8736708314891768E-2</v>
      </c>
      <c r="AU110" s="162">
        <f t="shared" si="57"/>
        <v>7.8736708314891768E-2</v>
      </c>
      <c r="AV110" s="162">
        <f t="shared" si="58"/>
        <v>7.8736708314891768E-2</v>
      </c>
      <c r="AW110" s="163">
        <f t="shared" si="41"/>
        <v>0.14062225055426603</v>
      </c>
      <c r="AX110" s="162">
        <f t="shared" si="41"/>
        <v>0.14062225055426603</v>
      </c>
      <c r="AY110" s="162">
        <f t="shared" si="41"/>
        <v>0.14062225055426603</v>
      </c>
      <c r="AZ110" s="163">
        <f t="shared" si="43"/>
        <v>0.13750000000000001</v>
      </c>
      <c r="BA110" s="162">
        <f t="shared" si="43"/>
        <v>0.13750000000000001</v>
      </c>
      <c r="BB110" s="162">
        <f t="shared" si="43"/>
        <v>0.13750000000000001</v>
      </c>
      <c r="BC110" s="180">
        <f t="shared" si="43"/>
        <v>273.95999999999998</v>
      </c>
      <c r="BD110" s="181">
        <f t="shared" si="43"/>
        <v>273.95999999999998</v>
      </c>
      <c r="BE110" s="181">
        <f t="shared" si="43"/>
        <v>273.95999999999998</v>
      </c>
      <c r="BF110" s="180">
        <f t="shared" si="64"/>
        <v>3.1810999999999998</v>
      </c>
      <c r="BG110" s="181">
        <f t="shared" si="64"/>
        <v>3.1810999999999998</v>
      </c>
      <c r="BH110" s="181">
        <f t="shared" si="64"/>
        <v>3.1810999999999998</v>
      </c>
      <c r="BI110" s="182">
        <f t="shared" si="52"/>
        <v>362.88425000000001</v>
      </c>
      <c r="BJ110" s="183">
        <f t="shared" si="52"/>
        <v>362.88425000000001</v>
      </c>
      <c r="BK110" s="183">
        <f t="shared" si="52"/>
        <v>362.88425000000001</v>
      </c>
      <c r="BL110" s="180">
        <f t="shared" si="52"/>
        <v>3.5415833333333335</v>
      </c>
      <c r="BM110" s="181">
        <f t="shared" si="52"/>
        <v>3.5415833333333335</v>
      </c>
      <c r="BN110" s="181">
        <f t="shared" si="52"/>
        <v>3.5415833333333335</v>
      </c>
    </row>
    <row r="111" spans="1:66">
      <c r="A111" s="6">
        <v>42675</v>
      </c>
      <c r="B111" s="43">
        <v>-2.6598695599977518E-4</v>
      </c>
      <c r="C111" s="43">
        <v>-2.6598695599977518E-4</v>
      </c>
      <c r="D111" s="43">
        <v>-2.6598695599977518E-4</v>
      </c>
      <c r="E111" s="65">
        <v>1.8010208590197863E-3</v>
      </c>
      <c r="F111" s="43">
        <v>1.8010208590197863E-3</v>
      </c>
      <c r="G111" s="43">
        <v>1.8010208590197863E-3</v>
      </c>
      <c r="H111" s="9">
        <f t="shared" si="40"/>
        <v>32.162585144131583</v>
      </c>
      <c r="I111" s="8">
        <f t="shared" si="39"/>
        <v>139.10932309607063</v>
      </c>
      <c r="J111" s="45"/>
      <c r="K111" s="43"/>
      <c r="L111" s="43"/>
      <c r="M111" s="65">
        <v>1.04E-2</v>
      </c>
      <c r="N111" s="43">
        <v>1.04E-2</v>
      </c>
      <c r="O111" s="43">
        <v>1.04E-2</v>
      </c>
      <c r="P111" s="65">
        <v>0.13750000000000001</v>
      </c>
      <c r="Q111" s="43">
        <v>0.13750000000000001</v>
      </c>
      <c r="R111" s="43">
        <v>0.13750000000000001</v>
      </c>
      <c r="S111" s="77">
        <v>297.20400000000001</v>
      </c>
      <c r="T111" s="45">
        <v>297.20400000000001</v>
      </c>
      <c r="U111" s="45">
        <v>297.20400000000001</v>
      </c>
      <c r="V111" s="73">
        <f t="shared" si="44"/>
        <v>3.3967000000000001</v>
      </c>
      <c r="W111" s="42">
        <v>3.3967000000000001</v>
      </c>
      <c r="X111" s="42">
        <f t="shared" si="45"/>
        <v>3.3967000000000001</v>
      </c>
      <c r="Y111" s="161">
        <f t="shared" si="66"/>
        <v>3.2794286777648729E-3</v>
      </c>
      <c r="Z111" s="162">
        <f t="shared" si="67"/>
        <v>3.2794286777648729E-3</v>
      </c>
      <c r="AA111" s="162">
        <f t="shared" si="68"/>
        <v>3.2794286777648729E-3</v>
      </c>
      <c r="AB111" s="163">
        <f t="shared" si="69"/>
        <v>5.2103345338776474E-3</v>
      </c>
      <c r="AC111" s="162">
        <f t="shared" si="70"/>
        <v>5.2103345338776474E-3</v>
      </c>
      <c r="AD111" s="162">
        <f t="shared" si="71"/>
        <v>5.2103345338776474E-3</v>
      </c>
      <c r="AE111" s="163">
        <f t="shared" si="36"/>
        <v>3.2342402120000058E-2</v>
      </c>
      <c r="AF111" s="162">
        <f t="shared" si="36"/>
        <v>3.2342402120000058E-2</v>
      </c>
      <c r="AG111" s="162">
        <f t="shared" si="36"/>
        <v>3.2342402120000058E-2</v>
      </c>
      <c r="AH111" s="163">
        <f t="shared" si="38"/>
        <v>0.13750000000000001</v>
      </c>
      <c r="AI111" s="162">
        <f t="shared" si="38"/>
        <v>0.13750000000000001</v>
      </c>
      <c r="AJ111" s="162">
        <f t="shared" si="38"/>
        <v>0.13750000000000001</v>
      </c>
      <c r="AK111" s="180">
        <f t="shared" si="38"/>
        <v>297.20400000000001</v>
      </c>
      <c r="AL111" s="181">
        <f t="shared" si="38"/>
        <v>297.20400000000001</v>
      </c>
      <c r="AM111" s="181">
        <f t="shared" si="38"/>
        <v>297.20400000000001</v>
      </c>
      <c r="AN111" s="180">
        <f t="shared" si="60"/>
        <v>3.3967000000000001</v>
      </c>
      <c r="AO111" s="181">
        <f t="shared" si="60"/>
        <v>3.3967000000000001</v>
      </c>
      <c r="AP111" s="181">
        <f t="shared" si="60"/>
        <v>3.3967000000000001</v>
      </c>
      <c r="AQ111" s="161">
        <f t="shared" si="53"/>
        <v>7.1168355722895482E-2</v>
      </c>
      <c r="AR111" s="162">
        <f t="shared" si="54"/>
        <v>7.1168355722895482E-2</v>
      </c>
      <c r="AS111" s="162">
        <f t="shared" si="55"/>
        <v>7.1168355722895482E-2</v>
      </c>
      <c r="AT111" s="163">
        <f t="shared" si="56"/>
        <v>6.9873832983181394E-2</v>
      </c>
      <c r="AU111" s="162">
        <f t="shared" si="57"/>
        <v>6.9873832983181394E-2</v>
      </c>
      <c r="AV111" s="162">
        <f t="shared" si="58"/>
        <v>6.9873832983181394E-2</v>
      </c>
      <c r="AW111" s="163">
        <f t="shared" si="41"/>
        <v>0.14039651886011351</v>
      </c>
      <c r="AX111" s="162">
        <f t="shared" si="41"/>
        <v>0.14039651886011351</v>
      </c>
      <c r="AY111" s="162">
        <f t="shared" si="41"/>
        <v>0.14039651886011351</v>
      </c>
      <c r="AZ111" s="163">
        <f t="shared" si="43"/>
        <v>0.13750000000000001</v>
      </c>
      <c r="BA111" s="162">
        <f t="shared" si="43"/>
        <v>0.13750000000000001</v>
      </c>
      <c r="BB111" s="162">
        <f t="shared" si="43"/>
        <v>0.13750000000000001</v>
      </c>
      <c r="BC111" s="180">
        <f t="shared" si="43"/>
        <v>297.20400000000001</v>
      </c>
      <c r="BD111" s="181">
        <f t="shared" si="43"/>
        <v>297.20400000000001</v>
      </c>
      <c r="BE111" s="181">
        <f t="shared" si="43"/>
        <v>297.20400000000001</v>
      </c>
      <c r="BF111" s="180">
        <f t="shared" si="64"/>
        <v>3.3967000000000001</v>
      </c>
      <c r="BG111" s="181">
        <f t="shared" si="64"/>
        <v>3.3967000000000001</v>
      </c>
      <c r="BH111" s="181">
        <f t="shared" si="64"/>
        <v>3.3967000000000001</v>
      </c>
      <c r="BI111" s="182">
        <f t="shared" si="52"/>
        <v>350.64024999999998</v>
      </c>
      <c r="BJ111" s="183">
        <f t="shared" si="52"/>
        <v>350.64024999999998</v>
      </c>
      <c r="BK111" s="183">
        <f t="shared" si="52"/>
        <v>350.64024999999998</v>
      </c>
      <c r="BL111" s="180">
        <f t="shared" si="52"/>
        <v>3.5037583333333338</v>
      </c>
      <c r="BM111" s="181">
        <f t="shared" si="52"/>
        <v>3.5037583333333338</v>
      </c>
      <c r="BN111" s="181">
        <f t="shared" si="52"/>
        <v>3.5037583333333338</v>
      </c>
    </row>
    <row r="112" spans="1:66">
      <c r="A112" s="6">
        <v>42705</v>
      </c>
      <c r="B112" s="43">
        <v>5.4002116299152192E-3</v>
      </c>
      <c r="C112" s="55">
        <v>5.4002116299152192E-3</v>
      </c>
      <c r="D112" s="55">
        <v>5.4002116299152192E-3</v>
      </c>
      <c r="E112" s="65">
        <v>2.9991053089204467E-3</v>
      </c>
      <c r="F112" s="55">
        <v>2.9991053089204467E-3</v>
      </c>
      <c r="G112" s="55">
        <v>2.9991053089204467E-3</v>
      </c>
      <c r="H112" s="9">
        <f t="shared" si="40"/>
        <v>53.557947078341535</v>
      </c>
      <c r="I112" s="8">
        <f t="shared" si="39"/>
        <v>139.52652660548839</v>
      </c>
      <c r="J112" s="43">
        <f>(AVERAGE(I101:I112)/AVERAGE(I89:I100))-1</f>
        <v>8.7391435232939241E-2</v>
      </c>
      <c r="K112" s="43">
        <f t="shared" ref="K112" si="74">(AVERAGE(I110:I112)/AVERAGE(I98:I100))-1</f>
        <v>7.0444965643087887E-2</v>
      </c>
      <c r="L112" s="43"/>
      <c r="M112" s="65">
        <v>1.1200000000000002E-2</v>
      </c>
      <c r="N112" s="55">
        <v>1.1200000000000002E-2</v>
      </c>
      <c r="O112" s="55">
        <v>1.1200000000000002E-2</v>
      </c>
      <c r="P112" s="65">
        <v>0.13750000000000001</v>
      </c>
      <c r="Q112" s="55">
        <v>0.13750000000000001</v>
      </c>
      <c r="R112" s="55">
        <v>0.13750000000000001</v>
      </c>
      <c r="S112" s="104">
        <v>280.75799999999998</v>
      </c>
      <c r="T112" s="102">
        <v>280.75799999999998</v>
      </c>
      <c r="U112" s="102">
        <v>280.75799999999998</v>
      </c>
      <c r="V112" s="73">
        <f t="shared" si="44"/>
        <v>3.2591000000000001</v>
      </c>
      <c r="W112" s="56">
        <v>3.2591000000000001</v>
      </c>
      <c r="X112" s="56">
        <f t="shared" si="45"/>
        <v>3.2591000000000001</v>
      </c>
      <c r="Y112" s="161">
        <f t="shared" si="66"/>
        <v>6.7134119051168728E-3</v>
      </c>
      <c r="Z112" s="162">
        <f t="shared" si="67"/>
        <v>6.7134119051168728E-3</v>
      </c>
      <c r="AA112" s="162">
        <f t="shared" si="68"/>
        <v>6.7134119051168728E-3</v>
      </c>
      <c r="AB112" s="163">
        <f t="shared" si="69"/>
        <v>7.4190016728088448E-3</v>
      </c>
      <c r="AC112" s="162">
        <f t="shared" si="70"/>
        <v>7.4190016728088448E-3</v>
      </c>
      <c r="AD112" s="162">
        <f t="shared" si="71"/>
        <v>7.4190016728088448E-3</v>
      </c>
      <c r="AE112" s="163">
        <f t="shared" si="36"/>
        <v>3.2444503040000017E-2</v>
      </c>
      <c r="AF112" s="162">
        <f t="shared" si="36"/>
        <v>3.2444503040000017E-2</v>
      </c>
      <c r="AG112" s="162">
        <f t="shared" si="36"/>
        <v>3.2444503040000017E-2</v>
      </c>
      <c r="AH112" s="163">
        <f t="shared" si="38"/>
        <v>0.13750000000000001</v>
      </c>
      <c r="AI112" s="162">
        <f t="shared" si="38"/>
        <v>0.13750000000000001</v>
      </c>
      <c r="AJ112" s="162">
        <f t="shared" si="38"/>
        <v>0.13750000000000001</v>
      </c>
      <c r="AK112" s="180">
        <f t="shared" si="38"/>
        <v>280.75799999999998</v>
      </c>
      <c r="AL112" s="181">
        <f t="shared" si="38"/>
        <v>280.75799999999998</v>
      </c>
      <c r="AM112" s="181">
        <f t="shared" si="38"/>
        <v>280.75799999999998</v>
      </c>
      <c r="AN112" s="180">
        <f t="shared" si="60"/>
        <v>3.2591000000000001</v>
      </c>
      <c r="AO112" s="181">
        <f t="shared" si="60"/>
        <v>3.2591000000000001</v>
      </c>
      <c r="AP112" s="181">
        <f t="shared" si="60"/>
        <v>3.2591000000000001</v>
      </c>
      <c r="AQ112" s="161">
        <f t="shared" ref="AQ112:AQ143" si="75">FVSCHEDULE(1,B101:B112)-1</f>
        <v>7.1729082528960486E-2</v>
      </c>
      <c r="AR112" s="162">
        <f t="shared" ref="AR112:AR143" si="76">FVSCHEDULE(1,C101:C112)-1</f>
        <v>7.1729082528960486E-2</v>
      </c>
      <c r="AS112" s="162">
        <f t="shared" ref="AS112:AS143" si="77">FVSCHEDULE(1,D101:D112)-1</f>
        <v>7.1729082528960486E-2</v>
      </c>
      <c r="AT112" s="163">
        <f t="shared" ref="AT112:AT143" si="78">FVSCHEDULE(1,E101:E112)-1</f>
        <v>6.2879882132213849E-2</v>
      </c>
      <c r="AU112" s="162">
        <f t="shared" ref="AU112:AU143" si="79">FVSCHEDULE(1,F101:F112)-1</f>
        <v>6.2879882132213849E-2</v>
      </c>
      <c r="AV112" s="162">
        <f t="shared" ref="AV112:AV143" si="80">FVSCHEDULE(1,G101:G112)-1</f>
        <v>6.2879882132213849E-2</v>
      </c>
      <c r="AW112" s="163">
        <f t="shared" si="41"/>
        <v>0.13994559101556603</v>
      </c>
      <c r="AX112" s="162">
        <f t="shared" si="41"/>
        <v>0.13994559101556603</v>
      </c>
      <c r="AY112" s="162">
        <f t="shared" si="41"/>
        <v>0.13994559101556603</v>
      </c>
      <c r="AZ112" s="163">
        <f t="shared" si="43"/>
        <v>0.13750000000000001</v>
      </c>
      <c r="BA112" s="162">
        <f t="shared" si="43"/>
        <v>0.13750000000000001</v>
      </c>
      <c r="BB112" s="162">
        <f t="shared" si="43"/>
        <v>0.13750000000000001</v>
      </c>
      <c r="BC112" s="180">
        <f t="shared" si="43"/>
        <v>280.75799999999998</v>
      </c>
      <c r="BD112" s="181">
        <f t="shared" si="43"/>
        <v>280.75799999999998</v>
      </c>
      <c r="BE112" s="181">
        <f t="shared" si="43"/>
        <v>280.75799999999998</v>
      </c>
      <c r="BF112" s="180">
        <f t="shared" si="64"/>
        <v>3.2591000000000001</v>
      </c>
      <c r="BG112" s="181">
        <f t="shared" si="64"/>
        <v>3.2591000000000001</v>
      </c>
      <c r="BH112" s="181">
        <f t="shared" si="64"/>
        <v>3.2591000000000001</v>
      </c>
      <c r="BI112" s="182">
        <f t="shared" si="52"/>
        <v>332.79075</v>
      </c>
      <c r="BJ112" s="183">
        <f t="shared" si="52"/>
        <v>332.79075</v>
      </c>
      <c r="BK112" s="183">
        <f t="shared" si="52"/>
        <v>332.79075</v>
      </c>
      <c r="BL112" s="180">
        <f t="shared" si="52"/>
        <v>3.4499499999999999</v>
      </c>
      <c r="BM112" s="181">
        <f t="shared" si="52"/>
        <v>3.4499499999999999</v>
      </c>
      <c r="BN112" s="181">
        <f t="shared" si="52"/>
        <v>3.4499499999999999</v>
      </c>
    </row>
    <row r="113" spans="1:66">
      <c r="A113" s="53">
        <v>42736</v>
      </c>
      <c r="B113" s="90">
        <v>6.4085503792508103E-3</v>
      </c>
      <c r="C113" s="90">
        <v>6.4085503792508103E-3</v>
      </c>
      <c r="D113" s="90">
        <v>6.4085503792508103E-3</v>
      </c>
      <c r="E113" s="91">
        <v>3.8004899805266223E-3</v>
      </c>
      <c r="F113" s="90">
        <v>3.8004899805266223E-3</v>
      </c>
      <c r="G113" s="90">
        <v>3.8004899805266223E-3</v>
      </c>
      <c r="H113" s="101">
        <f t="shared" si="40"/>
        <v>67.869054362109196</v>
      </c>
      <c r="I113" s="99">
        <f t="shared" si="39"/>
        <v>140.05679577187021</v>
      </c>
      <c r="J113" s="97"/>
      <c r="K113" s="90"/>
      <c r="L113" s="90"/>
      <c r="M113" s="91">
        <v>1.0800000000000001E-2</v>
      </c>
      <c r="N113" s="90">
        <v>1.0800000000000001E-2</v>
      </c>
      <c r="O113" s="90">
        <v>1.0800000000000001E-2</v>
      </c>
      <c r="P113" s="91">
        <v>0.13750000000000001</v>
      </c>
      <c r="Q113" s="90">
        <v>0.13750000000000001</v>
      </c>
      <c r="R113" s="90">
        <v>0.13750000000000001</v>
      </c>
      <c r="S113" s="105">
        <v>251.18899999999999</v>
      </c>
      <c r="T113" s="103">
        <v>251.18899999999999</v>
      </c>
      <c r="U113" s="103">
        <v>251.18899999999999</v>
      </c>
      <c r="V113" s="94">
        <f t="shared" si="44"/>
        <v>3.1269999999999998</v>
      </c>
      <c r="W113" s="95">
        <v>3.1269999999999998</v>
      </c>
      <c r="X113" s="95">
        <f t="shared" si="45"/>
        <v>3.1269999999999998</v>
      </c>
      <c r="Y113" s="164">
        <f t="shared" si="66"/>
        <v>1.1574232399643281E-2</v>
      </c>
      <c r="Z113" s="165">
        <f t="shared" si="67"/>
        <v>1.1574232399643281E-2</v>
      </c>
      <c r="AA113" s="165">
        <f t="shared" si="68"/>
        <v>1.1574232399643281E-2</v>
      </c>
      <c r="AB113" s="166">
        <f t="shared" si="69"/>
        <v>8.6242809592544933E-3</v>
      </c>
      <c r="AC113" s="165">
        <f t="shared" si="70"/>
        <v>8.6242809592544933E-3</v>
      </c>
      <c r="AD113" s="165">
        <f t="shared" si="71"/>
        <v>8.6242809592544933E-3</v>
      </c>
      <c r="AE113" s="166">
        <f t="shared" ref="AE113:AG144" si="81">FVSCHEDULE(1,M111:M113)-1</f>
        <v>3.2751017984000041E-2</v>
      </c>
      <c r="AF113" s="165">
        <f t="shared" si="81"/>
        <v>3.2751017984000041E-2</v>
      </c>
      <c r="AG113" s="165">
        <f t="shared" si="81"/>
        <v>3.2751017984000041E-2</v>
      </c>
      <c r="AH113" s="166">
        <f t="shared" si="38"/>
        <v>0.13750000000000001</v>
      </c>
      <c r="AI113" s="165">
        <f t="shared" si="38"/>
        <v>0.13750000000000001</v>
      </c>
      <c r="AJ113" s="165">
        <f t="shared" si="38"/>
        <v>0.13750000000000001</v>
      </c>
      <c r="AK113" s="184">
        <f t="shared" si="38"/>
        <v>251.18899999999999</v>
      </c>
      <c r="AL113" s="185">
        <f t="shared" si="38"/>
        <v>251.18899999999999</v>
      </c>
      <c r="AM113" s="185">
        <f t="shared" si="38"/>
        <v>251.18899999999999</v>
      </c>
      <c r="AN113" s="184">
        <f t="shared" si="60"/>
        <v>3.1269999999999998</v>
      </c>
      <c r="AO113" s="185">
        <f t="shared" si="60"/>
        <v>3.1269999999999998</v>
      </c>
      <c r="AP113" s="185">
        <f t="shared" si="60"/>
        <v>3.1269999999999998</v>
      </c>
      <c r="AQ113" s="164">
        <f t="shared" si="75"/>
        <v>6.6471172643655763E-2</v>
      </c>
      <c r="AR113" s="165">
        <f t="shared" si="76"/>
        <v>6.6471172643655763E-2</v>
      </c>
      <c r="AS113" s="165">
        <f t="shared" si="77"/>
        <v>6.6471172643655763E-2</v>
      </c>
      <c r="AT113" s="166">
        <f t="shared" si="78"/>
        <v>5.3540150717656276E-2</v>
      </c>
      <c r="AU113" s="165">
        <f t="shared" si="79"/>
        <v>5.3540150717656276E-2</v>
      </c>
      <c r="AV113" s="165">
        <f t="shared" si="80"/>
        <v>5.3540150717656276E-2</v>
      </c>
      <c r="AW113" s="166">
        <f t="shared" si="41"/>
        <v>0.14028402117618421</v>
      </c>
      <c r="AX113" s="165">
        <f t="shared" si="41"/>
        <v>0.14028402117618421</v>
      </c>
      <c r="AY113" s="165">
        <f t="shared" si="41"/>
        <v>0.14028402117618421</v>
      </c>
      <c r="AZ113" s="166">
        <f t="shared" si="43"/>
        <v>0.13750000000000001</v>
      </c>
      <c r="BA113" s="165">
        <f t="shared" si="43"/>
        <v>0.13750000000000001</v>
      </c>
      <c r="BB113" s="165">
        <f t="shared" si="43"/>
        <v>0.13750000000000001</v>
      </c>
      <c r="BC113" s="184">
        <f t="shared" si="43"/>
        <v>251.18899999999999</v>
      </c>
      <c r="BD113" s="185">
        <f t="shared" si="43"/>
        <v>251.18899999999999</v>
      </c>
      <c r="BE113" s="185">
        <f t="shared" si="43"/>
        <v>251.18899999999999</v>
      </c>
      <c r="BF113" s="184">
        <f t="shared" si="64"/>
        <v>3.1269999999999998</v>
      </c>
      <c r="BG113" s="185">
        <f t="shared" si="64"/>
        <v>3.1269999999999998</v>
      </c>
      <c r="BH113" s="185">
        <f t="shared" si="64"/>
        <v>3.1269999999999998</v>
      </c>
      <c r="BI113" s="186">
        <f t="shared" si="52"/>
        <v>314.26841666666667</v>
      </c>
      <c r="BJ113" s="187">
        <f t="shared" si="52"/>
        <v>314.26841666666667</v>
      </c>
      <c r="BK113" s="187">
        <f t="shared" si="52"/>
        <v>314.26841666666667</v>
      </c>
      <c r="BL113" s="184">
        <f t="shared" si="52"/>
        <v>3.3736333333333337</v>
      </c>
      <c r="BM113" s="185">
        <f t="shared" si="52"/>
        <v>3.3736333333333337</v>
      </c>
      <c r="BN113" s="185">
        <f t="shared" si="52"/>
        <v>3.3736333333333337</v>
      </c>
    </row>
    <row r="114" spans="1:66">
      <c r="A114" s="6">
        <v>42767</v>
      </c>
      <c r="B114" s="43">
        <v>8.3691187032530756E-4</v>
      </c>
      <c r="C114" s="43">
        <v>8.3691187032530756E-4</v>
      </c>
      <c r="D114" s="43">
        <v>8.3691187032530756E-4</v>
      </c>
      <c r="E114" s="65">
        <v>3.3000615371778785E-3</v>
      </c>
      <c r="F114" s="43">
        <v>3.3000615371778785E-3</v>
      </c>
      <c r="G114" s="43">
        <v>3.3000615371778785E-3</v>
      </c>
      <c r="H114" s="9">
        <f t="shared" si="40"/>
        <v>58.932415823392319</v>
      </c>
      <c r="I114" s="8">
        <f t="shared" si="39"/>
        <v>140.51899181661733</v>
      </c>
      <c r="J114" s="45"/>
      <c r="K114" s="43"/>
      <c r="L114" s="43"/>
      <c r="M114" s="64">
        <v>8.6E-3</v>
      </c>
      <c r="N114" s="7">
        <v>8.6E-3</v>
      </c>
      <c r="O114" s="7">
        <v>8.6E-3</v>
      </c>
      <c r="P114" s="65">
        <v>0.13750000000000001</v>
      </c>
      <c r="Q114" s="43">
        <v>0.13750000000000001</v>
      </c>
      <c r="R114" s="43">
        <v>0.13750000000000001</v>
      </c>
      <c r="S114" s="76">
        <v>223.73599999999999</v>
      </c>
      <c r="T114" s="9">
        <v>223.73599999999999</v>
      </c>
      <c r="U114" s="9">
        <v>223.73599999999999</v>
      </c>
      <c r="V114" s="73">
        <f t="shared" si="44"/>
        <v>3.0992999999999999</v>
      </c>
      <c r="W114" s="42">
        <v>3.0992999999999999</v>
      </c>
      <c r="X114" s="42">
        <f t="shared" si="45"/>
        <v>3.0992999999999999</v>
      </c>
      <c r="Y114" s="161">
        <f t="shared" si="66"/>
        <v>1.2690193264330851E-2</v>
      </c>
      <c r="Z114" s="162">
        <f t="shared" si="67"/>
        <v>1.2690193264330851E-2</v>
      </c>
      <c r="AA114" s="162">
        <f t="shared" si="68"/>
        <v>1.2690193264330851E-2</v>
      </c>
      <c r="AB114" s="163">
        <f t="shared" si="69"/>
        <v>1.0133531593516487E-2</v>
      </c>
      <c r="AC114" s="162">
        <f t="shared" si="70"/>
        <v>1.0133531593516487E-2</v>
      </c>
      <c r="AD114" s="162">
        <f t="shared" si="71"/>
        <v>1.0133531593516487E-2</v>
      </c>
      <c r="AE114" s="163">
        <f t="shared" si="81"/>
        <v>3.0911200255999915E-2</v>
      </c>
      <c r="AF114" s="162">
        <f t="shared" si="81"/>
        <v>3.0911200255999915E-2</v>
      </c>
      <c r="AG114" s="162">
        <f t="shared" si="81"/>
        <v>3.0911200255999915E-2</v>
      </c>
      <c r="AH114" s="163">
        <f t="shared" si="38"/>
        <v>0.13750000000000001</v>
      </c>
      <c r="AI114" s="162">
        <f t="shared" si="38"/>
        <v>0.13750000000000001</v>
      </c>
      <c r="AJ114" s="162">
        <f t="shared" si="38"/>
        <v>0.13750000000000001</v>
      </c>
      <c r="AK114" s="180">
        <f t="shared" si="38"/>
        <v>223.73599999999999</v>
      </c>
      <c r="AL114" s="181">
        <f t="shared" si="38"/>
        <v>223.73599999999999</v>
      </c>
      <c r="AM114" s="181">
        <f t="shared" si="38"/>
        <v>223.73599999999999</v>
      </c>
      <c r="AN114" s="180">
        <f t="shared" si="60"/>
        <v>3.0992999999999999</v>
      </c>
      <c r="AO114" s="181">
        <f t="shared" si="60"/>
        <v>3.0992999999999999</v>
      </c>
      <c r="AP114" s="181">
        <f t="shared" si="60"/>
        <v>3.0992999999999999</v>
      </c>
      <c r="AQ114" s="161">
        <f t="shared" si="75"/>
        <v>5.3764036233970414E-2</v>
      </c>
      <c r="AR114" s="162">
        <f t="shared" si="76"/>
        <v>5.3764036233970414E-2</v>
      </c>
      <c r="AS114" s="162">
        <f t="shared" si="77"/>
        <v>5.3764036233970414E-2</v>
      </c>
      <c r="AT114" s="163">
        <f t="shared" si="78"/>
        <v>4.7589072961634837E-2</v>
      </c>
      <c r="AU114" s="162">
        <f t="shared" si="79"/>
        <v>4.7589072961634837E-2</v>
      </c>
      <c r="AV114" s="162">
        <f t="shared" si="80"/>
        <v>4.7589072961634837E-2</v>
      </c>
      <c r="AW114" s="163">
        <f t="shared" si="41"/>
        <v>0.13870342946366288</v>
      </c>
      <c r="AX114" s="162">
        <f t="shared" si="41"/>
        <v>0.13870342946366288</v>
      </c>
      <c r="AY114" s="162">
        <f t="shared" si="41"/>
        <v>0.13870342946366288</v>
      </c>
      <c r="AZ114" s="163">
        <f t="shared" si="43"/>
        <v>0.13750000000000001</v>
      </c>
      <c r="BA114" s="162">
        <f t="shared" si="43"/>
        <v>0.13750000000000001</v>
      </c>
      <c r="BB114" s="162">
        <f t="shared" si="43"/>
        <v>0.13750000000000001</v>
      </c>
      <c r="BC114" s="180">
        <f t="shared" si="43"/>
        <v>223.73599999999999</v>
      </c>
      <c r="BD114" s="181">
        <f t="shared" si="43"/>
        <v>223.73599999999999</v>
      </c>
      <c r="BE114" s="181">
        <f t="shared" si="43"/>
        <v>223.73599999999999</v>
      </c>
      <c r="BF114" s="180">
        <f t="shared" si="64"/>
        <v>3.0992999999999999</v>
      </c>
      <c r="BG114" s="181">
        <f t="shared" si="64"/>
        <v>3.0992999999999999</v>
      </c>
      <c r="BH114" s="181">
        <f t="shared" si="64"/>
        <v>3.0992999999999999</v>
      </c>
      <c r="BI114" s="182">
        <f t="shared" si="52"/>
        <v>294.60899999999998</v>
      </c>
      <c r="BJ114" s="183">
        <f t="shared" si="52"/>
        <v>294.60899999999998</v>
      </c>
      <c r="BK114" s="183">
        <f t="shared" si="52"/>
        <v>294.60899999999998</v>
      </c>
      <c r="BL114" s="180">
        <f t="shared" ref="BL114:BN177" si="82">AVERAGE(V103:V114)</f>
        <v>3.3002750000000005</v>
      </c>
      <c r="BM114" s="181">
        <f t="shared" si="82"/>
        <v>3.3002750000000005</v>
      </c>
      <c r="BN114" s="181">
        <f t="shared" si="82"/>
        <v>3.3002750000000005</v>
      </c>
    </row>
    <row r="115" spans="1:66">
      <c r="A115" s="6">
        <v>42795</v>
      </c>
      <c r="B115" s="43">
        <v>1.4712527717342105E-4</v>
      </c>
      <c r="C115" s="43">
        <v>1.4712527717342105E-4</v>
      </c>
      <c r="D115" s="43">
        <v>1.4712527717342105E-4</v>
      </c>
      <c r="E115" s="65">
        <v>2.4991319570779602E-3</v>
      </c>
      <c r="F115" s="43">
        <v>2.4991319570779602E-3</v>
      </c>
      <c r="G115" s="43">
        <v>2.4991319570779602E-3</v>
      </c>
      <c r="H115" s="9">
        <f t="shared" si="40"/>
        <v>44.629435552282544</v>
      </c>
      <c r="I115" s="8">
        <f t="shared" si="39"/>
        <v>140.8701673196426</v>
      </c>
      <c r="J115" s="45"/>
      <c r="K115" s="43">
        <f t="shared" ref="K115" si="83">(AVERAGE(I113:I115)/AVERAGE(I101:I103))-1</f>
        <v>4.8928436126823627E-2</v>
      </c>
      <c r="L115" s="43"/>
      <c r="M115" s="64">
        <v>1.0500000000000001E-2</v>
      </c>
      <c r="N115" s="7">
        <v>1.0500000000000001E-2</v>
      </c>
      <c r="O115" s="7">
        <v>1.0500000000000001E-2</v>
      </c>
      <c r="P115" s="65">
        <v>0.13750000000000001</v>
      </c>
      <c r="Q115" s="43">
        <v>0.13750000000000001</v>
      </c>
      <c r="R115" s="43">
        <v>0.13750000000000001</v>
      </c>
      <c r="S115" s="76">
        <v>226.435</v>
      </c>
      <c r="T115" s="9">
        <v>226.435</v>
      </c>
      <c r="U115" s="9">
        <v>226.435</v>
      </c>
      <c r="V115" s="73">
        <f t="shared" si="44"/>
        <v>3.1684000000000001</v>
      </c>
      <c r="W115" s="42">
        <v>3.1684000000000001</v>
      </c>
      <c r="X115" s="42">
        <f t="shared" si="45"/>
        <v>3.1684000000000001</v>
      </c>
      <c r="Y115" s="161">
        <f t="shared" si="66"/>
        <v>7.3990176983658174E-3</v>
      </c>
      <c r="Z115" s="162">
        <f t="shared" si="67"/>
        <v>7.3990176983658174E-3</v>
      </c>
      <c r="AA115" s="162">
        <f t="shared" si="68"/>
        <v>7.3990176983658174E-3</v>
      </c>
      <c r="AB115" s="163">
        <f t="shared" si="69"/>
        <v>9.6300018845405511E-3</v>
      </c>
      <c r="AC115" s="162">
        <f t="shared" si="70"/>
        <v>9.6300018845405511E-3</v>
      </c>
      <c r="AD115" s="162">
        <f t="shared" si="71"/>
        <v>9.6300018845405511E-3</v>
      </c>
      <c r="AE115" s="163">
        <f t="shared" si="81"/>
        <v>3.0197555239999785E-2</v>
      </c>
      <c r="AF115" s="162">
        <f t="shared" si="81"/>
        <v>3.0197555239999785E-2</v>
      </c>
      <c r="AG115" s="162">
        <f t="shared" si="81"/>
        <v>3.0197555239999785E-2</v>
      </c>
      <c r="AH115" s="163">
        <f t="shared" si="38"/>
        <v>0.13750000000000001</v>
      </c>
      <c r="AI115" s="162">
        <f t="shared" si="38"/>
        <v>0.13750000000000001</v>
      </c>
      <c r="AJ115" s="162">
        <f t="shared" si="38"/>
        <v>0.13750000000000001</v>
      </c>
      <c r="AK115" s="180">
        <f t="shared" ref="AK115:AP178" si="84">S115</f>
        <v>226.435</v>
      </c>
      <c r="AL115" s="181">
        <f t="shared" si="84"/>
        <v>226.435</v>
      </c>
      <c r="AM115" s="181">
        <f t="shared" si="84"/>
        <v>226.435</v>
      </c>
      <c r="AN115" s="180">
        <f t="shared" si="60"/>
        <v>3.1684000000000001</v>
      </c>
      <c r="AO115" s="181">
        <f t="shared" si="60"/>
        <v>3.1684000000000001</v>
      </c>
      <c r="AP115" s="181">
        <f t="shared" si="60"/>
        <v>3.1684000000000001</v>
      </c>
      <c r="AQ115" s="161">
        <f t="shared" si="75"/>
        <v>4.8552842610910973E-2</v>
      </c>
      <c r="AR115" s="162">
        <f t="shared" si="76"/>
        <v>4.8552842610910973E-2</v>
      </c>
      <c r="AS115" s="162">
        <f t="shared" si="77"/>
        <v>4.8552842610910973E-2</v>
      </c>
      <c r="AT115" s="163">
        <f t="shared" si="78"/>
        <v>4.5711051156818616E-2</v>
      </c>
      <c r="AU115" s="162">
        <f t="shared" si="79"/>
        <v>4.5711051156818616E-2</v>
      </c>
      <c r="AV115" s="162">
        <f t="shared" si="80"/>
        <v>4.5711051156818616E-2</v>
      </c>
      <c r="AW115" s="163">
        <f t="shared" si="41"/>
        <v>0.13746521893340358</v>
      </c>
      <c r="AX115" s="162">
        <f t="shared" si="41"/>
        <v>0.13746521893340358</v>
      </c>
      <c r="AY115" s="162">
        <f t="shared" si="41"/>
        <v>0.13746521893340358</v>
      </c>
      <c r="AZ115" s="163">
        <f t="shared" si="43"/>
        <v>0.13750000000000001</v>
      </c>
      <c r="BA115" s="162">
        <f t="shared" si="43"/>
        <v>0.13750000000000001</v>
      </c>
      <c r="BB115" s="162">
        <f t="shared" si="43"/>
        <v>0.13750000000000001</v>
      </c>
      <c r="BC115" s="180">
        <f t="shared" si="43"/>
        <v>226.435</v>
      </c>
      <c r="BD115" s="181">
        <f t="shared" si="43"/>
        <v>226.435</v>
      </c>
      <c r="BE115" s="181">
        <f t="shared" si="43"/>
        <v>226.435</v>
      </c>
      <c r="BF115" s="180">
        <f t="shared" si="64"/>
        <v>3.1684000000000001</v>
      </c>
      <c r="BG115" s="181">
        <f t="shared" si="64"/>
        <v>3.1684000000000001</v>
      </c>
      <c r="BH115" s="181">
        <f t="shared" si="64"/>
        <v>3.1684000000000001</v>
      </c>
      <c r="BI115" s="182">
        <f t="shared" ref="BI115:BN178" si="85">AVERAGE(S104:S115)</f>
        <v>283.00008333333329</v>
      </c>
      <c r="BJ115" s="183">
        <f t="shared" si="85"/>
        <v>283.00008333333329</v>
      </c>
      <c r="BK115" s="183">
        <f t="shared" si="85"/>
        <v>283.00008333333329</v>
      </c>
      <c r="BL115" s="180">
        <f t="shared" si="82"/>
        <v>3.2677333333333336</v>
      </c>
      <c r="BM115" s="181">
        <f t="shared" si="82"/>
        <v>3.2677333333333336</v>
      </c>
      <c r="BN115" s="181">
        <f t="shared" si="82"/>
        <v>3.2677333333333336</v>
      </c>
    </row>
    <row r="116" spans="1:66">
      <c r="A116" s="6">
        <v>42826</v>
      </c>
      <c r="B116" s="43">
        <v>-1.0956218656043126E-2</v>
      </c>
      <c r="C116" s="43">
        <v>-1.0956218656043126E-2</v>
      </c>
      <c r="D116" s="43">
        <v>-1.0956218656043126E-2</v>
      </c>
      <c r="E116" s="65">
        <v>1.3999240930047119E-3</v>
      </c>
      <c r="F116" s="43">
        <v>1.3999240930047119E-3</v>
      </c>
      <c r="G116" s="43">
        <v>1.3999240930047119E-3</v>
      </c>
      <c r="H116" s="9">
        <f t="shared" si="40"/>
        <v>24.999809197707119</v>
      </c>
      <c r="I116" s="8">
        <f t="shared" si="39"/>
        <v>141.06737486085899</v>
      </c>
      <c r="J116" s="150"/>
      <c r="K116" s="43"/>
      <c r="L116" s="43"/>
      <c r="M116" s="64">
        <v>7.9000000000000008E-3</v>
      </c>
      <c r="N116" s="7">
        <v>7.9000000000000008E-3</v>
      </c>
      <c r="O116" s="7">
        <v>7.9000000000000008E-3</v>
      </c>
      <c r="P116" s="65">
        <v>0.13750000000000001</v>
      </c>
      <c r="Q116" s="43">
        <v>0.13750000000000001</v>
      </c>
      <c r="R116" s="43">
        <v>0.13750000000000001</v>
      </c>
      <c r="S116" s="76">
        <v>217.66399999999999</v>
      </c>
      <c r="T116" s="9">
        <v>217.66399999999999</v>
      </c>
      <c r="U116" s="9">
        <v>217.66399999999999</v>
      </c>
      <c r="V116" s="73">
        <f t="shared" si="44"/>
        <v>3.1983999999999999</v>
      </c>
      <c r="W116" s="42">
        <v>3.1983999999999999</v>
      </c>
      <c r="X116" s="42">
        <f t="shared" si="45"/>
        <v>3.1983999999999999</v>
      </c>
      <c r="Y116" s="161">
        <f t="shared" si="66"/>
        <v>-9.9828410528561839E-3</v>
      </c>
      <c r="Z116" s="162">
        <f t="shared" si="67"/>
        <v>-9.9828410528561839E-3</v>
      </c>
      <c r="AA116" s="162">
        <f t="shared" si="68"/>
        <v>-9.9828410528561839E-3</v>
      </c>
      <c r="AB116" s="163">
        <f t="shared" si="69"/>
        <v>7.2154948527800578E-3</v>
      </c>
      <c r="AC116" s="162">
        <f t="shared" si="70"/>
        <v>7.2154948527800578E-3</v>
      </c>
      <c r="AD116" s="162">
        <f t="shared" si="71"/>
        <v>7.2154948527800578E-3</v>
      </c>
      <c r="AE116" s="163">
        <f t="shared" si="81"/>
        <v>2.7241903369999987E-2</v>
      </c>
      <c r="AF116" s="162">
        <f t="shared" si="81"/>
        <v>2.7241903369999987E-2</v>
      </c>
      <c r="AG116" s="162">
        <f t="shared" si="81"/>
        <v>2.7241903369999987E-2</v>
      </c>
      <c r="AH116" s="163">
        <f t="shared" ref="AH116:AM179" si="86">P116</f>
        <v>0.13750000000000001</v>
      </c>
      <c r="AI116" s="162">
        <f t="shared" si="86"/>
        <v>0.13750000000000001</v>
      </c>
      <c r="AJ116" s="162">
        <f t="shared" si="86"/>
        <v>0.13750000000000001</v>
      </c>
      <c r="AK116" s="180">
        <f t="shared" si="84"/>
        <v>217.66399999999999</v>
      </c>
      <c r="AL116" s="181">
        <f t="shared" si="84"/>
        <v>217.66399999999999</v>
      </c>
      <c r="AM116" s="181">
        <f t="shared" si="84"/>
        <v>217.66399999999999</v>
      </c>
      <c r="AN116" s="180">
        <f t="shared" si="60"/>
        <v>3.1983999999999999</v>
      </c>
      <c r="AO116" s="181">
        <f t="shared" si="60"/>
        <v>3.1983999999999999</v>
      </c>
      <c r="AP116" s="181">
        <f t="shared" si="60"/>
        <v>3.1983999999999999</v>
      </c>
      <c r="AQ116" s="161">
        <f t="shared" si="75"/>
        <v>3.3672505702551314E-2</v>
      </c>
      <c r="AR116" s="162">
        <f t="shared" si="76"/>
        <v>3.3672505702551314E-2</v>
      </c>
      <c r="AS116" s="162">
        <f t="shared" si="77"/>
        <v>3.3672505702551314E-2</v>
      </c>
      <c r="AT116" s="163">
        <f t="shared" si="78"/>
        <v>4.0825168946228008E-2</v>
      </c>
      <c r="AU116" s="162">
        <f t="shared" si="79"/>
        <v>4.0825168946228008E-2</v>
      </c>
      <c r="AV116" s="162">
        <f t="shared" si="80"/>
        <v>4.0825168946228008E-2</v>
      </c>
      <c r="AW116" s="163">
        <f t="shared" si="41"/>
        <v>0.1345385394982459</v>
      </c>
      <c r="AX116" s="162">
        <f t="shared" si="41"/>
        <v>0.1345385394982459</v>
      </c>
      <c r="AY116" s="162">
        <f t="shared" si="41"/>
        <v>0.1345385394982459</v>
      </c>
      <c r="AZ116" s="163">
        <f t="shared" si="43"/>
        <v>0.13750000000000001</v>
      </c>
      <c r="BA116" s="162">
        <f t="shared" si="43"/>
        <v>0.13750000000000001</v>
      </c>
      <c r="BB116" s="162">
        <f t="shared" si="43"/>
        <v>0.13750000000000001</v>
      </c>
      <c r="BC116" s="180">
        <f t="shared" si="43"/>
        <v>217.66399999999999</v>
      </c>
      <c r="BD116" s="181">
        <f t="shared" si="43"/>
        <v>217.66399999999999</v>
      </c>
      <c r="BE116" s="181">
        <f t="shared" si="43"/>
        <v>217.66399999999999</v>
      </c>
      <c r="BF116" s="180">
        <f t="shared" si="64"/>
        <v>3.1983999999999999</v>
      </c>
      <c r="BG116" s="181">
        <f t="shared" si="64"/>
        <v>3.1983999999999999</v>
      </c>
      <c r="BH116" s="181">
        <f t="shared" si="64"/>
        <v>3.1983999999999999</v>
      </c>
      <c r="BI116" s="182">
        <f t="shared" si="85"/>
        <v>272.82566666666662</v>
      </c>
      <c r="BJ116" s="183">
        <f t="shared" si="85"/>
        <v>272.82566666666662</v>
      </c>
      <c r="BK116" s="183">
        <f t="shared" si="85"/>
        <v>272.82566666666662</v>
      </c>
      <c r="BL116" s="180">
        <f t="shared" si="82"/>
        <v>3.2467000000000001</v>
      </c>
      <c r="BM116" s="181">
        <f t="shared" si="82"/>
        <v>3.2467000000000001</v>
      </c>
      <c r="BN116" s="181">
        <f t="shared" si="82"/>
        <v>3.2467000000000001</v>
      </c>
    </row>
    <row r="117" spans="1:66">
      <c r="A117" s="6">
        <v>42856</v>
      </c>
      <c r="B117" s="43">
        <v>-9.318589523719889E-3</v>
      </c>
      <c r="C117" s="43">
        <v>-9.318589523719889E-3</v>
      </c>
      <c r="D117" s="43">
        <v>-9.318589523719889E-3</v>
      </c>
      <c r="E117" s="65">
        <v>3.100380247036405E-3</v>
      </c>
      <c r="F117" s="43">
        <v>3.100380247036405E-3</v>
      </c>
      <c r="G117" s="43">
        <v>3.100380247036405E-3</v>
      </c>
      <c r="H117" s="9">
        <f t="shared" si="40"/>
        <v>55.366512372745703</v>
      </c>
      <c r="I117" s="8">
        <f t="shared" si="39"/>
        <v>141.50473736337887</v>
      </c>
      <c r="J117" s="45"/>
      <c r="K117" s="43"/>
      <c r="L117" s="43"/>
      <c r="M117" s="64">
        <v>9.300000000000001E-3</v>
      </c>
      <c r="N117" s="7">
        <v>9.300000000000001E-3</v>
      </c>
      <c r="O117" s="7">
        <v>9.300000000000001E-3</v>
      </c>
      <c r="P117" s="65">
        <v>0.13750000000000001</v>
      </c>
      <c r="Q117" s="43">
        <v>0.13750000000000001</v>
      </c>
      <c r="R117" s="43">
        <v>0.13750000000000001</v>
      </c>
      <c r="S117" s="76">
        <v>235.875</v>
      </c>
      <c r="T117" s="9">
        <v>235.875</v>
      </c>
      <c r="U117" s="9">
        <v>235.875</v>
      </c>
      <c r="V117" s="73">
        <f t="shared" si="44"/>
        <v>3.2437</v>
      </c>
      <c r="W117" s="42">
        <v>3.2437</v>
      </c>
      <c r="X117" s="42">
        <f t="shared" si="45"/>
        <v>3.2437</v>
      </c>
      <c r="Y117" s="161">
        <f t="shared" si="66"/>
        <v>-2.0028554313998415E-2</v>
      </c>
      <c r="Z117" s="162">
        <f t="shared" si="67"/>
        <v>-2.0028554313998415E-2</v>
      </c>
      <c r="AA117" s="162">
        <f t="shared" si="68"/>
        <v>-2.0028554313998415E-2</v>
      </c>
      <c r="AB117" s="163">
        <f t="shared" si="69"/>
        <v>7.0150342954922174E-3</v>
      </c>
      <c r="AC117" s="162">
        <f t="shared" si="70"/>
        <v>7.0150342954922174E-3</v>
      </c>
      <c r="AD117" s="162">
        <f t="shared" si="71"/>
        <v>7.0150342954922174E-3</v>
      </c>
      <c r="AE117" s="163">
        <f t="shared" si="81"/>
        <v>2.7954841434999933E-2</v>
      </c>
      <c r="AF117" s="162">
        <f t="shared" si="81"/>
        <v>2.7954841434999933E-2</v>
      </c>
      <c r="AG117" s="162">
        <f t="shared" si="81"/>
        <v>2.7954841434999933E-2</v>
      </c>
      <c r="AH117" s="163">
        <f t="shared" si="86"/>
        <v>0.13750000000000001</v>
      </c>
      <c r="AI117" s="162">
        <f t="shared" si="86"/>
        <v>0.13750000000000001</v>
      </c>
      <c r="AJ117" s="162">
        <f t="shared" si="86"/>
        <v>0.13750000000000001</v>
      </c>
      <c r="AK117" s="180">
        <f t="shared" si="84"/>
        <v>235.875</v>
      </c>
      <c r="AL117" s="181">
        <f t="shared" si="84"/>
        <v>235.875</v>
      </c>
      <c r="AM117" s="181">
        <f t="shared" si="84"/>
        <v>235.875</v>
      </c>
      <c r="AN117" s="180">
        <f t="shared" si="60"/>
        <v>3.2437</v>
      </c>
      <c r="AO117" s="181">
        <f t="shared" si="60"/>
        <v>3.2437</v>
      </c>
      <c r="AP117" s="181">
        <f t="shared" si="60"/>
        <v>3.2437</v>
      </c>
      <c r="AQ117" s="161">
        <f t="shared" si="75"/>
        <v>1.5727043138499708E-2</v>
      </c>
      <c r="AR117" s="162">
        <f t="shared" si="76"/>
        <v>1.5727043138499708E-2</v>
      </c>
      <c r="AS117" s="162">
        <f t="shared" si="77"/>
        <v>1.5727043138499708E-2</v>
      </c>
      <c r="AT117" s="163">
        <f t="shared" si="78"/>
        <v>3.5972561777709799E-2</v>
      </c>
      <c r="AU117" s="162">
        <f t="shared" si="79"/>
        <v>3.5972561777709799E-2</v>
      </c>
      <c r="AV117" s="162">
        <f t="shared" si="80"/>
        <v>3.5972561777709799E-2</v>
      </c>
      <c r="AW117" s="163">
        <f t="shared" si="41"/>
        <v>0.13251878935375339</v>
      </c>
      <c r="AX117" s="162">
        <f t="shared" si="41"/>
        <v>0.13251878935375339</v>
      </c>
      <c r="AY117" s="162">
        <f t="shared" si="41"/>
        <v>0.13251878935375339</v>
      </c>
      <c r="AZ117" s="163">
        <f t="shared" si="43"/>
        <v>0.13750000000000001</v>
      </c>
      <c r="BA117" s="162">
        <f t="shared" si="43"/>
        <v>0.13750000000000001</v>
      </c>
      <c r="BB117" s="162">
        <f t="shared" si="43"/>
        <v>0.13750000000000001</v>
      </c>
      <c r="BC117" s="180">
        <f t="shared" si="43"/>
        <v>235.875</v>
      </c>
      <c r="BD117" s="181">
        <f t="shared" si="43"/>
        <v>235.875</v>
      </c>
      <c r="BE117" s="181">
        <f t="shared" si="43"/>
        <v>235.875</v>
      </c>
      <c r="BF117" s="180">
        <f t="shared" si="64"/>
        <v>3.2437</v>
      </c>
      <c r="BG117" s="181">
        <f t="shared" si="64"/>
        <v>3.2437</v>
      </c>
      <c r="BH117" s="181">
        <f t="shared" si="64"/>
        <v>3.2437</v>
      </c>
      <c r="BI117" s="182">
        <f t="shared" si="85"/>
        <v>262.26375000000002</v>
      </c>
      <c r="BJ117" s="183">
        <f t="shared" si="85"/>
        <v>262.26375000000002</v>
      </c>
      <c r="BK117" s="183">
        <f t="shared" si="85"/>
        <v>262.26375000000002</v>
      </c>
      <c r="BL117" s="180">
        <f t="shared" si="82"/>
        <v>3.2174166666666664</v>
      </c>
      <c r="BM117" s="181">
        <f t="shared" si="82"/>
        <v>3.2174166666666664</v>
      </c>
      <c r="BN117" s="181">
        <f t="shared" si="82"/>
        <v>3.2174166666666664</v>
      </c>
    </row>
    <row r="118" spans="1:66">
      <c r="A118" s="6">
        <v>42887</v>
      </c>
      <c r="B118" s="43">
        <v>-6.6624997319068013E-3</v>
      </c>
      <c r="C118" s="43">
        <v>-6.6624997319068013E-3</v>
      </c>
      <c r="D118" s="43">
        <v>-6.6624997319068013E-3</v>
      </c>
      <c r="E118" s="65">
        <v>-2.3000324151783991E-3</v>
      </c>
      <c r="F118" s="43">
        <v>-2.3000324151783991E-3</v>
      </c>
      <c r="G118" s="43">
        <v>-2.3000324151783991E-3</v>
      </c>
      <c r="H118" s="9">
        <f t="shared" si="40"/>
        <v>-41.073920947089469</v>
      </c>
      <c r="I118" s="8">
        <f t="shared" si="39"/>
        <v>141.17927188054179</v>
      </c>
      <c r="J118" s="45"/>
      <c r="K118" s="43">
        <f t="shared" ref="K118" si="87">(AVERAGE(I116:I118)/AVERAGE(I104:I106))-1</f>
        <v>3.5574369889196378E-2</v>
      </c>
      <c r="L118" s="43"/>
      <c r="M118" s="64">
        <v>8.1000000000000013E-3</v>
      </c>
      <c r="N118" s="7">
        <v>8.1000000000000013E-3</v>
      </c>
      <c r="O118" s="7">
        <v>8.1000000000000013E-3</v>
      </c>
      <c r="P118" s="65">
        <v>0.13750000000000001</v>
      </c>
      <c r="Q118" s="43">
        <v>0.13750000000000001</v>
      </c>
      <c r="R118" s="43">
        <v>0.13750000000000001</v>
      </c>
      <c r="S118" s="76">
        <v>242.29</v>
      </c>
      <c r="T118" s="9">
        <v>242.29</v>
      </c>
      <c r="U118" s="9">
        <v>242.29</v>
      </c>
      <c r="V118" s="73">
        <f t="shared" si="44"/>
        <v>3.3081999999999998</v>
      </c>
      <c r="W118" s="42">
        <v>3.3081999999999998</v>
      </c>
      <c r="X118" s="42">
        <f t="shared" si="45"/>
        <v>3.3081999999999998</v>
      </c>
      <c r="Y118" s="161">
        <f t="shared" si="66"/>
        <v>-2.6700810721153045E-2</v>
      </c>
      <c r="Z118" s="162">
        <f t="shared" si="67"/>
        <v>-2.6700810721153045E-2</v>
      </c>
      <c r="AA118" s="162">
        <f t="shared" si="68"/>
        <v>-2.6700810721153045E-2</v>
      </c>
      <c r="AB118" s="163">
        <f t="shared" si="69"/>
        <v>2.1942513931840768E-3</v>
      </c>
      <c r="AC118" s="162">
        <f t="shared" si="70"/>
        <v>2.1942513931840768E-3</v>
      </c>
      <c r="AD118" s="162">
        <f t="shared" si="71"/>
        <v>2.1942513931840768E-3</v>
      </c>
      <c r="AE118" s="163">
        <f t="shared" si="81"/>
        <v>2.5513385107000186E-2</v>
      </c>
      <c r="AF118" s="162">
        <f t="shared" si="81"/>
        <v>2.5513385107000186E-2</v>
      </c>
      <c r="AG118" s="162">
        <f t="shared" si="81"/>
        <v>2.5513385107000186E-2</v>
      </c>
      <c r="AH118" s="163">
        <f t="shared" si="86"/>
        <v>0.13750000000000001</v>
      </c>
      <c r="AI118" s="162">
        <f t="shared" si="86"/>
        <v>0.13750000000000001</v>
      </c>
      <c r="AJ118" s="162">
        <f t="shared" si="86"/>
        <v>0.13750000000000001</v>
      </c>
      <c r="AK118" s="180">
        <f t="shared" si="84"/>
        <v>242.29</v>
      </c>
      <c r="AL118" s="181">
        <f t="shared" si="84"/>
        <v>242.29</v>
      </c>
      <c r="AM118" s="181">
        <f t="shared" si="84"/>
        <v>242.29</v>
      </c>
      <c r="AN118" s="180">
        <f t="shared" si="60"/>
        <v>3.3081999999999998</v>
      </c>
      <c r="AO118" s="181">
        <f t="shared" si="60"/>
        <v>3.3081999999999998</v>
      </c>
      <c r="AP118" s="181">
        <f t="shared" si="60"/>
        <v>3.3081999999999998</v>
      </c>
      <c r="AQ118" s="161">
        <f t="shared" si="75"/>
        <v>-7.7842863613550861E-3</v>
      </c>
      <c r="AR118" s="162">
        <f t="shared" si="76"/>
        <v>-7.7842863613550861E-3</v>
      </c>
      <c r="AS118" s="162">
        <f t="shared" si="77"/>
        <v>-7.7842863613550861E-3</v>
      </c>
      <c r="AT118" s="163">
        <f t="shared" si="78"/>
        <v>2.9985569924055877E-2</v>
      </c>
      <c r="AU118" s="162">
        <f t="shared" si="79"/>
        <v>2.9985569924055877E-2</v>
      </c>
      <c r="AV118" s="162">
        <f t="shared" si="80"/>
        <v>2.9985569924055877E-2</v>
      </c>
      <c r="AW118" s="163">
        <f t="shared" si="41"/>
        <v>0.12860042659897042</v>
      </c>
      <c r="AX118" s="162">
        <f t="shared" si="41"/>
        <v>0.12860042659897042</v>
      </c>
      <c r="AY118" s="162">
        <f t="shared" si="41"/>
        <v>0.12860042659897042</v>
      </c>
      <c r="AZ118" s="163">
        <f t="shared" si="43"/>
        <v>0.13750000000000001</v>
      </c>
      <c r="BA118" s="162">
        <f t="shared" si="43"/>
        <v>0.13750000000000001</v>
      </c>
      <c r="BB118" s="162">
        <f t="shared" si="43"/>
        <v>0.13750000000000001</v>
      </c>
      <c r="BC118" s="180">
        <f t="shared" si="43"/>
        <v>242.29</v>
      </c>
      <c r="BD118" s="181">
        <f t="shared" si="43"/>
        <v>242.29</v>
      </c>
      <c r="BE118" s="181">
        <f t="shared" si="43"/>
        <v>242.29</v>
      </c>
      <c r="BF118" s="180">
        <f t="shared" si="64"/>
        <v>3.3081999999999998</v>
      </c>
      <c r="BG118" s="181">
        <f t="shared" si="64"/>
        <v>3.3081999999999998</v>
      </c>
      <c r="BH118" s="181">
        <f t="shared" si="64"/>
        <v>3.3081999999999998</v>
      </c>
      <c r="BI118" s="182">
        <f t="shared" si="85"/>
        <v>256.04441666666668</v>
      </c>
      <c r="BJ118" s="183">
        <f t="shared" si="85"/>
        <v>256.04441666666668</v>
      </c>
      <c r="BK118" s="183">
        <f t="shared" si="85"/>
        <v>256.04441666666668</v>
      </c>
      <c r="BL118" s="180">
        <f t="shared" si="82"/>
        <v>3.2256166666666659</v>
      </c>
      <c r="BM118" s="181">
        <f t="shared" si="82"/>
        <v>3.2256166666666659</v>
      </c>
      <c r="BN118" s="181">
        <f t="shared" si="82"/>
        <v>3.2256166666666659</v>
      </c>
    </row>
    <row r="119" spans="1:66">
      <c r="A119" s="6">
        <v>42917</v>
      </c>
      <c r="B119" s="43">
        <v>-7.1606038781077963E-3</v>
      </c>
      <c r="C119" s="43">
        <v>-7.1606038781077963E-3</v>
      </c>
      <c r="D119" s="43">
        <v>-7.1606038781077963E-3</v>
      </c>
      <c r="E119" s="65">
        <v>2.4005281161854075E-3</v>
      </c>
      <c r="F119" s="43">
        <v>2.4005281161854075E-3</v>
      </c>
      <c r="G119" s="43">
        <v>2.4005281161854075E-3</v>
      </c>
      <c r="H119" s="9">
        <f t="shared" ref="H119:H182" si="88">(F119*H118)/F118</f>
        <v>42.868570644826029</v>
      </c>
      <c r="I119" s="8">
        <f t="shared" ref="I119:I182" si="89">I118+(I118*F119)</f>
        <v>141.51817669211363</v>
      </c>
      <c r="J119" s="45"/>
      <c r="K119" s="43"/>
      <c r="L119" s="43"/>
      <c r="M119" s="65">
        <v>8.0000000000000002E-3</v>
      </c>
      <c r="N119" s="43">
        <v>8.0000000000000002E-3</v>
      </c>
      <c r="O119" s="43">
        <v>8.0000000000000002E-3</v>
      </c>
      <c r="P119" s="65">
        <v>0.13750000000000001</v>
      </c>
      <c r="Q119" s="43">
        <v>0.13750000000000001</v>
      </c>
      <c r="R119" s="43">
        <v>0.13750000000000001</v>
      </c>
      <c r="S119" s="77">
        <v>209.73099999999999</v>
      </c>
      <c r="T119" s="45">
        <v>209.73099999999999</v>
      </c>
      <c r="U119" s="45">
        <v>209.73099999999999</v>
      </c>
      <c r="V119" s="73">
        <f t="shared" si="44"/>
        <v>3.1307</v>
      </c>
      <c r="W119" s="42">
        <v>3.1307</v>
      </c>
      <c r="X119" s="42">
        <f t="shared" si="45"/>
        <v>3.1307</v>
      </c>
      <c r="Y119" s="161">
        <f t="shared" si="66"/>
        <v>-2.2965618350640038E-2</v>
      </c>
      <c r="Z119" s="162">
        <f t="shared" si="67"/>
        <v>-2.2965618350640038E-2</v>
      </c>
      <c r="AA119" s="162">
        <f t="shared" si="68"/>
        <v>-2.2965618350640038E-2</v>
      </c>
      <c r="AB119" s="163">
        <f t="shared" si="69"/>
        <v>3.1956491123426023E-3</v>
      </c>
      <c r="AC119" s="162">
        <f t="shared" si="70"/>
        <v>3.1956491123426023E-3</v>
      </c>
      <c r="AD119" s="162">
        <f t="shared" si="71"/>
        <v>3.1956491123426023E-3</v>
      </c>
      <c r="AE119" s="163">
        <f t="shared" si="81"/>
        <v>2.5615132640000038E-2</v>
      </c>
      <c r="AF119" s="162">
        <f t="shared" si="81"/>
        <v>2.5615132640000038E-2</v>
      </c>
      <c r="AG119" s="162">
        <f t="shared" si="81"/>
        <v>2.5615132640000038E-2</v>
      </c>
      <c r="AH119" s="163">
        <f t="shared" si="86"/>
        <v>0.13750000000000001</v>
      </c>
      <c r="AI119" s="162">
        <f t="shared" si="86"/>
        <v>0.13750000000000001</v>
      </c>
      <c r="AJ119" s="162">
        <f t="shared" si="86"/>
        <v>0.13750000000000001</v>
      </c>
      <c r="AK119" s="180">
        <f t="shared" si="84"/>
        <v>209.73099999999999</v>
      </c>
      <c r="AL119" s="181">
        <f t="shared" si="84"/>
        <v>209.73099999999999</v>
      </c>
      <c r="AM119" s="181">
        <f t="shared" si="84"/>
        <v>209.73099999999999</v>
      </c>
      <c r="AN119" s="180">
        <f t="shared" si="60"/>
        <v>3.1307</v>
      </c>
      <c r="AO119" s="181">
        <f t="shared" si="60"/>
        <v>3.1307</v>
      </c>
      <c r="AP119" s="181">
        <f t="shared" si="60"/>
        <v>3.1307</v>
      </c>
      <c r="AQ119" s="161">
        <f t="shared" si="75"/>
        <v>-1.6612158419652689E-2</v>
      </c>
      <c r="AR119" s="162">
        <f t="shared" si="76"/>
        <v>-1.6612158419652689E-2</v>
      </c>
      <c r="AS119" s="162">
        <f t="shared" si="77"/>
        <v>-1.6612158419652689E-2</v>
      </c>
      <c r="AT119" s="163">
        <f t="shared" si="78"/>
        <v>2.7116257668061694E-2</v>
      </c>
      <c r="AU119" s="162">
        <f t="shared" si="79"/>
        <v>2.7116257668061694E-2</v>
      </c>
      <c r="AV119" s="162">
        <f t="shared" si="80"/>
        <v>2.7116257668061694E-2</v>
      </c>
      <c r="AW119" s="163">
        <f t="shared" si="41"/>
        <v>0.12514017407947953</v>
      </c>
      <c r="AX119" s="162">
        <f t="shared" si="41"/>
        <v>0.12514017407947953</v>
      </c>
      <c r="AY119" s="162">
        <f t="shared" si="41"/>
        <v>0.12514017407947953</v>
      </c>
      <c r="AZ119" s="163">
        <f t="shared" si="43"/>
        <v>0.13750000000000001</v>
      </c>
      <c r="BA119" s="162">
        <f t="shared" si="43"/>
        <v>0.13750000000000001</v>
      </c>
      <c r="BB119" s="162">
        <f t="shared" si="43"/>
        <v>0.13750000000000001</v>
      </c>
      <c r="BC119" s="180">
        <f t="shared" si="43"/>
        <v>209.73099999999999</v>
      </c>
      <c r="BD119" s="181">
        <f t="shared" si="43"/>
        <v>209.73099999999999</v>
      </c>
      <c r="BE119" s="181">
        <f t="shared" si="43"/>
        <v>209.73099999999999</v>
      </c>
      <c r="BF119" s="180">
        <f t="shared" si="64"/>
        <v>3.1307</v>
      </c>
      <c r="BG119" s="181">
        <f t="shared" si="64"/>
        <v>3.1307</v>
      </c>
      <c r="BH119" s="181">
        <f t="shared" si="64"/>
        <v>3.1307</v>
      </c>
      <c r="BI119" s="182">
        <f t="shared" si="85"/>
        <v>249.27099999999996</v>
      </c>
      <c r="BJ119" s="183">
        <f t="shared" si="85"/>
        <v>249.27099999999996</v>
      </c>
      <c r="BK119" s="183">
        <f t="shared" si="85"/>
        <v>249.27099999999996</v>
      </c>
      <c r="BL119" s="180">
        <f t="shared" si="82"/>
        <v>3.2165916666666661</v>
      </c>
      <c r="BM119" s="181">
        <f t="shared" si="82"/>
        <v>3.2165916666666661</v>
      </c>
      <c r="BN119" s="181">
        <f t="shared" si="82"/>
        <v>3.2165916666666661</v>
      </c>
    </row>
    <row r="120" spans="1:66">
      <c r="A120" s="6">
        <v>42948</v>
      </c>
      <c r="B120" s="43">
        <v>9.5842278094848687E-4</v>
      </c>
      <c r="C120" s="43">
        <v>9.5842278094848687E-4</v>
      </c>
      <c r="D120" s="43">
        <v>9.5842278094848687E-4</v>
      </c>
      <c r="E120" s="65">
        <v>1.8993077848910023E-3</v>
      </c>
      <c r="F120" s="43">
        <v>1.8993077848910023E-3</v>
      </c>
      <c r="G120" s="43">
        <v>1.8993077848910023E-3</v>
      </c>
      <c r="H120" s="9">
        <f t="shared" si="88"/>
        <v>33.917790591118141</v>
      </c>
      <c r="I120" s="8">
        <f t="shared" si="89"/>
        <v>141.78696326680853</v>
      </c>
      <c r="J120" s="45"/>
      <c r="K120" s="43"/>
      <c r="L120" s="43"/>
      <c r="M120" s="65">
        <v>8.0000000000000002E-3</v>
      </c>
      <c r="N120" s="43">
        <v>8.0000000000000002E-3</v>
      </c>
      <c r="O120" s="43">
        <v>8.0000000000000002E-3</v>
      </c>
      <c r="P120" s="65">
        <v>0.13750000000000001</v>
      </c>
      <c r="Q120" s="43">
        <v>0.13750000000000001</v>
      </c>
      <c r="R120" s="43">
        <v>0.13750000000000001</v>
      </c>
      <c r="S120" s="77">
        <v>195.76</v>
      </c>
      <c r="T120" s="45">
        <v>195.76</v>
      </c>
      <c r="U120" s="45">
        <v>195.76</v>
      </c>
      <c r="V120" s="73">
        <f t="shared" si="44"/>
        <v>3.1471</v>
      </c>
      <c r="W120" s="42">
        <v>3.1471</v>
      </c>
      <c r="X120" s="42">
        <f t="shared" si="45"/>
        <v>3.1471</v>
      </c>
      <c r="Y120" s="161">
        <f t="shared" si="66"/>
        <v>-1.2830175961075829E-2</v>
      </c>
      <c r="Z120" s="162">
        <f t="shared" si="67"/>
        <v>-1.2830175961075829E-2</v>
      </c>
      <c r="AA120" s="162">
        <f t="shared" si="68"/>
        <v>-1.2830175961075829E-2</v>
      </c>
      <c r="AB120" s="163">
        <f t="shared" si="69"/>
        <v>1.9944625790506709E-3</v>
      </c>
      <c r="AC120" s="162">
        <f t="shared" si="70"/>
        <v>1.9944625790506709E-3</v>
      </c>
      <c r="AD120" s="162">
        <f t="shared" si="71"/>
        <v>1.9944625790506709E-3</v>
      </c>
      <c r="AE120" s="163">
        <f t="shared" si="81"/>
        <v>2.4294118400000064E-2</v>
      </c>
      <c r="AF120" s="162">
        <f t="shared" si="81"/>
        <v>2.4294118400000064E-2</v>
      </c>
      <c r="AG120" s="162">
        <f t="shared" si="81"/>
        <v>2.4294118400000064E-2</v>
      </c>
      <c r="AH120" s="163">
        <f t="shared" si="86"/>
        <v>0.13750000000000001</v>
      </c>
      <c r="AI120" s="162">
        <f t="shared" si="86"/>
        <v>0.13750000000000001</v>
      </c>
      <c r="AJ120" s="162">
        <f t="shared" si="86"/>
        <v>0.13750000000000001</v>
      </c>
      <c r="AK120" s="180">
        <f t="shared" si="84"/>
        <v>195.76</v>
      </c>
      <c r="AL120" s="181">
        <f t="shared" si="84"/>
        <v>195.76</v>
      </c>
      <c r="AM120" s="181">
        <f t="shared" si="84"/>
        <v>195.76</v>
      </c>
      <c r="AN120" s="180">
        <f t="shared" si="60"/>
        <v>3.1471</v>
      </c>
      <c r="AO120" s="181">
        <f t="shared" si="60"/>
        <v>3.1471</v>
      </c>
      <c r="AP120" s="181">
        <f t="shared" si="60"/>
        <v>3.1471</v>
      </c>
      <c r="AQ120" s="161">
        <f t="shared" si="75"/>
        <v>-1.7112516435276004E-2</v>
      </c>
      <c r="AR120" s="162">
        <f t="shared" si="76"/>
        <v>-1.7112516435276004E-2</v>
      </c>
      <c r="AS120" s="162">
        <f t="shared" si="77"/>
        <v>-1.7112516435276004E-2</v>
      </c>
      <c r="AT120" s="163">
        <f t="shared" si="78"/>
        <v>2.4559084940275255E-2</v>
      </c>
      <c r="AU120" s="162">
        <f t="shared" si="79"/>
        <v>2.4559084940275255E-2</v>
      </c>
      <c r="AV120" s="162">
        <f t="shared" si="80"/>
        <v>2.4559084940275255E-2</v>
      </c>
      <c r="AW120" s="163">
        <f t="shared" si="41"/>
        <v>0.12058225024416136</v>
      </c>
      <c r="AX120" s="162">
        <f t="shared" si="41"/>
        <v>0.12058225024416136</v>
      </c>
      <c r="AY120" s="162">
        <f t="shared" si="41"/>
        <v>0.12058225024416136</v>
      </c>
      <c r="AZ120" s="163">
        <f t="shared" si="43"/>
        <v>0.13750000000000001</v>
      </c>
      <c r="BA120" s="162">
        <f t="shared" si="43"/>
        <v>0.13750000000000001</v>
      </c>
      <c r="BB120" s="162">
        <f t="shared" si="43"/>
        <v>0.13750000000000001</v>
      </c>
      <c r="BC120" s="180">
        <f t="shared" si="43"/>
        <v>195.76</v>
      </c>
      <c r="BD120" s="181">
        <f t="shared" si="43"/>
        <v>195.76</v>
      </c>
      <c r="BE120" s="181">
        <f t="shared" si="43"/>
        <v>195.76</v>
      </c>
      <c r="BF120" s="180">
        <f t="shared" si="64"/>
        <v>3.1471</v>
      </c>
      <c r="BG120" s="181">
        <f t="shared" si="64"/>
        <v>3.1471</v>
      </c>
      <c r="BH120" s="181">
        <f t="shared" si="64"/>
        <v>3.1471</v>
      </c>
      <c r="BI120" s="182">
        <f t="shared" si="85"/>
        <v>243.95116666666664</v>
      </c>
      <c r="BJ120" s="183">
        <f t="shared" si="85"/>
        <v>243.95116666666664</v>
      </c>
      <c r="BK120" s="183">
        <f t="shared" si="85"/>
        <v>243.95116666666664</v>
      </c>
      <c r="BL120" s="180">
        <f t="shared" si="82"/>
        <v>3.2088250000000005</v>
      </c>
      <c r="BM120" s="181">
        <f t="shared" si="82"/>
        <v>3.2088250000000005</v>
      </c>
      <c r="BN120" s="181">
        <f t="shared" si="82"/>
        <v>3.2088250000000005</v>
      </c>
    </row>
    <row r="121" spans="1:66">
      <c r="A121" s="6">
        <v>42979</v>
      </c>
      <c r="B121" s="43">
        <v>4.6819981284420553E-3</v>
      </c>
      <c r="C121" s="43">
        <v>4.6819981284420553E-3</v>
      </c>
      <c r="D121" s="43">
        <v>4.6819981284420553E-3</v>
      </c>
      <c r="E121" s="65">
        <v>1.5989878571709415E-3</v>
      </c>
      <c r="F121" s="43">
        <v>1.5989878571709415E-3</v>
      </c>
      <c r="G121" s="43">
        <v>1.5989878571709415E-3</v>
      </c>
      <c r="H121" s="9">
        <f t="shared" si="88"/>
        <v>28.554684885039372</v>
      </c>
      <c r="I121" s="8">
        <f t="shared" si="89"/>
        <v>142.01367889937728</v>
      </c>
      <c r="J121" s="45"/>
      <c r="K121" s="43">
        <f t="shared" ref="K121" si="90">(AVERAGE(I119:I121)/AVERAGE(I107:I109))-1</f>
        <v>2.568190817331617E-2</v>
      </c>
      <c r="L121" s="43"/>
      <c r="M121" s="65">
        <v>6.4000000000000003E-3</v>
      </c>
      <c r="N121" s="43">
        <v>6.4000000000000003E-3</v>
      </c>
      <c r="O121" s="43">
        <v>6.4000000000000003E-3</v>
      </c>
      <c r="P121" s="65">
        <v>0.13750000000000001</v>
      </c>
      <c r="Q121" s="43">
        <v>0.13750000000000001</v>
      </c>
      <c r="R121" s="43">
        <v>0.13750000000000001</v>
      </c>
      <c r="S121" s="77">
        <v>195.905</v>
      </c>
      <c r="T121" s="45">
        <v>195.905</v>
      </c>
      <c r="U121" s="45">
        <v>195.905</v>
      </c>
      <c r="V121" s="73">
        <f t="shared" si="44"/>
        <v>3.1680000000000001</v>
      </c>
      <c r="W121" s="42">
        <v>3.1680000000000001</v>
      </c>
      <c r="X121" s="42">
        <f t="shared" si="45"/>
        <v>3.1680000000000001</v>
      </c>
      <c r="Y121" s="161">
        <f t="shared" si="66"/>
        <v>-1.5561165869074634E-3</v>
      </c>
      <c r="Z121" s="162">
        <f t="shared" si="67"/>
        <v>-1.5561165869074634E-3</v>
      </c>
      <c r="AA121" s="162">
        <f t="shared" si="68"/>
        <v>-1.5561165869074634E-3</v>
      </c>
      <c r="AB121" s="163">
        <f t="shared" si="69"/>
        <v>5.9102657757119648E-3</v>
      </c>
      <c r="AC121" s="162">
        <f t="shared" si="70"/>
        <v>5.9102657757119648E-3</v>
      </c>
      <c r="AD121" s="162">
        <f t="shared" si="71"/>
        <v>5.9102657757119648E-3</v>
      </c>
      <c r="AE121" s="163">
        <f t="shared" si="81"/>
        <v>2.2566809600000015E-2</v>
      </c>
      <c r="AF121" s="162">
        <f t="shared" si="81"/>
        <v>2.2566809600000015E-2</v>
      </c>
      <c r="AG121" s="162">
        <f t="shared" si="81"/>
        <v>2.2566809600000015E-2</v>
      </c>
      <c r="AH121" s="163">
        <f t="shared" si="86"/>
        <v>0.13750000000000001</v>
      </c>
      <c r="AI121" s="162">
        <f t="shared" si="86"/>
        <v>0.13750000000000001</v>
      </c>
      <c r="AJ121" s="162">
        <f t="shared" si="86"/>
        <v>0.13750000000000001</v>
      </c>
      <c r="AK121" s="180">
        <f t="shared" si="84"/>
        <v>195.905</v>
      </c>
      <c r="AL121" s="181">
        <f t="shared" si="84"/>
        <v>195.905</v>
      </c>
      <c r="AM121" s="181">
        <f t="shared" si="84"/>
        <v>195.905</v>
      </c>
      <c r="AN121" s="180">
        <f t="shared" si="60"/>
        <v>3.1680000000000001</v>
      </c>
      <c r="AO121" s="181">
        <f t="shared" si="60"/>
        <v>3.1680000000000001</v>
      </c>
      <c r="AP121" s="181">
        <f t="shared" si="60"/>
        <v>3.1680000000000001</v>
      </c>
      <c r="AQ121" s="161">
        <f t="shared" si="75"/>
        <v>-1.4452864541311339E-2</v>
      </c>
      <c r="AR121" s="162">
        <f t="shared" si="76"/>
        <v>-1.4452864541311339E-2</v>
      </c>
      <c r="AS121" s="162">
        <f t="shared" si="77"/>
        <v>-1.4452864541311339E-2</v>
      </c>
      <c r="AT121" s="163">
        <f t="shared" si="78"/>
        <v>2.5376909332922803E-2</v>
      </c>
      <c r="AU121" s="162">
        <f t="shared" si="79"/>
        <v>2.5376909332922803E-2</v>
      </c>
      <c r="AV121" s="162">
        <f t="shared" si="80"/>
        <v>2.5376909332922803E-2</v>
      </c>
      <c r="AW121" s="163">
        <f t="shared" si="41"/>
        <v>0.11537333265327265</v>
      </c>
      <c r="AX121" s="162">
        <f t="shared" si="41"/>
        <v>0.11537333265327265</v>
      </c>
      <c r="AY121" s="162">
        <f t="shared" si="41"/>
        <v>0.11537333265327265</v>
      </c>
      <c r="AZ121" s="163">
        <f t="shared" si="43"/>
        <v>0.13750000000000001</v>
      </c>
      <c r="BA121" s="162">
        <f t="shared" si="43"/>
        <v>0.13750000000000001</v>
      </c>
      <c r="BB121" s="162">
        <f t="shared" si="43"/>
        <v>0.13750000000000001</v>
      </c>
      <c r="BC121" s="180">
        <f t="shared" si="43"/>
        <v>195.905</v>
      </c>
      <c r="BD121" s="181">
        <f t="shared" si="43"/>
        <v>195.905</v>
      </c>
      <c r="BE121" s="181">
        <f t="shared" si="43"/>
        <v>195.905</v>
      </c>
      <c r="BF121" s="180">
        <f t="shared" si="64"/>
        <v>3.1680000000000001</v>
      </c>
      <c r="BG121" s="181">
        <f t="shared" si="64"/>
        <v>3.1680000000000001</v>
      </c>
      <c r="BH121" s="181">
        <f t="shared" si="64"/>
        <v>3.1680000000000001</v>
      </c>
      <c r="BI121" s="182">
        <f t="shared" si="85"/>
        <v>237.54225000000008</v>
      </c>
      <c r="BJ121" s="183">
        <f t="shared" si="85"/>
        <v>237.54225000000008</v>
      </c>
      <c r="BK121" s="183">
        <f t="shared" si="85"/>
        <v>237.54225000000008</v>
      </c>
      <c r="BL121" s="180">
        <f t="shared" si="82"/>
        <v>3.2023083333333333</v>
      </c>
      <c r="BM121" s="181">
        <f t="shared" si="82"/>
        <v>3.2023083333333333</v>
      </c>
      <c r="BN121" s="181">
        <f t="shared" si="82"/>
        <v>3.2023083333333333</v>
      </c>
    </row>
    <row r="122" spans="1:66">
      <c r="A122" s="6">
        <v>43009</v>
      </c>
      <c r="B122" s="43">
        <v>1.9647822057460296E-3</v>
      </c>
      <c r="C122" s="43">
        <v>1.9647822057460296E-3</v>
      </c>
      <c r="D122" s="43">
        <v>1.9647822057460296E-3</v>
      </c>
      <c r="E122" s="65">
        <v>4.2009286479880448E-3</v>
      </c>
      <c r="F122" s="43">
        <v>4.2009286479880448E-3</v>
      </c>
      <c r="G122" s="43">
        <v>4.2009286479880448E-3</v>
      </c>
      <c r="H122" s="9">
        <f t="shared" si="88"/>
        <v>75.020078001135857</v>
      </c>
      <c r="I122" s="8">
        <f t="shared" si="89"/>
        <v>142.61026823147185</v>
      </c>
      <c r="J122" s="45"/>
      <c r="K122" s="43"/>
      <c r="L122" s="43"/>
      <c r="M122" s="65">
        <v>6.4000000000000003E-3</v>
      </c>
      <c r="N122" s="43">
        <v>6.4000000000000003E-3</v>
      </c>
      <c r="O122" s="43">
        <v>6.4000000000000003E-3</v>
      </c>
      <c r="P122" s="65">
        <v>0.13750000000000001</v>
      </c>
      <c r="Q122" s="43">
        <v>0.13750000000000001</v>
      </c>
      <c r="R122" s="43">
        <v>0.13750000000000001</v>
      </c>
      <c r="S122" s="77">
        <v>171.76900000000001</v>
      </c>
      <c r="T122" s="45">
        <v>171.76900000000001</v>
      </c>
      <c r="U122" s="45">
        <v>171.76900000000001</v>
      </c>
      <c r="V122" s="73">
        <f t="shared" si="44"/>
        <v>3.2768999999999999</v>
      </c>
      <c r="W122" s="42">
        <v>3.2768999999999999</v>
      </c>
      <c r="X122" s="42">
        <f t="shared" si="45"/>
        <v>3.2768999999999999</v>
      </c>
      <c r="Y122" s="161">
        <f t="shared" si="66"/>
        <v>7.6207814640723015E-3</v>
      </c>
      <c r="Z122" s="162">
        <f t="shared" si="67"/>
        <v>7.6207814640723015E-3</v>
      </c>
      <c r="AA122" s="162">
        <f t="shared" si="68"/>
        <v>7.6207814640723015E-3</v>
      </c>
      <c r="AB122" s="163">
        <f t="shared" si="69"/>
        <v>7.7169701086114983E-3</v>
      </c>
      <c r="AC122" s="162">
        <f t="shared" si="70"/>
        <v>7.7169701086114983E-3</v>
      </c>
      <c r="AD122" s="162">
        <f t="shared" si="71"/>
        <v>7.7169701086114983E-3</v>
      </c>
      <c r="AE122" s="163">
        <f t="shared" si="81"/>
        <v>2.0943687679999767E-2</v>
      </c>
      <c r="AF122" s="162">
        <f t="shared" si="81"/>
        <v>2.0943687679999767E-2</v>
      </c>
      <c r="AG122" s="162">
        <f t="shared" si="81"/>
        <v>2.0943687679999767E-2</v>
      </c>
      <c r="AH122" s="163">
        <f t="shared" si="86"/>
        <v>0.13750000000000001</v>
      </c>
      <c r="AI122" s="162">
        <f t="shared" si="86"/>
        <v>0.13750000000000001</v>
      </c>
      <c r="AJ122" s="162">
        <f t="shared" si="86"/>
        <v>0.13750000000000001</v>
      </c>
      <c r="AK122" s="180">
        <f t="shared" si="84"/>
        <v>171.76900000000001</v>
      </c>
      <c r="AL122" s="181">
        <f t="shared" si="84"/>
        <v>171.76900000000001</v>
      </c>
      <c r="AM122" s="181">
        <f t="shared" si="84"/>
        <v>171.76900000000001</v>
      </c>
      <c r="AN122" s="180">
        <f t="shared" si="60"/>
        <v>3.2768999999999999</v>
      </c>
      <c r="AO122" s="181">
        <f t="shared" si="60"/>
        <v>3.2768999999999999</v>
      </c>
      <c r="AP122" s="181">
        <f t="shared" si="60"/>
        <v>3.2768999999999999</v>
      </c>
      <c r="AQ122" s="161">
        <f t="shared" si="75"/>
        <v>-1.4066910158725743E-2</v>
      </c>
      <c r="AR122" s="162">
        <f t="shared" si="76"/>
        <v>-1.4066910158725743E-2</v>
      </c>
      <c r="AS122" s="162">
        <f t="shared" si="77"/>
        <v>-1.4066910158725743E-2</v>
      </c>
      <c r="AT122" s="163">
        <f t="shared" si="78"/>
        <v>2.7013208888964968E-2</v>
      </c>
      <c r="AU122" s="162">
        <f t="shared" si="79"/>
        <v>2.7013208888964968E-2</v>
      </c>
      <c r="AV122" s="162">
        <f t="shared" si="80"/>
        <v>2.7013208888964968E-2</v>
      </c>
      <c r="AW122" s="163">
        <f t="shared" ref="AW122:AY153" si="91">FVSCHEDULE(1,M111:M122)-1</f>
        <v>0.11084781987358094</v>
      </c>
      <c r="AX122" s="162">
        <f t="shared" si="91"/>
        <v>0.11084781987358094</v>
      </c>
      <c r="AY122" s="162">
        <f t="shared" si="91"/>
        <v>0.11084781987358094</v>
      </c>
      <c r="AZ122" s="163">
        <f t="shared" si="43"/>
        <v>0.13750000000000001</v>
      </c>
      <c r="BA122" s="162">
        <f t="shared" si="43"/>
        <v>0.13750000000000001</v>
      </c>
      <c r="BB122" s="162">
        <f t="shared" si="43"/>
        <v>0.13750000000000001</v>
      </c>
      <c r="BC122" s="180">
        <f t="shared" si="43"/>
        <v>171.76900000000001</v>
      </c>
      <c r="BD122" s="181">
        <f t="shared" si="43"/>
        <v>171.76900000000001</v>
      </c>
      <c r="BE122" s="181">
        <f t="shared" si="43"/>
        <v>171.76900000000001</v>
      </c>
      <c r="BF122" s="180">
        <f t="shared" si="64"/>
        <v>3.2768999999999999</v>
      </c>
      <c r="BG122" s="181">
        <f t="shared" si="64"/>
        <v>3.2768999999999999</v>
      </c>
      <c r="BH122" s="181">
        <f t="shared" si="64"/>
        <v>3.2768999999999999</v>
      </c>
      <c r="BI122" s="182">
        <f t="shared" si="85"/>
        <v>229.02633333333333</v>
      </c>
      <c r="BJ122" s="183">
        <f t="shared" si="85"/>
        <v>229.02633333333333</v>
      </c>
      <c r="BK122" s="183">
        <f t="shared" si="85"/>
        <v>229.02633333333333</v>
      </c>
      <c r="BL122" s="180">
        <f t="shared" si="82"/>
        <v>3.2102916666666665</v>
      </c>
      <c r="BM122" s="181">
        <f t="shared" si="82"/>
        <v>3.2102916666666665</v>
      </c>
      <c r="BN122" s="181">
        <f t="shared" si="82"/>
        <v>3.2102916666666665</v>
      </c>
    </row>
    <row r="123" spans="1:66">
      <c r="A123" s="6">
        <v>43040</v>
      </c>
      <c r="B123" s="43">
        <v>5.2430195846282501E-3</v>
      </c>
      <c r="C123" s="43">
        <v>5.2430195846282501E-3</v>
      </c>
      <c r="D123" s="43">
        <v>5.2430195846282501E-3</v>
      </c>
      <c r="E123" s="65">
        <v>2.8005121638925434E-3</v>
      </c>
      <c r="F123" s="43">
        <v>2.8005121638925434E-3</v>
      </c>
      <c r="G123" s="43">
        <v>2.8005121638925434E-3</v>
      </c>
      <c r="H123" s="9">
        <f t="shared" si="88"/>
        <v>50.011475695729615</v>
      </c>
      <c r="I123" s="8">
        <f t="shared" si="89"/>
        <v>143.00965002235006</v>
      </c>
      <c r="J123" s="45"/>
      <c r="K123" s="43"/>
      <c r="L123" s="43"/>
      <c r="M123" s="65">
        <v>5.6999999999999993E-3</v>
      </c>
      <c r="N123" s="43">
        <v>5.6999999999999993E-3</v>
      </c>
      <c r="O123" s="43">
        <v>5.6999999999999993E-3</v>
      </c>
      <c r="P123" s="65">
        <v>0.13750000000000001</v>
      </c>
      <c r="Q123" s="43">
        <v>0.13750000000000001</v>
      </c>
      <c r="R123" s="43">
        <v>0.13750000000000001</v>
      </c>
      <c r="S123" s="77">
        <v>170.83099999999999</v>
      </c>
      <c r="T123" s="45">
        <v>170.83099999999999</v>
      </c>
      <c r="U123" s="45">
        <v>170.83099999999999</v>
      </c>
      <c r="V123" s="73">
        <f t="shared" si="44"/>
        <v>3.2616000000000001</v>
      </c>
      <c r="W123" s="42">
        <v>3.2616000000000001</v>
      </c>
      <c r="X123" s="42">
        <f t="shared" si="45"/>
        <v>3.2616000000000001</v>
      </c>
      <c r="Y123" s="161">
        <f t="shared" si="66"/>
        <v>1.1933896455989412E-2</v>
      </c>
      <c r="Z123" s="162">
        <f t="shared" si="67"/>
        <v>1.1933896455989412E-2</v>
      </c>
      <c r="AA123" s="162">
        <f t="shared" si="68"/>
        <v>1.1933896455989412E-2</v>
      </c>
      <c r="AB123" s="163">
        <f t="shared" si="69"/>
        <v>8.6234074513658054E-3</v>
      </c>
      <c r="AC123" s="162">
        <f t="shared" si="70"/>
        <v>8.6234074513658054E-3</v>
      </c>
      <c r="AD123" s="162">
        <f t="shared" si="71"/>
        <v>8.6234074513658054E-3</v>
      </c>
      <c r="AE123" s="163">
        <f t="shared" si="81"/>
        <v>1.8614153471999906E-2</v>
      </c>
      <c r="AF123" s="162">
        <f t="shared" si="81"/>
        <v>1.8614153471999906E-2</v>
      </c>
      <c r="AG123" s="162">
        <f t="shared" si="81"/>
        <v>1.8614153471999906E-2</v>
      </c>
      <c r="AH123" s="163">
        <f t="shared" si="86"/>
        <v>0.13750000000000001</v>
      </c>
      <c r="AI123" s="162">
        <f t="shared" si="86"/>
        <v>0.13750000000000001</v>
      </c>
      <c r="AJ123" s="162">
        <f t="shared" si="86"/>
        <v>0.13750000000000001</v>
      </c>
      <c r="AK123" s="180">
        <f t="shared" si="84"/>
        <v>170.83099999999999</v>
      </c>
      <c r="AL123" s="181">
        <f t="shared" si="84"/>
        <v>170.83099999999999</v>
      </c>
      <c r="AM123" s="181">
        <f t="shared" si="84"/>
        <v>170.83099999999999</v>
      </c>
      <c r="AN123" s="180">
        <f t="shared" si="60"/>
        <v>3.2616000000000001</v>
      </c>
      <c r="AO123" s="181">
        <f t="shared" si="60"/>
        <v>3.2616000000000001</v>
      </c>
      <c r="AP123" s="181">
        <f t="shared" si="60"/>
        <v>3.2616000000000001</v>
      </c>
      <c r="AQ123" s="161">
        <f t="shared" si="75"/>
        <v>-8.6339532224910531E-3</v>
      </c>
      <c r="AR123" s="162">
        <f t="shared" si="76"/>
        <v>-8.6339532224910531E-3</v>
      </c>
      <c r="AS123" s="162">
        <f t="shared" si="77"/>
        <v>-8.6339532224910531E-3</v>
      </c>
      <c r="AT123" s="163">
        <f t="shared" si="78"/>
        <v>2.803785425356331E-2</v>
      </c>
      <c r="AU123" s="162">
        <f t="shared" si="79"/>
        <v>2.803785425356331E-2</v>
      </c>
      <c r="AV123" s="162">
        <f t="shared" si="80"/>
        <v>2.803785425356331E-2</v>
      </c>
      <c r="AW123" s="163">
        <f t="shared" si="91"/>
        <v>0.10568057447234791</v>
      </c>
      <c r="AX123" s="162">
        <f t="shared" si="91"/>
        <v>0.10568057447234791</v>
      </c>
      <c r="AY123" s="162">
        <f t="shared" si="91"/>
        <v>0.10568057447234791</v>
      </c>
      <c r="AZ123" s="163">
        <f t="shared" si="43"/>
        <v>0.13750000000000001</v>
      </c>
      <c r="BA123" s="162">
        <f t="shared" si="43"/>
        <v>0.13750000000000001</v>
      </c>
      <c r="BB123" s="162">
        <f t="shared" si="43"/>
        <v>0.13750000000000001</v>
      </c>
      <c r="BC123" s="180">
        <f t="shared" si="43"/>
        <v>170.83099999999999</v>
      </c>
      <c r="BD123" s="181">
        <f t="shared" si="43"/>
        <v>170.83099999999999</v>
      </c>
      <c r="BE123" s="181">
        <f t="shared" si="43"/>
        <v>170.83099999999999</v>
      </c>
      <c r="BF123" s="180">
        <f t="shared" si="64"/>
        <v>3.2616000000000001</v>
      </c>
      <c r="BG123" s="181">
        <f t="shared" si="64"/>
        <v>3.2616000000000001</v>
      </c>
      <c r="BH123" s="181">
        <f t="shared" si="64"/>
        <v>3.2616000000000001</v>
      </c>
      <c r="BI123" s="182">
        <f t="shared" si="85"/>
        <v>218.49525000000003</v>
      </c>
      <c r="BJ123" s="183">
        <f t="shared" si="85"/>
        <v>218.49525000000003</v>
      </c>
      <c r="BK123" s="183">
        <f t="shared" si="85"/>
        <v>218.49525000000003</v>
      </c>
      <c r="BL123" s="180">
        <f t="shared" si="82"/>
        <v>3.199033333333333</v>
      </c>
      <c r="BM123" s="181">
        <f t="shared" si="82"/>
        <v>3.199033333333333</v>
      </c>
      <c r="BN123" s="181">
        <f t="shared" si="82"/>
        <v>3.199033333333333</v>
      </c>
    </row>
    <row r="124" spans="1:66">
      <c r="A124" s="6">
        <v>43070</v>
      </c>
      <c r="B124" s="43">
        <v>8.8732396526156609E-3</v>
      </c>
      <c r="C124" s="55">
        <v>8.8732396526156609E-3</v>
      </c>
      <c r="D124" s="55">
        <v>8.8732396526156609E-3</v>
      </c>
      <c r="E124" s="65">
        <v>4.4004804981490064E-3</v>
      </c>
      <c r="F124" s="55">
        <v>4.4004804981490064E-3</v>
      </c>
      <c r="G124" s="55">
        <v>4.4004804981490064E-3</v>
      </c>
      <c r="H124" s="9">
        <f t="shared" si="88"/>
        <v>78.58366991587026</v>
      </c>
      <c r="I124" s="8">
        <f t="shared" si="89"/>
        <v>143.63896119832052</v>
      </c>
      <c r="J124" s="43">
        <f>(AVERAGE(I113:I124)/AVERAGE(I101:I112))-1</f>
        <v>3.4463733503267147E-2</v>
      </c>
      <c r="K124" s="43">
        <f t="shared" ref="K124" si="92">(AVERAGE(I122:I124)/AVERAGE(I110:I112))-1</f>
        <v>2.8177086322024092E-2</v>
      </c>
      <c r="L124" s="43"/>
      <c r="M124" s="65">
        <v>5.4000000000000003E-3</v>
      </c>
      <c r="N124" s="55">
        <v>5.4000000000000003E-3</v>
      </c>
      <c r="O124" s="55">
        <v>5.4000000000000003E-3</v>
      </c>
      <c r="P124" s="65">
        <v>0.13750000000000001</v>
      </c>
      <c r="Q124" s="55">
        <v>0.13750000000000001</v>
      </c>
      <c r="R124" s="55">
        <v>0.13750000000000001</v>
      </c>
      <c r="S124" s="104">
        <v>161.96700000000001</v>
      </c>
      <c r="T124" s="102">
        <v>161.96700000000001</v>
      </c>
      <c r="U124" s="102">
        <v>161.96700000000001</v>
      </c>
      <c r="V124" s="73">
        <f t="shared" si="44"/>
        <v>3.3079999999999998</v>
      </c>
      <c r="W124" s="56">
        <v>3.3079999999999998</v>
      </c>
      <c r="X124" s="56">
        <f t="shared" si="45"/>
        <v>3.3079999999999998</v>
      </c>
      <c r="Y124" s="161">
        <f t="shared" si="66"/>
        <v>1.6155390793944902E-2</v>
      </c>
      <c r="Z124" s="162">
        <f t="shared" si="67"/>
        <v>1.6155390793944902E-2</v>
      </c>
      <c r="AA124" s="162">
        <f t="shared" si="68"/>
        <v>1.6155390793944902E-2</v>
      </c>
      <c r="AB124" s="163">
        <f t="shared" si="69"/>
        <v>1.1444547536120231E-2</v>
      </c>
      <c r="AC124" s="162">
        <f t="shared" si="70"/>
        <v>1.1444547536120231E-2</v>
      </c>
      <c r="AD124" s="162">
        <f t="shared" si="71"/>
        <v>1.1444547536120231E-2</v>
      </c>
      <c r="AE124" s="163">
        <f t="shared" si="81"/>
        <v>1.7602016991999925E-2</v>
      </c>
      <c r="AF124" s="162">
        <f t="shared" si="81"/>
        <v>1.7602016991999925E-2</v>
      </c>
      <c r="AG124" s="162">
        <f t="shared" si="81"/>
        <v>1.7602016991999925E-2</v>
      </c>
      <c r="AH124" s="163">
        <f t="shared" si="86"/>
        <v>0.13750000000000001</v>
      </c>
      <c r="AI124" s="162">
        <f t="shared" si="86"/>
        <v>0.13750000000000001</v>
      </c>
      <c r="AJ124" s="162">
        <f t="shared" si="86"/>
        <v>0.13750000000000001</v>
      </c>
      <c r="AK124" s="180">
        <f t="shared" si="84"/>
        <v>161.96700000000001</v>
      </c>
      <c r="AL124" s="181">
        <f t="shared" si="84"/>
        <v>161.96700000000001</v>
      </c>
      <c r="AM124" s="181">
        <f t="shared" si="84"/>
        <v>161.96700000000001</v>
      </c>
      <c r="AN124" s="180">
        <f t="shared" si="60"/>
        <v>3.3079999999999998</v>
      </c>
      <c r="AO124" s="181">
        <f t="shared" si="60"/>
        <v>3.3079999999999998</v>
      </c>
      <c r="AP124" s="181">
        <f t="shared" si="60"/>
        <v>3.3079999999999998</v>
      </c>
      <c r="AQ124" s="161">
        <f t="shared" si="75"/>
        <v>-5.2094044493907754E-3</v>
      </c>
      <c r="AR124" s="162">
        <f t="shared" si="76"/>
        <v>-5.2094044493907754E-3</v>
      </c>
      <c r="AS124" s="162">
        <f t="shared" si="77"/>
        <v>-5.2094044493907754E-3</v>
      </c>
      <c r="AT124" s="163">
        <f t="shared" si="78"/>
        <v>2.9474213204347288E-2</v>
      </c>
      <c r="AU124" s="162">
        <f t="shared" si="79"/>
        <v>2.9474213204347288E-2</v>
      </c>
      <c r="AV124" s="162">
        <f t="shared" si="80"/>
        <v>2.9474213204347288E-2</v>
      </c>
      <c r="AW124" s="163">
        <f t="shared" si="91"/>
        <v>9.9338656620350685E-2</v>
      </c>
      <c r="AX124" s="162">
        <f t="shared" si="91"/>
        <v>9.9338656620350685E-2</v>
      </c>
      <c r="AY124" s="162">
        <f t="shared" si="91"/>
        <v>9.9338656620350685E-2</v>
      </c>
      <c r="AZ124" s="163">
        <f t="shared" si="43"/>
        <v>0.13750000000000001</v>
      </c>
      <c r="BA124" s="162">
        <f t="shared" si="43"/>
        <v>0.13750000000000001</v>
      </c>
      <c r="BB124" s="162">
        <f t="shared" si="43"/>
        <v>0.13750000000000001</v>
      </c>
      <c r="BC124" s="180">
        <f t="shared" ref="BC124:BH186" si="93">S124</f>
        <v>161.96700000000001</v>
      </c>
      <c r="BD124" s="181">
        <f t="shared" si="93"/>
        <v>161.96700000000001</v>
      </c>
      <c r="BE124" s="181">
        <f t="shared" si="93"/>
        <v>161.96700000000001</v>
      </c>
      <c r="BF124" s="180">
        <f t="shared" si="64"/>
        <v>3.3079999999999998</v>
      </c>
      <c r="BG124" s="181">
        <f t="shared" si="64"/>
        <v>3.3079999999999998</v>
      </c>
      <c r="BH124" s="181">
        <f t="shared" si="64"/>
        <v>3.3079999999999998</v>
      </c>
      <c r="BI124" s="182">
        <f t="shared" si="85"/>
        <v>208.596</v>
      </c>
      <c r="BJ124" s="183">
        <f t="shared" si="85"/>
        <v>208.596</v>
      </c>
      <c r="BK124" s="183">
        <f t="shared" si="85"/>
        <v>208.596</v>
      </c>
      <c r="BL124" s="180">
        <f t="shared" si="82"/>
        <v>3.2031083333333332</v>
      </c>
      <c r="BM124" s="181">
        <f t="shared" si="82"/>
        <v>3.2031083333333332</v>
      </c>
      <c r="BN124" s="181">
        <f t="shared" si="82"/>
        <v>3.2031083333333332</v>
      </c>
    </row>
    <row r="125" spans="1:66">
      <c r="A125" s="53">
        <v>43101</v>
      </c>
      <c r="B125" s="90">
        <v>7.5502501295869884E-3</v>
      </c>
      <c r="C125" s="90">
        <v>7.5502501295869884E-3</v>
      </c>
      <c r="D125" s="90">
        <v>7.5502501295869884E-3</v>
      </c>
      <c r="E125" s="91">
        <v>2.9004609007294846E-3</v>
      </c>
      <c r="F125" s="90">
        <v>2.9004609007294846E-3</v>
      </c>
      <c r="G125" s="90">
        <v>2.9004609007294846E-3</v>
      </c>
      <c r="H125" s="101">
        <f t="shared" si="88"/>
        <v>51.79635772109166</v>
      </c>
      <c r="I125" s="99">
        <f t="shared" si="89"/>
        <v>144.05558038909766</v>
      </c>
      <c r="J125" s="97"/>
      <c r="K125" s="90"/>
      <c r="L125" s="90"/>
      <c r="M125" s="91">
        <v>5.7999999999999996E-3</v>
      </c>
      <c r="N125" s="90">
        <v>5.7999999999999996E-3</v>
      </c>
      <c r="O125" s="90">
        <v>5.7999999999999996E-3</v>
      </c>
      <c r="P125" s="91">
        <v>0.13750000000000001</v>
      </c>
      <c r="Q125" s="90">
        <v>0.13750000000000001</v>
      </c>
      <c r="R125" s="90">
        <v>0.13750000000000001</v>
      </c>
      <c r="S125" s="105">
        <v>144.505</v>
      </c>
      <c r="T125" s="103">
        <v>144.505</v>
      </c>
      <c r="U125" s="103">
        <v>144.505</v>
      </c>
      <c r="V125" s="94">
        <f t="shared" si="44"/>
        <v>3.1623999999999999</v>
      </c>
      <c r="W125" s="95">
        <v>3.1623999999999999</v>
      </c>
      <c r="X125" s="95">
        <f t="shared" si="45"/>
        <v>3.1623999999999999</v>
      </c>
      <c r="Y125" s="164">
        <f t="shared" si="66"/>
        <v>2.1819964481278653E-2</v>
      </c>
      <c r="Z125" s="165">
        <f t="shared" si="67"/>
        <v>2.1819964481278653E-2</v>
      </c>
      <c r="AA125" s="165">
        <f t="shared" si="68"/>
        <v>2.1819964481278653E-2</v>
      </c>
      <c r="AB125" s="166">
        <f t="shared" si="69"/>
        <v>1.0134699103713229E-2</v>
      </c>
      <c r="AC125" s="165">
        <f t="shared" si="70"/>
        <v>1.0134699103713229E-2</v>
      </c>
      <c r="AD125" s="165">
        <f t="shared" si="71"/>
        <v>1.0134699103713229E-2</v>
      </c>
      <c r="AE125" s="166">
        <f t="shared" si="81"/>
        <v>1.6995338524000037E-2</v>
      </c>
      <c r="AF125" s="165">
        <f t="shared" si="81"/>
        <v>1.6995338524000037E-2</v>
      </c>
      <c r="AG125" s="165">
        <f t="shared" si="81"/>
        <v>1.6995338524000037E-2</v>
      </c>
      <c r="AH125" s="166">
        <f t="shared" si="86"/>
        <v>0.13750000000000001</v>
      </c>
      <c r="AI125" s="165">
        <f t="shared" si="86"/>
        <v>0.13750000000000001</v>
      </c>
      <c r="AJ125" s="165">
        <f t="shared" si="86"/>
        <v>0.13750000000000001</v>
      </c>
      <c r="AK125" s="184">
        <f t="shared" si="84"/>
        <v>144.505</v>
      </c>
      <c r="AL125" s="185">
        <f t="shared" si="84"/>
        <v>144.505</v>
      </c>
      <c r="AM125" s="185">
        <f t="shared" si="84"/>
        <v>144.505</v>
      </c>
      <c r="AN125" s="184">
        <f t="shared" si="60"/>
        <v>3.1623999999999999</v>
      </c>
      <c r="AO125" s="185">
        <f t="shared" si="60"/>
        <v>3.1623999999999999</v>
      </c>
      <c r="AP125" s="185">
        <f t="shared" si="60"/>
        <v>3.1623999999999999</v>
      </c>
      <c r="AQ125" s="164">
        <f t="shared" si="75"/>
        <v>-4.0808844520707765E-3</v>
      </c>
      <c r="AR125" s="165">
        <f t="shared" si="76"/>
        <v>-4.0808844520707765E-3</v>
      </c>
      <c r="AS125" s="165">
        <f t="shared" si="77"/>
        <v>-4.0808844520707765E-3</v>
      </c>
      <c r="AT125" s="166">
        <f t="shared" si="78"/>
        <v>2.8551164512865324E-2</v>
      </c>
      <c r="AU125" s="165">
        <f t="shared" si="79"/>
        <v>2.8551164512865324E-2</v>
      </c>
      <c r="AV125" s="165">
        <f t="shared" si="80"/>
        <v>2.8551164512865324E-2</v>
      </c>
      <c r="AW125" s="166">
        <f t="shared" si="91"/>
        <v>9.3900693340669417E-2</v>
      </c>
      <c r="AX125" s="165">
        <f t="shared" si="91"/>
        <v>9.3900693340669417E-2</v>
      </c>
      <c r="AY125" s="165">
        <f t="shared" si="91"/>
        <v>9.3900693340669417E-2</v>
      </c>
      <c r="AZ125" s="166">
        <f t="shared" ref="AZ125:BB186" si="94">P125</f>
        <v>0.13750000000000001</v>
      </c>
      <c r="BA125" s="165">
        <f t="shared" si="94"/>
        <v>0.13750000000000001</v>
      </c>
      <c r="BB125" s="165">
        <f t="shared" si="94"/>
        <v>0.13750000000000001</v>
      </c>
      <c r="BC125" s="184">
        <f t="shared" si="93"/>
        <v>144.505</v>
      </c>
      <c r="BD125" s="185">
        <f t="shared" si="93"/>
        <v>144.505</v>
      </c>
      <c r="BE125" s="185">
        <f t="shared" si="93"/>
        <v>144.505</v>
      </c>
      <c r="BF125" s="184">
        <f t="shared" si="64"/>
        <v>3.1623999999999999</v>
      </c>
      <c r="BG125" s="185">
        <f t="shared" si="64"/>
        <v>3.1623999999999999</v>
      </c>
      <c r="BH125" s="185">
        <f t="shared" si="64"/>
        <v>3.1623999999999999</v>
      </c>
      <c r="BI125" s="186">
        <f t="shared" si="85"/>
        <v>199.7056666666667</v>
      </c>
      <c r="BJ125" s="187">
        <f t="shared" si="85"/>
        <v>199.7056666666667</v>
      </c>
      <c r="BK125" s="187">
        <f t="shared" si="85"/>
        <v>199.7056666666667</v>
      </c>
      <c r="BL125" s="184">
        <f t="shared" si="82"/>
        <v>3.206058333333333</v>
      </c>
      <c r="BM125" s="185">
        <f t="shared" si="82"/>
        <v>3.206058333333333</v>
      </c>
      <c r="BN125" s="185">
        <f t="shared" si="82"/>
        <v>3.206058333333333</v>
      </c>
    </row>
    <row r="126" spans="1:66">
      <c r="A126" s="6">
        <v>43132</v>
      </c>
      <c r="B126" s="43">
        <v>7.3171541249128502E-4</v>
      </c>
      <c r="C126" s="43">
        <v>7.3171541249128502E-4</v>
      </c>
      <c r="D126" s="43">
        <v>7.3171541249128502E-4</v>
      </c>
      <c r="E126" s="65">
        <v>3.2003439659926691E-3</v>
      </c>
      <c r="F126" s="43">
        <v>3.2003439659926691E-3</v>
      </c>
      <c r="G126" s="43">
        <v>3.2003439659926691E-3</v>
      </c>
      <c r="H126" s="9">
        <f t="shared" si="88"/>
        <v>57.151661948417313</v>
      </c>
      <c r="I126" s="8">
        <f t="shared" si="89"/>
        <v>144.51660779656348</v>
      </c>
      <c r="J126" s="45"/>
      <c r="K126" s="43"/>
      <c r="L126" s="43"/>
      <c r="M126" s="64">
        <v>4.5999999999999999E-3</v>
      </c>
      <c r="N126" s="7">
        <v>4.5999999999999999E-3</v>
      </c>
      <c r="O126" s="7">
        <v>4.5999999999999999E-3</v>
      </c>
      <c r="P126" s="65">
        <v>0.13750000000000001</v>
      </c>
      <c r="Q126" s="43">
        <v>0.13750000000000001</v>
      </c>
      <c r="R126" s="43">
        <v>0.13750000000000001</v>
      </c>
      <c r="S126" s="76">
        <v>156.32400000000001</v>
      </c>
      <c r="T126" s="9">
        <v>156.32400000000001</v>
      </c>
      <c r="U126" s="9">
        <v>156.32400000000001</v>
      </c>
      <c r="V126" s="73">
        <f t="shared" si="44"/>
        <v>3.2448999999999999</v>
      </c>
      <c r="W126" s="42">
        <v>3.2448999999999999</v>
      </c>
      <c r="X126" s="42">
        <f t="shared" si="45"/>
        <v>3.2448999999999999</v>
      </c>
      <c r="Y126" s="161">
        <f t="shared" si="66"/>
        <v>1.7234266715536295E-2</v>
      </c>
      <c r="Z126" s="162">
        <f t="shared" si="67"/>
        <v>1.7234266715536295E-2</v>
      </c>
      <c r="AA126" s="162">
        <f t="shared" si="68"/>
        <v>1.7234266715536295E-2</v>
      </c>
      <c r="AB126" s="163">
        <f t="shared" si="69"/>
        <v>1.0537455157591857E-2</v>
      </c>
      <c r="AC126" s="162">
        <f t="shared" si="70"/>
        <v>1.0537455157591857E-2</v>
      </c>
      <c r="AD126" s="162">
        <f t="shared" si="71"/>
        <v>1.0537455157591857E-2</v>
      </c>
      <c r="AE126" s="163">
        <f t="shared" si="81"/>
        <v>1.5882984072000061E-2</v>
      </c>
      <c r="AF126" s="162">
        <f t="shared" si="81"/>
        <v>1.5882984072000061E-2</v>
      </c>
      <c r="AG126" s="162">
        <f t="shared" si="81"/>
        <v>1.5882984072000061E-2</v>
      </c>
      <c r="AH126" s="163">
        <f t="shared" si="86"/>
        <v>0.13750000000000001</v>
      </c>
      <c r="AI126" s="162">
        <f t="shared" si="86"/>
        <v>0.13750000000000001</v>
      </c>
      <c r="AJ126" s="162">
        <f t="shared" si="86"/>
        <v>0.13750000000000001</v>
      </c>
      <c r="AK126" s="180">
        <f t="shared" si="84"/>
        <v>156.32400000000001</v>
      </c>
      <c r="AL126" s="181">
        <f t="shared" si="84"/>
        <v>156.32400000000001</v>
      </c>
      <c r="AM126" s="181">
        <f t="shared" si="84"/>
        <v>156.32400000000001</v>
      </c>
      <c r="AN126" s="180">
        <f t="shared" si="60"/>
        <v>3.2448999999999999</v>
      </c>
      <c r="AO126" s="181">
        <f t="shared" si="60"/>
        <v>3.2448999999999999</v>
      </c>
      <c r="AP126" s="181">
        <f t="shared" si="60"/>
        <v>3.2448999999999999</v>
      </c>
      <c r="AQ126" s="161">
        <f t="shared" si="75"/>
        <v>-4.1855640077527179E-3</v>
      </c>
      <c r="AR126" s="162">
        <f t="shared" si="76"/>
        <v>-4.1855640077527179E-3</v>
      </c>
      <c r="AS126" s="162">
        <f t="shared" si="77"/>
        <v>-4.1855640077527179E-3</v>
      </c>
      <c r="AT126" s="163">
        <f t="shared" si="78"/>
        <v>2.8448937245174832E-2</v>
      </c>
      <c r="AU126" s="162">
        <f t="shared" si="79"/>
        <v>2.8448937245174832E-2</v>
      </c>
      <c r="AV126" s="162">
        <f t="shared" si="80"/>
        <v>2.8448937245174832E-2</v>
      </c>
      <c r="AW126" s="163">
        <f t="shared" si="91"/>
        <v>8.9562399890974032E-2</v>
      </c>
      <c r="AX126" s="162">
        <f t="shared" si="91"/>
        <v>8.9562399890974032E-2</v>
      </c>
      <c r="AY126" s="162">
        <f t="shared" si="91"/>
        <v>8.9562399890974032E-2</v>
      </c>
      <c r="AZ126" s="163">
        <f t="shared" si="94"/>
        <v>0.13750000000000001</v>
      </c>
      <c r="BA126" s="162">
        <f t="shared" si="94"/>
        <v>0.13750000000000001</v>
      </c>
      <c r="BB126" s="162">
        <f t="shared" si="94"/>
        <v>0.13750000000000001</v>
      </c>
      <c r="BC126" s="180">
        <f t="shared" si="93"/>
        <v>156.32400000000001</v>
      </c>
      <c r="BD126" s="181">
        <f t="shared" si="93"/>
        <v>156.32400000000001</v>
      </c>
      <c r="BE126" s="181">
        <f t="shared" si="93"/>
        <v>156.32400000000001</v>
      </c>
      <c r="BF126" s="180">
        <f t="shared" si="64"/>
        <v>3.2448999999999999</v>
      </c>
      <c r="BG126" s="181">
        <f t="shared" si="64"/>
        <v>3.2448999999999999</v>
      </c>
      <c r="BH126" s="181">
        <f t="shared" si="64"/>
        <v>3.2448999999999999</v>
      </c>
      <c r="BI126" s="182">
        <f t="shared" si="85"/>
        <v>194.08799999999999</v>
      </c>
      <c r="BJ126" s="183">
        <f t="shared" si="85"/>
        <v>194.08799999999999</v>
      </c>
      <c r="BK126" s="183">
        <f t="shared" si="85"/>
        <v>194.08799999999999</v>
      </c>
      <c r="BL126" s="180">
        <f t="shared" si="82"/>
        <v>3.2181916666666663</v>
      </c>
      <c r="BM126" s="181">
        <f t="shared" si="82"/>
        <v>3.2181916666666663</v>
      </c>
      <c r="BN126" s="181">
        <f t="shared" si="82"/>
        <v>3.2181916666666663</v>
      </c>
    </row>
    <row r="127" spans="1:66">
      <c r="A127" s="6">
        <v>43160</v>
      </c>
      <c r="B127" s="43">
        <v>6.3514701248734706E-3</v>
      </c>
      <c r="C127" s="43">
        <v>6.3514701248734706E-3</v>
      </c>
      <c r="D127" s="43">
        <v>6.3514701248734706E-3</v>
      </c>
      <c r="E127" s="65">
        <v>8.9962599818038669E-4</v>
      </c>
      <c r="F127" s="43">
        <v>8.9962599818038669E-4</v>
      </c>
      <c r="G127" s="43">
        <v>8.9962599818038669E-4</v>
      </c>
      <c r="H127" s="9">
        <f t="shared" si="88"/>
        <v>16.065498419656656</v>
      </c>
      <c r="I127" s="8">
        <f t="shared" si="89"/>
        <v>144.64661869410611</v>
      </c>
      <c r="J127" s="45"/>
      <c r="K127" s="43">
        <f t="shared" ref="K127" si="95">(AVERAGE(I125:I127)/AVERAGE(I113:I115))-1</f>
        <v>2.7934428684226909E-2</v>
      </c>
      <c r="L127" s="43"/>
      <c r="M127" s="64">
        <v>5.3E-3</v>
      </c>
      <c r="N127" s="7">
        <v>5.3E-3</v>
      </c>
      <c r="O127" s="7">
        <v>5.3E-3</v>
      </c>
      <c r="P127" s="65">
        <v>0.13750000000000001</v>
      </c>
      <c r="Q127" s="43">
        <v>0.13750000000000001</v>
      </c>
      <c r="R127" s="43">
        <v>0.13750000000000001</v>
      </c>
      <c r="S127" s="76">
        <v>164.19900000000001</v>
      </c>
      <c r="T127" s="9">
        <v>164.19900000000001</v>
      </c>
      <c r="U127" s="9">
        <v>164.19900000000001</v>
      </c>
      <c r="V127" s="73">
        <f t="shared" si="44"/>
        <v>3.3237999999999999</v>
      </c>
      <c r="W127" s="42">
        <v>3.3237999999999999</v>
      </c>
      <c r="X127" s="42">
        <f t="shared" si="45"/>
        <v>3.3237999999999999</v>
      </c>
      <c r="Y127" s="161">
        <f t="shared" si="66"/>
        <v>1.469159804760567E-2</v>
      </c>
      <c r="Z127" s="162">
        <f t="shared" si="67"/>
        <v>1.469159804760567E-2</v>
      </c>
      <c r="AA127" s="162">
        <f t="shared" si="68"/>
        <v>1.469159804760567E-2</v>
      </c>
      <c r="AB127" s="163">
        <f t="shared" si="69"/>
        <v>7.0152101308662562E-3</v>
      </c>
      <c r="AC127" s="162">
        <f t="shared" si="70"/>
        <v>7.0152101308662562E-3</v>
      </c>
      <c r="AD127" s="162">
        <f t="shared" si="71"/>
        <v>7.0152101308662562E-3</v>
      </c>
      <c r="AE127" s="163">
        <f t="shared" si="81"/>
        <v>1.5781941403999911E-2</v>
      </c>
      <c r="AF127" s="162">
        <f t="shared" si="81"/>
        <v>1.5781941403999911E-2</v>
      </c>
      <c r="AG127" s="162">
        <f t="shared" si="81"/>
        <v>1.5781941403999911E-2</v>
      </c>
      <c r="AH127" s="163">
        <f t="shared" si="86"/>
        <v>0.13750000000000001</v>
      </c>
      <c r="AI127" s="162">
        <f t="shared" si="86"/>
        <v>0.13750000000000001</v>
      </c>
      <c r="AJ127" s="162">
        <f t="shared" si="86"/>
        <v>0.13750000000000001</v>
      </c>
      <c r="AK127" s="180">
        <f t="shared" si="84"/>
        <v>164.19900000000001</v>
      </c>
      <c r="AL127" s="181">
        <f t="shared" si="84"/>
        <v>164.19900000000001</v>
      </c>
      <c r="AM127" s="181">
        <f t="shared" si="84"/>
        <v>164.19900000000001</v>
      </c>
      <c r="AN127" s="180">
        <f t="shared" si="60"/>
        <v>3.3237999999999999</v>
      </c>
      <c r="AO127" s="181">
        <f t="shared" si="60"/>
        <v>3.3237999999999999</v>
      </c>
      <c r="AP127" s="181">
        <f t="shared" si="60"/>
        <v>3.3237999999999999</v>
      </c>
      <c r="AQ127" s="161">
        <f t="shared" si="75"/>
        <v>1.9919032958717331E-3</v>
      </c>
      <c r="AR127" s="162">
        <f t="shared" si="76"/>
        <v>1.9919032958717331E-3</v>
      </c>
      <c r="AS127" s="162">
        <f t="shared" si="77"/>
        <v>1.9919032958717331E-3</v>
      </c>
      <c r="AT127" s="163">
        <f t="shared" si="78"/>
        <v>2.6808027890635966E-2</v>
      </c>
      <c r="AU127" s="162">
        <f t="shared" si="79"/>
        <v>2.6808027890635966E-2</v>
      </c>
      <c r="AV127" s="162">
        <f t="shared" si="80"/>
        <v>2.6808027890635966E-2</v>
      </c>
      <c r="AW127" s="163">
        <f t="shared" si="91"/>
        <v>8.3955547363084193E-2</v>
      </c>
      <c r="AX127" s="162">
        <f t="shared" si="91"/>
        <v>8.3955547363084193E-2</v>
      </c>
      <c r="AY127" s="162">
        <f t="shared" si="91"/>
        <v>8.3955547363084193E-2</v>
      </c>
      <c r="AZ127" s="163">
        <f t="shared" si="94"/>
        <v>0.13750000000000001</v>
      </c>
      <c r="BA127" s="162">
        <f t="shared" si="94"/>
        <v>0.13750000000000001</v>
      </c>
      <c r="BB127" s="162">
        <f t="shared" si="94"/>
        <v>0.13750000000000001</v>
      </c>
      <c r="BC127" s="180">
        <f t="shared" si="93"/>
        <v>164.19900000000001</v>
      </c>
      <c r="BD127" s="181">
        <f t="shared" si="93"/>
        <v>164.19900000000001</v>
      </c>
      <c r="BE127" s="181">
        <f t="shared" si="93"/>
        <v>164.19900000000001</v>
      </c>
      <c r="BF127" s="180">
        <f t="shared" si="64"/>
        <v>3.3237999999999999</v>
      </c>
      <c r="BG127" s="181">
        <f t="shared" si="64"/>
        <v>3.3237999999999999</v>
      </c>
      <c r="BH127" s="181">
        <f t="shared" si="64"/>
        <v>3.3237999999999999</v>
      </c>
      <c r="BI127" s="182">
        <f t="shared" si="85"/>
        <v>188.90166666666667</v>
      </c>
      <c r="BJ127" s="183">
        <f t="shared" si="85"/>
        <v>188.90166666666667</v>
      </c>
      <c r="BK127" s="183">
        <f t="shared" si="85"/>
        <v>188.90166666666667</v>
      </c>
      <c r="BL127" s="180">
        <f t="shared" si="82"/>
        <v>3.2311416666666672</v>
      </c>
      <c r="BM127" s="181">
        <f t="shared" si="82"/>
        <v>3.2311416666666672</v>
      </c>
      <c r="BN127" s="181">
        <f t="shared" si="82"/>
        <v>3.2311416666666672</v>
      </c>
    </row>
    <row r="128" spans="1:66">
      <c r="A128" s="6">
        <v>43191</v>
      </c>
      <c r="B128" s="43">
        <v>5.6971734349626768E-3</v>
      </c>
      <c r="C128" s="43">
        <v>5.6971734349626768E-3</v>
      </c>
      <c r="D128" s="43">
        <v>5.6971734349626768E-3</v>
      </c>
      <c r="E128" s="65">
        <v>2.1995778587948767E-3</v>
      </c>
      <c r="F128" s="43">
        <v>2.1995778587948767E-3</v>
      </c>
      <c r="G128" s="43">
        <v>2.1995778587948767E-3</v>
      </c>
      <c r="H128" s="9">
        <f t="shared" si="88"/>
        <v>39.280006009002946</v>
      </c>
      <c r="I128" s="8">
        <f t="shared" si="89"/>
        <v>144.96478019393521</v>
      </c>
      <c r="J128" s="150"/>
      <c r="K128" s="43"/>
      <c r="L128" s="43"/>
      <c r="M128" s="64">
        <v>5.1999999999999998E-3</v>
      </c>
      <c r="N128" s="7">
        <v>5.1999999999999998E-3</v>
      </c>
      <c r="O128" s="7">
        <v>5.1999999999999998E-3</v>
      </c>
      <c r="P128" s="65">
        <v>0.13750000000000001</v>
      </c>
      <c r="Q128" s="43">
        <v>0.13750000000000001</v>
      </c>
      <c r="R128" s="43">
        <v>0.13750000000000001</v>
      </c>
      <c r="S128" s="76">
        <v>173.84800000000001</v>
      </c>
      <c r="T128" s="9">
        <v>173.84800000000001</v>
      </c>
      <c r="U128" s="9">
        <v>173.84800000000001</v>
      </c>
      <c r="V128" s="73">
        <f t="shared" si="44"/>
        <v>3.4811000000000001</v>
      </c>
      <c r="W128" s="42">
        <v>3.4811000000000001</v>
      </c>
      <c r="X128" s="42">
        <f t="shared" si="45"/>
        <v>3.4811000000000001</v>
      </c>
      <c r="Y128" s="161">
        <f t="shared" si="66"/>
        <v>1.2825387054822723E-2</v>
      </c>
      <c r="Z128" s="162">
        <f t="shared" si="67"/>
        <v>1.2825387054822723E-2</v>
      </c>
      <c r="AA128" s="162">
        <f t="shared" si="68"/>
        <v>1.2825387054822723E-2</v>
      </c>
      <c r="AB128" s="163">
        <f t="shared" si="69"/>
        <v>6.3114514715902903E-3</v>
      </c>
      <c r="AC128" s="162">
        <f t="shared" si="70"/>
        <v>6.3114514715902903E-3</v>
      </c>
      <c r="AD128" s="162">
        <f t="shared" si="71"/>
        <v>6.3114514715902903E-3</v>
      </c>
      <c r="AE128" s="163">
        <f t="shared" si="81"/>
        <v>1.5175986775999961E-2</v>
      </c>
      <c r="AF128" s="162">
        <f t="shared" si="81"/>
        <v>1.5175986775999961E-2</v>
      </c>
      <c r="AG128" s="162">
        <f t="shared" si="81"/>
        <v>1.5175986775999961E-2</v>
      </c>
      <c r="AH128" s="163">
        <f t="shared" si="86"/>
        <v>0.13750000000000001</v>
      </c>
      <c r="AI128" s="162">
        <f t="shared" si="86"/>
        <v>0.13750000000000001</v>
      </c>
      <c r="AJ128" s="162">
        <f t="shared" si="86"/>
        <v>0.13750000000000001</v>
      </c>
      <c r="AK128" s="180">
        <f t="shared" si="84"/>
        <v>173.84800000000001</v>
      </c>
      <c r="AL128" s="181">
        <f t="shared" si="84"/>
        <v>173.84800000000001</v>
      </c>
      <c r="AM128" s="181">
        <f t="shared" si="84"/>
        <v>173.84800000000001</v>
      </c>
      <c r="AN128" s="180">
        <f t="shared" si="60"/>
        <v>3.4811000000000001</v>
      </c>
      <c r="AO128" s="181">
        <f t="shared" si="60"/>
        <v>3.4811000000000001</v>
      </c>
      <c r="AP128" s="181">
        <f t="shared" si="60"/>
        <v>3.4811000000000001</v>
      </c>
      <c r="AQ128" s="161">
        <f t="shared" si="75"/>
        <v>1.8863314200376458E-2</v>
      </c>
      <c r="AR128" s="162">
        <f t="shared" si="76"/>
        <v>1.8863314200376458E-2</v>
      </c>
      <c r="AS128" s="162">
        <f t="shared" si="77"/>
        <v>1.8863314200376458E-2</v>
      </c>
      <c r="AT128" s="163">
        <f t="shared" si="78"/>
        <v>2.7627970938853608E-2</v>
      </c>
      <c r="AU128" s="162">
        <f t="shared" si="79"/>
        <v>2.7627970938853608E-2</v>
      </c>
      <c r="AV128" s="162">
        <f t="shared" si="80"/>
        <v>2.7627970938853608E-2</v>
      </c>
      <c r="AW128" s="163">
        <f t="shared" si="91"/>
        <v>8.1051806934588688E-2</v>
      </c>
      <c r="AX128" s="162">
        <f t="shared" si="91"/>
        <v>8.1051806934588688E-2</v>
      </c>
      <c r="AY128" s="162">
        <f t="shared" si="91"/>
        <v>8.1051806934588688E-2</v>
      </c>
      <c r="AZ128" s="163">
        <f t="shared" si="94"/>
        <v>0.13750000000000001</v>
      </c>
      <c r="BA128" s="162">
        <f t="shared" si="94"/>
        <v>0.13750000000000001</v>
      </c>
      <c r="BB128" s="162">
        <f t="shared" si="94"/>
        <v>0.13750000000000001</v>
      </c>
      <c r="BC128" s="180">
        <f t="shared" si="93"/>
        <v>173.84800000000001</v>
      </c>
      <c r="BD128" s="181">
        <f t="shared" si="93"/>
        <v>173.84800000000001</v>
      </c>
      <c r="BE128" s="181">
        <f t="shared" si="93"/>
        <v>173.84800000000001</v>
      </c>
      <c r="BF128" s="180">
        <f t="shared" si="64"/>
        <v>3.4811000000000001</v>
      </c>
      <c r="BG128" s="181">
        <f t="shared" si="64"/>
        <v>3.4811000000000001</v>
      </c>
      <c r="BH128" s="181">
        <f t="shared" si="64"/>
        <v>3.4811000000000001</v>
      </c>
      <c r="BI128" s="182">
        <f t="shared" si="85"/>
        <v>185.25033333333332</v>
      </c>
      <c r="BJ128" s="183">
        <f t="shared" si="85"/>
        <v>185.25033333333332</v>
      </c>
      <c r="BK128" s="183">
        <f t="shared" si="85"/>
        <v>185.25033333333332</v>
      </c>
      <c r="BL128" s="180">
        <f t="shared" si="82"/>
        <v>3.2547000000000001</v>
      </c>
      <c r="BM128" s="181">
        <f t="shared" si="82"/>
        <v>3.2547000000000001</v>
      </c>
      <c r="BN128" s="181">
        <f t="shared" si="82"/>
        <v>3.2547000000000001</v>
      </c>
    </row>
    <row r="129" spans="1:66">
      <c r="A129" s="6">
        <v>43221</v>
      </c>
      <c r="B129" s="43">
        <v>1.3781659310589278E-2</v>
      </c>
      <c r="C129" s="43">
        <v>1.3781659310589278E-2</v>
      </c>
      <c r="D129" s="43">
        <v>1.3781659310589278E-2</v>
      </c>
      <c r="E129" s="65">
        <v>4.0005320606870676E-3</v>
      </c>
      <c r="F129" s="43">
        <v>4.0005320606870676E-3</v>
      </c>
      <c r="G129" s="43">
        <v>4.0005320606870676E-3</v>
      </c>
      <c r="H129" s="9">
        <f t="shared" si="88"/>
        <v>71.441400791828599</v>
      </c>
      <c r="I129" s="8">
        <f t="shared" si="89"/>
        <v>145.5447164447715</v>
      </c>
      <c r="J129" s="45"/>
      <c r="K129" s="43"/>
      <c r="L129" s="43"/>
      <c r="M129" s="64">
        <v>5.1999999999999998E-3</v>
      </c>
      <c r="N129" s="7">
        <v>5.1999999999999998E-3</v>
      </c>
      <c r="O129" s="7">
        <v>5.1999999999999998E-3</v>
      </c>
      <c r="P129" s="65">
        <v>0.13750000000000001</v>
      </c>
      <c r="Q129" s="43">
        <v>0.13750000000000001</v>
      </c>
      <c r="R129" s="43">
        <v>0.13750000000000001</v>
      </c>
      <c r="S129" s="76">
        <v>227.21299999999999</v>
      </c>
      <c r="T129" s="9">
        <v>227.21299999999999</v>
      </c>
      <c r="U129" s="9">
        <v>227.21299999999999</v>
      </c>
      <c r="V129" s="73">
        <f t="shared" si="44"/>
        <v>3.7370000000000001</v>
      </c>
      <c r="W129" s="42">
        <v>3.7370000000000001</v>
      </c>
      <c r="X129" s="42">
        <f t="shared" si="45"/>
        <v>3.7370000000000001</v>
      </c>
      <c r="Y129" s="161">
        <f t="shared" si="66"/>
        <v>2.6033037293215378E-2</v>
      </c>
      <c r="Z129" s="162">
        <f t="shared" si="67"/>
        <v>2.6033037293215378E-2</v>
      </c>
      <c r="AA129" s="162">
        <f t="shared" si="68"/>
        <v>2.6033037293215378E-2</v>
      </c>
      <c r="AB129" s="163">
        <f t="shared" si="69"/>
        <v>7.1141210957241796E-3</v>
      </c>
      <c r="AC129" s="162">
        <f t="shared" si="70"/>
        <v>7.1141210957241796E-3</v>
      </c>
      <c r="AD129" s="162">
        <f t="shared" si="71"/>
        <v>7.1141210957241796E-3</v>
      </c>
      <c r="AE129" s="163">
        <f t="shared" si="81"/>
        <v>1.5782303312000145E-2</v>
      </c>
      <c r="AF129" s="162">
        <f t="shared" si="81"/>
        <v>1.5782303312000145E-2</v>
      </c>
      <c r="AG129" s="162">
        <f t="shared" si="81"/>
        <v>1.5782303312000145E-2</v>
      </c>
      <c r="AH129" s="163">
        <f t="shared" si="86"/>
        <v>0.13750000000000001</v>
      </c>
      <c r="AI129" s="162">
        <f t="shared" si="86"/>
        <v>0.13750000000000001</v>
      </c>
      <c r="AJ129" s="162">
        <f t="shared" si="86"/>
        <v>0.13750000000000001</v>
      </c>
      <c r="AK129" s="180">
        <f t="shared" si="84"/>
        <v>227.21299999999999</v>
      </c>
      <c r="AL129" s="181">
        <f t="shared" si="84"/>
        <v>227.21299999999999</v>
      </c>
      <c r="AM129" s="181">
        <f t="shared" si="84"/>
        <v>227.21299999999999</v>
      </c>
      <c r="AN129" s="180">
        <f t="shared" si="60"/>
        <v>3.7370000000000001</v>
      </c>
      <c r="AO129" s="181">
        <f t="shared" si="60"/>
        <v>3.7370000000000001</v>
      </c>
      <c r="AP129" s="181">
        <f t="shared" si="60"/>
        <v>3.7370000000000001</v>
      </c>
      <c r="AQ129" s="161">
        <f t="shared" si="75"/>
        <v>4.262069557171233E-2</v>
      </c>
      <c r="AR129" s="162">
        <f t="shared" si="76"/>
        <v>4.262069557171233E-2</v>
      </c>
      <c r="AS129" s="162">
        <f t="shared" si="77"/>
        <v>4.262069557171233E-2</v>
      </c>
      <c r="AT129" s="163">
        <f t="shared" si="78"/>
        <v>2.8550133067404726E-2</v>
      </c>
      <c r="AU129" s="162">
        <f t="shared" si="79"/>
        <v>2.8550133067404726E-2</v>
      </c>
      <c r="AV129" s="162">
        <f t="shared" si="80"/>
        <v>2.8550133067404726E-2</v>
      </c>
      <c r="AW129" s="163">
        <f t="shared" si="91"/>
        <v>7.6660335213166952E-2</v>
      </c>
      <c r="AX129" s="162">
        <f t="shared" si="91"/>
        <v>7.6660335213166952E-2</v>
      </c>
      <c r="AY129" s="162">
        <f t="shared" si="91"/>
        <v>7.6660335213166952E-2</v>
      </c>
      <c r="AZ129" s="163">
        <f t="shared" si="94"/>
        <v>0.13750000000000001</v>
      </c>
      <c r="BA129" s="162">
        <f t="shared" si="94"/>
        <v>0.13750000000000001</v>
      </c>
      <c r="BB129" s="162">
        <f t="shared" si="94"/>
        <v>0.13750000000000001</v>
      </c>
      <c r="BC129" s="180">
        <f t="shared" si="93"/>
        <v>227.21299999999999</v>
      </c>
      <c r="BD129" s="181">
        <f t="shared" si="93"/>
        <v>227.21299999999999</v>
      </c>
      <c r="BE129" s="181">
        <f t="shared" si="93"/>
        <v>227.21299999999999</v>
      </c>
      <c r="BF129" s="180">
        <f t="shared" si="64"/>
        <v>3.7370000000000001</v>
      </c>
      <c r="BG129" s="181">
        <f t="shared" si="64"/>
        <v>3.7370000000000001</v>
      </c>
      <c r="BH129" s="181">
        <f t="shared" si="64"/>
        <v>3.7370000000000001</v>
      </c>
      <c r="BI129" s="182">
        <f t="shared" si="85"/>
        <v>184.52850000000001</v>
      </c>
      <c r="BJ129" s="183">
        <f t="shared" si="85"/>
        <v>184.52850000000001</v>
      </c>
      <c r="BK129" s="183">
        <f t="shared" si="85"/>
        <v>184.52850000000001</v>
      </c>
      <c r="BL129" s="180">
        <f t="shared" si="82"/>
        <v>3.2958083333333335</v>
      </c>
      <c r="BM129" s="181">
        <f t="shared" si="82"/>
        <v>3.2958083333333335</v>
      </c>
      <c r="BN129" s="181">
        <f t="shared" si="82"/>
        <v>3.2958083333333335</v>
      </c>
    </row>
    <row r="130" spans="1:66">
      <c r="A130" s="6">
        <v>43252</v>
      </c>
      <c r="B130" s="43">
        <v>1.8672336348902974E-2</v>
      </c>
      <c r="C130" s="43">
        <v>1.8672336348902974E-2</v>
      </c>
      <c r="D130" s="43">
        <v>1.8672336348902974E-2</v>
      </c>
      <c r="E130" s="65">
        <v>1.2600141718974944E-2</v>
      </c>
      <c r="F130" s="43">
        <v>1.2600141718974944E-2</v>
      </c>
      <c r="G130" s="43">
        <v>1.2600141718974944E-2</v>
      </c>
      <c r="H130" s="9">
        <f t="shared" si="88"/>
        <v>225.01301350014177</v>
      </c>
      <c r="I130" s="8">
        <f t="shared" si="89"/>
        <v>147.37860049842365</v>
      </c>
      <c r="J130" s="45"/>
      <c r="K130" s="43">
        <f t="shared" ref="K130" si="96">(AVERAGE(I128:I130)/AVERAGE(I116:I118))-1</f>
        <v>3.3360865740217127E-2</v>
      </c>
      <c r="L130" s="43"/>
      <c r="M130" s="64">
        <v>5.1999999999999998E-3</v>
      </c>
      <c r="N130" s="7">
        <v>5.1999999999999998E-3</v>
      </c>
      <c r="O130" s="7">
        <v>5.1999999999999998E-3</v>
      </c>
      <c r="P130" s="65">
        <v>0.13750000000000001</v>
      </c>
      <c r="Q130" s="43">
        <v>0.13750000000000001</v>
      </c>
      <c r="R130" s="43">
        <v>0.13750000000000001</v>
      </c>
      <c r="S130" s="76">
        <v>269.959</v>
      </c>
      <c r="T130" s="9">
        <v>269.959</v>
      </c>
      <c r="U130" s="9">
        <v>269.959</v>
      </c>
      <c r="V130" s="73">
        <f t="shared" si="44"/>
        <v>3.8557999999999999</v>
      </c>
      <c r="W130" s="42">
        <v>3.8557999999999999</v>
      </c>
      <c r="X130" s="42">
        <f t="shared" si="45"/>
        <v>3.8557999999999999</v>
      </c>
      <c r="Y130" s="161">
        <f t="shared" si="66"/>
        <v>3.8594867001036537E-2</v>
      </c>
      <c r="Z130" s="162">
        <f t="shared" si="67"/>
        <v>3.8594867001036537E-2</v>
      </c>
      <c r="AA130" s="162">
        <f t="shared" si="68"/>
        <v>3.8594867001036537E-2</v>
      </c>
      <c r="AB130" s="163">
        <f t="shared" si="69"/>
        <v>1.8887284258576775E-2</v>
      </c>
      <c r="AC130" s="162">
        <f t="shared" si="70"/>
        <v>1.8887284258576775E-2</v>
      </c>
      <c r="AD130" s="162">
        <f t="shared" si="71"/>
        <v>1.8887284258576775E-2</v>
      </c>
      <c r="AE130" s="163">
        <f t="shared" si="81"/>
        <v>1.5681260608000347E-2</v>
      </c>
      <c r="AF130" s="162">
        <f t="shared" si="81"/>
        <v>1.5681260608000347E-2</v>
      </c>
      <c r="AG130" s="162">
        <f t="shared" si="81"/>
        <v>1.5681260608000347E-2</v>
      </c>
      <c r="AH130" s="163">
        <f t="shared" si="86"/>
        <v>0.13750000000000001</v>
      </c>
      <c r="AI130" s="162">
        <f t="shared" si="86"/>
        <v>0.13750000000000001</v>
      </c>
      <c r="AJ130" s="162">
        <f t="shared" si="86"/>
        <v>0.13750000000000001</v>
      </c>
      <c r="AK130" s="180">
        <f t="shared" si="84"/>
        <v>269.959</v>
      </c>
      <c r="AL130" s="181">
        <f t="shared" si="84"/>
        <v>269.959</v>
      </c>
      <c r="AM130" s="181">
        <f t="shared" si="84"/>
        <v>269.959</v>
      </c>
      <c r="AN130" s="180">
        <f t="shared" si="60"/>
        <v>3.8557999999999999</v>
      </c>
      <c r="AO130" s="181">
        <f t="shared" si="60"/>
        <v>3.8557999999999999</v>
      </c>
      <c r="AP130" s="181">
        <f t="shared" si="60"/>
        <v>3.8557999999999999</v>
      </c>
      <c r="AQ130" s="161">
        <f t="shared" si="75"/>
        <v>6.9212487797053468E-2</v>
      </c>
      <c r="AR130" s="162">
        <f t="shared" si="76"/>
        <v>6.9212487797053468E-2</v>
      </c>
      <c r="AS130" s="162">
        <f t="shared" si="77"/>
        <v>6.9212487797053468E-2</v>
      </c>
      <c r="AT130" s="163">
        <f t="shared" si="78"/>
        <v>4.3911039739086943E-2</v>
      </c>
      <c r="AU130" s="162">
        <f t="shared" si="79"/>
        <v>4.3911039739086943E-2</v>
      </c>
      <c r="AV130" s="162">
        <f t="shared" si="80"/>
        <v>4.3911039739086943E-2</v>
      </c>
      <c r="AW130" s="163">
        <f t="shared" si="91"/>
        <v>7.356310778323083E-2</v>
      </c>
      <c r="AX130" s="162">
        <f t="shared" si="91"/>
        <v>7.356310778323083E-2</v>
      </c>
      <c r="AY130" s="162">
        <f t="shared" si="91"/>
        <v>7.356310778323083E-2</v>
      </c>
      <c r="AZ130" s="163">
        <f t="shared" si="94"/>
        <v>0.13750000000000001</v>
      </c>
      <c r="BA130" s="162">
        <f t="shared" si="94"/>
        <v>0.13750000000000001</v>
      </c>
      <c r="BB130" s="162">
        <f t="shared" si="94"/>
        <v>0.13750000000000001</v>
      </c>
      <c r="BC130" s="180">
        <f t="shared" si="93"/>
        <v>269.959</v>
      </c>
      <c r="BD130" s="181">
        <f t="shared" si="93"/>
        <v>269.959</v>
      </c>
      <c r="BE130" s="181">
        <f t="shared" si="93"/>
        <v>269.959</v>
      </c>
      <c r="BF130" s="180">
        <f t="shared" si="64"/>
        <v>3.8557999999999999</v>
      </c>
      <c r="BG130" s="181">
        <f t="shared" si="64"/>
        <v>3.8557999999999999</v>
      </c>
      <c r="BH130" s="181">
        <f t="shared" si="64"/>
        <v>3.8557999999999999</v>
      </c>
      <c r="BI130" s="182">
        <f t="shared" si="85"/>
        <v>186.83425</v>
      </c>
      <c r="BJ130" s="183">
        <f t="shared" si="85"/>
        <v>186.83425</v>
      </c>
      <c r="BK130" s="183">
        <f t="shared" si="85"/>
        <v>186.83425</v>
      </c>
      <c r="BL130" s="180">
        <f t="shared" si="82"/>
        <v>3.3414416666666664</v>
      </c>
      <c r="BM130" s="181">
        <f t="shared" si="82"/>
        <v>3.3414416666666664</v>
      </c>
      <c r="BN130" s="181">
        <f t="shared" si="82"/>
        <v>3.3414416666666664</v>
      </c>
    </row>
    <row r="131" spans="1:66">
      <c r="A131" s="6">
        <v>43282</v>
      </c>
      <c r="B131" s="43">
        <v>5.067165546158936E-3</v>
      </c>
      <c r="C131" s="43">
        <v>5.067165546158936E-3</v>
      </c>
      <c r="D131" s="43">
        <v>5.067165546158936E-3</v>
      </c>
      <c r="E131" s="65">
        <v>3.3006506147337245E-3</v>
      </c>
      <c r="F131" s="43">
        <v>3.3006506147337245E-3</v>
      </c>
      <c r="G131" s="43">
        <v>3.3006506147337245E-3</v>
      </c>
      <c r="H131" s="9">
        <f t="shared" si="88"/>
        <v>58.942935555549496</v>
      </c>
      <c r="I131" s="8">
        <f t="shared" si="89"/>
        <v>147.86504576675736</v>
      </c>
      <c r="J131" s="45"/>
      <c r="K131" s="43"/>
      <c r="L131" s="43"/>
      <c r="M131" s="65">
        <v>5.4000000000000003E-3</v>
      </c>
      <c r="N131" s="43">
        <v>5.4000000000000003E-3</v>
      </c>
      <c r="O131" s="43">
        <v>5.4000000000000003E-3</v>
      </c>
      <c r="P131" s="65">
        <v>0.13750000000000001</v>
      </c>
      <c r="Q131" s="43">
        <v>0.13750000000000001</v>
      </c>
      <c r="R131" s="43">
        <v>0.13750000000000001</v>
      </c>
      <c r="S131" s="77">
        <v>214.38900000000001</v>
      </c>
      <c r="T131" s="45">
        <v>214.38900000000001</v>
      </c>
      <c r="U131" s="45">
        <v>214.38900000000001</v>
      </c>
      <c r="V131" s="73">
        <f t="shared" si="44"/>
        <v>3.7549000000000001</v>
      </c>
      <c r="W131" s="42">
        <v>3.7549000000000001</v>
      </c>
      <c r="X131" s="42">
        <f t="shared" si="45"/>
        <v>3.7549000000000001</v>
      </c>
      <c r="Y131" s="161">
        <f t="shared" si="66"/>
        <v>3.7944250715373995E-2</v>
      </c>
      <c r="Z131" s="162">
        <f t="shared" si="67"/>
        <v>3.7944250715373995E-2</v>
      </c>
      <c r="AA131" s="162">
        <f t="shared" si="68"/>
        <v>3.7944250715373995E-2</v>
      </c>
      <c r="AB131" s="163">
        <f t="shared" si="69"/>
        <v>2.000669106621733E-2</v>
      </c>
      <c r="AC131" s="162">
        <f t="shared" si="70"/>
        <v>2.000669106621733E-2</v>
      </c>
      <c r="AD131" s="162">
        <f t="shared" si="71"/>
        <v>2.000669106621733E-2</v>
      </c>
      <c r="AE131" s="163">
        <f t="shared" si="81"/>
        <v>1.5883346016000166E-2</v>
      </c>
      <c r="AF131" s="162">
        <f t="shared" si="81"/>
        <v>1.5883346016000166E-2</v>
      </c>
      <c r="AG131" s="162">
        <f t="shared" si="81"/>
        <v>1.5883346016000166E-2</v>
      </c>
      <c r="AH131" s="163">
        <f t="shared" si="86"/>
        <v>0.13750000000000001</v>
      </c>
      <c r="AI131" s="162">
        <f t="shared" si="86"/>
        <v>0.13750000000000001</v>
      </c>
      <c r="AJ131" s="162">
        <f t="shared" si="86"/>
        <v>0.13750000000000001</v>
      </c>
      <c r="AK131" s="180">
        <f t="shared" si="84"/>
        <v>214.38900000000001</v>
      </c>
      <c r="AL131" s="181">
        <f t="shared" si="84"/>
        <v>214.38900000000001</v>
      </c>
      <c r="AM131" s="181">
        <f t="shared" si="84"/>
        <v>214.38900000000001</v>
      </c>
      <c r="AN131" s="180">
        <f t="shared" si="60"/>
        <v>3.7549000000000001</v>
      </c>
      <c r="AO131" s="181">
        <f t="shared" si="60"/>
        <v>3.7549000000000001</v>
      </c>
      <c r="AP131" s="181">
        <f t="shared" si="60"/>
        <v>3.7549000000000001</v>
      </c>
      <c r="AQ131" s="161">
        <f t="shared" si="75"/>
        <v>8.2380865096944866E-2</v>
      </c>
      <c r="AR131" s="162">
        <f t="shared" si="76"/>
        <v>8.2380865096944866E-2</v>
      </c>
      <c r="AS131" s="162">
        <f t="shared" si="77"/>
        <v>8.2380865096944866E-2</v>
      </c>
      <c r="AT131" s="163">
        <f t="shared" si="78"/>
        <v>4.4848437303230515E-2</v>
      </c>
      <c r="AU131" s="162">
        <f t="shared" si="79"/>
        <v>4.4848437303230515E-2</v>
      </c>
      <c r="AV131" s="162">
        <f t="shared" si="80"/>
        <v>4.4848437303230515E-2</v>
      </c>
      <c r="AW131" s="163">
        <f t="shared" si="91"/>
        <v>7.0793996592519948E-2</v>
      </c>
      <c r="AX131" s="162">
        <f t="shared" si="91"/>
        <v>7.0793996592519948E-2</v>
      </c>
      <c r="AY131" s="162">
        <f t="shared" si="91"/>
        <v>7.0793996592519948E-2</v>
      </c>
      <c r="AZ131" s="163">
        <f t="shared" si="94"/>
        <v>0.13750000000000001</v>
      </c>
      <c r="BA131" s="162">
        <f t="shared" si="94"/>
        <v>0.13750000000000001</v>
      </c>
      <c r="BB131" s="162">
        <f t="shared" si="94"/>
        <v>0.13750000000000001</v>
      </c>
      <c r="BC131" s="180">
        <f t="shared" si="93"/>
        <v>214.38900000000001</v>
      </c>
      <c r="BD131" s="181">
        <f t="shared" si="93"/>
        <v>214.38900000000001</v>
      </c>
      <c r="BE131" s="181">
        <f t="shared" si="93"/>
        <v>214.38900000000001</v>
      </c>
      <c r="BF131" s="180">
        <f t="shared" si="64"/>
        <v>3.7549000000000001</v>
      </c>
      <c r="BG131" s="181">
        <f t="shared" si="64"/>
        <v>3.7549000000000001</v>
      </c>
      <c r="BH131" s="181">
        <f t="shared" si="64"/>
        <v>3.7549000000000001</v>
      </c>
      <c r="BI131" s="182">
        <f t="shared" si="85"/>
        <v>187.2224166666667</v>
      </c>
      <c r="BJ131" s="183">
        <f t="shared" si="85"/>
        <v>187.2224166666667</v>
      </c>
      <c r="BK131" s="183">
        <f t="shared" si="85"/>
        <v>187.2224166666667</v>
      </c>
      <c r="BL131" s="180">
        <f t="shared" si="82"/>
        <v>3.3934583333333332</v>
      </c>
      <c r="BM131" s="181">
        <f t="shared" si="82"/>
        <v>3.3934583333333332</v>
      </c>
      <c r="BN131" s="181">
        <f t="shared" si="82"/>
        <v>3.3934583333333332</v>
      </c>
    </row>
    <row r="132" spans="1:66">
      <c r="A132" s="6">
        <v>43313</v>
      </c>
      <c r="B132" s="43">
        <v>6.9991389207808563E-3</v>
      </c>
      <c r="C132" s="43">
        <v>6.9991389207808563E-3</v>
      </c>
      <c r="D132" s="43">
        <v>6.9991389207808563E-3</v>
      </c>
      <c r="E132" s="65">
        <v>-8.990122720112792E-4</v>
      </c>
      <c r="F132" s="43">
        <v>-8.990122720112792E-4</v>
      </c>
      <c r="G132" s="43">
        <v>-8.990122720112792E-4</v>
      </c>
      <c r="H132" s="9">
        <f t="shared" si="88"/>
        <v>-16.054538513184589</v>
      </c>
      <c r="I132" s="8">
        <f t="shared" si="89"/>
        <v>147.73211327601155</v>
      </c>
      <c r="J132" s="45"/>
      <c r="K132" s="43"/>
      <c r="L132" s="43"/>
      <c r="M132" s="65">
        <v>5.6999999999999993E-3</v>
      </c>
      <c r="N132" s="43">
        <v>5.6999999999999993E-3</v>
      </c>
      <c r="O132" s="43">
        <v>5.6999999999999993E-3</v>
      </c>
      <c r="P132" s="65">
        <v>0.13750000000000001</v>
      </c>
      <c r="Q132" s="43">
        <v>0.13750000000000001</v>
      </c>
      <c r="R132" s="43">
        <v>0.13750000000000001</v>
      </c>
      <c r="S132" s="77">
        <v>302.03399999999999</v>
      </c>
      <c r="T132" s="45">
        <v>302.03399999999999</v>
      </c>
      <c r="U132" s="45">
        <v>302.03399999999999</v>
      </c>
      <c r="V132" s="73">
        <f t="shared" si="44"/>
        <v>4.1353</v>
      </c>
      <c r="W132" s="42">
        <v>4.1353</v>
      </c>
      <c r="X132" s="42">
        <f t="shared" si="45"/>
        <v>4.1353</v>
      </c>
      <c r="Y132" s="161">
        <f t="shared" si="66"/>
        <v>3.1000074936194055E-2</v>
      </c>
      <c r="Z132" s="162">
        <f t="shared" si="67"/>
        <v>3.1000074936194055E-2</v>
      </c>
      <c r="AA132" s="162">
        <f t="shared" si="68"/>
        <v>3.1000074936194055E-2</v>
      </c>
      <c r="AB132" s="163">
        <f t="shared" si="69"/>
        <v>1.5029036331044576E-2</v>
      </c>
      <c r="AC132" s="162">
        <f t="shared" si="70"/>
        <v>1.5029036331044576E-2</v>
      </c>
      <c r="AD132" s="162">
        <f t="shared" si="71"/>
        <v>1.5029036331044576E-2</v>
      </c>
      <c r="AE132" s="163">
        <f t="shared" si="81"/>
        <v>1.638866005600037E-2</v>
      </c>
      <c r="AF132" s="162">
        <f t="shared" si="81"/>
        <v>1.638866005600037E-2</v>
      </c>
      <c r="AG132" s="162">
        <f t="shared" si="81"/>
        <v>1.638866005600037E-2</v>
      </c>
      <c r="AH132" s="163">
        <f t="shared" si="86"/>
        <v>0.13750000000000001</v>
      </c>
      <c r="AI132" s="162">
        <f t="shared" si="86"/>
        <v>0.13750000000000001</v>
      </c>
      <c r="AJ132" s="162">
        <f t="shared" si="86"/>
        <v>0.13750000000000001</v>
      </c>
      <c r="AK132" s="180">
        <f t="shared" si="84"/>
        <v>302.03399999999999</v>
      </c>
      <c r="AL132" s="181">
        <f t="shared" si="84"/>
        <v>302.03399999999999</v>
      </c>
      <c r="AM132" s="181">
        <f t="shared" si="84"/>
        <v>302.03399999999999</v>
      </c>
      <c r="AN132" s="180">
        <f t="shared" si="60"/>
        <v>4.1353</v>
      </c>
      <c r="AO132" s="181">
        <f t="shared" si="60"/>
        <v>4.1353</v>
      </c>
      <c r="AP132" s="181">
        <f t="shared" si="60"/>
        <v>4.1353</v>
      </c>
      <c r="AQ132" s="161">
        <f t="shared" si="75"/>
        <v>8.891296014947625E-2</v>
      </c>
      <c r="AR132" s="162">
        <f t="shared" si="76"/>
        <v>8.891296014947625E-2</v>
      </c>
      <c r="AS132" s="162">
        <f t="shared" si="77"/>
        <v>8.891296014947625E-2</v>
      </c>
      <c r="AT132" s="163">
        <f t="shared" si="78"/>
        <v>4.1930159672124878E-2</v>
      </c>
      <c r="AU132" s="162">
        <f t="shared" si="79"/>
        <v>4.1930159672124878E-2</v>
      </c>
      <c r="AV132" s="162">
        <f t="shared" si="80"/>
        <v>4.1930159672124878E-2</v>
      </c>
      <c r="AW132" s="163">
        <f t="shared" si="91"/>
        <v>6.8350716639977716E-2</v>
      </c>
      <c r="AX132" s="162">
        <f t="shared" si="91"/>
        <v>6.8350716639977716E-2</v>
      </c>
      <c r="AY132" s="162">
        <f t="shared" si="91"/>
        <v>6.8350716639977716E-2</v>
      </c>
      <c r="AZ132" s="163">
        <f t="shared" si="94"/>
        <v>0.13750000000000001</v>
      </c>
      <c r="BA132" s="162">
        <f t="shared" si="94"/>
        <v>0.13750000000000001</v>
      </c>
      <c r="BB132" s="162">
        <f t="shared" si="94"/>
        <v>0.13750000000000001</v>
      </c>
      <c r="BC132" s="180">
        <f t="shared" si="93"/>
        <v>302.03399999999999</v>
      </c>
      <c r="BD132" s="181">
        <f t="shared" si="93"/>
        <v>302.03399999999999</v>
      </c>
      <c r="BE132" s="181">
        <f t="shared" si="93"/>
        <v>302.03399999999999</v>
      </c>
      <c r="BF132" s="180">
        <f t="shared" si="64"/>
        <v>4.1353</v>
      </c>
      <c r="BG132" s="181">
        <f t="shared" si="64"/>
        <v>4.1353</v>
      </c>
      <c r="BH132" s="181">
        <f t="shared" si="64"/>
        <v>4.1353</v>
      </c>
      <c r="BI132" s="182">
        <f t="shared" si="85"/>
        <v>196.07858333333334</v>
      </c>
      <c r="BJ132" s="183">
        <f t="shared" si="85"/>
        <v>196.07858333333334</v>
      </c>
      <c r="BK132" s="183">
        <f t="shared" si="85"/>
        <v>196.07858333333334</v>
      </c>
      <c r="BL132" s="180">
        <f t="shared" si="82"/>
        <v>3.4758083333333336</v>
      </c>
      <c r="BM132" s="181">
        <f t="shared" si="82"/>
        <v>3.4758083333333336</v>
      </c>
      <c r="BN132" s="181">
        <f t="shared" si="82"/>
        <v>3.4758083333333336</v>
      </c>
    </row>
    <row r="133" spans="1:66">
      <c r="A133" s="6">
        <v>43344</v>
      </c>
      <c r="B133" s="43">
        <v>1.5243480974864498E-2</v>
      </c>
      <c r="C133" s="43">
        <v>1.5243480974864498E-2</v>
      </c>
      <c r="D133" s="43">
        <v>1.5243480974864498E-2</v>
      </c>
      <c r="E133" s="65">
        <v>4.7997057287958445E-3</v>
      </c>
      <c r="F133" s="43">
        <v>4.7997057287958445E-3</v>
      </c>
      <c r="G133" s="43">
        <v>4.7997057287958445E-3</v>
      </c>
      <c r="H133" s="9">
        <f t="shared" si="88"/>
        <v>85.713024030820819</v>
      </c>
      <c r="I133" s="8">
        <f t="shared" si="89"/>
        <v>148.44118394642953</v>
      </c>
      <c r="J133" s="45"/>
      <c r="K133" s="43">
        <f t="shared" ref="K133" si="97">(AVERAGE(I131:I133)/AVERAGE(I119:I121))-1</f>
        <v>4.4012922308842573E-2</v>
      </c>
      <c r="L133" s="43"/>
      <c r="M133" s="65">
        <v>4.6999999999999993E-3</v>
      </c>
      <c r="N133" s="43">
        <v>4.6999999999999993E-3</v>
      </c>
      <c r="O133" s="43">
        <v>4.6999999999999993E-3</v>
      </c>
      <c r="P133" s="65">
        <v>0.13750000000000001</v>
      </c>
      <c r="Q133" s="43">
        <v>0.13750000000000001</v>
      </c>
      <c r="R133" s="43">
        <v>0.13750000000000001</v>
      </c>
      <c r="S133" s="77">
        <v>262.964</v>
      </c>
      <c r="T133" s="45">
        <v>262.964</v>
      </c>
      <c r="U133" s="45">
        <v>262.964</v>
      </c>
      <c r="V133" s="73">
        <f t="shared" ref="V133:V167" si="98">W133</f>
        <v>4.0038999999999998</v>
      </c>
      <c r="W133" s="42">
        <v>4.0038999999999998</v>
      </c>
      <c r="X133" s="42">
        <f t="shared" ref="X133:X167" si="99">W133</f>
        <v>4.0038999999999998</v>
      </c>
      <c r="Y133" s="161">
        <f t="shared" si="66"/>
        <v>2.7529724342155504E-2</v>
      </c>
      <c r="Z133" s="162">
        <f t="shared" si="67"/>
        <v>2.7529724342155504E-2</v>
      </c>
      <c r="AA133" s="162">
        <f t="shared" si="68"/>
        <v>2.7529724342155504E-2</v>
      </c>
      <c r="AB133" s="163">
        <f t="shared" si="69"/>
        <v>7.2098896611334506E-3</v>
      </c>
      <c r="AC133" s="162">
        <f t="shared" si="70"/>
        <v>7.2098896611334506E-3</v>
      </c>
      <c r="AD133" s="162">
        <f t="shared" si="71"/>
        <v>7.2098896611334506E-3</v>
      </c>
      <c r="AE133" s="163">
        <f t="shared" si="81"/>
        <v>1.5883094666000019E-2</v>
      </c>
      <c r="AF133" s="162">
        <f t="shared" si="81"/>
        <v>1.5883094666000019E-2</v>
      </c>
      <c r="AG133" s="162">
        <f t="shared" si="81"/>
        <v>1.5883094666000019E-2</v>
      </c>
      <c r="AH133" s="163">
        <f t="shared" si="86"/>
        <v>0.13750000000000001</v>
      </c>
      <c r="AI133" s="162">
        <f t="shared" si="86"/>
        <v>0.13750000000000001</v>
      </c>
      <c r="AJ133" s="162">
        <f t="shared" si="86"/>
        <v>0.13750000000000001</v>
      </c>
      <c r="AK133" s="180">
        <f t="shared" si="84"/>
        <v>262.964</v>
      </c>
      <c r="AL133" s="181">
        <f t="shared" si="84"/>
        <v>262.964</v>
      </c>
      <c r="AM133" s="181">
        <f t="shared" si="84"/>
        <v>262.964</v>
      </c>
      <c r="AN133" s="180">
        <f t="shared" si="60"/>
        <v>4.0038999999999998</v>
      </c>
      <c r="AO133" s="181">
        <f t="shared" si="60"/>
        <v>4.0038999999999998</v>
      </c>
      <c r="AP133" s="181">
        <f t="shared" si="60"/>
        <v>4.0038999999999998</v>
      </c>
      <c r="AQ133" s="161">
        <f t="shared" si="75"/>
        <v>0.10035990114303361</v>
      </c>
      <c r="AR133" s="162">
        <f t="shared" si="76"/>
        <v>0.10035990114303361</v>
      </c>
      <c r="AS133" s="162">
        <f t="shared" si="77"/>
        <v>0.10035990114303361</v>
      </c>
      <c r="AT133" s="163">
        <f t="shared" si="78"/>
        <v>4.5259760164416463E-2</v>
      </c>
      <c r="AU133" s="162">
        <f t="shared" si="79"/>
        <v>4.5259760164416463E-2</v>
      </c>
      <c r="AV133" s="162">
        <f t="shared" si="80"/>
        <v>4.5259760164416463E-2</v>
      </c>
      <c r="AW133" s="163">
        <f t="shared" si="91"/>
        <v>6.6546070159166915E-2</v>
      </c>
      <c r="AX133" s="162">
        <f t="shared" si="91"/>
        <v>6.6546070159166915E-2</v>
      </c>
      <c r="AY133" s="162">
        <f t="shared" si="91"/>
        <v>6.6546070159166915E-2</v>
      </c>
      <c r="AZ133" s="163">
        <f t="shared" si="94"/>
        <v>0.13750000000000001</v>
      </c>
      <c r="BA133" s="162">
        <f t="shared" si="94"/>
        <v>0.13750000000000001</v>
      </c>
      <c r="BB133" s="162">
        <f t="shared" si="94"/>
        <v>0.13750000000000001</v>
      </c>
      <c r="BC133" s="180">
        <f t="shared" si="93"/>
        <v>262.964</v>
      </c>
      <c r="BD133" s="181">
        <f t="shared" si="93"/>
        <v>262.964</v>
      </c>
      <c r="BE133" s="181">
        <f t="shared" si="93"/>
        <v>262.964</v>
      </c>
      <c r="BF133" s="180">
        <f t="shared" si="64"/>
        <v>4.0038999999999998</v>
      </c>
      <c r="BG133" s="181">
        <f t="shared" si="64"/>
        <v>4.0038999999999998</v>
      </c>
      <c r="BH133" s="181">
        <f t="shared" si="64"/>
        <v>4.0038999999999998</v>
      </c>
      <c r="BI133" s="182">
        <f t="shared" si="85"/>
        <v>201.66683333333333</v>
      </c>
      <c r="BJ133" s="183">
        <f t="shared" si="85"/>
        <v>201.66683333333333</v>
      </c>
      <c r="BK133" s="183">
        <f t="shared" si="85"/>
        <v>201.66683333333333</v>
      </c>
      <c r="BL133" s="180">
        <f t="shared" si="82"/>
        <v>3.5454666666666665</v>
      </c>
      <c r="BM133" s="181">
        <f t="shared" si="82"/>
        <v>3.5454666666666665</v>
      </c>
      <c r="BN133" s="181">
        <f t="shared" si="82"/>
        <v>3.5454666666666665</v>
      </c>
    </row>
    <row r="134" spans="1:66">
      <c r="A134" s="6">
        <v>43374</v>
      </c>
      <c r="B134" s="43">
        <v>8.8591229594607857E-3</v>
      </c>
      <c r="C134" s="43">
        <v>8.8591229594607857E-3</v>
      </c>
      <c r="D134" s="43">
        <v>8.8591229594607857E-3</v>
      </c>
      <c r="E134" s="65">
        <v>4.4992648838870775E-3</v>
      </c>
      <c r="F134" s="43">
        <v>4.4992648838870775E-3</v>
      </c>
      <c r="G134" s="43">
        <v>4.4992648838870775E-3</v>
      </c>
      <c r="H134" s="9">
        <f t="shared" si="88"/>
        <v>80.34775898863127</v>
      </c>
      <c r="I134" s="8">
        <f t="shared" si="89"/>
        <v>149.10906015268233</v>
      </c>
      <c r="J134" s="45"/>
      <c r="K134" s="43"/>
      <c r="L134" s="43"/>
      <c r="M134" s="65">
        <v>5.4000000000000003E-3</v>
      </c>
      <c r="N134" s="43">
        <v>5.4000000000000003E-3</v>
      </c>
      <c r="O134" s="43">
        <v>5.4000000000000003E-3</v>
      </c>
      <c r="P134" s="65">
        <v>0.13750000000000001</v>
      </c>
      <c r="Q134" s="43">
        <v>0.13750000000000001</v>
      </c>
      <c r="R134" s="43">
        <v>0.13750000000000001</v>
      </c>
      <c r="S134" s="77">
        <v>204.42400000000001</v>
      </c>
      <c r="T134" s="45">
        <v>204.42400000000001</v>
      </c>
      <c r="U134" s="45">
        <v>204.42400000000001</v>
      </c>
      <c r="V134" s="73">
        <f t="shared" si="98"/>
        <v>3.7176999999999998</v>
      </c>
      <c r="W134" s="42">
        <v>3.7176999999999998</v>
      </c>
      <c r="X134" s="42">
        <f t="shared" si="99"/>
        <v>3.7176999999999998</v>
      </c>
      <c r="Y134" s="161">
        <f t="shared" si="66"/>
        <v>3.1406429391503954E-2</v>
      </c>
      <c r="Z134" s="162">
        <f t="shared" si="67"/>
        <v>3.1406429391503954E-2</v>
      </c>
      <c r="AA134" s="162">
        <f t="shared" si="68"/>
        <v>3.1406429391503954E-2</v>
      </c>
      <c r="AB134" s="163">
        <f t="shared" si="69"/>
        <v>8.4131741851098951E-3</v>
      </c>
      <c r="AC134" s="162">
        <f t="shared" si="70"/>
        <v>8.4131741851098951E-3</v>
      </c>
      <c r="AD134" s="162">
        <f t="shared" si="71"/>
        <v>8.4131741851098951E-3</v>
      </c>
      <c r="AE134" s="163">
        <f t="shared" si="81"/>
        <v>1.5883094666000019E-2</v>
      </c>
      <c r="AF134" s="162">
        <f t="shared" si="81"/>
        <v>1.5883094666000019E-2</v>
      </c>
      <c r="AG134" s="162">
        <f t="shared" si="81"/>
        <v>1.5883094666000019E-2</v>
      </c>
      <c r="AH134" s="163">
        <f t="shared" si="86"/>
        <v>0.13750000000000001</v>
      </c>
      <c r="AI134" s="162">
        <f t="shared" si="86"/>
        <v>0.13750000000000001</v>
      </c>
      <c r="AJ134" s="162">
        <f t="shared" si="86"/>
        <v>0.13750000000000001</v>
      </c>
      <c r="AK134" s="180">
        <f t="shared" si="84"/>
        <v>204.42400000000001</v>
      </c>
      <c r="AL134" s="181">
        <f t="shared" si="84"/>
        <v>204.42400000000001</v>
      </c>
      <c r="AM134" s="181">
        <f t="shared" si="84"/>
        <v>204.42400000000001</v>
      </c>
      <c r="AN134" s="180">
        <f t="shared" si="60"/>
        <v>3.7176999999999998</v>
      </c>
      <c r="AO134" s="181">
        <f t="shared" si="60"/>
        <v>3.7176999999999998</v>
      </c>
      <c r="AP134" s="181">
        <f t="shared" si="60"/>
        <v>3.7176999999999998</v>
      </c>
      <c r="AQ134" s="161">
        <f t="shared" si="75"/>
        <v>0.10793128114054529</v>
      </c>
      <c r="AR134" s="162">
        <f t="shared" si="76"/>
        <v>0.10793128114054529</v>
      </c>
      <c r="AS134" s="162">
        <f t="shared" si="77"/>
        <v>0.10793128114054529</v>
      </c>
      <c r="AT134" s="163">
        <f t="shared" si="78"/>
        <v>4.5570294494238217E-2</v>
      </c>
      <c r="AU134" s="162">
        <f t="shared" si="79"/>
        <v>4.5570294494238217E-2</v>
      </c>
      <c r="AV134" s="162">
        <f t="shared" si="80"/>
        <v>4.5570294494238217E-2</v>
      </c>
      <c r="AW134" s="163">
        <f t="shared" si="91"/>
        <v>6.5486306575940345E-2</v>
      </c>
      <c r="AX134" s="162">
        <f t="shared" si="91"/>
        <v>6.5486306575940345E-2</v>
      </c>
      <c r="AY134" s="162">
        <f t="shared" si="91"/>
        <v>6.5486306575940345E-2</v>
      </c>
      <c r="AZ134" s="163">
        <f t="shared" si="94"/>
        <v>0.13750000000000001</v>
      </c>
      <c r="BA134" s="162">
        <f t="shared" si="94"/>
        <v>0.13750000000000001</v>
      </c>
      <c r="BB134" s="162">
        <f t="shared" si="94"/>
        <v>0.13750000000000001</v>
      </c>
      <c r="BC134" s="180">
        <f t="shared" si="93"/>
        <v>204.42400000000001</v>
      </c>
      <c r="BD134" s="181">
        <f t="shared" si="93"/>
        <v>204.42400000000001</v>
      </c>
      <c r="BE134" s="181">
        <f t="shared" si="93"/>
        <v>204.42400000000001</v>
      </c>
      <c r="BF134" s="180">
        <f t="shared" si="64"/>
        <v>3.7176999999999998</v>
      </c>
      <c r="BG134" s="181">
        <f t="shared" si="64"/>
        <v>3.7176999999999998</v>
      </c>
      <c r="BH134" s="181">
        <f t="shared" si="64"/>
        <v>3.7176999999999998</v>
      </c>
      <c r="BI134" s="182">
        <f t="shared" si="85"/>
        <v>204.38808333333336</v>
      </c>
      <c r="BJ134" s="183">
        <f t="shared" si="85"/>
        <v>204.38808333333336</v>
      </c>
      <c r="BK134" s="183">
        <f t="shared" si="85"/>
        <v>204.38808333333336</v>
      </c>
      <c r="BL134" s="180">
        <f t="shared" si="82"/>
        <v>3.5821999999999998</v>
      </c>
      <c r="BM134" s="181">
        <f t="shared" si="82"/>
        <v>3.5821999999999998</v>
      </c>
      <c r="BN134" s="181">
        <f t="shared" si="82"/>
        <v>3.5821999999999998</v>
      </c>
    </row>
    <row r="135" spans="1:66">
      <c r="A135" s="6">
        <v>43405</v>
      </c>
      <c r="B135" s="43">
        <v>-4.8950581896910483E-3</v>
      </c>
      <c r="C135" s="43">
        <v>-4.8950581896910483E-3</v>
      </c>
      <c r="D135" s="43">
        <v>-4.8950581896910483E-3</v>
      </c>
      <c r="E135" s="65">
        <v>-2.1004410534337659E-3</v>
      </c>
      <c r="F135" s="43">
        <v>-2.1004410534337659E-3</v>
      </c>
      <c r="G135" s="43">
        <v>-2.1004410534337659E-3</v>
      </c>
      <c r="H135" s="9">
        <f t="shared" si="88"/>
        <v>-37.509623435488905</v>
      </c>
      <c r="I135" s="8">
        <f t="shared" si="89"/>
        <v>148.79586536129872</v>
      </c>
      <c r="J135" s="45"/>
      <c r="K135" s="43"/>
      <c r="L135" s="43"/>
      <c r="M135" s="65">
        <v>4.8999999999999998E-3</v>
      </c>
      <c r="N135" s="43">
        <v>4.8999999999999998E-3</v>
      </c>
      <c r="O135" s="43">
        <v>4.8999999999999998E-3</v>
      </c>
      <c r="P135" s="65">
        <v>0.13750000000000001</v>
      </c>
      <c r="Q135" s="43">
        <v>0.13750000000000001</v>
      </c>
      <c r="R135" s="43">
        <v>0.13750000000000001</v>
      </c>
      <c r="S135" s="77">
        <v>210.36500000000001</v>
      </c>
      <c r="T135" s="45">
        <v>210.36500000000001</v>
      </c>
      <c r="U135" s="45">
        <v>210.36500000000001</v>
      </c>
      <c r="V135" s="73">
        <f t="shared" si="98"/>
        <v>3.8632999999999997</v>
      </c>
      <c r="W135" s="42">
        <v>3.8632999999999997</v>
      </c>
      <c r="X135" s="42">
        <f t="shared" si="99"/>
        <v>3.8632999999999997</v>
      </c>
      <c r="Y135" s="161">
        <f t="shared" ref="Y135:Y166" si="100">FVSCHEDULE(1,B133:B135)-1</f>
        <v>1.9223944920526037E-2</v>
      </c>
      <c r="Z135" s="162">
        <f t="shared" ref="Z135:Z166" si="101">FVSCHEDULE(1,C133:C135)-1</f>
        <v>1.9223944920526037E-2</v>
      </c>
      <c r="AA135" s="162">
        <f t="shared" ref="AA135:AA166" si="102">FVSCHEDULE(1,D133:D135)-1</f>
        <v>1.9223944920526037E-2</v>
      </c>
      <c r="AB135" s="163">
        <f t="shared" ref="AB135:AB166" si="103">FVSCHEDULE(1,E133:E135)-1</f>
        <v>7.2005474077239118E-3</v>
      </c>
      <c r="AC135" s="162">
        <f t="shared" ref="AC135:AC166" si="104">FVSCHEDULE(1,F133:F135)-1</f>
        <v>7.2005474077239118E-3</v>
      </c>
      <c r="AD135" s="162">
        <f t="shared" ref="AD135:AD166" si="105">FVSCHEDULE(1,G133:G135)-1</f>
        <v>7.2005474077239118E-3</v>
      </c>
      <c r="AE135" s="163">
        <f t="shared" si="81"/>
        <v>1.5074994361999883E-2</v>
      </c>
      <c r="AF135" s="162">
        <f t="shared" si="81"/>
        <v>1.5074994361999883E-2</v>
      </c>
      <c r="AG135" s="162">
        <f t="shared" si="81"/>
        <v>1.5074994361999883E-2</v>
      </c>
      <c r="AH135" s="163">
        <f t="shared" si="86"/>
        <v>0.13750000000000001</v>
      </c>
      <c r="AI135" s="162">
        <f t="shared" si="86"/>
        <v>0.13750000000000001</v>
      </c>
      <c r="AJ135" s="162">
        <f t="shared" si="86"/>
        <v>0.13750000000000001</v>
      </c>
      <c r="AK135" s="180">
        <f t="shared" si="84"/>
        <v>210.36500000000001</v>
      </c>
      <c r="AL135" s="181">
        <f t="shared" si="84"/>
        <v>210.36500000000001</v>
      </c>
      <c r="AM135" s="181">
        <f t="shared" si="84"/>
        <v>210.36500000000001</v>
      </c>
      <c r="AN135" s="180">
        <f t="shared" si="60"/>
        <v>3.8632999999999997</v>
      </c>
      <c r="AO135" s="181">
        <f t="shared" si="60"/>
        <v>3.8632999999999997</v>
      </c>
      <c r="AP135" s="181">
        <f t="shared" si="60"/>
        <v>3.8632999999999997</v>
      </c>
      <c r="AQ135" s="161">
        <f t="shared" si="75"/>
        <v>9.6757571621582494E-2</v>
      </c>
      <c r="AR135" s="162">
        <f t="shared" si="76"/>
        <v>9.6757571621582494E-2</v>
      </c>
      <c r="AS135" s="162">
        <f t="shared" si="77"/>
        <v>9.6757571621582494E-2</v>
      </c>
      <c r="AT135" s="163">
        <f t="shared" si="78"/>
        <v>4.0460313958144756E-2</v>
      </c>
      <c r="AU135" s="162">
        <f t="shared" si="79"/>
        <v>4.0460313958144756E-2</v>
      </c>
      <c r="AV135" s="162">
        <f t="shared" si="80"/>
        <v>4.0460313958144756E-2</v>
      </c>
      <c r="AW135" s="163">
        <f t="shared" si="91"/>
        <v>6.4638748611079322E-2</v>
      </c>
      <c r="AX135" s="162">
        <f t="shared" si="91"/>
        <v>6.4638748611079322E-2</v>
      </c>
      <c r="AY135" s="162">
        <f t="shared" si="91"/>
        <v>6.4638748611079322E-2</v>
      </c>
      <c r="AZ135" s="163">
        <f t="shared" si="94"/>
        <v>0.13750000000000001</v>
      </c>
      <c r="BA135" s="162">
        <f t="shared" si="94"/>
        <v>0.13750000000000001</v>
      </c>
      <c r="BB135" s="162">
        <f t="shared" si="94"/>
        <v>0.13750000000000001</v>
      </c>
      <c r="BC135" s="180">
        <f t="shared" si="93"/>
        <v>210.36500000000001</v>
      </c>
      <c r="BD135" s="181">
        <f t="shared" si="93"/>
        <v>210.36500000000001</v>
      </c>
      <c r="BE135" s="181">
        <f t="shared" si="93"/>
        <v>210.36500000000001</v>
      </c>
      <c r="BF135" s="180">
        <f t="shared" si="64"/>
        <v>3.8632999999999997</v>
      </c>
      <c r="BG135" s="181">
        <f t="shared" si="64"/>
        <v>3.8632999999999997</v>
      </c>
      <c r="BH135" s="181">
        <f t="shared" si="64"/>
        <v>3.8632999999999997</v>
      </c>
      <c r="BI135" s="182">
        <f t="shared" si="85"/>
        <v>207.68258333333333</v>
      </c>
      <c r="BJ135" s="183">
        <f t="shared" si="85"/>
        <v>207.68258333333333</v>
      </c>
      <c r="BK135" s="183">
        <f t="shared" si="85"/>
        <v>207.68258333333333</v>
      </c>
      <c r="BL135" s="180">
        <f t="shared" si="82"/>
        <v>3.6323416666666666</v>
      </c>
      <c r="BM135" s="181">
        <f t="shared" si="82"/>
        <v>3.6323416666666666</v>
      </c>
      <c r="BN135" s="181">
        <f t="shared" si="82"/>
        <v>3.6323416666666666</v>
      </c>
    </row>
    <row r="136" spans="1:66">
      <c r="A136" s="6">
        <v>43435</v>
      </c>
      <c r="B136" s="43">
        <v>-1.0801687999709153E-2</v>
      </c>
      <c r="C136" s="55">
        <v>-1.0801687999709153E-2</v>
      </c>
      <c r="D136" s="55">
        <v>-1.0801687999709153E-2</v>
      </c>
      <c r="E136" s="65">
        <v>1.5001070102511616E-3</v>
      </c>
      <c r="F136" s="55">
        <v>1.5001070102511616E-3</v>
      </c>
      <c r="G136" s="55">
        <v>1.5001070102511616E-3</v>
      </c>
      <c r="H136" s="9">
        <f t="shared" si="88"/>
        <v>26.788873210924649</v>
      </c>
      <c r="I136" s="8">
        <f t="shared" si="89"/>
        <v>149.01907508202359</v>
      </c>
      <c r="J136" s="43">
        <f>(AVERAGE(I125:I136)/AVERAGE(I113:I124))-1</f>
        <v>3.6648502837672181E-2</v>
      </c>
      <c r="K136" s="43">
        <f t="shared" ref="K136" si="106">(AVERAGE(I134:I136)/AVERAGE(I122:I124))-1</f>
        <v>4.1152605081595794E-2</v>
      </c>
      <c r="L136" s="43"/>
      <c r="M136" s="65">
        <v>4.8999999999999998E-3</v>
      </c>
      <c r="N136" s="55">
        <v>4.8999999999999998E-3</v>
      </c>
      <c r="O136" s="55">
        <v>4.8999999999999998E-3</v>
      </c>
      <c r="P136" s="65">
        <v>0.13750000000000001</v>
      </c>
      <c r="Q136" s="55">
        <v>0.13750000000000001</v>
      </c>
      <c r="R136" s="55">
        <v>0.13750000000000001</v>
      </c>
      <c r="S136" s="104">
        <v>207.517</v>
      </c>
      <c r="T136" s="102">
        <v>207.517</v>
      </c>
      <c r="U136" s="102">
        <v>207.517</v>
      </c>
      <c r="V136" s="73">
        <f t="shared" si="98"/>
        <v>3.8748</v>
      </c>
      <c r="W136" s="56">
        <v>3.8748</v>
      </c>
      <c r="X136" s="56">
        <f t="shared" si="99"/>
        <v>3.8748</v>
      </c>
      <c r="Y136" s="161">
        <f t="shared" si="100"/>
        <v>-6.9233393180258007E-3</v>
      </c>
      <c r="Z136" s="162">
        <f t="shared" si="101"/>
        <v>-6.9233393180258007E-3</v>
      </c>
      <c r="AA136" s="162">
        <f t="shared" si="102"/>
        <v>-6.9233393180258007E-3</v>
      </c>
      <c r="AB136" s="163">
        <f t="shared" si="103"/>
        <v>3.8930647158041953E-3</v>
      </c>
      <c r="AC136" s="162">
        <f t="shared" si="104"/>
        <v>3.8930647158041953E-3</v>
      </c>
      <c r="AD136" s="162">
        <f t="shared" si="105"/>
        <v>3.8930647158041953E-3</v>
      </c>
      <c r="AE136" s="163">
        <f t="shared" si="81"/>
        <v>1.5277059653999725E-2</v>
      </c>
      <c r="AF136" s="162">
        <f t="shared" si="81"/>
        <v>1.5277059653999725E-2</v>
      </c>
      <c r="AG136" s="162">
        <f t="shared" si="81"/>
        <v>1.5277059653999725E-2</v>
      </c>
      <c r="AH136" s="163">
        <f t="shared" si="86"/>
        <v>0.13750000000000001</v>
      </c>
      <c r="AI136" s="162">
        <f t="shared" si="86"/>
        <v>0.13750000000000001</v>
      </c>
      <c r="AJ136" s="162">
        <f t="shared" si="86"/>
        <v>0.13750000000000001</v>
      </c>
      <c r="AK136" s="180">
        <f t="shared" si="84"/>
        <v>207.517</v>
      </c>
      <c r="AL136" s="181">
        <f t="shared" si="84"/>
        <v>207.517</v>
      </c>
      <c r="AM136" s="181">
        <f t="shared" si="84"/>
        <v>207.517</v>
      </c>
      <c r="AN136" s="180">
        <f t="shared" si="60"/>
        <v>3.8748</v>
      </c>
      <c r="AO136" s="181">
        <f t="shared" si="60"/>
        <v>3.8748</v>
      </c>
      <c r="AP136" s="181">
        <f t="shared" si="60"/>
        <v>3.8748</v>
      </c>
      <c r="AQ136" s="161">
        <f t="shared" si="75"/>
        <v>7.5368734029632511E-2</v>
      </c>
      <c r="AR136" s="162">
        <f t="shared" si="76"/>
        <v>7.5368734029632511E-2</v>
      </c>
      <c r="AS136" s="162">
        <f t="shared" si="77"/>
        <v>7.5368734029632511E-2</v>
      </c>
      <c r="AT136" s="163">
        <f t="shared" si="78"/>
        <v>3.7455811701915254E-2</v>
      </c>
      <c r="AU136" s="162">
        <f t="shared" si="79"/>
        <v>3.7455811701915254E-2</v>
      </c>
      <c r="AV136" s="162">
        <f t="shared" si="80"/>
        <v>3.7455811701915254E-2</v>
      </c>
      <c r="AW136" s="163">
        <f t="shared" si="91"/>
        <v>6.4109288322332647E-2</v>
      </c>
      <c r="AX136" s="162">
        <f t="shared" si="91"/>
        <v>6.4109288322332647E-2</v>
      </c>
      <c r="AY136" s="162">
        <f t="shared" si="91"/>
        <v>6.4109288322332647E-2</v>
      </c>
      <c r="AZ136" s="163">
        <f t="shared" si="94"/>
        <v>0.13750000000000001</v>
      </c>
      <c r="BA136" s="162">
        <f t="shared" si="94"/>
        <v>0.13750000000000001</v>
      </c>
      <c r="BB136" s="162">
        <f t="shared" si="94"/>
        <v>0.13750000000000001</v>
      </c>
      <c r="BC136" s="180">
        <f t="shared" si="93"/>
        <v>207.517</v>
      </c>
      <c r="BD136" s="181">
        <f t="shared" si="93"/>
        <v>207.517</v>
      </c>
      <c r="BE136" s="181">
        <f t="shared" si="93"/>
        <v>207.517</v>
      </c>
      <c r="BF136" s="180">
        <f t="shared" si="64"/>
        <v>3.8748</v>
      </c>
      <c r="BG136" s="181">
        <f t="shared" si="64"/>
        <v>3.8748</v>
      </c>
      <c r="BH136" s="181">
        <f t="shared" si="64"/>
        <v>3.8748</v>
      </c>
      <c r="BI136" s="182">
        <f t="shared" si="85"/>
        <v>211.47841666666667</v>
      </c>
      <c r="BJ136" s="183">
        <f t="shared" si="85"/>
        <v>211.47841666666667</v>
      </c>
      <c r="BK136" s="183">
        <f t="shared" si="85"/>
        <v>211.47841666666667</v>
      </c>
      <c r="BL136" s="180">
        <f t="shared" si="82"/>
        <v>3.6795749999999998</v>
      </c>
      <c r="BM136" s="181">
        <f t="shared" si="82"/>
        <v>3.6795749999999998</v>
      </c>
      <c r="BN136" s="181">
        <f t="shared" si="82"/>
        <v>3.6795749999999998</v>
      </c>
    </row>
    <row r="137" spans="1:66">
      <c r="A137" s="53">
        <v>43466</v>
      </c>
      <c r="B137" s="90">
        <v>6.6436635705269254E-5</v>
      </c>
      <c r="C137" s="90">
        <v>6.6436635705269254E-5</v>
      </c>
      <c r="D137" s="90">
        <v>6.6436635705269254E-5</v>
      </c>
      <c r="E137" s="91">
        <v>3.199617300675861E-3</v>
      </c>
      <c r="F137" s="90">
        <v>3.199617300675861E-3</v>
      </c>
      <c r="G137" s="90">
        <v>3.199617300675861E-3</v>
      </c>
      <c r="H137" s="101">
        <f t="shared" si="88"/>
        <v>57.138685177489812</v>
      </c>
      <c r="I137" s="99">
        <f t="shared" si="89"/>
        <v>149.49587909278674</v>
      </c>
      <c r="J137" s="97"/>
      <c r="K137" s="90"/>
      <c r="L137" s="90"/>
      <c r="M137" s="91">
        <v>5.4000000000000003E-3</v>
      </c>
      <c r="N137" s="90">
        <v>5.4000000000000003E-3</v>
      </c>
      <c r="O137" s="90">
        <v>5.4000000000000003E-3</v>
      </c>
      <c r="P137" s="91">
        <v>0.13750000000000001</v>
      </c>
      <c r="Q137" s="90">
        <v>0.13750000000000001</v>
      </c>
      <c r="R137" s="90">
        <v>0.13750000000000001</v>
      </c>
      <c r="S137" s="105">
        <v>166.26900000000001</v>
      </c>
      <c r="T137" s="103">
        <v>166.26900000000001</v>
      </c>
      <c r="U137" s="103">
        <v>166.26900000000001</v>
      </c>
      <c r="V137" s="94">
        <f t="shared" si="98"/>
        <v>3.6518999999999999</v>
      </c>
      <c r="W137" s="95">
        <v>3.6518999999999999</v>
      </c>
      <c r="X137" s="95">
        <f t="shared" si="99"/>
        <v>3.6518999999999999</v>
      </c>
      <c r="Y137" s="164">
        <f t="shared" si="100"/>
        <v>-1.5578473988567931E-2</v>
      </c>
      <c r="Z137" s="165">
        <f t="shared" si="101"/>
        <v>-1.5578473988567931E-2</v>
      </c>
      <c r="AA137" s="165">
        <f t="shared" si="102"/>
        <v>-1.5578473988567931E-2</v>
      </c>
      <c r="AB137" s="166">
        <f t="shared" si="103"/>
        <v>2.5942014503232969E-3</v>
      </c>
      <c r="AC137" s="165">
        <f t="shared" si="104"/>
        <v>2.5942014503232969E-3</v>
      </c>
      <c r="AD137" s="165">
        <f t="shared" si="105"/>
        <v>2.5942014503232969E-3</v>
      </c>
      <c r="AE137" s="166">
        <f t="shared" si="81"/>
        <v>1.5277059653999947E-2</v>
      </c>
      <c r="AF137" s="165">
        <f t="shared" si="81"/>
        <v>1.5277059653999947E-2</v>
      </c>
      <c r="AG137" s="165">
        <f t="shared" si="81"/>
        <v>1.5277059653999947E-2</v>
      </c>
      <c r="AH137" s="166">
        <f t="shared" si="86"/>
        <v>0.13750000000000001</v>
      </c>
      <c r="AI137" s="165">
        <f t="shared" si="86"/>
        <v>0.13750000000000001</v>
      </c>
      <c r="AJ137" s="165">
        <f t="shared" si="86"/>
        <v>0.13750000000000001</v>
      </c>
      <c r="AK137" s="184">
        <f t="shared" si="84"/>
        <v>166.26900000000001</v>
      </c>
      <c r="AL137" s="185">
        <f t="shared" si="84"/>
        <v>166.26900000000001</v>
      </c>
      <c r="AM137" s="185">
        <f t="shared" si="84"/>
        <v>166.26900000000001</v>
      </c>
      <c r="AN137" s="184">
        <f t="shared" si="60"/>
        <v>3.6518999999999999</v>
      </c>
      <c r="AO137" s="185">
        <f t="shared" si="60"/>
        <v>3.6518999999999999</v>
      </c>
      <c r="AP137" s="185">
        <f t="shared" si="60"/>
        <v>3.6518999999999999</v>
      </c>
      <c r="AQ137" s="164">
        <f t="shared" si="75"/>
        <v>6.7381182995235323E-2</v>
      </c>
      <c r="AR137" s="165">
        <f t="shared" si="76"/>
        <v>6.7381182995235323E-2</v>
      </c>
      <c r="AS137" s="165">
        <f t="shared" si="77"/>
        <v>6.7381182995235323E-2</v>
      </c>
      <c r="AT137" s="166">
        <f t="shared" si="78"/>
        <v>3.7765275659538577E-2</v>
      </c>
      <c r="AU137" s="165">
        <f t="shared" si="79"/>
        <v>3.7765275659538577E-2</v>
      </c>
      <c r="AV137" s="165">
        <f t="shared" si="80"/>
        <v>3.7765275659538577E-2</v>
      </c>
      <c r="AW137" s="166">
        <f t="shared" si="91"/>
        <v>6.3686099104467431E-2</v>
      </c>
      <c r="AX137" s="165">
        <f t="shared" si="91"/>
        <v>6.3686099104467431E-2</v>
      </c>
      <c r="AY137" s="165">
        <f t="shared" si="91"/>
        <v>6.3686099104467431E-2</v>
      </c>
      <c r="AZ137" s="166">
        <f t="shared" si="94"/>
        <v>0.13750000000000001</v>
      </c>
      <c r="BA137" s="165">
        <f t="shared" si="94"/>
        <v>0.13750000000000001</v>
      </c>
      <c r="BB137" s="165">
        <f t="shared" si="94"/>
        <v>0.13750000000000001</v>
      </c>
      <c r="BC137" s="184">
        <f t="shared" si="93"/>
        <v>166.26900000000001</v>
      </c>
      <c r="BD137" s="185">
        <f t="shared" si="93"/>
        <v>166.26900000000001</v>
      </c>
      <c r="BE137" s="185">
        <f t="shared" si="93"/>
        <v>166.26900000000001</v>
      </c>
      <c r="BF137" s="184">
        <f t="shared" si="64"/>
        <v>3.6518999999999999</v>
      </c>
      <c r="BG137" s="185">
        <f t="shared" si="64"/>
        <v>3.6518999999999999</v>
      </c>
      <c r="BH137" s="185">
        <f t="shared" si="64"/>
        <v>3.6518999999999999</v>
      </c>
      <c r="BI137" s="186">
        <f t="shared" si="85"/>
        <v>213.29208333333335</v>
      </c>
      <c r="BJ137" s="187">
        <f t="shared" si="85"/>
        <v>213.29208333333335</v>
      </c>
      <c r="BK137" s="187">
        <f t="shared" si="85"/>
        <v>213.29208333333335</v>
      </c>
      <c r="BL137" s="184">
        <f t="shared" si="82"/>
        <v>3.7203666666666666</v>
      </c>
      <c r="BM137" s="185">
        <f t="shared" si="82"/>
        <v>3.7203666666666666</v>
      </c>
      <c r="BN137" s="185">
        <f t="shared" si="82"/>
        <v>3.7203666666666666</v>
      </c>
    </row>
    <row r="138" spans="1:66">
      <c r="A138" s="6">
        <v>43497</v>
      </c>
      <c r="B138" s="43">
        <v>8.8467931611559969E-3</v>
      </c>
      <c r="C138" s="43">
        <v>8.8467931611559969E-3</v>
      </c>
      <c r="D138" s="43">
        <v>8.8467931611559969E-3</v>
      </c>
      <c r="E138" s="65">
        <v>4.2994529923214841E-3</v>
      </c>
      <c r="F138" s="43">
        <v>4.2994529923214841E-3</v>
      </c>
      <c r="G138" s="43">
        <v>4.2994529923214841E-3</v>
      </c>
      <c r="H138" s="9">
        <f t="shared" si="88"/>
        <v>76.779523261041732</v>
      </c>
      <c r="I138" s="8">
        <f t="shared" si="89"/>
        <v>150.13862959749196</v>
      </c>
      <c r="J138" s="45"/>
      <c r="K138" s="43"/>
      <c r="L138" s="43"/>
      <c r="M138" s="64">
        <v>4.8999999999999998E-3</v>
      </c>
      <c r="N138" s="7">
        <v>4.8999999999999998E-3</v>
      </c>
      <c r="O138" s="7">
        <v>4.8999999999999998E-3</v>
      </c>
      <c r="P138" s="65">
        <v>0.13750000000000001</v>
      </c>
      <c r="Q138" s="43">
        <v>0.13750000000000001</v>
      </c>
      <c r="R138" s="43">
        <v>0.13750000000000001</v>
      </c>
      <c r="S138" s="76">
        <v>156.23599999999999</v>
      </c>
      <c r="T138" s="9">
        <v>156.23599999999999</v>
      </c>
      <c r="U138" s="9">
        <v>156.23599999999999</v>
      </c>
      <c r="V138" s="73">
        <f t="shared" si="98"/>
        <v>3.7385000000000002</v>
      </c>
      <c r="W138" s="42">
        <v>3.7385000000000002</v>
      </c>
      <c r="X138" s="42">
        <f t="shared" si="99"/>
        <v>3.7385000000000002</v>
      </c>
      <c r="Y138" s="161">
        <f t="shared" si="100"/>
        <v>-1.9841547277136273E-3</v>
      </c>
      <c r="Z138" s="162">
        <f t="shared" si="101"/>
        <v>-1.9841547277136273E-3</v>
      </c>
      <c r="AA138" s="162">
        <f t="shared" si="102"/>
        <v>-1.9841547277136273E-3</v>
      </c>
      <c r="AB138" s="163">
        <f t="shared" si="103"/>
        <v>9.0242039517214323E-3</v>
      </c>
      <c r="AC138" s="162">
        <f t="shared" si="104"/>
        <v>9.0242039517214323E-3</v>
      </c>
      <c r="AD138" s="162">
        <f t="shared" si="105"/>
        <v>9.0242039517214323E-3</v>
      </c>
      <c r="AE138" s="163">
        <f t="shared" si="81"/>
        <v>1.5277059653999725E-2</v>
      </c>
      <c r="AF138" s="162">
        <f t="shared" si="81"/>
        <v>1.5277059653999725E-2</v>
      </c>
      <c r="AG138" s="162">
        <f t="shared" si="81"/>
        <v>1.5277059653999725E-2</v>
      </c>
      <c r="AH138" s="163">
        <f t="shared" si="86"/>
        <v>0.13750000000000001</v>
      </c>
      <c r="AI138" s="162">
        <f t="shared" si="86"/>
        <v>0.13750000000000001</v>
      </c>
      <c r="AJ138" s="162">
        <f t="shared" si="86"/>
        <v>0.13750000000000001</v>
      </c>
      <c r="AK138" s="180">
        <f t="shared" si="84"/>
        <v>156.23599999999999</v>
      </c>
      <c r="AL138" s="181">
        <f t="shared" si="84"/>
        <v>156.23599999999999</v>
      </c>
      <c r="AM138" s="181">
        <f t="shared" si="84"/>
        <v>156.23599999999999</v>
      </c>
      <c r="AN138" s="180">
        <f t="shared" si="60"/>
        <v>3.7385000000000002</v>
      </c>
      <c r="AO138" s="181">
        <f t="shared" si="60"/>
        <v>3.7385000000000002</v>
      </c>
      <c r="AP138" s="181">
        <f t="shared" si="60"/>
        <v>3.7385000000000002</v>
      </c>
      <c r="AQ138" s="161">
        <f t="shared" si="75"/>
        <v>7.6036730884909032E-2</v>
      </c>
      <c r="AR138" s="162">
        <f t="shared" si="76"/>
        <v>7.6036730884909032E-2</v>
      </c>
      <c r="AS138" s="162">
        <f t="shared" si="77"/>
        <v>7.6036730884909032E-2</v>
      </c>
      <c r="AT138" s="163">
        <f t="shared" si="78"/>
        <v>3.890225411907422E-2</v>
      </c>
      <c r="AU138" s="162">
        <f t="shared" si="79"/>
        <v>3.890225411907422E-2</v>
      </c>
      <c r="AV138" s="162">
        <f t="shared" si="80"/>
        <v>3.890225411907422E-2</v>
      </c>
      <c r="AW138" s="163">
        <f t="shared" si="91"/>
        <v>6.4003743768742849E-2</v>
      </c>
      <c r="AX138" s="162">
        <f t="shared" si="91"/>
        <v>6.4003743768742849E-2</v>
      </c>
      <c r="AY138" s="162">
        <f t="shared" si="91"/>
        <v>6.4003743768742849E-2</v>
      </c>
      <c r="AZ138" s="163">
        <f t="shared" si="94"/>
        <v>0.13750000000000001</v>
      </c>
      <c r="BA138" s="162">
        <f t="shared" si="94"/>
        <v>0.13750000000000001</v>
      </c>
      <c r="BB138" s="162">
        <f t="shared" si="94"/>
        <v>0.13750000000000001</v>
      </c>
      <c r="BC138" s="180">
        <f t="shared" si="93"/>
        <v>156.23599999999999</v>
      </c>
      <c r="BD138" s="181">
        <f t="shared" si="93"/>
        <v>156.23599999999999</v>
      </c>
      <c r="BE138" s="181">
        <f t="shared" si="93"/>
        <v>156.23599999999999</v>
      </c>
      <c r="BF138" s="180">
        <f t="shared" si="64"/>
        <v>3.7385000000000002</v>
      </c>
      <c r="BG138" s="181">
        <f t="shared" si="64"/>
        <v>3.7385000000000002</v>
      </c>
      <c r="BH138" s="181">
        <f t="shared" si="64"/>
        <v>3.7385000000000002</v>
      </c>
      <c r="BI138" s="182">
        <f t="shared" si="85"/>
        <v>213.28475000000003</v>
      </c>
      <c r="BJ138" s="183">
        <f t="shared" si="85"/>
        <v>213.28475000000003</v>
      </c>
      <c r="BK138" s="183">
        <f t="shared" si="85"/>
        <v>213.28475000000003</v>
      </c>
      <c r="BL138" s="180">
        <f t="shared" si="82"/>
        <v>3.7615000000000003</v>
      </c>
      <c r="BM138" s="181">
        <f t="shared" si="82"/>
        <v>3.7615000000000003</v>
      </c>
      <c r="BN138" s="181">
        <f t="shared" si="82"/>
        <v>3.7615000000000003</v>
      </c>
    </row>
    <row r="139" spans="1:66">
      <c r="A139" s="6">
        <v>43525</v>
      </c>
      <c r="B139" s="43">
        <v>1.2553467825433984E-2</v>
      </c>
      <c r="C139" s="43">
        <v>1.2553467825433984E-2</v>
      </c>
      <c r="D139" s="43">
        <v>1.2553467825433984E-2</v>
      </c>
      <c r="E139" s="65">
        <v>7.4996156787503487E-3</v>
      </c>
      <c r="F139" s="43">
        <v>7.4996156787503487E-3</v>
      </c>
      <c r="G139" s="43">
        <v>7.4996156787503487E-3</v>
      </c>
      <c r="H139" s="9">
        <f t="shared" si="88"/>
        <v>133.9279479235739</v>
      </c>
      <c r="I139" s="8">
        <f t="shared" si="89"/>
        <v>151.26461161800739</v>
      </c>
      <c r="J139" s="45"/>
      <c r="K139" s="43">
        <f t="shared" ref="K139" si="107">(AVERAGE(I137:I139)/AVERAGE(I125:I127))-1</f>
        <v>4.0811509444523608E-2</v>
      </c>
      <c r="L139" s="43"/>
      <c r="M139" s="64">
        <v>4.6999999999999993E-3</v>
      </c>
      <c r="N139" s="7">
        <v>4.6999999999999993E-3</v>
      </c>
      <c r="O139" s="7">
        <v>4.6999999999999993E-3</v>
      </c>
      <c r="P139" s="65">
        <v>0.13750000000000001</v>
      </c>
      <c r="Q139" s="43">
        <v>0.13750000000000001</v>
      </c>
      <c r="R139" s="43">
        <v>0.13750000000000001</v>
      </c>
      <c r="S139" s="76">
        <v>179.98099999999999</v>
      </c>
      <c r="T139" s="9">
        <v>179.98099999999999</v>
      </c>
      <c r="U139" s="9">
        <v>179.98099999999999</v>
      </c>
      <c r="V139" s="73">
        <f t="shared" si="98"/>
        <v>3.8967000000000001</v>
      </c>
      <c r="W139" s="42">
        <v>3.8967000000000001</v>
      </c>
      <c r="X139" s="42">
        <f t="shared" si="99"/>
        <v>3.8967000000000001</v>
      </c>
      <c r="Y139" s="161">
        <f t="shared" si="100"/>
        <v>2.1579184695260656E-2</v>
      </c>
      <c r="Z139" s="162">
        <f t="shared" si="101"/>
        <v>2.1579184695260656E-2</v>
      </c>
      <c r="AA139" s="162">
        <f t="shared" si="102"/>
        <v>2.1579184695260656E-2</v>
      </c>
      <c r="AB139" s="163">
        <f t="shared" si="103"/>
        <v>1.5068785890315128E-2</v>
      </c>
      <c r="AC139" s="162">
        <f t="shared" si="104"/>
        <v>1.5068785890315128E-2</v>
      </c>
      <c r="AD139" s="162">
        <f t="shared" si="105"/>
        <v>1.5068785890315128E-2</v>
      </c>
      <c r="AE139" s="163">
        <f t="shared" si="81"/>
        <v>1.5074994361999883E-2</v>
      </c>
      <c r="AF139" s="162">
        <f t="shared" si="81"/>
        <v>1.5074994361999883E-2</v>
      </c>
      <c r="AG139" s="162">
        <f t="shared" si="81"/>
        <v>1.5074994361999883E-2</v>
      </c>
      <c r="AH139" s="163">
        <f t="shared" si="86"/>
        <v>0.13750000000000001</v>
      </c>
      <c r="AI139" s="162">
        <f t="shared" si="86"/>
        <v>0.13750000000000001</v>
      </c>
      <c r="AJ139" s="162">
        <f t="shared" si="86"/>
        <v>0.13750000000000001</v>
      </c>
      <c r="AK139" s="180">
        <f t="shared" si="84"/>
        <v>179.98099999999999</v>
      </c>
      <c r="AL139" s="181">
        <f t="shared" si="84"/>
        <v>179.98099999999999</v>
      </c>
      <c r="AM139" s="181">
        <f t="shared" si="84"/>
        <v>179.98099999999999</v>
      </c>
      <c r="AN139" s="180">
        <f t="shared" si="60"/>
        <v>3.8967000000000001</v>
      </c>
      <c r="AO139" s="181">
        <f t="shared" si="60"/>
        <v>3.8967000000000001</v>
      </c>
      <c r="AP139" s="181">
        <f t="shared" si="60"/>
        <v>3.8967000000000001</v>
      </c>
      <c r="AQ139" s="161">
        <f t="shared" si="75"/>
        <v>8.266818870931969E-2</v>
      </c>
      <c r="AR139" s="162">
        <f t="shared" si="76"/>
        <v>8.266818870931969E-2</v>
      </c>
      <c r="AS139" s="162">
        <f t="shared" si="77"/>
        <v>8.266818870931969E-2</v>
      </c>
      <c r="AT139" s="163">
        <f t="shared" si="78"/>
        <v>4.575283531443497E-2</v>
      </c>
      <c r="AU139" s="162">
        <f t="shared" si="79"/>
        <v>4.575283531443497E-2</v>
      </c>
      <c r="AV139" s="162">
        <f t="shared" si="80"/>
        <v>4.575283531443497E-2</v>
      </c>
      <c r="AW139" s="163">
        <f t="shared" si="91"/>
        <v>6.3368707216210352E-2</v>
      </c>
      <c r="AX139" s="162">
        <f t="shared" si="91"/>
        <v>6.3368707216210352E-2</v>
      </c>
      <c r="AY139" s="162">
        <f t="shared" si="91"/>
        <v>6.3368707216210352E-2</v>
      </c>
      <c r="AZ139" s="163">
        <f t="shared" si="94"/>
        <v>0.13750000000000001</v>
      </c>
      <c r="BA139" s="162">
        <f t="shared" si="94"/>
        <v>0.13750000000000001</v>
      </c>
      <c r="BB139" s="162">
        <f t="shared" si="94"/>
        <v>0.13750000000000001</v>
      </c>
      <c r="BC139" s="180">
        <f t="shared" si="93"/>
        <v>179.98099999999999</v>
      </c>
      <c r="BD139" s="181">
        <f t="shared" si="93"/>
        <v>179.98099999999999</v>
      </c>
      <c r="BE139" s="181">
        <f t="shared" si="93"/>
        <v>179.98099999999999</v>
      </c>
      <c r="BF139" s="180">
        <f t="shared" si="64"/>
        <v>3.8967000000000001</v>
      </c>
      <c r="BG139" s="181">
        <f t="shared" si="64"/>
        <v>3.8967000000000001</v>
      </c>
      <c r="BH139" s="181">
        <f t="shared" si="64"/>
        <v>3.8967000000000001</v>
      </c>
      <c r="BI139" s="182">
        <f t="shared" si="85"/>
        <v>214.59991666666664</v>
      </c>
      <c r="BJ139" s="183">
        <f t="shared" si="85"/>
        <v>214.59991666666664</v>
      </c>
      <c r="BK139" s="183">
        <f t="shared" si="85"/>
        <v>214.59991666666664</v>
      </c>
      <c r="BL139" s="180">
        <f t="shared" si="82"/>
        <v>3.8092416666666669</v>
      </c>
      <c r="BM139" s="181">
        <f t="shared" si="82"/>
        <v>3.8092416666666669</v>
      </c>
      <c r="BN139" s="181">
        <f t="shared" si="82"/>
        <v>3.8092416666666669</v>
      </c>
    </row>
    <row r="140" spans="1:66">
      <c r="A140" s="6">
        <v>43556</v>
      </c>
      <c r="B140" s="43">
        <v>9.1862954143242526E-3</v>
      </c>
      <c r="C140" s="43">
        <v>9.1862954143242526E-3</v>
      </c>
      <c r="D140" s="43">
        <v>9.1862954143242526E-3</v>
      </c>
      <c r="E140" s="65">
        <v>5.6996950247900635E-3</v>
      </c>
      <c r="F140" s="43">
        <v>5.6996950247900635E-3</v>
      </c>
      <c r="G140" s="43">
        <v>5.6996950247900635E-3</v>
      </c>
      <c r="H140" s="9">
        <f t="shared" si="88"/>
        <v>101.78501021368773</v>
      </c>
      <c r="I140" s="8">
        <f t="shared" si="89"/>
        <v>152.12677377227334</v>
      </c>
      <c r="J140" s="150"/>
      <c r="K140" s="43"/>
      <c r="L140" s="43"/>
      <c r="M140" s="64">
        <v>5.1999999999999998E-3</v>
      </c>
      <c r="N140" s="7">
        <v>5.1999999999999998E-3</v>
      </c>
      <c r="O140" s="7">
        <v>5.1999999999999998E-3</v>
      </c>
      <c r="P140" s="65">
        <v>0.13750000000000001</v>
      </c>
      <c r="Q140" s="43">
        <v>0.13750000000000001</v>
      </c>
      <c r="R140" s="43">
        <v>0.13750000000000001</v>
      </c>
      <c r="S140" s="76">
        <v>172.61199999999999</v>
      </c>
      <c r="T140" s="9">
        <v>172.61199999999999</v>
      </c>
      <c r="U140" s="9">
        <v>172.61199999999999</v>
      </c>
      <c r="V140" s="73">
        <f t="shared" si="98"/>
        <v>3.9453</v>
      </c>
      <c r="W140" s="42">
        <v>3.9453</v>
      </c>
      <c r="X140" s="42">
        <f t="shared" si="99"/>
        <v>3.9453</v>
      </c>
      <c r="Y140" s="161">
        <f t="shared" si="100"/>
        <v>3.0895223664570981E-2</v>
      </c>
      <c r="Z140" s="162">
        <f t="shared" si="101"/>
        <v>3.0895223664570981E-2</v>
      </c>
      <c r="AA140" s="162">
        <f t="shared" si="102"/>
        <v>3.0895223664570981E-2</v>
      </c>
      <c r="AB140" s="163">
        <f t="shared" si="103"/>
        <v>1.7598442816298077E-2</v>
      </c>
      <c r="AC140" s="162">
        <f t="shared" si="104"/>
        <v>1.7598442816298077E-2</v>
      </c>
      <c r="AD140" s="162">
        <f t="shared" si="105"/>
        <v>1.7598442816298077E-2</v>
      </c>
      <c r="AE140" s="163">
        <f t="shared" si="81"/>
        <v>1.4873069755999779E-2</v>
      </c>
      <c r="AF140" s="162">
        <f t="shared" si="81"/>
        <v>1.4873069755999779E-2</v>
      </c>
      <c r="AG140" s="162">
        <f t="shared" si="81"/>
        <v>1.4873069755999779E-2</v>
      </c>
      <c r="AH140" s="163">
        <f t="shared" si="86"/>
        <v>0.13750000000000001</v>
      </c>
      <c r="AI140" s="162">
        <f t="shared" si="86"/>
        <v>0.13750000000000001</v>
      </c>
      <c r="AJ140" s="162">
        <f t="shared" si="86"/>
        <v>0.13750000000000001</v>
      </c>
      <c r="AK140" s="180">
        <f t="shared" si="84"/>
        <v>172.61199999999999</v>
      </c>
      <c r="AL140" s="181">
        <f t="shared" si="84"/>
        <v>172.61199999999999</v>
      </c>
      <c r="AM140" s="181">
        <f t="shared" si="84"/>
        <v>172.61199999999999</v>
      </c>
      <c r="AN140" s="180">
        <f t="shared" si="60"/>
        <v>3.9453</v>
      </c>
      <c r="AO140" s="181">
        <f t="shared" si="60"/>
        <v>3.9453</v>
      </c>
      <c r="AP140" s="181">
        <f t="shared" si="60"/>
        <v>3.9453</v>
      </c>
      <c r="AQ140" s="161">
        <f t="shared" si="75"/>
        <v>8.6424350577289477E-2</v>
      </c>
      <c r="AR140" s="162">
        <f t="shared" si="76"/>
        <v>8.6424350577289477E-2</v>
      </c>
      <c r="AS140" s="162">
        <f t="shared" si="77"/>
        <v>8.6424350577289477E-2</v>
      </c>
      <c r="AT140" s="163">
        <f t="shared" si="78"/>
        <v>4.9405059413443642E-2</v>
      </c>
      <c r="AU140" s="162">
        <f t="shared" si="79"/>
        <v>4.9405059413443642E-2</v>
      </c>
      <c r="AV140" s="162">
        <f t="shared" si="80"/>
        <v>4.9405059413443642E-2</v>
      </c>
      <c r="AW140" s="163">
        <f t="shared" si="91"/>
        <v>6.3368707216210352E-2</v>
      </c>
      <c r="AX140" s="162">
        <f t="shared" si="91"/>
        <v>6.3368707216210352E-2</v>
      </c>
      <c r="AY140" s="162">
        <f t="shared" si="91"/>
        <v>6.3368707216210352E-2</v>
      </c>
      <c r="AZ140" s="163">
        <f t="shared" si="94"/>
        <v>0.13750000000000001</v>
      </c>
      <c r="BA140" s="162">
        <f t="shared" si="94"/>
        <v>0.13750000000000001</v>
      </c>
      <c r="BB140" s="162">
        <f t="shared" si="94"/>
        <v>0.13750000000000001</v>
      </c>
      <c r="BC140" s="180">
        <f t="shared" si="93"/>
        <v>172.61199999999999</v>
      </c>
      <c r="BD140" s="181">
        <f t="shared" si="93"/>
        <v>172.61199999999999</v>
      </c>
      <c r="BE140" s="181">
        <f t="shared" si="93"/>
        <v>172.61199999999999</v>
      </c>
      <c r="BF140" s="180">
        <f t="shared" si="64"/>
        <v>3.9453</v>
      </c>
      <c r="BG140" s="181">
        <f t="shared" si="64"/>
        <v>3.9453</v>
      </c>
      <c r="BH140" s="181">
        <f t="shared" si="64"/>
        <v>3.9453</v>
      </c>
      <c r="BI140" s="182">
        <f t="shared" si="85"/>
        <v>214.49691666666664</v>
      </c>
      <c r="BJ140" s="183">
        <f t="shared" si="85"/>
        <v>214.49691666666664</v>
      </c>
      <c r="BK140" s="183">
        <f t="shared" si="85"/>
        <v>214.49691666666664</v>
      </c>
      <c r="BL140" s="180">
        <f t="shared" si="82"/>
        <v>3.8479250000000005</v>
      </c>
      <c r="BM140" s="181">
        <f t="shared" si="82"/>
        <v>3.8479250000000005</v>
      </c>
      <c r="BN140" s="181">
        <f t="shared" si="82"/>
        <v>3.8479250000000005</v>
      </c>
    </row>
    <row r="141" spans="1:66">
      <c r="A141" s="6">
        <v>43586</v>
      </c>
      <c r="B141" s="43">
        <v>4.4546758328694036E-3</v>
      </c>
      <c r="C141" s="43">
        <v>4.4546758328694036E-3</v>
      </c>
      <c r="D141" s="43">
        <v>4.4546758328694036E-3</v>
      </c>
      <c r="E141" s="65">
        <v>1.3001778382095708E-3</v>
      </c>
      <c r="F141" s="43">
        <v>1.3001778382095708E-3</v>
      </c>
      <c r="G141" s="43">
        <v>1.3001778382095708E-3</v>
      </c>
      <c r="H141" s="9">
        <f t="shared" si="88"/>
        <v>23.218543091548309</v>
      </c>
      <c r="I141" s="8">
        <f t="shared" si="89"/>
        <v>152.32456563213037</v>
      </c>
      <c r="J141" s="45"/>
      <c r="K141" s="43"/>
      <c r="L141" s="43"/>
      <c r="M141" s="64">
        <v>5.4000000000000003E-3</v>
      </c>
      <c r="N141" s="7">
        <v>5.4000000000000003E-3</v>
      </c>
      <c r="O141" s="7">
        <v>5.4000000000000003E-3</v>
      </c>
      <c r="P141" s="65">
        <v>0.13750000000000001</v>
      </c>
      <c r="Q141" s="43">
        <v>0.13750000000000001</v>
      </c>
      <c r="R141" s="43">
        <v>0.13750000000000001</v>
      </c>
      <c r="S141" s="76">
        <v>181.328</v>
      </c>
      <c r="T141" s="9">
        <v>181.328</v>
      </c>
      <c r="U141" s="9">
        <v>181.328</v>
      </c>
      <c r="V141" s="73">
        <f t="shared" si="98"/>
        <v>3.9407000000000001</v>
      </c>
      <c r="W141" s="42">
        <v>3.9407000000000001</v>
      </c>
      <c r="X141" s="42">
        <f t="shared" si="99"/>
        <v>3.9407000000000001</v>
      </c>
      <c r="Y141" s="161">
        <f t="shared" si="100"/>
        <v>2.6407116247073592E-2</v>
      </c>
      <c r="Z141" s="162">
        <f t="shared" si="101"/>
        <v>2.6407116247073592E-2</v>
      </c>
      <c r="AA141" s="162">
        <f t="shared" si="102"/>
        <v>2.6407116247073592E-2</v>
      </c>
      <c r="AB141" s="163">
        <f t="shared" si="103"/>
        <v>1.4559451091959108E-2</v>
      </c>
      <c r="AC141" s="162">
        <f t="shared" si="104"/>
        <v>1.4559451091959108E-2</v>
      </c>
      <c r="AD141" s="162">
        <f t="shared" si="105"/>
        <v>1.4559451091959108E-2</v>
      </c>
      <c r="AE141" s="163">
        <f t="shared" si="81"/>
        <v>1.5378031976000184E-2</v>
      </c>
      <c r="AF141" s="162">
        <f t="shared" si="81"/>
        <v>1.5378031976000184E-2</v>
      </c>
      <c r="AG141" s="162">
        <f t="shared" si="81"/>
        <v>1.5378031976000184E-2</v>
      </c>
      <c r="AH141" s="163">
        <f t="shared" si="86"/>
        <v>0.13750000000000001</v>
      </c>
      <c r="AI141" s="162">
        <f t="shared" si="86"/>
        <v>0.13750000000000001</v>
      </c>
      <c r="AJ141" s="162">
        <f t="shared" si="86"/>
        <v>0.13750000000000001</v>
      </c>
      <c r="AK141" s="180">
        <f t="shared" si="84"/>
        <v>181.328</v>
      </c>
      <c r="AL141" s="181">
        <f t="shared" si="84"/>
        <v>181.328</v>
      </c>
      <c r="AM141" s="181">
        <f t="shared" si="84"/>
        <v>181.328</v>
      </c>
      <c r="AN141" s="180">
        <f t="shared" si="60"/>
        <v>3.9407000000000001</v>
      </c>
      <c r="AO141" s="181">
        <f t="shared" si="60"/>
        <v>3.9407000000000001</v>
      </c>
      <c r="AP141" s="181">
        <f t="shared" si="60"/>
        <v>3.9407000000000001</v>
      </c>
      <c r="AQ141" s="161">
        <f t="shared" si="75"/>
        <v>7.6429040566929007E-2</v>
      </c>
      <c r="AR141" s="162">
        <f t="shared" si="76"/>
        <v>7.6429040566929007E-2</v>
      </c>
      <c r="AS141" s="162">
        <f t="shared" si="77"/>
        <v>7.6429040566929007E-2</v>
      </c>
      <c r="AT141" s="163">
        <f t="shared" si="78"/>
        <v>4.658258542783722E-2</v>
      </c>
      <c r="AU141" s="162">
        <f t="shared" si="79"/>
        <v>4.658258542783722E-2</v>
      </c>
      <c r="AV141" s="162">
        <f t="shared" si="80"/>
        <v>4.658258542783722E-2</v>
      </c>
      <c r="AW141" s="163">
        <f t="shared" si="91"/>
        <v>6.3580280775147102E-2</v>
      </c>
      <c r="AX141" s="162">
        <f t="shared" si="91"/>
        <v>6.3580280775147102E-2</v>
      </c>
      <c r="AY141" s="162">
        <f t="shared" si="91"/>
        <v>6.3580280775147102E-2</v>
      </c>
      <c r="AZ141" s="163">
        <f t="shared" si="94"/>
        <v>0.13750000000000001</v>
      </c>
      <c r="BA141" s="162">
        <f t="shared" si="94"/>
        <v>0.13750000000000001</v>
      </c>
      <c r="BB141" s="162">
        <f t="shared" si="94"/>
        <v>0.13750000000000001</v>
      </c>
      <c r="BC141" s="180">
        <f t="shared" si="93"/>
        <v>181.328</v>
      </c>
      <c r="BD141" s="181">
        <f t="shared" si="93"/>
        <v>181.328</v>
      </c>
      <c r="BE141" s="181">
        <f t="shared" si="93"/>
        <v>181.328</v>
      </c>
      <c r="BF141" s="180">
        <f t="shared" si="64"/>
        <v>3.9407000000000001</v>
      </c>
      <c r="BG141" s="181">
        <f t="shared" si="64"/>
        <v>3.9407000000000001</v>
      </c>
      <c r="BH141" s="181">
        <f t="shared" si="64"/>
        <v>3.9407000000000001</v>
      </c>
      <c r="BI141" s="182">
        <f t="shared" si="85"/>
        <v>210.67316666666667</v>
      </c>
      <c r="BJ141" s="183">
        <f t="shared" si="85"/>
        <v>210.67316666666667</v>
      </c>
      <c r="BK141" s="183">
        <f t="shared" si="85"/>
        <v>210.67316666666667</v>
      </c>
      <c r="BL141" s="180">
        <f t="shared" si="82"/>
        <v>3.8649000000000004</v>
      </c>
      <c r="BM141" s="181">
        <f t="shared" si="82"/>
        <v>3.8649000000000004</v>
      </c>
      <c r="BN141" s="181">
        <f t="shared" si="82"/>
        <v>3.8649000000000004</v>
      </c>
    </row>
    <row r="142" spans="1:66">
      <c r="A142" s="6">
        <v>43617</v>
      </c>
      <c r="B142" s="43">
        <v>7.9525522287211547E-3</v>
      </c>
      <c r="C142" s="43">
        <v>7.9525522287211547E-3</v>
      </c>
      <c r="D142" s="43">
        <v>7.9525522287211547E-3</v>
      </c>
      <c r="E142" s="65">
        <v>9.9736274274730974E-5</v>
      </c>
      <c r="F142" s="43">
        <v>9.9736274274730974E-5</v>
      </c>
      <c r="G142" s="43">
        <v>9.9736274274730974E-5</v>
      </c>
      <c r="H142" s="9">
        <f t="shared" si="88"/>
        <v>1.7810878742766711</v>
      </c>
      <c r="I142" s="8">
        <f t="shared" si="89"/>
        <v>152.33975791678705</v>
      </c>
      <c r="J142" s="45"/>
      <c r="K142" s="43">
        <f t="shared" ref="K142" si="108">(AVERAGE(I140:I142)/AVERAGE(I128:I130))-1</f>
        <v>4.3168563629946588E-2</v>
      </c>
      <c r="L142" s="43"/>
      <c r="M142" s="64">
        <v>4.6999999999999993E-3</v>
      </c>
      <c r="N142" s="7">
        <v>4.6999999999999993E-3</v>
      </c>
      <c r="O142" s="7">
        <v>4.6999999999999993E-3</v>
      </c>
      <c r="P142" s="65">
        <v>0.13750000000000001</v>
      </c>
      <c r="Q142" s="43">
        <v>0.13750000000000001</v>
      </c>
      <c r="R142" s="43">
        <v>0.13750000000000001</v>
      </c>
      <c r="S142" s="76">
        <v>150.196</v>
      </c>
      <c r="T142" s="9">
        <v>150.196</v>
      </c>
      <c r="U142" s="9">
        <v>150.196</v>
      </c>
      <c r="V142" s="73">
        <f t="shared" si="98"/>
        <v>3.8322000000000003</v>
      </c>
      <c r="W142" s="42">
        <v>3.8322000000000003</v>
      </c>
      <c r="X142" s="42">
        <f t="shared" si="99"/>
        <v>3.8322000000000003</v>
      </c>
      <c r="Y142" s="161">
        <f t="shared" si="100"/>
        <v>2.1743251414473752E-2</v>
      </c>
      <c r="Z142" s="162">
        <f t="shared" si="101"/>
        <v>2.1743251414473752E-2</v>
      </c>
      <c r="AA142" s="162">
        <f t="shared" si="102"/>
        <v>2.1743251414473752E-2</v>
      </c>
      <c r="AB142" s="163">
        <f t="shared" si="103"/>
        <v>7.1077186347772159E-3</v>
      </c>
      <c r="AC142" s="162">
        <f t="shared" si="104"/>
        <v>7.1077186347772159E-3</v>
      </c>
      <c r="AD142" s="162">
        <f t="shared" si="105"/>
        <v>7.1077186347772159E-3</v>
      </c>
      <c r="AE142" s="163">
        <f t="shared" si="81"/>
        <v>1.5378031976000184E-2</v>
      </c>
      <c r="AF142" s="162">
        <f t="shared" si="81"/>
        <v>1.5378031976000184E-2</v>
      </c>
      <c r="AG142" s="162">
        <f t="shared" si="81"/>
        <v>1.5378031976000184E-2</v>
      </c>
      <c r="AH142" s="163">
        <f t="shared" si="86"/>
        <v>0.13750000000000001</v>
      </c>
      <c r="AI142" s="162">
        <f t="shared" si="86"/>
        <v>0.13750000000000001</v>
      </c>
      <c r="AJ142" s="162">
        <f t="shared" si="86"/>
        <v>0.13750000000000001</v>
      </c>
      <c r="AK142" s="180">
        <f t="shared" si="84"/>
        <v>150.196</v>
      </c>
      <c r="AL142" s="181">
        <f t="shared" si="84"/>
        <v>150.196</v>
      </c>
      <c r="AM142" s="181">
        <f t="shared" si="84"/>
        <v>150.196</v>
      </c>
      <c r="AN142" s="180">
        <f t="shared" si="60"/>
        <v>3.8322000000000003</v>
      </c>
      <c r="AO142" s="181">
        <f t="shared" si="60"/>
        <v>3.8322000000000003</v>
      </c>
      <c r="AP142" s="181">
        <f t="shared" si="60"/>
        <v>3.8322000000000003</v>
      </c>
      <c r="AQ142" s="161">
        <f t="shared" si="75"/>
        <v>6.5101465915270218E-2</v>
      </c>
      <c r="AR142" s="162">
        <f t="shared" si="76"/>
        <v>6.5101465915270218E-2</v>
      </c>
      <c r="AS142" s="162">
        <f t="shared" si="77"/>
        <v>6.5101465915270218E-2</v>
      </c>
      <c r="AT142" s="163">
        <f t="shared" si="78"/>
        <v>3.3662671524801846E-2</v>
      </c>
      <c r="AU142" s="162">
        <f t="shared" si="79"/>
        <v>3.3662671524801846E-2</v>
      </c>
      <c r="AV142" s="162">
        <f t="shared" si="80"/>
        <v>3.3662671524801846E-2</v>
      </c>
      <c r="AW142" s="163">
        <f t="shared" si="91"/>
        <v>6.3051241638270916E-2</v>
      </c>
      <c r="AX142" s="162">
        <f t="shared" si="91"/>
        <v>6.3051241638270916E-2</v>
      </c>
      <c r="AY142" s="162">
        <f t="shared" si="91"/>
        <v>6.3051241638270916E-2</v>
      </c>
      <c r="AZ142" s="163">
        <f t="shared" si="94"/>
        <v>0.13750000000000001</v>
      </c>
      <c r="BA142" s="162">
        <f t="shared" si="94"/>
        <v>0.13750000000000001</v>
      </c>
      <c r="BB142" s="162">
        <f t="shared" si="94"/>
        <v>0.13750000000000001</v>
      </c>
      <c r="BC142" s="180">
        <f t="shared" si="93"/>
        <v>150.196</v>
      </c>
      <c r="BD142" s="181">
        <f t="shared" si="93"/>
        <v>150.196</v>
      </c>
      <c r="BE142" s="181">
        <f t="shared" si="93"/>
        <v>150.196</v>
      </c>
      <c r="BF142" s="180">
        <f t="shared" si="64"/>
        <v>3.8322000000000003</v>
      </c>
      <c r="BG142" s="181">
        <f t="shared" si="64"/>
        <v>3.8322000000000003</v>
      </c>
      <c r="BH142" s="181">
        <f t="shared" si="64"/>
        <v>3.8322000000000003</v>
      </c>
      <c r="BI142" s="182">
        <f t="shared" si="85"/>
        <v>200.69291666666663</v>
      </c>
      <c r="BJ142" s="183">
        <f t="shared" si="85"/>
        <v>200.69291666666663</v>
      </c>
      <c r="BK142" s="183">
        <f t="shared" si="85"/>
        <v>200.69291666666663</v>
      </c>
      <c r="BL142" s="180">
        <f t="shared" si="82"/>
        <v>3.8629333333333338</v>
      </c>
      <c r="BM142" s="181">
        <f t="shared" si="82"/>
        <v>3.8629333333333338</v>
      </c>
      <c r="BN142" s="181">
        <f t="shared" si="82"/>
        <v>3.8629333333333338</v>
      </c>
    </row>
    <row r="143" spans="1:66">
      <c r="A143" s="6">
        <v>43647</v>
      </c>
      <c r="B143" s="43">
        <v>3.9611549509019905E-3</v>
      </c>
      <c r="C143" s="43">
        <v>3.9611549509019905E-3</v>
      </c>
      <c r="D143" s="43">
        <v>3.9611549509019905E-3</v>
      </c>
      <c r="E143" s="65">
        <v>1.9005536729015393E-3</v>
      </c>
      <c r="F143" s="43">
        <v>1.9005536729015393E-3</v>
      </c>
      <c r="G143" s="43">
        <v>1.9005536729015393E-3</v>
      </c>
      <c r="H143" s="9">
        <f t="shared" si="88"/>
        <v>33.940039627834324</v>
      </c>
      <c r="I143" s="8">
        <f t="shared" si="89"/>
        <v>152.62928780322474</v>
      </c>
      <c r="J143" s="45"/>
      <c r="K143" s="43"/>
      <c r="L143" s="43"/>
      <c r="M143" s="65">
        <v>5.6999999999999993E-3</v>
      </c>
      <c r="N143" s="43">
        <v>5.6999999999999993E-3</v>
      </c>
      <c r="O143" s="43">
        <v>5.6999999999999993E-3</v>
      </c>
      <c r="P143" s="65">
        <v>0.13750000000000001</v>
      </c>
      <c r="Q143" s="43">
        <v>0.13750000000000001</v>
      </c>
      <c r="R143" s="43">
        <v>0.13750000000000001</v>
      </c>
      <c r="S143" s="77">
        <v>127.02200000000001</v>
      </c>
      <c r="T143" s="45">
        <v>127.02200000000001</v>
      </c>
      <c r="U143" s="45">
        <v>127.02200000000001</v>
      </c>
      <c r="V143" s="73">
        <f t="shared" si="98"/>
        <v>3.7648999999999999</v>
      </c>
      <c r="W143" s="42">
        <v>3.7648999999999999</v>
      </c>
      <c r="X143" s="42">
        <f t="shared" si="99"/>
        <v>3.7648999999999999</v>
      </c>
      <c r="Y143" s="161">
        <f t="shared" si="100"/>
        <v>1.6453096335621087E-2</v>
      </c>
      <c r="Z143" s="162">
        <f t="shared" si="101"/>
        <v>1.6453096335621087E-2</v>
      </c>
      <c r="AA143" s="162">
        <f t="shared" si="102"/>
        <v>1.6453096335621087E-2</v>
      </c>
      <c r="AB143" s="163">
        <f t="shared" si="103"/>
        <v>3.3032583186416442E-3</v>
      </c>
      <c r="AC143" s="162">
        <f t="shared" si="104"/>
        <v>3.3032583186416442E-3</v>
      </c>
      <c r="AD143" s="162">
        <f t="shared" si="105"/>
        <v>3.3032583186416442E-3</v>
      </c>
      <c r="AE143" s="163">
        <f t="shared" si="81"/>
        <v>1.5883094666000019E-2</v>
      </c>
      <c r="AF143" s="162">
        <f t="shared" si="81"/>
        <v>1.5883094666000019E-2</v>
      </c>
      <c r="AG143" s="162">
        <f t="shared" si="81"/>
        <v>1.5883094666000019E-2</v>
      </c>
      <c r="AH143" s="163">
        <f t="shared" si="86"/>
        <v>0.13750000000000001</v>
      </c>
      <c r="AI143" s="162">
        <f t="shared" si="86"/>
        <v>0.13750000000000001</v>
      </c>
      <c r="AJ143" s="162">
        <f t="shared" si="86"/>
        <v>0.13750000000000001</v>
      </c>
      <c r="AK143" s="180">
        <f t="shared" si="84"/>
        <v>127.02200000000001</v>
      </c>
      <c r="AL143" s="181">
        <f t="shared" si="84"/>
        <v>127.02200000000001</v>
      </c>
      <c r="AM143" s="181">
        <f t="shared" si="84"/>
        <v>127.02200000000001</v>
      </c>
      <c r="AN143" s="180">
        <f t="shared" si="60"/>
        <v>3.7648999999999999</v>
      </c>
      <c r="AO143" s="181">
        <f t="shared" si="60"/>
        <v>3.7648999999999999</v>
      </c>
      <c r="AP143" s="181">
        <f t="shared" si="60"/>
        <v>3.7648999999999999</v>
      </c>
      <c r="AQ143" s="161">
        <f t="shared" si="75"/>
        <v>6.3929391504018218E-2</v>
      </c>
      <c r="AR143" s="162">
        <f t="shared" si="76"/>
        <v>6.3929391504018218E-2</v>
      </c>
      <c r="AS143" s="162">
        <f t="shared" si="77"/>
        <v>6.3929391504018218E-2</v>
      </c>
      <c r="AT143" s="163">
        <f t="shared" si="78"/>
        <v>3.2220204658661933E-2</v>
      </c>
      <c r="AU143" s="162">
        <f t="shared" si="79"/>
        <v>3.2220204658661933E-2</v>
      </c>
      <c r="AV143" s="162">
        <f t="shared" si="80"/>
        <v>3.2220204658661933E-2</v>
      </c>
      <c r="AW143" s="163">
        <f t="shared" si="91"/>
        <v>6.3368444117375411E-2</v>
      </c>
      <c r="AX143" s="162">
        <f t="shared" si="91"/>
        <v>6.3368444117375411E-2</v>
      </c>
      <c r="AY143" s="162">
        <f t="shared" si="91"/>
        <v>6.3368444117375411E-2</v>
      </c>
      <c r="AZ143" s="163">
        <f t="shared" si="94"/>
        <v>0.13750000000000001</v>
      </c>
      <c r="BA143" s="162">
        <f t="shared" si="94"/>
        <v>0.13750000000000001</v>
      </c>
      <c r="BB143" s="162">
        <f t="shared" si="94"/>
        <v>0.13750000000000001</v>
      </c>
      <c r="BC143" s="180">
        <f t="shared" si="93"/>
        <v>127.02200000000001</v>
      </c>
      <c r="BD143" s="181">
        <f t="shared" si="93"/>
        <v>127.02200000000001</v>
      </c>
      <c r="BE143" s="181">
        <f t="shared" si="93"/>
        <v>127.02200000000001</v>
      </c>
      <c r="BF143" s="180">
        <f t="shared" si="64"/>
        <v>3.7648999999999999</v>
      </c>
      <c r="BG143" s="181">
        <f t="shared" si="64"/>
        <v>3.7648999999999999</v>
      </c>
      <c r="BH143" s="181">
        <f t="shared" si="64"/>
        <v>3.7648999999999999</v>
      </c>
      <c r="BI143" s="182">
        <f t="shared" si="85"/>
        <v>193.41233333333335</v>
      </c>
      <c r="BJ143" s="183">
        <f t="shared" si="85"/>
        <v>193.41233333333335</v>
      </c>
      <c r="BK143" s="183">
        <f t="shared" si="85"/>
        <v>193.41233333333335</v>
      </c>
      <c r="BL143" s="180">
        <f t="shared" si="82"/>
        <v>3.8637666666666663</v>
      </c>
      <c r="BM143" s="181">
        <f t="shared" si="82"/>
        <v>3.8637666666666663</v>
      </c>
      <c r="BN143" s="181">
        <f t="shared" si="82"/>
        <v>3.8637666666666663</v>
      </c>
    </row>
    <row r="144" spans="1:66">
      <c r="A144" s="6">
        <v>43678</v>
      </c>
      <c r="B144" s="43">
        <v>-6.6689508003010545E-3</v>
      </c>
      <c r="C144" s="43">
        <v>-6.6689508003010545E-3</v>
      </c>
      <c r="D144" s="43">
        <v>-6.6689508003010545E-3</v>
      </c>
      <c r="E144" s="65">
        <v>1.1006512026767723E-3</v>
      </c>
      <c r="F144" s="43">
        <v>1.1006512026767723E-3</v>
      </c>
      <c r="G144" s="43">
        <v>1.1006512026767723E-3</v>
      </c>
      <c r="H144" s="9">
        <f t="shared" si="88"/>
        <v>19.655401459008647</v>
      </c>
      <c r="I144" s="8">
        <f t="shared" si="89"/>
        <v>152.79727941240907</v>
      </c>
      <c r="J144" s="45"/>
      <c r="K144" s="43"/>
      <c r="L144" s="43"/>
      <c r="M144" s="65">
        <v>5.0000000000000001E-3</v>
      </c>
      <c r="N144" s="43">
        <v>5.0000000000000001E-3</v>
      </c>
      <c r="O144" s="43">
        <v>5.0000000000000001E-3</v>
      </c>
      <c r="P144" s="65">
        <v>0.13750000000000001</v>
      </c>
      <c r="Q144" s="43">
        <v>0.13750000000000001</v>
      </c>
      <c r="R144" s="43">
        <v>0.13750000000000001</v>
      </c>
      <c r="S144" s="77">
        <v>135.55000000000001</v>
      </c>
      <c r="T144" s="45">
        <v>135.55000000000001</v>
      </c>
      <c r="U144" s="45">
        <v>135.55000000000001</v>
      </c>
      <c r="V144" s="73">
        <f t="shared" si="98"/>
        <v>4.1384999999999996</v>
      </c>
      <c r="W144" s="42">
        <v>4.1384999999999996</v>
      </c>
      <c r="X144" s="42">
        <f t="shared" si="99"/>
        <v>4.1384999999999996</v>
      </c>
      <c r="Y144" s="161">
        <f t="shared" si="100"/>
        <v>5.1965956633610588E-3</v>
      </c>
      <c r="Z144" s="162">
        <f t="shared" si="101"/>
        <v>5.1965956633610588E-3</v>
      </c>
      <c r="AA144" s="162">
        <f t="shared" si="102"/>
        <v>5.1965956633610588E-3</v>
      </c>
      <c r="AB144" s="163">
        <f t="shared" si="103"/>
        <v>3.1033325341645046E-3</v>
      </c>
      <c r="AC144" s="162">
        <f t="shared" si="104"/>
        <v>3.1033325341645046E-3</v>
      </c>
      <c r="AD144" s="162">
        <f t="shared" si="105"/>
        <v>3.1033325341645046E-3</v>
      </c>
      <c r="AE144" s="163">
        <f t="shared" si="81"/>
        <v>1.5478923949999723E-2</v>
      </c>
      <c r="AF144" s="162">
        <f t="shared" si="81"/>
        <v>1.5478923949999723E-2</v>
      </c>
      <c r="AG144" s="162">
        <f t="shared" si="81"/>
        <v>1.5478923949999723E-2</v>
      </c>
      <c r="AH144" s="163">
        <f t="shared" si="86"/>
        <v>0.13750000000000001</v>
      </c>
      <c r="AI144" s="162">
        <f t="shared" si="86"/>
        <v>0.13750000000000001</v>
      </c>
      <c r="AJ144" s="162">
        <f t="shared" si="86"/>
        <v>0.13750000000000001</v>
      </c>
      <c r="AK144" s="180">
        <f t="shared" si="84"/>
        <v>135.55000000000001</v>
      </c>
      <c r="AL144" s="181">
        <f t="shared" si="84"/>
        <v>135.55000000000001</v>
      </c>
      <c r="AM144" s="181">
        <f t="shared" si="84"/>
        <v>135.55000000000001</v>
      </c>
      <c r="AN144" s="180">
        <f t="shared" si="60"/>
        <v>4.1384999999999996</v>
      </c>
      <c r="AO144" s="181">
        <f t="shared" si="60"/>
        <v>4.1384999999999996</v>
      </c>
      <c r="AP144" s="181">
        <f t="shared" si="60"/>
        <v>4.1384999999999996</v>
      </c>
      <c r="AQ144" s="161">
        <f t="shared" ref="AQ144:AQ175" si="109">FVSCHEDULE(1,B133:B144)-1</f>
        <v>4.9488582353418797E-2</v>
      </c>
      <c r="AR144" s="162">
        <f t="shared" ref="AR144:AR175" si="110">FVSCHEDULE(1,C133:C144)-1</f>
        <v>4.9488582353418797E-2</v>
      </c>
      <c r="AS144" s="162">
        <f t="shared" ref="AS144:AS175" si="111">FVSCHEDULE(1,D133:D144)-1</f>
        <v>4.9488582353418797E-2</v>
      </c>
      <c r="AT144" s="163">
        <f t="shared" ref="AT144:AT175" si="112">FVSCHEDULE(1,E133:E144)-1</f>
        <v>3.4286155014476183E-2</v>
      </c>
      <c r="AU144" s="162">
        <f t="shared" ref="AU144:AU175" si="113">FVSCHEDULE(1,F133:F144)-1</f>
        <v>3.4286155014476183E-2</v>
      </c>
      <c r="AV144" s="162">
        <f t="shared" ref="AV144:AV175" si="114">FVSCHEDULE(1,G133:G144)-1</f>
        <v>3.4286155014476183E-2</v>
      </c>
      <c r="AW144" s="163">
        <f t="shared" si="91"/>
        <v>6.2628304999464701E-2</v>
      </c>
      <c r="AX144" s="162">
        <f t="shared" si="91"/>
        <v>6.2628304999464701E-2</v>
      </c>
      <c r="AY144" s="162">
        <f t="shared" si="91"/>
        <v>6.2628304999464701E-2</v>
      </c>
      <c r="AZ144" s="163">
        <f t="shared" si="94"/>
        <v>0.13750000000000001</v>
      </c>
      <c r="BA144" s="162">
        <f t="shared" si="94"/>
        <v>0.13750000000000001</v>
      </c>
      <c r="BB144" s="162">
        <f t="shared" si="94"/>
        <v>0.13750000000000001</v>
      </c>
      <c r="BC144" s="180">
        <f t="shared" si="93"/>
        <v>135.55000000000001</v>
      </c>
      <c r="BD144" s="181">
        <f t="shared" si="93"/>
        <v>135.55000000000001</v>
      </c>
      <c r="BE144" s="181">
        <f t="shared" si="93"/>
        <v>135.55000000000001</v>
      </c>
      <c r="BF144" s="180">
        <f t="shared" si="64"/>
        <v>4.1384999999999996</v>
      </c>
      <c r="BG144" s="181">
        <f t="shared" si="64"/>
        <v>4.1384999999999996</v>
      </c>
      <c r="BH144" s="181">
        <f t="shared" si="64"/>
        <v>4.1384999999999996</v>
      </c>
      <c r="BI144" s="182">
        <f t="shared" si="85"/>
        <v>179.53866666666667</v>
      </c>
      <c r="BJ144" s="183">
        <f t="shared" si="85"/>
        <v>179.53866666666667</v>
      </c>
      <c r="BK144" s="183">
        <f t="shared" si="85"/>
        <v>179.53866666666667</v>
      </c>
      <c r="BL144" s="180">
        <f t="shared" si="82"/>
        <v>3.864033333333333</v>
      </c>
      <c r="BM144" s="181">
        <f t="shared" si="82"/>
        <v>3.864033333333333</v>
      </c>
      <c r="BN144" s="181">
        <f t="shared" si="82"/>
        <v>3.864033333333333</v>
      </c>
    </row>
    <row r="145" spans="1:66">
      <c r="A145" s="6">
        <v>43709</v>
      </c>
      <c r="B145" s="43">
        <v>-5.4318157745480988E-5</v>
      </c>
      <c r="C145" s="43">
        <v>-5.4318157745480988E-5</v>
      </c>
      <c r="D145" s="43">
        <v>-5.4318157745480988E-5</v>
      </c>
      <c r="E145" s="65">
        <v>-3.996229395040185E-4</v>
      </c>
      <c r="F145" s="43">
        <v>-3.996229395040185E-4</v>
      </c>
      <c r="G145" s="43">
        <v>-3.996229395040185E-4</v>
      </c>
      <c r="H145" s="9">
        <f t="shared" si="88"/>
        <v>-7.1364563897063302</v>
      </c>
      <c r="I145" s="8">
        <f t="shared" si="89"/>
        <v>152.73621811446208</v>
      </c>
      <c r="J145" s="45"/>
      <c r="K145" s="43">
        <f t="shared" ref="K145" si="115">(AVERAGE(I143:I145)/AVERAGE(I131:I133))-1</f>
        <v>3.1809060104615927E-2</v>
      </c>
      <c r="L145" s="43"/>
      <c r="M145" s="65">
        <v>4.5999999999999999E-3</v>
      </c>
      <c r="N145" s="43">
        <v>4.5999999999999999E-3</v>
      </c>
      <c r="O145" s="43">
        <v>4.5999999999999999E-3</v>
      </c>
      <c r="P145" s="65">
        <v>0.13750000000000001</v>
      </c>
      <c r="Q145" s="43">
        <v>0.13750000000000001</v>
      </c>
      <c r="R145" s="43">
        <v>0.13750000000000001</v>
      </c>
      <c r="S145" s="77">
        <v>136.536</v>
      </c>
      <c r="T145" s="45">
        <v>136.536</v>
      </c>
      <c r="U145" s="45">
        <v>136.536</v>
      </c>
      <c r="V145" s="73">
        <f t="shared" si="98"/>
        <v>4.1643999999999997</v>
      </c>
      <c r="W145" s="42">
        <v>4.1643999999999997</v>
      </c>
      <c r="X145" s="42">
        <f t="shared" si="99"/>
        <v>4.1643999999999997</v>
      </c>
      <c r="Y145" s="161">
        <f t="shared" si="100"/>
        <v>-2.7883822372333222E-3</v>
      </c>
      <c r="Z145" s="162">
        <f t="shared" si="101"/>
        <v>-2.7883822372333222E-3</v>
      </c>
      <c r="AA145" s="162">
        <f t="shared" si="102"/>
        <v>-2.7883822372333222E-3</v>
      </c>
      <c r="AB145" s="163">
        <f t="shared" si="103"/>
        <v>2.6024735964957912E-3</v>
      </c>
      <c r="AC145" s="162">
        <f t="shared" si="104"/>
        <v>2.6024735964957912E-3</v>
      </c>
      <c r="AD145" s="162">
        <f t="shared" si="105"/>
        <v>2.6024735964957912E-3</v>
      </c>
      <c r="AE145" s="163">
        <f t="shared" ref="AE145:AG155" si="116">FVSCHEDULE(1,M143:M145)-1</f>
        <v>1.5377851099999784E-2</v>
      </c>
      <c r="AF145" s="162">
        <f t="shared" si="116"/>
        <v>1.5377851099999784E-2</v>
      </c>
      <c r="AG145" s="162">
        <f t="shared" si="116"/>
        <v>1.5377851099999784E-2</v>
      </c>
      <c r="AH145" s="163">
        <f t="shared" si="86"/>
        <v>0.13750000000000001</v>
      </c>
      <c r="AI145" s="162">
        <f t="shared" si="86"/>
        <v>0.13750000000000001</v>
      </c>
      <c r="AJ145" s="162">
        <f t="shared" si="86"/>
        <v>0.13750000000000001</v>
      </c>
      <c r="AK145" s="180">
        <f t="shared" si="84"/>
        <v>136.536</v>
      </c>
      <c r="AL145" s="181">
        <f t="shared" si="84"/>
        <v>136.536</v>
      </c>
      <c r="AM145" s="181">
        <f t="shared" si="84"/>
        <v>136.536</v>
      </c>
      <c r="AN145" s="180">
        <f t="shared" si="60"/>
        <v>4.1643999999999997</v>
      </c>
      <c r="AO145" s="181">
        <f t="shared" si="60"/>
        <v>4.1643999999999997</v>
      </c>
      <c r="AP145" s="181">
        <f t="shared" si="60"/>
        <v>4.1643999999999997</v>
      </c>
      <c r="AQ145" s="161">
        <f t="shared" si="109"/>
        <v>3.3674774310648914E-2</v>
      </c>
      <c r="AR145" s="162">
        <f t="shared" si="110"/>
        <v>3.3674774310648914E-2</v>
      </c>
      <c r="AS145" s="162">
        <f t="shared" si="111"/>
        <v>3.3674774310648914E-2</v>
      </c>
      <c r="AT145" s="163">
        <f t="shared" si="112"/>
        <v>2.8934248931768769E-2</v>
      </c>
      <c r="AU145" s="162">
        <f t="shared" si="113"/>
        <v>2.8934248931768769E-2</v>
      </c>
      <c r="AV145" s="162">
        <f t="shared" si="114"/>
        <v>2.8934248931768769E-2</v>
      </c>
      <c r="AW145" s="163">
        <f t="shared" si="91"/>
        <v>6.2522539267903188E-2</v>
      </c>
      <c r="AX145" s="162">
        <f t="shared" si="91"/>
        <v>6.2522539267903188E-2</v>
      </c>
      <c r="AY145" s="162">
        <f t="shared" si="91"/>
        <v>6.2522539267903188E-2</v>
      </c>
      <c r="AZ145" s="163">
        <f t="shared" si="94"/>
        <v>0.13750000000000001</v>
      </c>
      <c r="BA145" s="162">
        <f t="shared" si="94"/>
        <v>0.13750000000000001</v>
      </c>
      <c r="BB145" s="162">
        <f t="shared" si="94"/>
        <v>0.13750000000000001</v>
      </c>
      <c r="BC145" s="180">
        <f t="shared" si="93"/>
        <v>136.536</v>
      </c>
      <c r="BD145" s="181">
        <f t="shared" si="93"/>
        <v>136.536</v>
      </c>
      <c r="BE145" s="181">
        <f t="shared" si="93"/>
        <v>136.536</v>
      </c>
      <c r="BF145" s="180">
        <f t="shared" si="64"/>
        <v>4.1643999999999997</v>
      </c>
      <c r="BG145" s="181">
        <f t="shared" si="64"/>
        <v>4.1643999999999997</v>
      </c>
      <c r="BH145" s="181">
        <f t="shared" si="64"/>
        <v>4.1643999999999997</v>
      </c>
      <c r="BI145" s="182">
        <f t="shared" si="85"/>
        <v>169.00299999999999</v>
      </c>
      <c r="BJ145" s="183">
        <f t="shared" si="85"/>
        <v>169.00299999999999</v>
      </c>
      <c r="BK145" s="183">
        <f t="shared" si="85"/>
        <v>169.00299999999999</v>
      </c>
      <c r="BL145" s="180">
        <f t="shared" si="82"/>
        <v>3.8774083333333333</v>
      </c>
      <c r="BM145" s="181">
        <f t="shared" si="82"/>
        <v>3.8774083333333333</v>
      </c>
      <c r="BN145" s="181">
        <f t="shared" si="82"/>
        <v>3.8774083333333333</v>
      </c>
    </row>
    <row r="146" spans="1:66">
      <c r="A146" s="6">
        <v>43739</v>
      </c>
      <c r="B146" s="43">
        <v>6.7507557424202336E-3</v>
      </c>
      <c r="C146" s="43">
        <v>6.7507557424202336E-3</v>
      </c>
      <c r="D146" s="43">
        <v>6.7507557424202336E-3</v>
      </c>
      <c r="E146" s="65">
        <v>1.0004131725529497E-3</v>
      </c>
      <c r="F146" s="43">
        <v>1.0004131725529497E-3</v>
      </c>
      <c r="G146" s="43">
        <v>1.0004131725529497E-3</v>
      </c>
      <c r="H146" s="9">
        <f t="shared" si="88"/>
        <v>17.86535324141493</v>
      </c>
      <c r="I146" s="8">
        <f t="shared" si="89"/>
        <v>152.8890174389897</v>
      </c>
      <c r="J146" s="45"/>
      <c r="K146" s="43"/>
      <c r="L146" s="43"/>
      <c r="M146" s="65">
        <v>4.7999999999999996E-3</v>
      </c>
      <c r="N146" s="43">
        <v>4.7999999999999996E-3</v>
      </c>
      <c r="O146" s="43">
        <v>4.7999999999999996E-3</v>
      </c>
      <c r="P146" s="65">
        <v>0.13750000000000001</v>
      </c>
      <c r="Q146" s="43">
        <v>0.13750000000000001</v>
      </c>
      <c r="R146" s="43">
        <v>0.13750000000000001</v>
      </c>
      <c r="S146" s="77">
        <v>120.43</v>
      </c>
      <c r="T146" s="45">
        <v>120.43</v>
      </c>
      <c r="U146" s="45">
        <v>120.43</v>
      </c>
      <c r="V146" s="73">
        <f t="shared" si="98"/>
        <v>4.0041000000000002</v>
      </c>
      <c r="W146" s="42">
        <v>4.0041000000000002</v>
      </c>
      <c r="X146" s="42">
        <f t="shared" si="99"/>
        <v>4.0041000000000002</v>
      </c>
      <c r="Y146" s="161">
        <f t="shared" si="100"/>
        <v>-1.7535671602786351E-5</v>
      </c>
      <c r="Z146" s="162">
        <f t="shared" si="101"/>
        <v>-1.7535671602786351E-5</v>
      </c>
      <c r="AA146" s="162">
        <f t="shared" si="102"/>
        <v>-1.7535671602786351E-5</v>
      </c>
      <c r="AB146" s="163">
        <f t="shared" si="103"/>
        <v>1.7017024681382775E-3</v>
      </c>
      <c r="AC146" s="162">
        <f t="shared" si="104"/>
        <v>1.7017024681382775E-3</v>
      </c>
      <c r="AD146" s="162">
        <f t="shared" si="105"/>
        <v>1.7017024681382775E-3</v>
      </c>
      <c r="AE146" s="163">
        <f t="shared" si="116"/>
        <v>1.4469190399999832E-2</v>
      </c>
      <c r="AF146" s="162">
        <f t="shared" si="116"/>
        <v>1.4469190399999832E-2</v>
      </c>
      <c r="AG146" s="162">
        <f t="shared" si="116"/>
        <v>1.4469190399999832E-2</v>
      </c>
      <c r="AH146" s="163">
        <f t="shared" si="86"/>
        <v>0.13750000000000001</v>
      </c>
      <c r="AI146" s="162">
        <f t="shared" si="86"/>
        <v>0.13750000000000001</v>
      </c>
      <c r="AJ146" s="162">
        <f t="shared" si="86"/>
        <v>0.13750000000000001</v>
      </c>
      <c r="AK146" s="180">
        <f t="shared" si="84"/>
        <v>120.43</v>
      </c>
      <c r="AL146" s="181">
        <f t="shared" si="84"/>
        <v>120.43</v>
      </c>
      <c r="AM146" s="181">
        <f t="shared" si="84"/>
        <v>120.43</v>
      </c>
      <c r="AN146" s="180">
        <f t="shared" si="60"/>
        <v>4.0041000000000002</v>
      </c>
      <c r="AO146" s="181">
        <f t="shared" si="60"/>
        <v>4.0041000000000002</v>
      </c>
      <c r="AP146" s="181">
        <f t="shared" si="60"/>
        <v>4.0041000000000002</v>
      </c>
      <c r="AQ146" s="161">
        <f t="shared" si="109"/>
        <v>3.1514546031357282E-2</v>
      </c>
      <c r="AR146" s="162">
        <f t="shared" si="110"/>
        <v>3.1514546031357282E-2</v>
      </c>
      <c r="AS146" s="162">
        <f t="shared" si="111"/>
        <v>3.1514546031357282E-2</v>
      </c>
      <c r="AT146" s="163">
        <f t="shared" si="112"/>
        <v>2.5350285773626746E-2</v>
      </c>
      <c r="AU146" s="162">
        <f t="shared" si="113"/>
        <v>2.5350285773626746E-2</v>
      </c>
      <c r="AV146" s="162">
        <f t="shared" si="114"/>
        <v>2.5350285773626746E-2</v>
      </c>
      <c r="AW146" s="163">
        <f t="shared" si="91"/>
        <v>6.1888449827322001E-2</v>
      </c>
      <c r="AX146" s="162">
        <f t="shared" si="91"/>
        <v>6.1888449827322001E-2</v>
      </c>
      <c r="AY146" s="162">
        <f t="shared" si="91"/>
        <v>6.1888449827322001E-2</v>
      </c>
      <c r="AZ146" s="163">
        <f t="shared" si="94"/>
        <v>0.13750000000000001</v>
      </c>
      <c r="BA146" s="162">
        <f t="shared" si="94"/>
        <v>0.13750000000000001</v>
      </c>
      <c r="BB146" s="162">
        <f t="shared" si="94"/>
        <v>0.13750000000000001</v>
      </c>
      <c r="BC146" s="180">
        <f t="shared" si="93"/>
        <v>120.43</v>
      </c>
      <c r="BD146" s="181">
        <f t="shared" si="93"/>
        <v>120.43</v>
      </c>
      <c r="BE146" s="181">
        <f t="shared" si="93"/>
        <v>120.43</v>
      </c>
      <c r="BF146" s="180">
        <f t="shared" si="64"/>
        <v>4.0041000000000002</v>
      </c>
      <c r="BG146" s="181">
        <f t="shared" si="64"/>
        <v>4.0041000000000002</v>
      </c>
      <c r="BH146" s="181">
        <f t="shared" si="64"/>
        <v>4.0041000000000002</v>
      </c>
      <c r="BI146" s="182">
        <f t="shared" si="85"/>
        <v>162.0035</v>
      </c>
      <c r="BJ146" s="183">
        <f t="shared" si="85"/>
        <v>162.0035</v>
      </c>
      <c r="BK146" s="183">
        <f t="shared" si="85"/>
        <v>162.0035</v>
      </c>
      <c r="BL146" s="180">
        <f t="shared" si="82"/>
        <v>3.901275</v>
      </c>
      <c r="BM146" s="181">
        <f t="shared" si="82"/>
        <v>3.901275</v>
      </c>
      <c r="BN146" s="181">
        <f t="shared" si="82"/>
        <v>3.901275</v>
      </c>
    </row>
    <row r="147" spans="1:66">
      <c r="A147" s="6">
        <v>43770</v>
      </c>
      <c r="B147" s="43">
        <v>3.0013502703913897E-3</v>
      </c>
      <c r="C147" s="43">
        <v>3.0013502703913897E-3</v>
      </c>
      <c r="D147" s="43">
        <v>3.0013502703913897E-3</v>
      </c>
      <c r="E147" s="65">
        <v>5.1002566371174396E-3</v>
      </c>
      <c r="F147" s="43">
        <v>5.1002566371174396E-3</v>
      </c>
      <c r="G147" s="43">
        <v>5.1002566371174396E-3</v>
      </c>
      <c r="H147" s="9">
        <f t="shared" si="88"/>
        <v>91.080254582664836</v>
      </c>
      <c r="I147" s="8">
        <f t="shared" si="89"/>
        <v>153.66879066492527</v>
      </c>
      <c r="J147" s="45"/>
      <c r="K147" s="43"/>
      <c r="L147" s="43"/>
      <c r="M147" s="65">
        <v>3.8E-3</v>
      </c>
      <c r="N147" s="43">
        <v>3.8E-3</v>
      </c>
      <c r="O147" s="43">
        <v>3.8E-3</v>
      </c>
      <c r="P147" s="65">
        <v>0.13750000000000001</v>
      </c>
      <c r="Q147" s="43">
        <v>0.13750000000000001</v>
      </c>
      <c r="R147" s="43">
        <v>0.13750000000000001</v>
      </c>
      <c r="S147" s="77">
        <v>124.73099999999999</v>
      </c>
      <c r="T147" s="45">
        <v>124.73099999999999</v>
      </c>
      <c r="U147" s="45">
        <v>124.73099999999999</v>
      </c>
      <c r="V147" s="73">
        <f t="shared" si="98"/>
        <v>4.2240000000000002</v>
      </c>
      <c r="W147" s="42">
        <v>4.2240000000000002</v>
      </c>
      <c r="X147" s="42">
        <f t="shared" si="99"/>
        <v>4.2240000000000002</v>
      </c>
      <c r="Y147" s="161">
        <f t="shared" si="100"/>
        <v>9.7175184206452769E-3</v>
      </c>
      <c r="Z147" s="162">
        <f t="shared" si="101"/>
        <v>9.7175184206452769E-3</v>
      </c>
      <c r="AA147" s="162">
        <f t="shared" si="102"/>
        <v>9.7175184206452769E-3</v>
      </c>
      <c r="AB147" s="163">
        <f t="shared" si="103"/>
        <v>5.7037092274656587E-3</v>
      </c>
      <c r="AC147" s="162">
        <f t="shared" si="104"/>
        <v>5.7037092274656587E-3</v>
      </c>
      <c r="AD147" s="162">
        <f t="shared" si="105"/>
        <v>5.7037092274656587E-3</v>
      </c>
      <c r="AE147" s="163">
        <f t="shared" si="116"/>
        <v>1.3257883903999845E-2</v>
      </c>
      <c r="AF147" s="162">
        <f t="shared" si="116"/>
        <v>1.3257883903999845E-2</v>
      </c>
      <c r="AG147" s="162">
        <f t="shared" si="116"/>
        <v>1.3257883903999845E-2</v>
      </c>
      <c r="AH147" s="163">
        <f t="shared" si="86"/>
        <v>0.13750000000000001</v>
      </c>
      <c r="AI147" s="162">
        <f t="shared" si="86"/>
        <v>0.13750000000000001</v>
      </c>
      <c r="AJ147" s="162">
        <f t="shared" si="86"/>
        <v>0.13750000000000001</v>
      </c>
      <c r="AK147" s="180">
        <f t="shared" si="84"/>
        <v>124.73099999999999</v>
      </c>
      <c r="AL147" s="181">
        <f t="shared" si="84"/>
        <v>124.73099999999999</v>
      </c>
      <c r="AM147" s="181">
        <f t="shared" si="84"/>
        <v>124.73099999999999</v>
      </c>
      <c r="AN147" s="180">
        <f t="shared" si="60"/>
        <v>4.2240000000000002</v>
      </c>
      <c r="AO147" s="181">
        <f t="shared" si="60"/>
        <v>4.2240000000000002</v>
      </c>
      <c r="AP147" s="181">
        <f t="shared" si="60"/>
        <v>4.2240000000000002</v>
      </c>
      <c r="AQ147" s="161">
        <f t="shared" si="109"/>
        <v>3.9699873875435721E-2</v>
      </c>
      <c r="AR147" s="162">
        <f t="shared" si="110"/>
        <v>3.9699873875435721E-2</v>
      </c>
      <c r="AS147" s="162">
        <f t="shared" si="111"/>
        <v>3.9699873875435721E-2</v>
      </c>
      <c r="AT147" s="163">
        <f t="shared" si="112"/>
        <v>3.274906390573662E-2</v>
      </c>
      <c r="AU147" s="162">
        <f t="shared" si="113"/>
        <v>3.274906390573662E-2</v>
      </c>
      <c r="AV147" s="162">
        <f t="shared" si="114"/>
        <v>3.274906390573662E-2</v>
      </c>
      <c r="AW147" s="163">
        <f t="shared" si="91"/>
        <v>6.0726068202473726E-2</v>
      </c>
      <c r="AX147" s="162">
        <f t="shared" si="91"/>
        <v>6.0726068202473726E-2</v>
      </c>
      <c r="AY147" s="162">
        <f t="shared" si="91"/>
        <v>6.0726068202473726E-2</v>
      </c>
      <c r="AZ147" s="163">
        <f t="shared" si="94"/>
        <v>0.13750000000000001</v>
      </c>
      <c r="BA147" s="162">
        <f t="shared" si="94"/>
        <v>0.13750000000000001</v>
      </c>
      <c r="BB147" s="162">
        <f t="shared" si="94"/>
        <v>0.13750000000000001</v>
      </c>
      <c r="BC147" s="180">
        <f t="shared" si="93"/>
        <v>124.73099999999999</v>
      </c>
      <c r="BD147" s="181">
        <f t="shared" si="93"/>
        <v>124.73099999999999</v>
      </c>
      <c r="BE147" s="181">
        <f t="shared" si="93"/>
        <v>124.73099999999999</v>
      </c>
      <c r="BF147" s="180">
        <f t="shared" si="64"/>
        <v>4.2240000000000002</v>
      </c>
      <c r="BG147" s="181">
        <f t="shared" si="64"/>
        <v>4.2240000000000002</v>
      </c>
      <c r="BH147" s="181">
        <f t="shared" si="64"/>
        <v>4.2240000000000002</v>
      </c>
      <c r="BI147" s="182">
        <f t="shared" si="85"/>
        <v>154.86733333333333</v>
      </c>
      <c r="BJ147" s="183">
        <f t="shared" si="85"/>
        <v>154.86733333333333</v>
      </c>
      <c r="BK147" s="183">
        <f t="shared" si="85"/>
        <v>154.86733333333333</v>
      </c>
      <c r="BL147" s="180">
        <f t="shared" si="82"/>
        <v>3.9313333333333333</v>
      </c>
      <c r="BM147" s="181">
        <f t="shared" si="82"/>
        <v>3.9313333333333333</v>
      </c>
      <c r="BN147" s="181">
        <f t="shared" si="82"/>
        <v>3.9313333333333333</v>
      </c>
    </row>
    <row r="148" spans="1:66">
      <c r="A148" s="6">
        <v>43800</v>
      </c>
      <c r="B148" s="43">
        <v>2.0918341272637697E-2</v>
      </c>
      <c r="C148" s="55">
        <v>2.0918341272637697E-2</v>
      </c>
      <c r="D148" s="55">
        <v>2.0918341272637697E-2</v>
      </c>
      <c r="E148" s="65">
        <v>1.1500524738771389E-2</v>
      </c>
      <c r="F148" s="55">
        <v>1.1500524738771389E-2</v>
      </c>
      <c r="G148" s="55">
        <v>1.1500524738771389E-2</v>
      </c>
      <c r="H148" s="9">
        <f t="shared" si="88"/>
        <v>205.37608116001434</v>
      </c>
      <c r="I148" s="8">
        <f t="shared" si="89"/>
        <v>155.43606239354432</v>
      </c>
      <c r="J148" s="43">
        <f>(AVERAGE(I137:I148)/AVERAGE(I125:I136))-1</f>
        <v>3.732976212168948E-2</v>
      </c>
      <c r="K148" s="43">
        <f t="shared" ref="K148" si="117">(AVERAGE(I146:I148)/AVERAGE(I134:I136))-1</f>
        <v>3.3719088438655787E-2</v>
      </c>
      <c r="L148" s="43"/>
      <c r="M148" s="65">
        <v>3.7000000000000002E-3</v>
      </c>
      <c r="N148" s="55">
        <v>3.7000000000000002E-3</v>
      </c>
      <c r="O148" s="55">
        <v>3.7000000000000002E-3</v>
      </c>
      <c r="P148" s="65">
        <v>0.13750000000000001</v>
      </c>
      <c r="Q148" s="55">
        <v>0.13750000000000001</v>
      </c>
      <c r="R148" s="55">
        <v>0.13750000000000001</v>
      </c>
      <c r="S148" s="104">
        <v>99.45</v>
      </c>
      <c r="T148" s="102">
        <v>99.45</v>
      </c>
      <c r="U148" s="102">
        <v>99.45</v>
      </c>
      <c r="V148" s="73">
        <f t="shared" si="98"/>
        <v>4.0307000000000004</v>
      </c>
      <c r="W148" s="56">
        <v>4.0307000000000004</v>
      </c>
      <c r="X148" s="56">
        <f t="shared" si="99"/>
        <v>4.0307000000000004</v>
      </c>
      <c r="Y148" s="161">
        <f t="shared" si="100"/>
        <v>3.089513038424041E-2</v>
      </c>
      <c r="Z148" s="162">
        <f t="shared" si="101"/>
        <v>3.089513038424041E-2</v>
      </c>
      <c r="AA148" s="162">
        <f t="shared" si="102"/>
        <v>3.089513038424041E-2</v>
      </c>
      <c r="AB148" s="163">
        <f t="shared" si="103"/>
        <v>1.7676516496296646E-2</v>
      </c>
      <c r="AC148" s="162">
        <f t="shared" si="104"/>
        <v>1.7676516496296646E-2</v>
      </c>
      <c r="AD148" s="162">
        <f t="shared" si="105"/>
        <v>1.7676516496296646E-2</v>
      </c>
      <c r="AE148" s="163">
        <f t="shared" si="116"/>
        <v>1.2350127488000018E-2</v>
      </c>
      <c r="AF148" s="162">
        <f t="shared" si="116"/>
        <v>1.2350127488000018E-2</v>
      </c>
      <c r="AG148" s="162">
        <f t="shared" si="116"/>
        <v>1.2350127488000018E-2</v>
      </c>
      <c r="AH148" s="163">
        <f t="shared" si="86"/>
        <v>0.13750000000000001</v>
      </c>
      <c r="AI148" s="162">
        <f t="shared" si="86"/>
        <v>0.13750000000000001</v>
      </c>
      <c r="AJ148" s="162">
        <f t="shared" si="86"/>
        <v>0.13750000000000001</v>
      </c>
      <c r="AK148" s="180">
        <f t="shared" si="84"/>
        <v>99.45</v>
      </c>
      <c r="AL148" s="181">
        <f t="shared" si="84"/>
        <v>99.45</v>
      </c>
      <c r="AM148" s="181">
        <f t="shared" si="84"/>
        <v>99.45</v>
      </c>
      <c r="AN148" s="180">
        <f t="shared" si="60"/>
        <v>4.0307000000000004</v>
      </c>
      <c r="AO148" s="181">
        <f t="shared" si="60"/>
        <v>4.0307000000000004</v>
      </c>
      <c r="AP148" s="181">
        <f t="shared" si="60"/>
        <v>4.0307000000000004</v>
      </c>
      <c r="AQ148" s="161">
        <f t="shared" si="109"/>
        <v>7.3039306458064557E-2</v>
      </c>
      <c r="AR148" s="162">
        <f t="shared" si="110"/>
        <v>7.3039306458064557E-2</v>
      </c>
      <c r="AS148" s="162">
        <f t="shared" si="111"/>
        <v>7.3039306458064557E-2</v>
      </c>
      <c r="AT148" s="163">
        <f t="shared" si="112"/>
        <v>4.306151617159526E-2</v>
      </c>
      <c r="AU148" s="162">
        <f t="shared" si="113"/>
        <v>4.306151617159526E-2</v>
      </c>
      <c r="AV148" s="162">
        <f t="shared" si="114"/>
        <v>4.306151617159526E-2</v>
      </c>
      <c r="AW148" s="163">
        <f t="shared" si="91"/>
        <v>5.9459403577294401E-2</v>
      </c>
      <c r="AX148" s="162">
        <f t="shared" si="91"/>
        <v>5.9459403577294401E-2</v>
      </c>
      <c r="AY148" s="162">
        <f t="shared" si="91"/>
        <v>5.9459403577294401E-2</v>
      </c>
      <c r="AZ148" s="163">
        <f t="shared" si="94"/>
        <v>0.13750000000000001</v>
      </c>
      <c r="BA148" s="162">
        <f t="shared" si="94"/>
        <v>0.13750000000000001</v>
      </c>
      <c r="BB148" s="162">
        <f t="shared" si="94"/>
        <v>0.13750000000000001</v>
      </c>
      <c r="BC148" s="180">
        <f t="shared" si="93"/>
        <v>99.45</v>
      </c>
      <c r="BD148" s="181">
        <f t="shared" si="93"/>
        <v>99.45</v>
      </c>
      <c r="BE148" s="181">
        <f t="shared" si="93"/>
        <v>99.45</v>
      </c>
      <c r="BF148" s="180">
        <f t="shared" si="64"/>
        <v>4.0307000000000004</v>
      </c>
      <c r="BG148" s="181">
        <f t="shared" si="64"/>
        <v>4.0307000000000004</v>
      </c>
      <c r="BH148" s="181">
        <f t="shared" si="64"/>
        <v>4.0307000000000004</v>
      </c>
      <c r="BI148" s="182">
        <f t="shared" si="85"/>
        <v>145.86175</v>
      </c>
      <c r="BJ148" s="183">
        <f t="shared" si="85"/>
        <v>145.86175</v>
      </c>
      <c r="BK148" s="183">
        <f t="shared" si="85"/>
        <v>145.86175</v>
      </c>
      <c r="BL148" s="180">
        <f t="shared" si="82"/>
        <v>3.9443249999999996</v>
      </c>
      <c r="BM148" s="181">
        <f t="shared" si="82"/>
        <v>3.9443249999999996</v>
      </c>
      <c r="BN148" s="181">
        <f t="shared" si="82"/>
        <v>3.9443249999999996</v>
      </c>
    </row>
    <row r="149" spans="1:66">
      <c r="A149" s="53">
        <v>43831</v>
      </c>
      <c r="B149" s="90">
        <v>4.7700471076732587E-3</v>
      </c>
      <c r="C149" s="90">
        <v>4.7700471076732587E-3</v>
      </c>
      <c r="D149" s="90">
        <v>4.7700471076732587E-3</v>
      </c>
      <c r="E149" s="91">
        <v>2.099525398242541E-3</v>
      </c>
      <c r="F149" s="90">
        <v>2.0999999999999999E-3</v>
      </c>
      <c r="G149" s="90">
        <v>2.099525398242541E-3</v>
      </c>
      <c r="H149" s="101">
        <f t="shared" si="88"/>
        <v>37.50174711437603</v>
      </c>
      <c r="I149" s="99">
        <f t="shared" si="89"/>
        <v>155.76247812457075</v>
      </c>
      <c r="J149" s="97"/>
      <c r="K149" s="90"/>
      <c r="L149" s="90"/>
      <c r="M149" s="91">
        <v>3.8E-3</v>
      </c>
      <c r="N149" s="90">
        <v>3.8E-3</v>
      </c>
      <c r="O149" s="90">
        <v>3.8E-3</v>
      </c>
      <c r="P149" s="91">
        <v>0.13750000000000001</v>
      </c>
      <c r="Q149" s="90">
        <v>0.13750000000000001</v>
      </c>
      <c r="R149" s="90">
        <v>0.13750000000000001</v>
      </c>
      <c r="S149" s="105">
        <v>102.652</v>
      </c>
      <c r="T149" s="103">
        <v>102.652</v>
      </c>
      <c r="U149" s="103">
        <v>102.652</v>
      </c>
      <c r="V149" s="94">
        <f t="shared" si="98"/>
        <v>4.2694999999999999</v>
      </c>
      <c r="W149" s="95">
        <v>4.2694999999999999</v>
      </c>
      <c r="X149" s="95">
        <f t="shared" si="99"/>
        <v>4.2694999999999999</v>
      </c>
      <c r="Y149" s="164">
        <f t="shared" si="100"/>
        <v>2.8866919454550333E-2</v>
      </c>
      <c r="Z149" s="165">
        <f t="shared" si="101"/>
        <v>2.8866919454550333E-2</v>
      </c>
      <c r="AA149" s="165">
        <f t="shared" si="102"/>
        <v>2.8866919454550333E-2</v>
      </c>
      <c r="AB149" s="166">
        <f t="shared" si="103"/>
        <v>1.8793939312869767E-2</v>
      </c>
      <c r="AC149" s="165">
        <f t="shared" si="104"/>
        <v>1.8794421821225482E-2</v>
      </c>
      <c r="AD149" s="165">
        <f t="shared" si="105"/>
        <v>1.8793939312869767E-2</v>
      </c>
      <c r="AE149" s="166">
        <f t="shared" si="116"/>
        <v>1.1342613428000137E-2</v>
      </c>
      <c r="AF149" s="165">
        <f t="shared" si="116"/>
        <v>1.1342613428000137E-2</v>
      </c>
      <c r="AG149" s="165">
        <f t="shared" si="116"/>
        <v>1.1342613428000137E-2</v>
      </c>
      <c r="AH149" s="166">
        <f t="shared" si="86"/>
        <v>0.13750000000000001</v>
      </c>
      <c r="AI149" s="165">
        <f t="shared" si="86"/>
        <v>0.13750000000000001</v>
      </c>
      <c r="AJ149" s="165">
        <f t="shared" si="86"/>
        <v>0.13750000000000001</v>
      </c>
      <c r="AK149" s="184">
        <f t="shared" si="84"/>
        <v>102.652</v>
      </c>
      <c r="AL149" s="185">
        <f t="shared" si="84"/>
        <v>102.652</v>
      </c>
      <c r="AM149" s="185">
        <f t="shared" si="84"/>
        <v>102.652</v>
      </c>
      <c r="AN149" s="184">
        <f t="shared" si="60"/>
        <v>4.2694999999999999</v>
      </c>
      <c r="AO149" s="185">
        <f t="shared" si="60"/>
        <v>4.2694999999999999</v>
      </c>
      <c r="AP149" s="185">
        <f t="shared" si="60"/>
        <v>4.2694999999999999</v>
      </c>
      <c r="AQ149" s="164">
        <f t="shared" si="109"/>
        <v>7.8086130082771765E-2</v>
      </c>
      <c r="AR149" s="165">
        <f t="shared" si="110"/>
        <v>7.8086130082771765E-2</v>
      </c>
      <c r="AS149" s="165">
        <f t="shared" si="111"/>
        <v>7.8086130082771765E-2</v>
      </c>
      <c r="AT149" s="166">
        <f t="shared" si="112"/>
        <v>4.1917712378320537E-2</v>
      </c>
      <c r="AU149" s="165">
        <f t="shared" si="113"/>
        <v>4.1918205838266331E-2</v>
      </c>
      <c r="AV149" s="165">
        <f t="shared" si="114"/>
        <v>4.1917712378320537E-2</v>
      </c>
      <c r="AW149" s="166">
        <f t="shared" si="91"/>
        <v>5.7773373096168257E-2</v>
      </c>
      <c r="AX149" s="165">
        <f t="shared" si="91"/>
        <v>5.7773373096168257E-2</v>
      </c>
      <c r="AY149" s="165">
        <f t="shared" si="91"/>
        <v>5.7773373096168257E-2</v>
      </c>
      <c r="AZ149" s="166">
        <f t="shared" si="94"/>
        <v>0.13750000000000001</v>
      </c>
      <c r="BA149" s="165">
        <f t="shared" si="94"/>
        <v>0.13750000000000001</v>
      </c>
      <c r="BB149" s="165">
        <f t="shared" si="94"/>
        <v>0.13750000000000001</v>
      </c>
      <c r="BC149" s="184">
        <f t="shared" si="93"/>
        <v>102.652</v>
      </c>
      <c r="BD149" s="185">
        <f t="shared" si="93"/>
        <v>102.652</v>
      </c>
      <c r="BE149" s="185">
        <f t="shared" si="93"/>
        <v>102.652</v>
      </c>
      <c r="BF149" s="184">
        <f t="shared" si="64"/>
        <v>4.2694999999999999</v>
      </c>
      <c r="BG149" s="185">
        <f t="shared" si="64"/>
        <v>4.2694999999999999</v>
      </c>
      <c r="BH149" s="185">
        <f t="shared" si="64"/>
        <v>4.2694999999999999</v>
      </c>
      <c r="BI149" s="186">
        <f t="shared" si="85"/>
        <v>140.56033333333335</v>
      </c>
      <c r="BJ149" s="187">
        <f t="shared" si="85"/>
        <v>140.56033333333335</v>
      </c>
      <c r="BK149" s="187">
        <f t="shared" si="85"/>
        <v>140.56033333333335</v>
      </c>
      <c r="BL149" s="184">
        <f t="shared" si="82"/>
        <v>3.9957916666666669</v>
      </c>
      <c r="BM149" s="185">
        <f t="shared" si="82"/>
        <v>3.9957916666666669</v>
      </c>
      <c r="BN149" s="185">
        <f t="shared" si="82"/>
        <v>3.9957916666666669</v>
      </c>
    </row>
    <row r="150" spans="1:66">
      <c r="A150" s="6">
        <v>43862</v>
      </c>
      <c r="B150" s="43">
        <v>-4.0643318172928211E-4</v>
      </c>
      <c r="C150" s="43">
        <v>-4.0643318172928211E-4</v>
      </c>
      <c r="D150" s="43">
        <v>-4.0643318172928211E-4</v>
      </c>
      <c r="E150" s="65">
        <v>2.5002719725701894E-3</v>
      </c>
      <c r="F150" s="43">
        <v>2.5000000000000001E-3</v>
      </c>
      <c r="G150" s="43">
        <v>2.5002719725701894E-3</v>
      </c>
      <c r="H150" s="9">
        <f t="shared" si="88"/>
        <v>44.64493704092385</v>
      </c>
      <c r="I150" s="8">
        <f t="shared" si="89"/>
        <v>156.15188431988219</v>
      </c>
      <c r="J150" s="45"/>
      <c r="K150" s="43"/>
      <c r="L150" s="43"/>
      <c r="M150" s="64">
        <v>2.8999999999999998E-3</v>
      </c>
      <c r="N150" s="7">
        <v>2.8999999999999998E-3</v>
      </c>
      <c r="O150" s="7">
        <v>2.8999999999999998E-3</v>
      </c>
      <c r="P150" s="65">
        <v>0.13750000000000001</v>
      </c>
      <c r="Q150" s="43">
        <v>0.13750000000000001</v>
      </c>
      <c r="R150" s="43">
        <v>0.13750000000000001</v>
      </c>
      <c r="S150" s="76">
        <v>131.97499999999999</v>
      </c>
      <c r="T150" s="9">
        <v>131.97499999999999</v>
      </c>
      <c r="U150" s="9">
        <v>131.97499999999999</v>
      </c>
      <c r="V150" s="73">
        <f t="shared" si="98"/>
        <v>4.4987000000000004</v>
      </c>
      <c r="W150" s="42">
        <v>4.4987000000000004</v>
      </c>
      <c r="X150" s="42">
        <f t="shared" si="99"/>
        <v>4.4987000000000004</v>
      </c>
      <c r="Y150" s="161">
        <f t="shared" si="100"/>
        <v>2.5371255503941814E-2</v>
      </c>
      <c r="Z150" s="162">
        <f t="shared" si="101"/>
        <v>2.5371255503941814E-2</v>
      </c>
      <c r="AA150" s="162">
        <f t="shared" si="102"/>
        <v>2.5371255503941814E-2</v>
      </c>
      <c r="AB150" s="163">
        <f t="shared" si="103"/>
        <v>1.6158531948225807E-2</v>
      </c>
      <c r="AC150" s="162">
        <f t="shared" si="104"/>
        <v>1.6158737530324485E-2</v>
      </c>
      <c r="AD150" s="162">
        <f t="shared" si="105"/>
        <v>1.6158531948225807E-2</v>
      </c>
      <c r="AE150" s="163">
        <f t="shared" si="116"/>
        <v>1.0435850774000111E-2</v>
      </c>
      <c r="AF150" s="162">
        <f t="shared" si="116"/>
        <v>1.0435850774000111E-2</v>
      </c>
      <c r="AG150" s="162">
        <f t="shared" si="116"/>
        <v>1.0435850774000111E-2</v>
      </c>
      <c r="AH150" s="163">
        <f t="shared" si="86"/>
        <v>0.13750000000000001</v>
      </c>
      <c r="AI150" s="162">
        <f t="shared" si="86"/>
        <v>0.13750000000000001</v>
      </c>
      <c r="AJ150" s="162">
        <f t="shared" si="86"/>
        <v>0.13750000000000001</v>
      </c>
      <c r="AK150" s="180">
        <f t="shared" si="84"/>
        <v>131.97499999999999</v>
      </c>
      <c r="AL150" s="181">
        <f t="shared" si="84"/>
        <v>131.97499999999999</v>
      </c>
      <c r="AM150" s="181">
        <f t="shared" si="84"/>
        <v>131.97499999999999</v>
      </c>
      <c r="AN150" s="180">
        <f t="shared" si="60"/>
        <v>4.4987000000000004</v>
      </c>
      <c r="AO150" s="181">
        <f t="shared" si="60"/>
        <v>4.4987000000000004</v>
      </c>
      <c r="AP150" s="181">
        <f t="shared" si="60"/>
        <v>4.4987000000000004</v>
      </c>
      <c r="AQ150" s="161">
        <f t="shared" si="109"/>
        <v>6.8197834807011581E-2</v>
      </c>
      <c r="AR150" s="162">
        <f t="shared" si="110"/>
        <v>6.8197834807011581E-2</v>
      </c>
      <c r="AS150" s="162">
        <f t="shared" si="111"/>
        <v>6.8197834807011581E-2</v>
      </c>
      <c r="AT150" s="163">
        <f t="shared" si="112"/>
        <v>4.0051139050347073E-2</v>
      </c>
      <c r="AU150" s="162">
        <f t="shared" si="113"/>
        <v>4.0051349466231123E-2</v>
      </c>
      <c r="AV150" s="162">
        <f t="shared" si="114"/>
        <v>4.0051139050347073E-2</v>
      </c>
      <c r="AW150" s="163">
        <f t="shared" si="91"/>
        <v>5.5668141982433195E-2</v>
      </c>
      <c r="AX150" s="162">
        <f t="shared" si="91"/>
        <v>5.5668141982433195E-2</v>
      </c>
      <c r="AY150" s="162">
        <f t="shared" si="91"/>
        <v>5.5668141982433195E-2</v>
      </c>
      <c r="AZ150" s="163">
        <f t="shared" si="94"/>
        <v>0.13750000000000001</v>
      </c>
      <c r="BA150" s="162">
        <f t="shared" si="94"/>
        <v>0.13750000000000001</v>
      </c>
      <c r="BB150" s="162">
        <f t="shared" si="94"/>
        <v>0.13750000000000001</v>
      </c>
      <c r="BC150" s="180">
        <f t="shared" si="93"/>
        <v>131.97499999999999</v>
      </c>
      <c r="BD150" s="181">
        <f t="shared" si="93"/>
        <v>131.97499999999999</v>
      </c>
      <c r="BE150" s="181">
        <f t="shared" si="93"/>
        <v>131.97499999999999</v>
      </c>
      <c r="BF150" s="180">
        <f t="shared" si="64"/>
        <v>4.4987000000000004</v>
      </c>
      <c r="BG150" s="181">
        <f t="shared" si="64"/>
        <v>4.4987000000000004</v>
      </c>
      <c r="BH150" s="181">
        <f t="shared" si="64"/>
        <v>4.4987000000000004</v>
      </c>
      <c r="BI150" s="182">
        <f t="shared" si="85"/>
        <v>138.53858333333335</v>
      </c>
      <c r="BJ150" s="183">
        <f t="shared" si="85"/>
        <v>138.53858333333335</v>
      </c>
      <c r="BK150" s="183">
        <f t="shared" si="85"/>
        <v>138.53858333333335</v>
      </c>
      <c r="BL150" s="180">
        <f t="shared" si="82"/>
        <v>4.0591416666666671</v>
      </c>
      <c r="BM150" s="181">
        <f t="shared" si="82"/>
        <v>4.0591416666666671</v>
      </c>
      <c r="BN150" s="181">
        <f t="shared" si="82"/>
        <v>4.0591416666666671</v>
      </c>
    </row>
    <row r="151" spans="1:66">
      <c r="A151" s="6">
        <v>43891</v>
      </c>
      <c r="B151" s="43">
        <v>1.2440600559007198E-2</v>
      </c>
      <c r="C151" s="43">
        <v>1.2440600559007198E-2</v>
      </c>
      <c r="D151" s="43">
        <v>1.2440600559007198E-2</v>
      </c>
      <c r="E151" s="65">
        <v>6.9975209317552078E-4</v>
      </c>
      <c r="F151" s="43">
        <v>7.000000000000001E-4</v>
      </c>
      <c r="G151" s="43">
        <v>6.9975209317552078E-4</v>
      </c>
      <c r="H151" s="9">
        <f t="shared" si="88"/>
        <v>12.500582371458679</v>
      </c>
      <c r="I151" s="8">
        <f t="shared" si="89"/>
        <v>156.2611906389061</v>
      </c>
      <c r="J151" s="45"/>
      <c r="K151" s="43">
        <f t="shared" ref="K151" si="118">(AVERAGE(I149:I151)/AVERAGE(I137:I139))-1</f>
        <v>3.8315516701963759E-2</v>
      </c>
      <c r="L151" s="43"/>
      <c r="M151" s="64">
        <v>3.4000000000000002E-3</v>
      </c>
      <c r="N151" s="7">
        <v>3.4000000000000002E-3</v>
      </c>
      <c r="O151" s="7">
        <v>3.4000000000000002E-3</v>
      </c>
      <c r="P151" s="65">
        <v>0.13750000000000001</v>
      </c>
      <c r="Q151" s="43">
        <v>0.13750000000000001</v>
      </c>
      <c r="R151" s="43">
        <v>0.13750000000000001</v>
      </c>
      <c r="S151" s="76">
        <v>275.94900000000001</v>
      </c>
      <c r="T151" s="9">
        <v>275.94900000000001</v>
      </c>
      <c r="U151" s="9">
        <v>275.94900000000001</v>
      </c>
      <c r="V151" s="73">
        <f t="shared" si="98"/>
        <v>5.1986999999999997</v>
      </c>
      <c r="W151" s="42">
        <v>5.1986999999999997</v>
      </c>
      <c r="X151" s="42">
        <f t="shared" si="99"/>
        <v>5.1986999999999997</v>
      </c>
      <c r="Y151" s="161">
        <f t="shared" si="100"/>
        <v>1.6856537638714864E-2</v>
      </c>
      <c r="Z151" s="162">
        <f t="shared" si="101"/>
        <v>1.6856537638714864E-2</v>
      </c>
      <c r="AA151" s="162">
        <f t="shared" si="102"/>
        <v>1.6856537638714864E-2</v>
      </c>
      <c r="AB151" s="163">
        <f t="shared" si="103"/>
        <v>5.3080212396032778E-3</v>
      </c>
      <c r="AC151" s="162">
        <f t="shared" si="104"/>
        <v>5.3084736749999806E-3</v>
      </c>
      <c r="AD151" s="162">
        <f t="shared" si="105"/>
        <v>5.3080212396032778E-3</v>
      </c>
      <c r="AE151" s="163">
        <f t="shared" si="116"/>
        <v>1.0133837468000007E-2</v>
      </c>
      <c r="AF151" s="162">
        <f t="shared" si="116"/>
        <v>1.0133837468000007E-2</v>
      </c>
      <c r="AG151" s="162">
        <f t="shared" si="116"/>
        <v>1.0133837468000007E-2</v>
      </c>
      <c r="AH151" s="163">
        <f t="shared" si="86"/>
        <v>0.13750000000000001</v>
      </c>
      <c r="AI151" s="162">
        <f t="shared" si="86"/>
        <v>0.13750000000000001</v>
      </c>
      <c r="AJ151" s="162">
        <f t="shared" si="86"/>
        <v>0.13750000000000001</v>
      </c>
      <c r="AK151" s="180">
        <f t="shared" si="84"/>
        <v>275.94900000000001</v>
      </c>
      <c r="AL151" s="181">
        <f t="shared" si="84"/>
        <v>275.94900000000001</v>
      </c>
      <c r="AM151" s="181">
        <f t="shared" si="84"/>
        <v>275.94900000000001</v>
      </c>
      <c r="AN151" s="180">
        <f t="shared" si="60"/>
        <v>5.1986999999999997</v>
      </c>
      <c r="AO151" s="181">
        <f t="shared" si="60"/>
        <v>5.1986999999999997</v>
      </c>
      <c r="AP151" s="181">
        <f t="shared" si="60"/>
        <v>5.1986999999999997</v>
      </c>
      <c r="AQ151" s="161">
        <f t="shared" si="109"/>
        <v>6.807876497667853E-2</v>
      </c>
      <c r="AR151" s="162">
        <f t="shared" si="110"/>
        <v>6.807876497667853E-2</v>
      </c>
      <c r="AS151" s="162">
        <f t="shared" si="111"/>
        <v>6.807876497667853E-2</v>
      </c>
      <c r="AT151" s="163">
        <f t="shared" si="112"/>
        <v>3.3031577198901818E-2</v>
      </c>
      <c r="AU151" s="162">
        <f t="shared" si="113"/>
        <v>3.3032042111188931E-2</v>
      </c>
      <c r="AV151" s="162">
        <f t="shared" si="114"/>
        <v>3.3031577198901818E-2</v>
      </c>
      <c r="AW151" s="163">
        <f t="shared" si="91"/>
        <v>5.4302193356398964E-2</v>
      </c>
      <c r="AX151" s="162">
        <f t="shared" si="91"/>
        <v>5.4302193356398964E-2</v>
      </c>
      <c r="AY151" s="162">
        <f t="shared" si="91"/>
        <v>5.4302193356398964E-2</v>
      </c>
      <c r="AZ151" s="163">
        <f t="shared" si="94"/>
        <v>0.13750000000000001</v>
      </c>
      <c r="BA151" s="162">
        <f t="shared" si="94"/>
        <v>0.13750000000000001</v>
      </c>
      <c r="BB151" s="162">
        <f t="shared" si="94"/>
        <v>0.13750000000000001</v>
      </c>
      <c r="BC151" s="180">
        <f t="shared" si="93"/>
        <v>275.94900000000001</v>
      </c>
      <c r="BD151" s="181">
        <f t="shared" si="93"/>
        <v>275.94900000000001</v>
      </c>
      <c r="BE151" s="181">
        <f t="shared" si="93"/>
        <v>275.94900000000001</v>
      </c>
      <c r="BF151" s="180">
        <f t="shared" si="64"/>
        <v>5.1986999999999997</v>
      </c>
      <c r="BG151" s="181">
        <f t="shared" si="64"/>
        <v>5.1986999999999997</v>
      </c>
      <c r="BH151" s="181">
        <f t="shared" si="64"/>
        <v>5.1986999999999997</v>
      </c>
      <c r="BI151" s="182">
        <f t="shared" si="85"/>
        <v>146.53591666666668</v>
      </c>
      <c r="BJ151" s="183">
        <f t="shared" si="85"/>
        <v>146.53591666666668</v>
      </c>
      <c r="BK151" s="183">
        <f t="shared" si="85"/>
        <v>146.53591666666668</v>
      </c>
      <c r="BL151" s="180">
        <f t="shared" si="82"/>
        <v>4.1676416666666674</v>
      </c>
      <c r="BM151" s="181">
        <f t="shared" si="82"/>
        <v>4.1676416666666674</v>
      </c>
      <c r="BN151" s="181">
        <f t="shared" si="82"/>
        <v>4.1676416666666674</v>
      </c>
    </row>
    <row r="152" spans="1:66">
      <c r="A152" s="6">
        <v>43922</v>
      </c>
      <c r="B152" s="43">
        <v>8.0229768314359351E-3</v>
      </c>
      <c r="C152" s="43">
        <v>8.0229768314359351E-3</v>
      </c>
      <c r="D152" s="43">
        <v>8.0229768314359351E-3</v>
      </c>
      <c r="E152" s="65">
        <v>-3.0999403569978989E-3</v>
      </c>
      <c r="F152" s="43">
        <v>-3.0999999999999999E-3</v>
      </c>
      <c r="G152" s="43">
        <v>-3.0999403569978989E-3</v>
      </c>
      <c r="H152" s="9">
        <f t="shared" si="88"/>
        <v>-55.359721930745565</v>
      </c>
      <c r="I152" s="8">
        <f t="shared" si="89"/>
        <v>155.77678094792549</v>
      </c>
      <c r="J152" s="150"/>
      <c r="K152" s="43"/>
      <c r="L152" s="43"/>
      <c r="M152" s="64">
        <v>2.8000000000000004E-3</v>
      </c>
      <c r="N152" s="7">
        <v>2.8000000000000004E-3</v>
      </c>
      <c r="O152" s="7">
        <v>2.8000000000000004E-3</v>
      </c>
      <c r="P152" s="65">
        <v>0.13750000000000001</v>
      </c>
      <c r="Q152" s="43">
        <v>0.13750000000000001</v>
      </c>
      <c r="R152" s="43">
        <v>0.13750000000000001</v>
      </c>
      <c r="S152" s="76">
        <v>308.18299999999999</v>
      </c>
      <c r="T152" s="9">
        <v>308.18299999999999</v>
      </c>
      <c r="U152" s="9">
        <v>308.18299999999999</v>
      </c>
      <c r="V152" s="73">
        <f t="shared" si="98"/>
        <v>5.4269999999999996</v>
      </c>
      <c r="W152" s="42">
        <v>5.4269999999999996</v>
      </c>
      <c r="X152" s="42">
        <f t="shared" si="99"/>
        <v>5.4269999999999996</v>
      </c>
      <c r="Y152" s="161">
        <f t="shared" si="100"/>
        <v>2.0148597215539521E-2</v>
      </c>
      <c r="Z152" s="162">
        <f t="shared" si="101"/>
        <v>2.0148597215539521E-2</v>
      </c>
      <c r="AA152" s="162">
        <f t="shared" si="102"/>
        <v>2.0148597215539521E-2</v>
      </c>
      <c r="AB152" s="163">
        <f t="shared" si="103"/>
        <v>9.1907971984994674E-5</v>
      </c>
      <c r="AC152" s="162">
        <f t="shared" si="104"/>
        <v>9.1824574999899156E-5</v>
      </c>
      <c r="AD152" s="162">
        <f t="shared" si="105"/>
        <v>9.1907971984994674E-5</v>
      </c>
      <c r="AE152" s="163">
        <f t="shared" si="116"/>
        <v>9.1275276079998413E-3</v>
      </c>
      <c r="AF152" s="162">
        <f t="shared" si="116"/>
        <v>9.1275276079998413E-3</v>
      </c>
      <c r="AG152" s="162">
        <f t="shared" si="116"/>
        <v>9.1275276079998413E-3</v>
      </c>
      <c r="AH152" s="163">
        <f t="shared" si="86"/>
        <v>0.13750000000000001</v>
      </c>
      <c r="AI152" s="162">
        <f t="shared" si="86"/>
        <v>0.13750000000000001</v>
      </c>
      <c r="AJ152" s="162">
        <f t="shared" si="86"/>
        <v>0.13750000000000001</v>
      </c>
      <c r="AK152" s="180">
        <f t="shared" si="84"/>
        <v>308.18299999999999</v>
      </c>
      <c r="AL152" s="181">
        <f t="shared" si="84"/>
        <v>308.18299999999999</v>
      </c>
      <c r="AM152" s="181">
        <f t="shared" si="84"/>
        <v>308.18299999999999</v>
      </c>
      <c r="AN152" s="180">
        <f t="shared" si="60"/>
        <v>5.4269999999999996</v>
      </c>
      <c r="AO152" s="181">
        <f t="shared" si="60"/>
        <v>5.4269999999999996</v>
      </c>
      <c r="AP152" s="181">
        <f t="shared" si="60"/>
        <v>5.4269999999999996</v>
      </c>
      <c r="AQ152" s="161">
        <f t="shared" si="109"/>
        <v>6.684755932026798E-2</v>
      </c>
      <c r="AR152" s="162">
        <f t="shared" si="110"/>
        <v>6.684755932026798E-2</v>
      </c>
      <c r="AS152" s="162">
        <f t="shared" si="111"/>
        <v>6.684755932026798E-2</v>
      </c>
      <c r="AT152" s="163">
        <f t="shared" si="112"/>
        <v>2.3992794287668096E-2</v>
      </c>
      <c r="AU152" s="162">
        <f t="shared" si="113"/>
        <v>2.3993193868135476E-2</v>
      </c>
      <c r="AV152" s="162">
        <f t="shared" si="114"/>
        <v>2.3992794287668096E-2</v>
      </c>
      <c r="AW152" s="163">
        <f t="shared" si="91"/>
        <v>5.1784957717664337E-2</v>
      </c>
      <c r="AX152" s="162">
        <f t="shared" si="91"/>
        <v>5.1784957717664337E-2</v>
      </c>
      <c r="AY152" s="162">
        <f t="shared" si="91"/>
        <v>5.1784957717664337E-2</v>
      </c>
      <c r="AZ152" s="163">
        <f t="shared" si="94"/>
        <v>0.13750000000000001</v>
      </c>
      <c r="BA152" s="162">
        <f t="shared" si="94"/>
        <v>0.13750000000000001</v>
      </c>
      <c r="BB152" s="162">
        <f t="shared" si="94"/>
        <v>0.13750000000000001</v>
      </c>
      <c r="BC152" s="180">
        <f t="shared" si="93"/>
        <v>308.18299999999999</v>
      </c>
      <c r="BD152" s="181">
        <f t="shared" si="93"/>
        <v>308.18299999999999</v>
      </c>
      <c r="BE152" s="181">
        <f t="shared" si="93"/>
        <v>308.18299999999999</v>
      </c>
      <c r="BF152" s="180">
        <f t="shared" si="64"/>
        <v>5.4269999999999996</v>
      </c>
      <c r="BG152" s="181">
        <f t="shared" si="64"/>
        <v>5.4269999999999996</v>
      </c>
      <c r="BH152" s="181">
        <f t="shared" si="64"/>
        <v>5.4269999999999996</v>
      </c>
      <c r="BI152" s="182">
        <f t="shared" si="85"/>
        <v>157.83350000000002</v>
      </c>
      <c r="BJ152" s="183">
        <f t="shared" si="85"/>
        <v>157.83350000000002</v>
      </c>
      <c r="BK152" s="183">
        <f t="shared" si="85"/>
        <v>157.83350000000002</v>
      </c>
      <c r="BL152" s="180">
        <f t="shared" si="82"/>
        <v>4.2911166666666674</v>
      </c>
      <c r="BM152" s="181">
        <f t="shared" si="82"/>
        <v>4.2911166666666674</v>
      </c>
      <c r="BN152" s="181">
        <f t="shared" si="82"/>
        <v>4.2911166666666674</v>
      </c>
    </row>
    <row r="153" spans="1:66">
      <c r="A153" s="6">
        <v>43952</v>
      </c>
      <c r="B153" s="43">
        <v>2.8004076591598981E-3</v>
      </c>
      <c r="C153" s="43">
        <v>2.8004076591598981E-3</v>
      </c>
      <c r="D153" s="43">
        <v>2.8004076591598981E-3</v>
      </c>
      <c r="E153" s="65">
        <v>-3.7997640620340833E-3</v>
      </c>
      <c r="F153" s="43">
        <v>-3.8E-3</v>
      </c>
      <c r="G153" s="43">
        <v>-3.7997640620340833E-3</v>
      </c>
      <c r="H153" s="9">
        <f t="shared" si="88"/>
        <v>-67.860304302204241</v>
      </c>
      <c r="I153" s="8">
        <f t="shared" si="89"/>
        <v>155.18482918032336</v>
      </c>
      <c r="J153" s="45"/>
      <c r="K153" s="43"/>
      <c r="L153" s="43"/>
      <c r="M153" s="64">
        <v>2.3999999999999998E-3</v>
      </c>
      <c r="N153" s="7">
        <v>2.3999999999999998E-3</v>
      </c>
      <c r="O153" s="7">
        <v>2.3999999999999998E-3</v>
      </c>
      <c r="P153" s="65">
        <v>0.13750000000000001</v>
      </c>
      <c r="Q153" s="43">
        <v>0.13750000000000001</v>
      </c>
      <c r="R153" s="43">
        <v>0.13750000000000001</v>
      </c>
      <c r="S153" s="76">
        <v>283.93400000000003</v>
      </c>
      <c r="T153" s="9">
        <v>283.93400000000003</v>
      </c>
      <c r="U153" s="9">
        <v>283.93400000000003</v>
      </c>
      <c r="V153" s="73">
        <f t="shared" si="98"/>
        <v>5.4263000000000003</v>
      </c>
      <c r="W153" s="42">
        <v>5.4263000000000003</v>
      </c>
      <c r="X153" s="42">
        <f t="shared" si="99"/>
        <v>5.4263000000000003</v>
      </c>
      <c r="Y153" s="161">
        <f t="shared" si="100"/>
        <v>2.3421381569024069E-2</v>
      </c>
      <c r="Z153" s="162">
        <f t="shared" si="101"/>
        <v>2.3421381569024069E-2</v>
      </c>
      <c r="AA153" s="162">
        <f t="shared" si="102"/>
        <v>2.3421381569024069E-2</v>
      </c>
      <c r="AB153" s="163">
        <f t="shared" si="103"/>
        <v>-6.1929931240937153E-3</v>
      </c>
      <c r="AC153" s="162">
        <f t="shared" si="104"/>
        <v>-6.1930417540001503E-3</v>
      </c>
      <c r="AD153" s="162">
        <f t="shared" si="105"/>
        <v>-6.1929931240937153E-3</v>
      </c>
      <c r="AE153" s="163">
        <f t="shared" si="116"/>
        <v>8.624422848000135E-3</v>
      </c>
      <c r="AF153" s="162">
        <f t="shared" si="116"/>
        <v>8.624422848000135E-3</v>
      </c>
      <c r="AG153" s="162">
        <f t="shared" si="116"/>
        <v>8.624422848000135E-3</v>
      </c>
      <c r="AH153" s="163">
        <f t="shared" si="86"/>
        <v>0.13750000000000001</v>
      </c>
      <c r="AI153" s="162">
        <f t="shared" si="86"/>
        <v>0.13750000000000001</v>
      </c>
      <c r="AJ153" s="162">
        <f t="shared" si="86"/>
        <v>0.13750000000000001</v>
      </c>
      <c r="AK153" s="180">
        <f t="shared" si="84"/>
        <v>283.93400000000003</v>
      </c>
      <c r="AL153" s="181">
        <f t="shared" si="84"/>
        <v>283.93400000000003</v>
      </c>
      <c r="AM153" s="181">
        <f t="shared" si="84"/>
        <v>283.93400000000003</v>
      </c>
      <c r="AN153" s="180">
        <f t="shared" si="60"/>
        <v>5.4263000000000003</v>
      </c>
      <c r="AO153" s="181">
        <f t="shared" si="60"/>
        <v>5.4263000000000003</v>
      </c>
      <c r="AP153" s="181">
        <f t="shared" si="60"/>
        <v>5.4263000000000003</v>
      </c>
      <c r="AQ153" s="161">
        <f t="shared" si="109"/>
        <v>6.5090534333431593E-2</v>
      </c>
      <c r="AR153" s="162">
        <f t="shared" si="110"/>
        <v>6.5090534333431593E-2</v>
      </c>
      <c r="AS153" s="162">
        <f t="shared" si="111"/>
        <v>6.5090534333431593E-2</v>
      </c>
      <c r="AT153" s="163">
        <f t="shared" si="112"/>
        <v>1.8777271637496984E-2</v>
      </c>
      <c r="AU153" s="162">
        <f t="shared" si="113"/>
        <v>1.877742789761605E-2</v>
      </c>
      <c r="AV153" s="162">
        <f t="shared" si="114"/>
        <v>1.8777271637496984E-2</v>
      </c>
      <c r="AW153" s="163">
        <f t="shared" si="91"/>
        <v>4.8646550244864084E-2</v>
      </c>
      <c r="AX153" s="162">
        <f t="shared" si="91"/>
        <v>4.8646550244864084E-2</v>
      </c>
      <c r="AY153" s="162">
        <f t="shared" si="91"/>
        <v>4.8646550244864084E-2</v>
      </c>
      <c r="AZ153" s="163">
        <f t="shared" si="94"/>
        <v>0.13750000000000001</v>
      </c>
      <c r="BA153" s="162">
        <f t="shared" si="94"/>
        <v>0.13750000000000001</v>
      </c>
      <c r="BB153" s="162">
        <f t="shared" si="94"/>
        <v>0.13750000000000001</v>
      </c>
      <c r="BC153" s="180">
        <f t="shared" si="93"/>
        <v>283.93400000000003</v>
      </c>
      <c r="BD153" s="181">
        <f t="shared" si="93"/>
        <v>283.93400000000003</v>
      </c>
      <c r="BE153" s="181">
        <f t="shared" si="93"/>
        <v>283.93400000000003</v>
      </c>
      <c r="BF153" s="180">
        <f t="shared" si="64"/>
        <v>5.4263000000000003</v>
      </c>
      <c r="BG153" s="181">
        <f t="shared" si="64"/>
        <v>5.4263000000000003</v>
      </c>
      <c r="BH153" s="181">
        <f t="shared" si="64"/>
        <v>5.4263000000000003</v>
      </c>
      <c r="BI153" s="182">
        <f t="shared" si="85"/>
        <v>166.38400000000001</v>
      </c>
      <c r="BJ153" s="183">
        <f t="shared" si="85"/>
        <v>166.38400000000001</v>
      </c>
      <c r="BK153" s="183">
        <f t="shared" si="85"/>
        <v>166.38400000000001</v>
      </c>
      <c r="BL153" s="180">
        <f t="shared" si="82"/>
        <v>4.4149166666666666</v>
      </c>
      <c r="BM153" s="181">
        <f t="shared" si="82"/>
        <v>4.4149166666666666</v>
      </c>
      <c r="BN153" s="181">
        <f t="shared" si="82"/>
        <v>4.4149166666666666</v>
      </c>
    </row>
    <row r="154" spans="1:66">
      <c r="A154" s="6">
        <v>43983</v>
      </c>
      <c r="B154" s="43">
        <v>1.5570051776285343E-2</v>
      </c>
      <c r="C154" s="43">
        <v>1.5570051776285343E-2</v>
      </c>
      <c r="D154" s="43">
        <v>1.5570051776285343E-2</v>
      </c>
      <c r="E154" s="65">
        <v>2.5999454030292135E-3</v>
      </c>
      <c r="F154" s="43">
        <v>2.5999999999999999E-3</v>
      </c>
      <c r="G154" s="43">
        <v>2.5999454030292135E-3</v>
      </c>
      <c r="H154" s="9">
        <f t="shared" si="88"/>
        <v>46.430734522560797</v>
      </c>
      <c r="I154" s="8">
        <f t="shared" si="89"/>
        <v>155.5883097361922</v>
      </c>
      <c r="J154" s="45"/>
      <c r="K154" s="43">
        <f t="shared" ref="K154" si="119">(AVERAGE(I152:I154)/AVERAGE(I140:I142))-1</f>
        <v>2.1363863263710536E-2</v>
      </c>
      <c r="L154" s="43"/>
      <c r="M154" s="64">
        <v>2.0999999999999999E-3</v>
      </c>
      <c r="N154" s="7">
        <v>2.0999999999999999E-3</v>
      </c>
      <c r="O154" s="7">
        <v>2.0999999999999999E-3</v>
      </c>
      <c r="P154" s="65">
        <v>0.13750000000000001</v>
      </c>
      <c r="Q154" s="43">
        <v>0.13750000000000001</v>
      </c>
      <c r="R154" s="43">
        <v>0.13750000000000001</v>
      </c>
      <c r="S154" s="76">
        <v>255.59</v>
      </c>
      <c r="T154" s="9">
        <v>255.59</v>
      </c>
      <c r="U154" s="9">
        <v>255.59</v>
      </c>
      <c r="V154" s="73">
        <f t="shared" si="98"/>
        <v>5.476</v>
      </c>
      <c r="W154" s="42">
        <v>5.476</v>
      </c>
      <c r="X154" s="42">
        <f t="shared" si="99"/>
        <v>5.476</v>
      </c>
      <c r="Y154" s="161">
        <f t="shared" si="100"/>
        <v>2.6584774351347651E-2</v>
      </c>
      <c r="Z154" s="162">
        <f t="shared" si="101"/>
        <v>2.6584774351347651E-2</v>
      </c>
      <c r="AA154" s="162">
        <f t="shared" si="102"/>
        <v>2.6584774351347651E-2</v>
      </c>
      <c r="AB154" s="163">
        <f t="shared" si="103"/>
        <v>-4.3058882039603841E-3</v>
      </c>
      <c r="AC154" s="162">
        <f t="shared" si="104"/>
        <v>-4.3061293720000338E-3</v>
      </c>
      <c r="AD154" s="162">
        <f t="shared" si="105"/>
        <v>-4.3058882039603841E-3</v>
      </c>
      <c r="AE154" s="163">
        <f t="shared" si="116"/>
        <v>7.3176541119999161E-3</v>
      </c>
      <c r="AF154" s="162">
        <f t="shared" si="116"/>
        <v>7.3176541119999161E-3</v>
      </c>
      <c r="AG154" s="162">
        <f t="shared" si="116"/>
        <v>7.3176541119999161E-3</v>
      </c>
      <c r="AH154" s="163">
        <f t="shared" si="86"/>
        <v>0.13750000000000001</v>
      </c>
      <c r="AI154" s="162">
        <f t="shared" si="86"/>
        <v>0.13750000000000001</v>
      </c>
      <c r="AJ154" s="162">
        <f t="shared" si="86"/>
        <v>0.13750000000000001</v>
      </c>
      <c r="AK154" s="180">
        <f t="shared" si="84"/>
        <v>255.59</v>
      </c>
      <c r="AL154" s="181">
        <f t="shared" si="84"/>
        <v>255.59</v>
      </c>
      <c r="AM154" s="181">
        <f t="shared" si="84"/>
        <v>255.59</v>
      </c>
      <c r="AN154" s="180">
        <f t="shared" si="60"/>
        <v>5.476</v>
      </c>
      <c r="AO154" s="181">
        <f t="shared" si="60"/>
        <v>5.476</v>
      </c>
      <c r="AP154" s="181">
        <f t="shared" si="60"/>
        <v>5.476</v>
      </c>
      <c r="AQ154" s="161">
        <f t="shared" si="109"/>
        <v>7.3139848406261754E-2</v>
      </c>
      <c r="AR154" s="162">
        <f t="shared" si="110"/>
        <v>7.3139848406261754E-2</v>
      </c>
      <c r="AS154" s="162">
        <f t="shared" si="111"/>
        <v>7.3139848406261754E-2</v>
      </c>
      <c r="AT154" s="163">
        <f t="shared" si="112"/>
        <v>2.1324173853674244E-2</v>
      </c>
      <c r="AU154" s="162">
        <f t="shared" si="113"/>
        <v>2.1324386121051697E-2</v>
      </c>
      <c r="AV154" s="162">
        <f t="shared" si="114"/>
        <v>2.1324173853674244E-2</v>
      </c>
      <c r="AW154" s="163">
        <f t="shared" ref="AW154:AY164" si="120">FVSCHEDULE(1,M143:M154)-1</f>
        <v>4.5932823728852989E-2</v>
      </c>
      <c r="AX154" s="162">
        <f t="shared" si="120"/>
        <v>4.5932823728852989E-2</v>
      </c>
      <c r="AY154" s="162">
        <f t="shared" si="120"/>
        <v>4.5932823728852989E-2</v>
      </c>
      <c r="AZ154" s="163">
        <f t="shared" si="94"/>
        <v>0.13750000000000001</v>
      </c>
      <c r="BA154" s="162">
        <f t="shared" si="94"/>
        <v>0.13750000000000001</v>
      </c>
      <c r="BB154" s="162">
        <f t="shared" si="94"/>
        <v>0.13750000000000001</v>
      </c>
      <c r="BC154" s="180">
        <f t="shared" si="93"/>
        <v>255.59</v>
      </c>
      <c r="BD154" s="181">
        <f t="shared" si="93"/>
        <v>255.59</v>
      </c>
      <c r="BE154" s="181">
        <f t="shared" si="93"/>
        <v>255.59</v>
      </c>
      <c r="BF154" s="180">
        <f t="shared" si="64"/>
        <v>5.476</v>
      </c>
      <c r="BG154" s="181">
        <f t="shared" si="64"/>
        <v>5.476</v>
      </c>
      <c r="BH154" s="181">
        <f t="shared" si="64"/>
        <v>5.476</v>
      </c>
      <c r="BI154" s="182">
        <f t="shared" si="85"/>
        <v>175.16683333333333</v>
      </c>
      <c r="BJ154" s="183">
        <f t="shared" si="85"/>
        <v>175.16683333333333</v>
      </c>
      <c r="BK154" s="183">
        <f t="shared" si="85"/>
        <v>175.16683333333333</v>
      </c>
      <c r="BL154" s="180">
        <f t="shared" si="82"/>
        <v>4.5518999999999998</v>
      </c>
      <c r="BM154" s="181">
        <f t="shared" si="82"/>
        <v>4.5518999999999998</v>
      </c>
      <c r="BN154" s="181">
        <f t="shared" si="82"/>
        <v>4.5518999999999998</v>
      </c>
    </row>
    <row r="155" spans="1:66">
      <c r="A155" s="6">
        <v>44013</v>
      </c>
      <c r="B155" s="43">
        <v>2.2278336608074767E-2</v>
      </c>
      <c r="C155" s="43">
        <v>2.2278336608074767E-2</v>
      </c>
      <c r="D155" s="43">
        <v>2.2278336608074767E-2</v>
      </c>
      <c r="E155" s="65">
        <v>3.599689040946652E-3</v>
      </c>
      <c r="F155" s="43">
        <v>3.5999999999999999E-3</v>
      </c>
      <c r="G155" s="43">
        <v>3.599689040946652E-3</v>
      </c>
      <c r="H155" s="9">
        <f t="shared" si="88"/>
        <v>64.288709338930332</v>
      </c>
      <c r="I155" s="8">
        <f t="shared" si="89"/>
        <v>156.14842765124249</v>
      </c>
      <c r="J155" s="45"/>
      <c r="K155" s="43"/>
      <c r="L155" s="43"/>
      <c r="M155" s="65">
        <v>1.9E-3</v>
      </c>
      <c r="N155" s="43">
        <v>1.9E-3</v>
      </c>
      <c r="O155" s="43">
        <v>1.9E-3</v>
      </c>
      <c r="P155" s="65">
        <v>0.13750000000000001</v>
      </c>
      <c r="Q155" s="43">
        <v>0.13750000000000001</v>
      </c>
      <c r="R155" s="43">
        <v>0.13750000000000001</v>
      </c>
      <c r="S155" s="77">
        <v>217.80600000000001</v>
      </c>
      <c r="T155" s="45">
        <v>217.80600000000001</v>
      </c>
      <c r="U155" s="45">
        <v>217.80600000000001</v>
      </c>
      <c r="V155" s="73">
        <f t="shared" si="98"/>
        <v>5.1395</v>
      </c>
      <c r="W155" s="42">
        <v>5.1395</v>
      </c>
      <c r="X155" s="42">
        <f t="shared" si="99"/>
        <v>5.1395</v>
      </c>
      <c r="Y155" s="161">
        <f t="shared" si="100"/>
        <v>4.1102633205714945E-2</v>
      </c>
      <c r="Z155" s="162">
        <f t="shared" si="101"/>
        <v>4.1102633205714945E-2</v>
      </c>
      <c r="AA155" s="162">
        <f t="shared" si="102"/>
        <v>4.1102633205714945E-2</v>
      </c>
      <c r="AB155" s="163">
        <f t="shared" si="103"/>
        <v>2.3856366667853734E-3</v>
      </c>
      <c r="AC155" s="162">
        <f t="shared" si="104"/>
        <v>2.3857644320000038E-3</v>
      </c>
      <c r="AD155" s="162">
        <f t="shared" si="105"/>
        <v>2.3856366667853734E-3</v>
      </c>
      <c r="AE155" s="163">
        <f t="shared" si="116"/>
        <v>6.413599575999962E-3</v>
      </c>
      <c r="AF155" s="162">
        <f t="shared" si="116"/>
        <v>6.413599575999962E-3</v>
      </c>
      <c r="AG155" s="162">
        <f t="shared" si="116"/>
        <v>6.413599575999962E-3</v>
      </c>
      <c r="AH155" s="163">
        <f t="shared" si="86"/>
        <v>0.13750000000000001</v>
      </c>
      <c r="AI155" s="162">
        <f t="shared" si="86"/>
        <v>0.13750000000000001</v>
      </c>
      <c r="AJ155" s="162">
        <f t="shared" si="86"/>
        <v>0.13750000000000001</v>
      </c>
      <c r="AK155" s="180">
        <f t="shared" si="84"/>
        <v>217.80600000000001</v>
      </c>
      <c r="AL155" s="181">
        <f t="shared" si="84"/>
        <v>217.80600000000001</v>
      </c>
      <c r="AM155" s="181">
        <f t="shared" si="84"/>
        <v>217.80600000000001</v>
      </c>
      <c r="AN155" s="180">
        <f t="shared" si="60"/>
        <v>5.1395</v>
      </c>
      <c r="AO155" s="181">
        <f t="shared" si="60"/>
        <v>5.1395</v>
      </c>
      <c r="AP155" s="181">
        <f t="shared" si="60"/>
        <v>5.1395</v>
      </c>
      <c r="AQ155" s="161">
        <f t="shared" si="109"/>
        <v>9.2719189150545445E-2</v>
      </c>
      <c r="AR155" s="162">
        <f t="shared" si="110"/>
        <v>9.2719189150545445E-2</v>
      </c>
      <c r="AS155" s="162">
        <f t="shared" si="111"/>
        <v>9.2719189150545445E-2</v>
      </c>
      <c r="AT155" s="163">
        <f t="shared" si="112"/>
        <v>2.3056249976072696E-2</v>
      </c>
      <c r="AU155" s="162">
        <f t="shared" si="113"/>
        <v>2.3056779591049015E-2</v>
      </c>
      <c r="AV155" s="162">
        <f t="shared" si="114"/>
        <v>2.3056249976072696E-2</v>
      </c>
      <c r="AW155" s="163">
        <f t="shared" si="120"/>
        <v>4.1980805502573437E-2</v>
      </c>
      <c r="AX155" s="162">
        <f t="shared" si="120"/>
        <v>4.1980805502573437E-2</v>
      </c>
      <c r="AY155" s="162">
        <f t="shared" si="120"/>
        <v>4.1980805502573437E-2</v>
      </c>
      <c r="AZ155" s="163">
        <f t="shared" si="94"/>
        <v>0.13750000000000001</v>
      </c>
      <c r="BA155" s="162">
        <f t="shared" si="94"/>
        <v>0.13750000000000001</v>
      </c>
      <c r="BB155" s="162">
        <f t="shared" si="94"/>
        <v>0.13750000000000001</v>
      </c>
      <c r="BC155" s="180">
        <f t="shared" si="93"/>
        <v>217.80600000000001</v>
      </c>
      <c r="BD155" s="181">
        <f t="shared" si="93"/>
        <v>217.80600000000001</v>
      </c>
      <c r="BE155" s="181">
        <f t="shared" si="93"/>
        <v>217.80600000000001</v>
      </c>
      <c r="BF155" s="180">
        <f t="shared" si="64"/>
        <v>5.1395</v>
      </c>
      <c r="BG155" s="181">
        <f t="shared" si="64"/>
        <v>5.1395</v>
      </c>
      <c r="BH155" s="181">
        <f t="shared" si="64"/>
        <v>5.1395</v>
      </c>
      <c r="BI155" s="182">
        <f t="shared" si="85"/>
        <v>182.73216666666667</v>
      </c>
      <c r="BJ155" s="183">
        <f t="shared" si="85"/>
        <v>182.73216666666667</v>
      </c>
      <c r="BK155" s="183">
        <f t="shared" si="85"/>
        <v>182.73216666666667</v>
      </c>
      <c r="BL155" s="180">
        <f t="shared" si="82"/>
        <v>4.6664499999999993</v>
      </c>
      <c r="BM155" s="181">
        <f t="shared" si="82"/>
        <v>4.6664499999999993</v>
      </c>
      <c r="BN155" s="181">
        <f t="shared" si="82"/>
        <v>4.6664499999999993</v>
      </c>
    </row>
    <row r="156" spans="1:66">
      <c r="A156" s="6">
        <v>44044</v>
      </c>
      <c r="B156" s="43">
        <v>2.7441632524074722E-2</v>
      </c>
      <c r="C156" s="43">
        <v>2.7441632524074722E-2</v>
      </c>
      <c r="D156" s="43">
        <v>2.7441632524074722E-2</v>
      </c>
      <c r="E156" s="65">
        <v>2.4005403554596683E-3</v>
      </c>
      <c r="F156" s="43">
        <v>2.3999999999999998E-3</v>
      </c>
      <c r="G156" s="43">
        <v>2.4005403554596683E-3</v>
      </c>
      <c r="H156" s="9">
        <f t="shared" si="88"/>
        <v>42.859139559286881</v>
      </c>
      <c r="I156" s="8">
        <f t="shared" si="89"/>
        <v>156.52318387760548</v>
      </c>
      <c r="J156" s="45"/>
      <c r="K156" s="43"/>
      <c r="L156" s="43"/>
      <c r="M156" s="65">
        <v>1.6000000000000001E-3</v>
      </c>
      <c r="N156" s="43">
        <v>1.6000000000000001E-3</v>
      </c>
      <c r="O156" s="43">
        <v>1.6000000000000001E-3</v>
      </c>
      <c r="P156" s="65">
        <v>0.13750000000000001</v>
      </c>
      <c r="Q156" s="43">
        <v>0.13750000000000001</v>
      </c>
      <c r="R156" s="43">
        <v>0.13750000000000001</v>
      </c>
      <c r="S156" s="77">
        <v>214.93700000000001</v>
      </c>
      <c r="T156" s="45">
        <v>214.93700000000001</v>
      </c>
      <c r="U156" s="45">
        <v>214.93700000000001</v>
      </c>
      <c r="V156" s="73">
        <f t="shared" si="98"/>
        <v>5.4713000000000003</v>
      </c>
      <c r="W156" s="42">
        <v>5.4713000000000003</v>
      </c>
      <c r="X156" s="42">
        <f t="shared" si="99"/>
        <v>5.4713000000000003</v>
      </c>
      <c r="Y156" s="161">
        <f t="shared" si="100"/>
        <v>6.6685036140872622E-2</v>
      </c>
      <c r="Z156" s="162">
        <f t="shared" si="101"/>
        <v>6.6685036140872622E-2</v>
      </c>
      <c r="AA156" s="162">
        <f t="shared" si="102"/>
        <v>6.6685036140872622E-2</v>
      </c>
      <c r="AB156" s="163">
        <f t="shared" si="103"/>
        <v>8.6244387337268691E-3</v>
      </c>
      <c r="AC156" s="162">
        <f t="shared" si="104"/>
        <v>8.6242624639998322E-3</v>
      </c>
      <c r="AD156" s="162">
        <f t="shared" si="105"/>
        <v>8.6244387337268691E-3</v>
      </c>
      <c r="AE156" s="163">
        <f t="shared" ref="AE156:AG183" si="121">FVSCHEDULE(1,M154:M156)-1</f>
        <v>5.6103963839999604E-3</v>
      </c>
      <c r="AF156" s="162">
        <f t="shared" si="121"/>
        <v>5.6103963839999604E-3</v>
      </c>
      <c r="AG156" s="162">
        <f t="shared" si="121"/>
        <v>5.6103963839999604E-3</v>
      </c>
      <c r="AH156" s="163">
        <f t="shared" si="86"/>
        <v>0.13750000000000001</v>
      </c>
      <c r="AI156" s="162">
        <f t="shared" si="86"/>
        <v>0.13750000000000001</v>
      </c>
      <c r="AJ156" s="162">
        <f t="shared" si="86"/>
        <v>0.13750000000000001</v>
      </c>
      <c r="AK156" s="180">
        <f t="shared" si="84"/>
        <v>214.93700000000001</v>
      </c>
      <c r="AL156" s="181">
        <f t="shared" si="84"/>
        <v>214.93700000000001</v>
      </c>
      <c r="AM156" s="181">
        <f t="shared" si="84"/>
        <v>214.93700000000001</v>
      </c>
      <c r="AN156" s="180">
        <f t="shared" si="60"/>
        <v>5.4713000000000003</v>
      </c>
      <c r="AO156" s="181">
        <f t="shared" si="60"/>
        <v>5.4713000000000003</v>
      </c>
      <c r="AP156" s="181">
        <f t="shared" si="60"/>
        <v>5.4713000000000003</v>
      </c>
      <c r="AQ156" s="161">
        <f t="shared" si="109"/>
        <v>0.13024272068788512</v>
      </c>
      <c r="AR156" s="162">
        <f t="shared" si="110"/>
        <v>0.13024272068788512</v>
      </c>
      <c r="AS156" s="162">
        <f t="shared" si="111"/>
        <v>0.13024272068788512</v>
      </c>
      <c r="AT156" s="163">
        <f t="shared" si="112"/>
        <v>2.4384647595665498E-2</v>
      </c>
      <c r="AU156" s="162">
        <f t="shared" si="113"/>
        <v>2.4384625691796336E-2</v>
      </c>
      <c r="AV156" s="162">
        <f t="shared" si="114"/>
        <v>2.4384647595665498E-2</v>
      </c>
      <c r="AW156" s="163">
        <f t="shared" si="120"/>
        <v>3.8455696309828369E-2</v>
      </c>
      <c r="AX156" s="162">
        <f t="shared" si="120"/>
        <v>3.8455696309828369E-2</v>
      </c>
      <c r="AY156" s="162">
        <f t="shared" si="120"/>
        <v>3.8455696309828369E-2</v>
      </c>
      <c r="AZ156" s="163">
        <f t="shared" si="94"/>
        <v>0.13750000000000001</v>
      </c>
      <c r="BA156" s="162">
        <f t="shared" si="94"/>
        <v>0.13750000000000001</v>
      </c>
      <c r="BB156" s="162">
        <f t="shared" si="94"/>
        <v>0.13750000000000001</v>
      </c>
      <c r="BC156" s="180">
        <f t="shared" si="93"/>
        <v>214.93700000000001</v>
      </c>
      <c r="BD156" s="181">
        <f t="shared" si="93"/>
        <v>214.93700000000001</v>
      </c>
      <c r="BE156" s="181">
        <f t="shared" si="93"/>
        <v>214.93700000000001</v>
      </c>
      <c r="BF156" s="180">
        <f t="shared" si="64"/>
        <v>5.4713000000000003</v>
      </c>
      <c r="BG156" s="181">
        <f t="shared" si="64"/>
        <v>5.4713000000000003</v>
      </c>
      <c r="BH156" s="181">
        <f t="shared" si="64"/>
        <v>5.4713000000000003</v>
      </c>
      <c r="BI156" s="182">
        <f t="shared" si="85"/>
        <v>189.34774999999999</v>
      </c>
      <c r="BJ156" s="183">
        <f t="shared" si="85"/>
        <v>189.34774999999999</v>
      </c>
      <c r="BK156" s="183">
        <f t="shared" si="85"/>
        <v>189.34774999999999</v>
      </c>
      <c r="BL156" s="180">
        <f t="shared" si="82"/>
        <v>4.7775166666666662</v>
      </c>
      <c r="BM156" s="181">
        <f t="shared" si="82"/>
        <v>4.7775166666666662</v>
      </c>
      <c r="BN156" s="181">
        <f t="shared" si="82"/>
        <v>4.7775166666666662</v>
      </c>
    </row>
    <row r="157" spans="1:66">
      <c r="A157" s="6">
        <v>44075</v>
      </c>
      <c r="B157" s="43">
        <v>4.3407948692379072E-2</v>
      </c>
      <c r="C157" s="43">
        <v>4.3407948692379072E-2</v>
      </c>
      <c r="D157" s="43">
        <v>4.3407948692379072E-2</v>
      </c>
      <c r="E157" s="65">
        <v>6.4004210950712181E-3</v>
      </c>
      <c r="F157" s="43">
        <v>6.4000000000000003E-3</v>
      </c>
      <c r="G157" s="43">
        <v>6.4004210950712181E-3</v>
      </c>
      <c r="H157" s="9">
        <f t="shared" si="88"/>
        <v>114.29103882476504</v>
      </c>
      <c r="I157" s="8">
        <f t="shared" si="89"/>
        <v>157.52493225442214</v>
      </c>
      <c r="J157" s="45"/>
      <c r="K157" s="43">
        <f t="shared" ref="K157" si="122">(AVERAGE(I155:I157)/AVERAGE(I143:I145))-1</f>
        <v>2.6265246411281806E-2</v>
      </c>
      <c r="L157" s="43"/>
      <c r="M157" s="65">
        <v>1.6000000000000001E-3</v>
      </c>
      <c r="N157" s="43">
        <v>1.6000000000000001E-3</v>
      </c>
      <c r="O157" s="43">
        <v>1.6000000000000001E-3</v>
      </c>
      <c r="P157" s="65">
        <v>0.13750000000000001</v>
      </c>
      <c r="Q157" s="43">
        <v>0.13750000000000001</v>
      </c>
      <c r="R157" s="43">
        <v>0.13750000000000001</v>
      </c>
      <c r="S157" s="77">
        <v>249.48699999999999</v>
      </c>
      <c r="T157" s="45">
        <v>249.48699999999999</v>
      </c>
      <c r="U157" s="45">
        <v>249.48699999999999</v>
      </c>
      <c r="V157" s="73">
        <f t="shared" si="98"/>
        <v>5.6406999999999998</v>
      </c>
      <c r="W157" s="42">
        <v>5.6406999999999998</v>
      </c>
      <c r="X157" s="42">
        <f t="shared" si="99"/>
        <v>5.6406999999999998</v>
      </c>
      <c r="Y157" s="161">
        <f t="shared" si="100"/>
        <v>9.5924051239922203E-2</v>
      </c>
      <c r="Z157" s="162">
        <f t="shared" si="101"/>
        <v>9.5924051239922203E-2</v>
      </c>
      <c r="AA157" s="162">
        <f t="shared" si="102"/>
        <v>9.5924051239922203E-2</v>
      </c>
      <c r="AB157" s="163">
        <f t="shared" si="103"/>
        <v>1.2447750992402584E-2</v>
      </c>
      <c r="AC157" s="162">
        <f t="shared" si="104"/>
        <v>1.2447095295999855E-2</v>
      </c>
      <c r="AD157" s="162">
        <f t="shared" si="105"/>
        <v>1.2447750992402584E-2</v>
      </c>
      <c r="AE157" s="163">
        <f t="shared" si="121"/>
        <v>5.1086448640000892E-3</v>
      </c>
      <c r="AF157" s="162">
        <f t="shared" si="121"/>
        <v>5.1086448640000892E-3</v>
      </c>
      <c r="AG157" s="162">
        <f t="shared" si="121"/>
        <v>5.1086448640000892E-3</v>
      </c>
      <c r="AH157" s="163">
        <f t="shared" si="86"/>
        <v>0.13750000000000001</v>
      </c>
      <c r="AI157" s="162">
        <f t="shared" si="86"/>
        <v>0.13750000000000001</v>
      </c>
      <c r="AJ157" s="162">
        <f t="shared" si="86"/>
        <v>0.13750000000000001</v>
      </c>
      <c r="AK157" s="180">
        <f t="shared" si="84"/>
        <v>249.48699999999999</v>
      </c>
      <c r="AL157" s="181">
        <f t="shared" si="84"/>
        <v>249.48699999999999</v>
      </c>
      <c r="AM157" s="181">
        <f t="shared" si="84"/>
        <v>249.48699999999999</v>
      </c>
      <c r="AN157" s="180">
        <f t="shared" si="84"/>
        <v>5.6406999999999998</v>
      </c>
      <c r="AO157" s="181">
        <f t="shared" si="84"/>
        <v>5.6406999999999998</v>
      </c>
      <c r="AP157" s="181">
        <f t="shared" si="84"/>
        <v>5.6406999999999998</v>
      </c>
      <c r="AQ157" s="161">
        <f t="shared" si="109"/>
        <v>0.17936829983078995</v>
      </c>
      <c r="AR157" s="162">
        <f t="shared" si="110"/>
        <v>0.17936829983078995</v>
      </c>
      <c r="AS157" s="162">
        <f t="shared" si="111"/>
        <v>0.17936829983078995</v>
      </c>
      <c r="AT157" s="163">
        <f t="shared" si="112"/>
        <v>3.1353293138275395E-2</v>
      </c>
      <c r="AU157" s="162">
        <f t="shared" si="113"/>
        <v>3.1352839549629863E-2</v>
      </c>
      <c r="AV157" s="162">
        <f t="shared" si="114"/>
        <v>3.1353293138275395E-2</v>
      </c>
      <c r="AW157" s="163">
        <f t="shared" si="120"/>
        <v>3.5354594290189612E-2</v>
      </c>
      <c r="AX157" s="162">
        <f t="shared" si="120"/>
        <v>3.5354594290189612E-2</v>
      </c>
      <c r="AY157" s="162">
        <f t="shared" si="120"/>
        <v>3.5354594290189612E-2</v>
      </c>
      <c r="AZ157" s="163">
        <f t="shared" si="94"/>
        <v>0.13750000000000001</v>
      </c>
      <c r="BA157" s="162">
        <f t="shared" si="94"/>
        <v>0.13750000000000001</v>
      </c>
      <c r="BB157" s="162">
        <f t="shared" si="94"/>
        <v>0.13750000000000001</v>
      </c>
      <c r="BC157" s="180">
        <f t="shared" si="93"/>
        <v>249.48699999999999</v>
      </c>
      <c r="BD157" s="181">
        <f t="shared" si="93"/>
        <v>249.48699999999999</v>
      </c>
      <c r="BE157" s="181">
        <f t="shared" si="93"/>
        <v>249.48699999999999</v>
      </c>
      <c r="BF157" s="180">
        <f t="shared" si="64"/>
        <v>5.6406999999999998</v>
      </c>
      <c r="BG157" s="181">
        <f t="shared" si="64"/>
        <v>5.6406999999999998</v>
      </c>
      <c r="BH157" s="181">
        <f t="shared" si="64"/>
        <v>5.6406999999999998</v>
      </c>
      <c r="BI157" s="182">
        <f t="shared" si="85"/>
        <v>198.76033333333331</v>
      </c>
      <c r="BJ157" s="183">
        <f t="shared" si="85"/>
        <v>198.76033333333331</v>
      </c>
      <c r="BK157" s="183">
        <f t="shared" si="85"/>
        <v>198.76033333333331</v>
      </c>
      <c r="BL157" s="180">
        <f t="shared" si="82"/>
        <v>4.9005416666666664</v>
      </c>
      <c r="BM157" s="181">
        <f t="shared" si="82"/>
        <v>4.9005416666666664</v>
      </c>
      <c r="BN157" s="181">
        <f t="shared" si="82"/>
        <v>4.9005416666666664</v>
      </c>
    </row>
    <row r="158" spans="1:66">
      <c r="A158" s="6">
        <v>44105</v>
      </c>
      <c r="B158" s="43">
        <v>3.2314190239532303E-2</v>
      </c>
      <c r="C158" s="43">
        <v>3.2314190239532303E-2</v>
      </c>
      <c r="D158" s="43">
        <v>3.2314190239532303E-2</v>
      </c>
      <c r="E158" s="65">
        <v>8.603529715232261E-3</v>
      </c>
      <c r="F158" s="43">
        <v>8.6E-3</v>
      </c>
      <c r="G158" s="43">
        <v>8.603529715232261E-3</v>
      </c>
      <c r="H158" s="9">
        <f t="shared" si="88"/>
        <v>153.57858342077802</v>
      </c>
      <c r="I158" s="8">
        <f t="shared" si="89"/>
        <v>158.87964667181018</v>
      </c>
      <c r="J158" s="45"/>
      <c r="K158" s="43"/>
      <c r="L158" s="43"/>
      <c r="M158" s="65">
        <v>1.6000000000000001E-3</v>
      </c>
      <c r="N158" s="43">
        <v>1.6000000000000001E-3</v>
      </c>
      <c r="O158" s="43">
        <v>1.6000000000000001E-3</v>
      </c>
      <c r="P158" s="65">
        <v>0.13750000000000001</v>
      </c>
      <c r="Q158" s="43">
        <v>0.13750000000000001</v>
      </c>
      <c r="R158" s="43">
        <v>0.13750000000000001</v>
      </c>
      <c r="S158" s="77">
        <v>218.416</v>
      </c>
      <c r="T158" s="45">
        <v>218.416</v>
      </c>
      <c r="U158" s="45">
        <v>218.416</v>
      </c>
      <c r="V158" s="73">
        <f t="shared" si="98"/>
        <v>5.7717999999999998</v>
      </c>
      <c r="W158" s="42">
        <v>5.7717999999999998</v>
      </c>
      <c r="X158" s="42">
        <f t="shared" si="99"/>
        <v>5.7717999999999998</v>
      </c>
      <c r="Y158" s="161">
        <f t="shared" si="100"/>
        <v>0.10668289545639165</v>
      </c>
      <c r="Z158" s="162">
        <f t="shared" si="101"/>
        <v>0.10668289545639165</v>
      </c>
      <c r="AA158" s="162">
        <f t="shared" si="102"/>
        <v>0.10668289545639165</v>
      </c>
      <c r="AB158" s="163">
        <f t="shared" si="103"/>
        <v>1.7495707156922835E-2</v>
      </c>
      <c r="AC158" s="162">
        <f t="shared" si="104"/>
        <v>1.7491172095999818E-2</v>
      </c>
      <c r="AD158" s="162">
        <f t="shared" si="105"/>
        <v>1.7495707156922835E-2</v>
      </c>
      <c r="AE158" s="163">
        <f t="shared" si="121"/>
        <v>4.8076840960000755E-3</v>
      </c>
      <c r="AF158" s="162">
        <f t="shared" si="121"/>
        <v>4.8076840960000755E-3</v>
      </c>
      <c r="AG158" s="162">
        <f t="shared" si="121"/>
        <v>4.8076840960000755E-3</v>
      </c>
      <c r="AH158" s="163">
        <f t="shared" si="86"/>
        <v>0.13750000000000001</v>
      </c>
      <c r="AI158" s="162">
        <f t="shared" si="86"/>
        <v>0.13750000000000001</v>
      </c>
      <c r="AJ158" s="162">
        <f t="shared" si="86"/>
        <v>0.13750000000000001</v>
      </c>
      <c r="AK158" s="180">
        <f t="shared" si="84"/>
        <v>218.416</v>
      </c>
      <c r="AL158" s="181">
        <f t="shared" si="84"/>
        <v>218.416</v>
      </c>
      <c r="AM158" s="181">
        <f t="shared" si="84"/>
        <v>218.416</v>
      </c>
      <c r="AN158" s="180">
        <f t="shared" si="84"/>
        <v>5.7717999999999998</v>
      </c>
      <c r="AO158" s="181">
        <f t="shared" si="84"/>
        <v>5.7717999999999998</v>
      </c>
      <c r="AP158" s="181">
        <f t="shared" si="84"/>
        <v>5.7717999999999998</v>
      </c>
      <c r="AQ158" s="161">
        <f t="shared" si="109"/>
        <v>0.20931484231782527</v>
      </c>
      <c r="AR158" s="162">
        <f t="shared" si="110"/>
        <v>0.20931484231782527</v>
      </c>
      <c r="AS158" s="162">
        <f t="shared" si="111"/>
        <v>0.20931484231782527</v>
      </c>
      <c r="AT158" s="163">
        <f t="shared" si="112"/>
        <v>3.9186955523641709E-2</v>
      </c>
      <c r="AU158" s="162">
        <f t="shared" si="113"/>
        <v>3.9182861746175135E-2</v>
      </c>
      <c r="AV158" s="162">
        <f t="shared" si="114"/>
        <v>3.9186955523641709E-2</v>
      </c>
      <c r="AW158" s="163">
        <f t="shared" si="120"/>
        <v>3.2057286665061691E-2</v>
      </c>
      <c r="AX158" s="162">
        <f t="shared" si="120"/>
        <v>3.2057286665061691E-2</v>
      </c>
      <c r="AY158" s="162">
        <f t="shared" si="120"/>
        <v>3.2057286665061691E-2</v>
      </c>
      <c r="AZ158" s="163">
        <f t="shared" si="94"/>
        <v>0.13750000000000001</v>
      </c>
      <c r="BA158" s="162">
        <f t="shared" si="94"/>
        <v>0.13750000000000001</v>
      </c>
      <c r="BB158" s="162">
        <f t="shared" si="94"/>
        <v>0.13750000000000001</v>
      </c>
      <c r="BC158" s="180">
        <f t="shared" si="93"/>
        <v>218.416</v>
      </c>
      <c r="BD158" s="181">
        <f t="shared" si="93"/>
        <v>218.416</v>
      </c>
      <c r="BE158" s="181">
        <f t="shared" si="93"/>
        <v>218.416</v>
      </c>
      <c r="BF158" s="180">
        <f t="shared" si="64"/>
        <v>5.7717999999999998</v>
      </c>
      <c r="BG158" s="181">
        <f t="shared" si="64"/>
        <v>5.7717999999999998</v>
      </c>
      <c r="BH158" s="181">
        <f t="shared" si="64"/>
        <v>5.7717999999999998</v>
      </c>
      <c r="BI158" s="182">
        <f t="shared" si="85"/>
        <v>206.92583333333334</v>
      </c>
      <c r="BJ158" s="183">
        <f t="shared" si="85"/>
        <v>206.92583333333334</v>
      </c>
      <c r="BK158" s="183">
        <f t="shared" si="85"/>
        <v>206.92583333333334</v>
      </c>
      <c r="BL158" s="180">
        <f t="shared" si="82"/>
        <v>5.0478499999999995</v>
      </c>
      <c r="BM158" s="181">
        <f t="shared" si="82"/>
        <v>5.0478499999999995</v>
      </c>
      <c r="BN158" s="181">
        <f t="shared" si="82"/>
        <v>5.0478499999999995</v>
      </c>
    </row>
    <row r="159" spans="1:66">
      <c r="A159" s="6">
        <v>44136</v>
      </c>
      <c r="B159" s="43">
        <v>3.2773938795656488E-2</v>
      </c>
      <c r="C159" s="43">
        <v>3.2773938795656488E-2</v>
      </c>
      <c r="D159" s="43">
        <v>3.2773938795656488E-2</v>
      </c>
      <c r="E159" s="65">
        <v>8.899999999999908E-3</v>
      </c>
      <c r="F159" s="43">
        <v>8.8999999999999999E-3</v>
      </c>
      <c r="G159" s="43">
        <v>8.899999999999908E-3</v>
      </c>
      <c r="H159" s="9">
        <f t="shared" si="88"/>
        <v>158.93597586568887</v>
      </c>
      <c r="I159" s="8">
        <f t="shared" si="89"/>
        <v>160.29367552718929</v>
      </c>
      <c r="J159" s="45"/>
      <c r="K159" s="43"/>
      <c r="L159" s="43"/>
      <c r="M159" s="65">
        <v>1.5E-3</v>
      </c>
      <c r="N159" s="43">
        <v>1.5E-3</v>
      </c>
      <c r="O159" s="43">
        <v>1.5E-3</v>
      </c>
      <c r="P159" s="65">
        <v>0.13750000000000001</v>
      </c>
      <c r="Q159" s="43">
        <v>0.13750000000000001</v>
      </c>
      <c r="R159" s="43">
        <v>0.13750000000000001</v>
      </c>
      <c r="S159" s="77">
        <v>166.114</v>
      </c>
      <c r="T159" s="45">
        <v>166.114</v>
      </c>
      <c r="U159" s="45">
        <v>166.114</v>
      </c>
      <c r="V159" s="73">
        <f t="shared" si="98"/>
        <v>5.3316999999999997</v>
      </c>
      <c r="W159" s="42">
        <v>5.3316999999999997</v>
      </c>
      <c r="X159" s="42">
        <f t="shared" si="99"/>
        <v>5.3316999999999997</v>
      </c>
      <c r="Y159" s="161">
        <f t="shared" si="100"/>
        <v>0.11242645495144266</v>
      </c>
      <c r="Z159" s="162">
        <f t="shared" si="101"/>
        <v>0.11242645495144266</v>
      </c>
      <c r="AA159" s="162">
        <f t="shared" si="102"/>
        <v>0.11242645495144266</v>
      </c>
      <c r="AB159" s="163">
        <f t="shared" si="103"/>
        <v>2.409304227489284E-2</v>
      </c>
      <c r="AC159" s="162">
        <f t="shared" si="104"/>
        <v>2.40890298559997E-2</v>
      </c>
      <c r="AD159" s="162">
        <f t="shared" si="105"/>
        <v>2.409304227489284E-2</v>
      </c>
      <c r="AE159" s="163">
        <f t="shared" si="121"/>
        <v>4.707363840000145E-3</v>
      </c>
      <c r="AF159" s="162">
        <f t="shared" si="121"/>
        <v>4.707363840000145E-3</v>
      </c>
      <c r="AG159" s="162">
        <f t="shared" si="121"/>
        <v>4.707363840000145E-3</v>
      </c>
      <c r="AH159" s="163">
        <f t="shared" si="86"/>
        <v>0.13750000000000001</v>
      </c>
      <c r="AI159" s="162">
        <f t="shared" si="86"/>
        <v>0.13750000000000001</v>
      </c>
      <c r="AJ159" s="162">
        <f t="shared" si="86"/>
        <v>0.13750000000000001</v>
      </c>
      <c r="AK159" s="180">
        <f t="shared" si="84"/>
        <v>166.114</v>
      </c>
      <c r="AL159" s="181">
        <f t="shared" si="84"/>
        <v>166.114</v>
      </c>
      <c r="AM159" s="181">
        <f t="shared" si="84"/>
        <v>166.114</v>
      </c>
      <c r="AN159" s="180">
        <f t="shared" si="84"/>
        <v>5.3316999999999997</v>
      </c>
      <c r="AO159" s="181">
        <f t="shared" si="84"/>
        <v>5.3316999999999997</v>
      </c>
      <c r="AP159" s="181">
        <f t="shared" si="84"/>
        <v>5.3316999999999997</v>
      </c>
      <c r="AQ159" s="161">
        <f t="shared" si="109"/>
        <v>0.24521153696147446</v>
      </c>
      <c r="AR159" s="162">
        <f t="shared" si="110"/>
        <v>0.24521153696147446</v>
      </c>
      <c r="AS159" s="162">
        <f t="shared" si="111"/>
        <v>0.24521153696147446</v>
      </c>
      <c r="AT159" s="163">
        <f t="shared" si="112"/>
        <v>4.3115562357607384E-2</v>
      </c>
      <c r="AU159" s="162">
        <f t="shared" si="113"/>
        <v>4.3111453103769959E-2</v>
      </c>
      <c r="AV159" s="162">
        <f t="shared" si="114"/>
        <v>4.3115562357607384E-2</v>
      </c>
      <c r="AW159" s="163">
        <f t="shared" si="120"/>
        <v>2.9692540939489698E-2</v>
      </c>
      <c r="AX159" s="162">
        <f t="shared" si="120"/>
        <v>2.9692540939489698E-2</v>
      </c>
      <c r="AY159" s="162">
        <f t="shared" si="120"/>
        <v>2.9692540939489698E-2</v>
      </c>
      <c r="AZ159" s="163">
        <f t="shared" si="94"/>
        <v>0.13750000000000001</v>
      </c>
      <c r="BA159" s="162">
        <f t="shared" si="94"/>
        <v>0.13750000000000001</v>
      </c>
      <c r="BB159" s="162">
        <f t="shared" si="94"/>
        <v>0.13750000000000001</v>
      </c>
      <c r="BC159" s="180">
        <f t="shared" si="93"/>
        <v>166.114</v>
      </c>
      <c r="BD159" s="181">
        <f t="shared" si="93"/>
        <v>166.114</v>
      </c>
      <c r="BE159" s="181">
        <f t="shared" si="93"/>
        <v>166.114</v>
      </c>
      <c r="BF159" s="180">
        <f t="shared" si="64"/>
        <v>5.3316999999999997</v>
      </c>
      <c r="BG159" s="181">
        <f t="shared" si="64"/>
        <v>5.3316999999999997</v>
      </c>
      <c r="BH159" s="181">
        <f t="shared" si="64"/>
        <v>5.3316999999999997</v>
      </c>
      <c r="BI159" s="182">
        <f t="shared" si="85"/>
        <v>210.37441666666669</v>
      </c>
      <c r="BJ159" s="183">
        <f t="shared" si="85"/>
        <v>210.37441666666669</v>
      </c>
      <c r="BK159" s="183">
        <f t="shared" si="85"/>
        <v>210.37441666666669</v>
      </c>
      <c r="BL159" s="180">
        <f t="shared" si="82"/>
        <v>5.1401583333333329</v>
      </c>
      <c r="BM159" s="181">
        <f t="shared" si="82"/>
        <v>5.1401583333333329</v>
      </c>
      <c r="BN159" s="181">
        <f t="shared" si="82"/>
        <v>5.1401583333333329</v>
      </c>
    </row>
    <row r="160" spans="1:66">
      <c r="A160" s="6">
        <v>44166</v>
      </c>
      <c r="B160" s="43">
        <v>9.5810827887206074E-3</v>
      </c>
      <c r="C160" s="55">
        <v>9.5810827887206074E-3</v>
      </c>
      <c r="D160" s="55">
        <v>9.5810827887206074E-3</v>
      </c>
      <c r="E160" s="65">
        <v>1.3500000000000068E-2</v>
      </c>
      <c r="F160" s="55">
        <v>1.3500000000000002E-2</v>
      </c>
      <c r="G160" s="55">
        <v>1.3500000000000068E-2</v>
      </c>
      <c r="H160" s="9">
        <f t="shared" si="88"/>
        <v>241.08266002098878</v>
      </c>
      <c r="I160" s="8">
        <f t="shared" si="89"/>
        <v>162.45764014680634</v>
      </c>
      <c r="J160" s="43">
        <f>(AVERAGE(I149:I160)/AVERAGE(I137:I148))-1</f>
        <v>3.211762783433425E-2</v>
      </c>
      <c r="K160" s="43">
        <f t="shared" ref="K160" si="123">(AVERAGE(I158:I160)/AVERAGE(I146:I148))-1</f>
        <v>4.2505091738991974E-2</v>
      </c>
      <c r="L160" s="43"/>
      <c r="M160" s="65">
        <v>1.6000000000000001E-3</v>
      </c>
      <c r="N160" s="55">
        <v>1.6000000000000001E-3</v>
      </c>
      <c r="O160" s="55">
        <v>1.6000000000000001E-3</v>
      </c>
      <c r="P160" s="65">
        <v>0.13750000000000001</v>
      </c>
      <c r="Q160" s="55">
        <v>0.13750000000000001</v>
      </c>
      <c r="R160" s="55">
        <v>0.13750000000000001</v>
      </c>
      <c r="S160" s="104">
        <v>142.852</v>
      </c>
      <c r="T160" s="102">
        <v>142.852</v>
      </c>
      <c r="U160" s="102">
        <v>142.852</v>
      </c>
      <c r="V160" s="73">
        <f t="shared" si="98"/>
        <v>5.1966999999999999</v>
      </c>
      <c r="W160" s="56">
        <v>5.1966999999999999</v>
      </c>
      <c r="X160" s="56">
        <f t="shared" si="99"/>
        <v>5.1966999999999999</v>
      </c>
      <c r="Y160" s="161">
        <f t="shared" si="100"/>
        <v>7.6362036842990033E-2</v>
      </c>
      <c r="Z160" s="162">
        <f t="shared" si="101"/>
        <v>7.6362036842990033E-2</v>
      </c>
      <c r="AA160" s="162">
        <f t="shared" si="102"/>
        <v>7.6362036842990033E-2</v>
      </c>
      <c r="AB160" s="163">
        <f t="shared" si="103"/>
        <v>3.1317432494948561E-2</v>
      </c>
      <c r="AC160" s="162">
        <f t="shared" si="104"/>
        <v>3.1313823289999876E-2</v>
      </c>
      <c r="AD160" s="162">
        <f t="shared" si="105"/>
        <v>3.1317432494948561E-2</v>
      </c>
      <c r="AE160" s="163">
        <f t="shared" si="121"/>
        <v>4.707363840000145E-3</v>
      </c>
      <c r="AF160" s="162">
        <f t="shared" si="121"/>
        <v>4.707363840000145E-3</v>
      </c>
      <c r="AG160" s="162">
        <f t="shared" si="121"/>
        <v>4.707363840000145E-3</v>
      </c>
      <c r="AH160" s="163">
        <f t="shared" si="86"/>
        <v>0.13750000000000001</v>
      </c>
      <c r="AI160" s="162">
        <f t="shared" si="86"/>
        <v>0.13750000000000001</v>
      </c>
      <c r="AJ160" s="162">
        <f t="shared" si="86"/>
        <v>0.13750000000000001</v>
      </c>
      <c r="AK160" s="180">
        <f t="shared" si="84"/>
        <v>142.852</v>
      </c>
      <c r="AL160" s="181">
        <f t="shared" si="84"/>
        <v>142.852</v>
      </c>
      <c r="AM160" s="181">
        <f t="shared" si="84"/>
        <v>142.852</v>
      </c>
      <c r="AN160" s="180">
        <f t="shared" si="84"/>
        <v>5.1966999999999999</v>
      </c>
      <c r="AO160" s="181">
        <f t="shared" si="84"/>
        <v>5.1966999999999999</v>
      </c>
      <c r="AP160" s="181">
        <f t="shared" si="84"/>
        <v>5.1966999999999999</v>
      </c>
      <c r="AQ160" s="161">
        <f t="shared" si="109"/>
        <v>0.23138351126052603</v>
      </c>
      <c r="AR160" s="162">
        <f t="shared" si="110"/>
        <v>0.23138351126052603</v>
      </c>
      <c r="AS160" s="162">
        <f t="shared" si="111"/>
        <v>0.23138351126052603</v>
      </c>
      <c r="AT160" s="163">
        <f t="shared" si="112"/>
        <v>4.5177532381869279E-2</v>
      </c>
      <c r="AU160" s="162">
        <f t="shared" si="113"/>
        <v>4.517341500509886E-2</v>
      </c>
      <c r="AV160" s="162">
        <f t="shared" si="114"/>
        <v>4.5177532381869279E-2</v>
      </c>
      <c r="AW160" s="163">
        <f t="shared" si="120"/>
        <v>2.7538157821054732E-2</v>
      </c>
      <c r="AX160" s="162">
        <f t="shared" si="120"/>
        <v>2.7538157821054732E-2</v>
      </c>
      <c r="AY160" s="162">
        <f t="shared" si="120"/>
        <v>2.7538157821054732E-2</v>
      </c>
      <c r="AZ160" s="163">
        <f t="shared" si="94"/>
        <v>0.13750000000000001</v>
      </c>
      <c r="BA160" s="162">
        <f t="shared" si="94"/>
        <v>0.13750000000000001</v>
      </c>
      <c r="BB160" s="162">
        <f t="shared" si="94"/>
        <v>0.13750000000000001</v>
      </c>
      <c r="BC160" s="180">
        <f t="shared" si="93"/>
        <v>142.852</v>
      </c>
      <c r="BD160" s="181">
        <f t="shared" si="93"/>
        <v>142.852</v>
      </c>
      <c r="BE160" s="181">
        <f t="shared" si="93"/>
        <v>142.852</v>
      </c>
      <c r="BF160" s="180">
        <f t="shared" si="64"/>
        <v>5.1966999999999999</v>
      </c>
      <c r="BG160" s="181">
        <f t="shared" si="64"/>
        <v>5.1966999999999999</v>
      </c>
      <c r="BH160" s="181">
        <f t="shared" si="64"/>
        <v>5.1966999999999999</v>
      </c>
      <c r="BI160" s="182">
        <f t="shared" si="85"/>
        <v>213.99125000000001</v>
      </c>
      <c r="BJ160" s="183">
        <f t="shared" si="85"/>
        <v>213.99125000000001</v>
      </c>
      <c r="BK160" s="183">
        <f t="shared" si="85"/>
        <v>213.99125000000001</v>
      </c>
      <c r="BL160" s="180">
        <f t="shared" si="82"/>
        <v>5.2373249999999993</v>
      </c>
      <c r="BM160" s="181">
        <f t="shared" si="82"/>
        <v>5.2373249999999993</v>
      </c>
      <c r="BN160" s="181">
        <f t="shared" si="82"/>
        <v>5.2373249999999993</v>
      </c>
    </row>
    <row r="161" spans="1:66">
      <c r="A161" s="53">
        <v>44197</v>
      </c>
      <c r="B161" s="90">
        <v>2.5767096938458911E-2</v>
      </c>
      <c r="C161" s="90">
        <v>2.5767096938458911E-2</v>
      </c>
      <c r="D161" s="90">
        <v>2.5767096938458911E-2</v>
      </c>
      <c r="E161" s="91">
        <v>2.4999999999999467E-3</v>
      </c>
      <c r="F161" s="90">
        <v>2.5000000000000001E-3</v>
      </c>
      <c r="G161" s="90">
        <v>2.4999999999999467E-3</v>
      </c>
      <c r="H161" s="101">
        <f t="shared" si="88"/>
        <v>44.644937040923843</v>
      </c>
      <c r="I161" s="99">
        <f t="shared" si="89"/>
        <v>162.86378424717336</v>
      </c>
      <c r="J161" s="97"/>
      <c r="K161" s="90"/>
      <c r="L161" s="90"/>
      <c r="M161" s="91">
        <f t="shared" ref="M161:M224" si="124">(1+(P161-0.1))^(21/252)-1</f>
        <v>3.0725417032555491E-3</v>
      </c>
      <c r="N161" s="90">
        <f t="shared" ref="N161:N224" si="125">(1+(Q161-0.1))^(21/252)-1</f>
        <v>3.0725417032555491E-3</v>
      </c>
      <c r="O161" s="90">
        <f t="shared" ref="O161:O224" si="126">(1+(R161-0.1))^(21/252)-1</f>
        <v>3.0725417032555491E-3</v>
      </c>
      <c r="P161" s="91">
        <v>0.13750000000000001</v>
      </c>
      <c r="Q161" s="90">
        <v>0.13750000000000001</v>
      </c>
      <c r="R161" s="90">
        <v>0.13750000000000001</v>
      </c>
      <c r="S161" s="105">
        <v>173.96299999999999</v>
      </c>
      <c r="T161" s="103">
        <v>173.96299999999999</v>
      </c>
      <c r="U161" s="103">
        <v>173.96299999999999</v>
      </c>
      <c r="V161" s="94">
        <f t="shared" si="98"/>
        <v>5.4759000000000002</v>
      </c>
      <c r="W161" s="95">
        <v>5.4759000000000002</v>
      </c>
      <c r="X161" s="95">
        <f t="shared" si="99"/>
        <v>5.4759000000000002</v>
      </c>
      <c r="Y161" s="164">
        <f t="shared" si="100"/>
        <v>6.953558541223992E-2</v>
      </c>
      <c r="Z161" s="165">
        <f t="shared" si="101"/>
        <v>6.953558541223992E-2</v>
      </c>
      <c r="AA161" s="165">
        <f t="shared" si="102"/>
        <v>6.953558541223992E-2</v>
      </c>
      <c r="AB161" s="166">
        <f t="shared" si="103"/>
        <v>2.5076450375000059E-2</v>
      </c>
      <c r="AC161" s="165">
        <f t="shared" si="104"/>
        <v>2.5076450375000059E-2</v>
      </c>
      <c r="AD161" s="165">
        <f t="shared" si="105"/>
        <v>2.5076450375000059E-2</v>
      </c>
      <c r="AE161" s="166">
        <f t="shared" si="121"/>
        <v>6.1844739566359053E-3</v>
      </c>
      <c r="AF161" s="165">
        <f t="shared" si="121"/>
        <v>6.1844739566359053E-3</v>
      </c>
      <c r="AG161" s="165">
        <f t="shared" si="121"/>
        <v>6.1844739566359053E-3</v>
      </c>
      <c r="AH161" s="166">
        <f t="shared" si="86"/>
        <v>0.13750000000000001</v>
      </c>
      <c r="AI161" s="165">
        <f t="shared" si="86"/>
        <v>0.13750000000000001</v>
      </c>
      <c r="AJ161" s="165">
        <f t="shared" si="86"/>
        <v>0.13750000000000001</v>
      </c>
      <c r="AK161" s="184">
        <f t="shared" si="84"/>
        <v>173.96299999999999</v>
      </c>
      <c r="AL161" s="185">
        <f t="shared" si="84"/>
        <v>173.96299999999999</v>
      </c>
      <c r="AM161" s="185">
        <f t="shared" si="84"/>
        <v>173.96299999999999</v>
      </c>
      <c r="AN161" s="184">
        <f t="shared" si="84"/>
        <v>5.4759000000000002</v>
      </c>
      <c r="AO161" s="185">
        <f t="shared" si="84"/>
        <v>5.4759000000000002</v>
      </c>
      <c r="AP161" s="185">
        <f t="shared" si="84"/>
        <v>5.4759000000000002</v>
      </c>
      <c r="AQ161" s="164">
        <f t="shared" si="109"/>
        <v>0.25711618613590925</v>
      </c>
      <c r="AR161" s="165">
        <f t="shared" si="110"/>
        <v>0.25711618613590925</v>
      </c>
      <c r="AS161" s="165">
        <f t="shared" si="111"/>
        <v>0.25711618613590925</v>
      </c>
      <c r="AT161" s="166">
        <f t="shared" si="112"/>
        <v>4.5595222486931819E-2</v>
      </c>
      <c r="AU161" s="165">
        <f t="shared" si="113"/>
        <v>4.5590608265254406E-2</v>
      </c>
      <c r="AV161" s="165">
        <f t="shared" si="114"/>
        <v>4.5595222486931819E-2</v>
      </c>
      <c r="AW161" s="166">
        <f t="shared" si="120"/>
        <v>2.6793496376415593E-2</v>
      </c>
      <c r="AX161" s="165">
        <f t="shared" si="120"/>
        <v>2.6793496376415593E-2</v>
      </c>
      <c r="AY161" s="165">
        <f t="shared" si="120"/>
        <v>2.6793496376415593E-2</v>
      </c>
      <c r="AZ161" s="166">
        <f t="shared" si="94"/>
        <v>0.13750000000000001</v>
      </c>
      <c r="BA161" s="165">
        <f t="shared" si="94"/>
        <v>0.13750000000000001</v>
      </c>
      <c r="BB161" s="165">
        <f t="shared" si="94"/>
        <v>0.13750000000000001</v>
      </c>
      <c r="BC161" s="184">
        <f t="shared" si="93"/>
        <v>173.96299999999999</v>
      </c>
      <c r="BD161" s="185">
        <f t="shared" si="93"/>
        <v>173.96299999999999</v>
      </c>
      <c r="BE161" s="185">
        <f t="shared" si="93"/>
        <v>173.96299999999999</v>
      </c>
      <c r="BF161" s="184">
        <f t="shared" si="64"/>
        <v>5.4759000000000002</v>
      </c>
      <c r="BG161" s="185">
        <f t="shared" si="64"/>
        <v>5.4759000000000002</v>
      </c>
      <c r="BH161" s="185">
        <f t="shared" si="64"/>
        <v>5.4759000000000002</v>
      </c>
      <c r="BI161" s="186">
        <f t="shared" si="85"/>
        <v>219.93383333333335</v>
      </c>
      <c r="BJ161" s="187">
        <f t="shared" si="85"/>
        <v>219.93383333333335</v>
      </c>
      <c r="BK161" s="187">
        <f t="shared" si="85"/>
        <v>219.93383333333335</v>
      </c>
      <c r="BL161" s="184">
        <f t="shared" si="82"/>
        <v>5.3378583333333331</v>
      </c>
      <c r="BM161" s="185">
        <f t="shared" si="82"/>
        <v>5.3378583333333331</v>
      </c>
      <c r="BN161" s="185">
        <f t="shared" si="82"/>
        <v>5.3378583333333331</v>
      </c>
    </row>
    <row r="162" spans="1:66">
      <c r="A162" s="6">
        <v>44228</v>
      </c>
      <c r="B162" s="43">
        <v>2.525854049250964E-2</v>
      </c>
      <c r="C162" s="43">
        <v>2.525854049250964E-2</v>
      </c>
      <c r="D162" s="43">
        <v>2.525854049250964E-2</v>
      </c>
      <c r="E162" s="65">
        <v>8.599999999999941E-3</v>
      </c>
      <c r="F162" s="43">
        <v>8.6E-3</v>
      </c>
      <c r="G162" s="43">
        <v>8.599999999999941E-3</v>
      </c>
      <c r="H162" s="9">
        <f t="shared" si="88"/>
        <v>153.57858342077802</v>
      </c>
      <c r="I162" s="8">
        <f t="shared" si="89"/>
        <v>164.26441279169904</v>
      </c>
      <c r="J162" s="45"/>
      <c r="K162" s="43"/>
      <c r="L162" s="43"/>
      <c r="M162" s="64">
        <f t="shared" si="124"/>
        <v>3.0725417032555491E-3</v>
      </c>
      <c r="N162" s="7">
        <f t="shared" si="125"/>
        <v>3.0725417032555491E-3</v>
      </c>
      <c r="O162" s="7">
        <f t="shared" si="126"/>
        <v>3.0725417032555491E-3</v>
      </c>
      <c r="P162" s="65">
        <v>0.13750000000000001</v>
      </c>
      <c r="Q162" s="43">
        <v>0.13750000000000001</v>
      </c>
      <c r="R162" s="43">
        <v>0.13750000000000001</v>
      </c>
      <c r="S162" s="76">
        <v>190.87200000000001</v>
      </c>
      <c r="T162" s="9">
        <v>190.87200000000001</v>
      </c>
      <c r="U162" s="9">
        <v>190.87200000000001</v>
      </c>
      <c r="V162" s="73">
        <f t="shared" si="98"/>
        <v>5.5301999999999998</v>
      </c>
      <c r="W162" s="42">
        <v>5.5301999999999998</v>
      </c>
      <c r="X162" s="42">
        <f t="shared" si="99"/>
        <v>5.5301999999999998</v>
      </c>
      <c r="Y162" s="161">
        <f t="shared" si="100"/>
        <v>6.1752676082502456E-2</v>
      </c>
      <c r="Z162" s="162">
        <f t="shared" si="101"/>
        <v>6.1752676082502456E-2</v>
      </c>
      <c r="AA162" s="162">
        <f t="shared" si="102"/>
        <v>6.1752676082502456E-2</v>
      </c>
      <c r="AB162" s="163">
        <f t="shared" si="103"/>
        <v>2.4771640250000004E-2</v>
      </c>
      <c r="AC162" s="162">
        <f t="shared" si="104"/>
        <v>2.4771640250000004E-2</v>
      </c>
      <c r="AD162" s="162">
        <f t="shared" si="105"/>
        <v>2.4771640250000004E-2</v>
      </c>
      <c r="AE162" s="163">
        <f t="shared" si="121"/>
        <v>7.7643711572998875E-3</v>
      </c>
      <c r="AF162" s="162">
        <f t="shared" si="121"/>
        <v>7.7643711572998875E-3</v>
      </c>
      <c r="AG162" s="162">
        <f t="shared" si="121"/>
        <v>7.7643711572998875E-3</v>
      </c>
      <c r="AH162" s="163">
        <f t="shared" si="86"/>
        <v>0.13750000000000001</v>
      </c>
      <c r="AI162" s="162">
        <f t="shared" si="86"/>
        <v>0.13750000000000001</v>
      </c>
      <c r="AJ162" s="162">
        <f t="shared" si="86"/>
        <v>0.13750000000000001</v>
      </c>
      <c r="AK162" s="180">
        <f t="shared" si="84"/>
        <v>190.87200000000001</v>
      </c>
      <c r="AL162" s="181">
        <f t="shared" si="84"/>
        <v>190.87200000000001</v>
      </c>
      <c r="AM162" s="181">
        <f t="shared" si="84"/>
        <v>190.87200000000001</v>
      </c>
      <c r="AN162" s="180">
        <f t="shared" si="84"/>
        <v>5.5301999999999998</v>
      </c>
      <c r="AO162" s="181">
        <f t="shared" si="84"/>
        <v>5.5301999999999998</v>
      </c>
      <c r="AP162" s="181">
        <f t="shared" si="84"/>
        <v>5.5301999999999998</v>
      </c>
      <c r="AQ162" s="161">
        <f t="shared" si="109"/>
        <v>0.28939315839107671</v>
      </c>
      <c r="AR162" s="162">
        <f t="shared" si="110"/>
        <v>0.28939315839107671</v>
      </c>
      <c r="AS162" s="162">
        <f t="shared" si="111"/>
        <v>0.28939315839107671</v>
      </c>
      <c r="AT162" s="163">
        <f t="shared" si="112"/>
        <v>5.1957162390848799E-2</v>
      </c>
      <c r="AU162" s="162">
        <f t="shared" si="113"/>
        <v>5.1952805482628817E-2</v>
      </c>
      <c r="AV162" s="162">
        <f t="shared" si="114"/>
        <v>5.1957162390848799E-2</v>
      </c>
      <c r="AW162" s="163">
        <f t="shared" si="120"/>
        <v>2.6970148783192593E-2</v>
      </c>
      <c r="AX162" s="162">
        <f t="shared" si="120"/>
        <v>2.6970148783192593E-2</v>
      </c>
      <c r="AY162" s="162">
        <f t="shared" si="120"/>
        <v>2.6970148783192593E-2</v>
      </c>
      <c r="AZ162" s="163">
        <f t="shared" si="94"/>
        <v>0.13750000000000001</v>
      </c>
      <c r="BA162" s="162">
        <f t="shared" si="94"/>
        <v>0.13750000000000001</v>
      </c>
      <c r="BB162" s="162">
        <f t="shared" si="94"/>
        <v>0.13750000000000001</v>
      </c>
      <c r="BC162" s="180">
        <f t="shared" si="93"/>
        <v>190.87200000000001</v>
      </c>
      <c r="BD162" s="181">
        <f t="shared" si="93"/>
        <v>190.87200000000001</v>
      </c>
      <c r="BE162" s="181">
        <f t="shared" si="93"/>
        <v>190.87200000000001</v>
      </c>
      <c r="BF162" s="180">
        <f t="shared" si="64"/>
        <v>5.5301999999999998</v>
      </c>
      <c r="BG162" s="181">
        <f t="shared" si="64"/>
        <v>5.5301999999999998</v>
      </c>
      <c r="BH162" s="181">
        <f t="shared" si="64"/>
        <v>5.5301999999999998</v>
      </c>
      <c r="BI162" s="182">
        <f t="shared" si="85"/>
        <v>224.84191666666663</v>
      </c>
      <c r="BJ162" s="183">
        <f t="shared" si="85"/>
        <v>224.84191666666663</v>
      </c>
      <c r="BK162" s="183">
        <f t="shared" si="85"/>
        <v>224.84191666666663</v>
      </c>
      <c r="BL162" s="180">
        <f t="shared" si="82"/>
        <v>5.4238166666666663</v>
      </c>
      <c r="BM162" s="181">
        <f t="shared" si="82"/>
        <v>5.4238166666666663</v>
      </c>
      <c r="BN162" s="181">
        <f t="shared" si="82"/>
        <v>5.4238166666666663</v>
      </c>
    </row>
    <row r="163" spans="1:66">
      <c r="A163" s="6">
        <v>44256</v>
      </c>
      <c r="B163" s="43">
        <v>2.9382654010984055E-2</v>
      </c>
      <c r="C163" s="43">
        <v>2.9382654010984055E-2</v>
      </c>
      <c r="D163" s="43">
        <v>2.9382654010984055E-2</v>
      </c>
      <c r="E163" s="65">
        <v>9.300000000000086E-3</v>
      </c>
      <c r="F163" s="43">
        <v>9.300000000000001E-3</v>
      </c>
      <c r="G163" s="43">
        <v>9.300000000000086E-3</v>
      </c>
      <c r="H163" s="9">
        <f t="shared" si="88"/>
        <v>166.07916579223672</v>
      </c>
      <c r="I163" s="8">
        <f t="shared" si="89"/>
        <v>165.79207183066185</v>
      </c>
      <c r="J163" s="45"/>
      <c r="K163" s="43">
        <f t="shared" ref="K163" si="127">(AVERAGE(I161:I163)/AVERAGE(I149:I151))-1</f>
        <v>5.285349827262209E-2</v>
      </c>
      <c r="L163" s="43"/>
      <c r="M163" s="64">
        <f t="shared" si="124"/>
        <v>3.0725417032555491E-3</v>
      </c>
      <c r="N163" s="7">
        <f t="shared" si="125"/>
        <v>3.0725417032555491E-3</v>
      </c>
      <c r="O163" s="7">
        <f t="shared" si="126"/>
        <v>3.0725417032555491E-3</v>
      </c>
      <c r="P163" s="65">
        <v>0.13750000000000001</v>
      </c>
      <c r="Q163" s="43">
        <v>0.13750000000000001</v>
      </c>
      <c r="R163" s="43">
        <v>0.13750000000000001</v>
      </c>
      <c r="S163" s="76">
        <v>225.45400000000001</v>
      </c>
      <c r="T163" s="9">
        <v>225.45400000000001</v>
      </c>
      <c r="U163" s="9">
        <v>225.45400000000001</v>
      </c>
      <c r="V163" s="73">
        <f t="shared" si="98"/>
        <v>5.6973000000000003</v>
      </c>
      <c r="W163" s="42">
        <v>5.6973000000000003</v>
      </c>
      <c r="X163" s="42">
        <f t="shared" si="99"/>
        <v>5.6973000000000003</v>
      </c>
      <c r="Y163" s="161">
        <f t="shared" si="100"/>
        <v>8.2577522738505493E-2</v>
      </c>
      <c r="Z163" s="162">
        <f t="shared" si="101"/>
        <v>8.2577522738505493E-2</v>
      </c>
      <c r="AA163" s="162">
        <f t="shared" si="102"/>
        <v>8.2577522738505493E-2</v>
      </c>
      <c r="AB163" s="163">
        <f t="shared" si="103"/>
        <v>2.0524929949999882E-2</v>
      </c>
      <c r="AC163" s="162">
        <f t="shared" si="104"/>
        <v>2.0524929949999882E-2</v>
      </c>
      <c r="AD163" s="162">
        <f t="shared" si="105"/>
        <v>2.0524929949999882E-2</v>
      </c>
      <c r="AE163" s="163">
        <f t="shared" si="121"/>
        <v>9.2459756536897864E-3</v>
      </c>
      <c r="AF163" s="162">
        <f t="shared" si="121"/>
        <v>9.2459756536897864E-3</v>
      </c>
      <c r="AG163" s="162">
        <f t="shared" si="121"/>
        <v>9.2459756536897864E-3</v>
      </c>
      <c r="AH163" s="163">
        <f t="shared" si="86"/>
        <v>0.13750000000000001</v>
      </c>
      <c r="AI163" s="162">
        <f t="shared" si="86"/>
        <v>0.13750000000000001</v>
      </c>
      <c r="AJ163" s="162">
        <f t="shared" si="86"/>
        <v>0.13750000000000001</v>
      </c>
      <c r="AK163" s="180">
        <f t="shared" si="84"/>
        <v>225.45400000000001</v>
      </c>
      <c r="AL163" s="181">
        <f t="shared" si="84"/>
        <v>225.45400000000001</v>
      </c>
      <c r="AM163" s="181">
        <f t="shared" si="84"/>
        <v>225.45400000000001</v>
      </c>
      <c r="AN163" s="180">
        <f t="shared" si="84"/>
        <v>5.6973000000000003</v>
      </c>
      <c r="AO163" s="181">
        <f t="shared" si="84"/>
        <v>5.6973000000000003</v>
      </c>
      <c r="AP163" s="181">
        <f t="shared" si="84"/>
        <v>5.6973000000000003</v>
      </c>
      <c r="AQ163" s="161">
        <f t="shared" si="109"/>
        <v>0.31096970105245769</v>
      </c>
      <c r="AR163" s="162">
        <f t="shared" si="110"/>
        <v>0.31096970105245769</v>
      </c>
      <c r="AS163" s="162">
        <f t="shared" si="111"/>
        <v>0.31096970105245769</v>
      </c>
      <c r="AT163" s="163">
        <f t="shared" si="112"/>
        <v>6.0997928479775476E-2</v>
      </c>
      <c r="AU163" s="162">
        <f t="shared" si="113"/>
        <v>6.0993271283718897E-2</v>
      </c>
      <c r="AV163" s="162">
        <f t="shared" si="114"/>
        <v>6.0997928479775476E-2</v>
      </c>
      <c r="AW163" s="163">
        <f t="shared" si="120"/>
        <v>2.6634998398771925E-2</v>
      </c>
      <c r="AX163" s="162">
        <f t="shared" si="120"/>
        <v>2.6634998398771925E-2</v>
      </c>
      <c r="AY163" s="162">
        <f t="shared" si="120"/>
        <v>2.6634998398771925E-2</v>
      </c>
      <c r="AZ163" s="163">
        <f t="shared" si="94"/>
        <v>0.13750000000000001</v>
      </c>
      <c r="BA163" s="162">
        <f t="shared" si="94"/>
        <v>0.13750000000000001</v>
      </c>
      <c r="BB163" s="162">
        <f t="shared" si="94"/>
        <v>0.13750000000000001</v>
      </c>
      <c r="BC163" s="180">
        <f t="shared" si="93"/>
        <v>225.45400000000001</v>
      </c>
      <c r="BD163" s="181">
        <f t="shared" si="93"/>
        <v>225.45400000000001</v>
      </c>
      <c r="BE163" s="181">
        <f t="shared" si="93"/>
        <v>225.45400000000001</v>
      </c>
      <c r="BF163" s="180">
        <f t="shared" si="64"/>
        <v>5.6973000000000003</v>
      </c>
      <c r="BG163" s="181">
        <f t="shared" si="64"/>
        <v>5.6973000000000003</v>
      </c>
      <c r="BH163" s="181">
        <f t="shared" si="64"/>
        <v>5.6973000000000003</v>
      </c>
      <c r="BI163" s="182">
        <f t="shared" si="85"/>
        <v>220.63400000000001</v>
      </c>
      <c r="BJ163" s="183">
        <f t="shared" si="85"/>
        <v>220.63400000000001</v>
      </c>
      <c r="BK163" s="183">
        <f t="shared" si="85"/>
        <v>220.63400000000001</v>
      </c>
      <c r="BL163" s="180">
        <f t="shared" si="82"/>
        <v>5.4653666666666672</v>
      </c>
      <c r="BM163" s="181">
        <f t="shared" si="82"/>
        <v>5.4653666666666672</v>
      </c>
      <c r="BN163" s="181">
        <f t="shared" si="82"/>
        <v>5.4653666666666672</v>
      </c>
    </row>
    <row r="164" spans="1:66">
      <c r="A164" s="6">
        <v>44287</v>
      </c>
      <c r="B164" s="43">
        <v>1.5082790815338365E-2</v>
      </c>
      <c r="C164" s="43">
        <v>1.5082790815338365E-2</v>
      </c>
      <c r="D164" s="43">
        <v>1.5082790815338365E-2</v>
      </c>
      <c r="E164" s="65">
        <v>3.1000000000001027E-3</v>
      </c>
      <c r="F164" s="43">
        <v>3.0999999999999999E-3</v>
      </c>
      <c r="G164" s="43">
        <v>3.1000000000001027E-3</v>
      </c>
      <c r="H164" s="9">
        <f t="shared" si="88"/>
        <v>55.359721930745572</v>
      </c>
      <c r="I164" s="8">
        <f t="shared" si="89"/>
        <v>166.30602725333691</v>
      </c>
      <c r="J164" s="150"/>
      <c r="K164" s="43"/>
      <c r="L164" s="43"/>
      <c r="M164" s="64">
        <f t="shared" si="124"/>
        <v>3.0725417032555491E-3</v>
      </c>
      <c r="N164" s="7">
        <f t="shared" si="125"/>
        <v>3.0725417032555491E-3</v>
      </c>
      <c r="O164" s="7">
        <f t="shared" si="126"/>
        <v>3.0725417032555491E-3</v>
      </c>
      <c r="P164" s="65">
        <v>0.13750000000000001</v>
      </c>
      <c r="Q164" s="43">
        <v>0.13750000000000001</v>
      </c>
      <c r="R164" s="43">
        <v>0.13750000000000001</v>
      </c>
      <c r="S164" s="76">
        <v>192.05699999999999</v>
      </c>
      <c r="T164" s="9">
        <v>192.05699999999999</v>
      </c>
      <c r="U164" s="9">
        <v>192.05699999999999</v>
      </c>
      <c r="V164" s="73">
        <f t="shared" si="98"/>
        <v>5.4036</v>
      </c>
      <c r="W164" s="42">
        <v>5.4036</v>
      </c>
      <c r="X164" s="42">
        <f t="shared" si="99"/>
        <v>5.4036</v>
      </c>
      <c r="Y164" s="161">
        <f t="shared" si="100"/>
        <v>7.130148387016022E-2</v>
      </c>
      <c r="Z164" s="162">
        <f t="shared" si="101"/>
        <v>7.130148387016022E-2</v>
      </c>
      <c r="AA164" s="162">
        <f t="shared" si="102"/>
        <v>7.130148387016022E-2</v>
      </c>
      <c r="AB164" s="163">
        <f t="shared" si="103"/>
        <v>2.1135717938000065E-2</v>
      </c>
      <c r="AC164" s="162">
        <f t="shared" si="104"/>
        <v>2.1135717938000065E-2</v>
      </c>
      <c r="AD164" s="162">
        <f t="shared" si="105"/>
        <v>2.1135717938000065E-2</v>
      </c>
      <c r="AE164" s="163">
        <f t="shared" si="121"/>
        <v>9.2459756536897864E-3</v>
      </c>
      <c r="AF164" s="162">
        <f t="shared" si="121"/>
        <v>9.2459756536897864E-3</v>
      </c>
      <c r="AG164" s="162">
        <f t="shared" si="121"/>
        <v>9.2459756536897864E-3</v>
      </c>
      <c r="AH164" s="163">
        <f t="shared" si="86"/>
        <v>0.13750000000000001</v>
      </c>
      <c r="AI164" s="162">
        <f t="shared" si="86"/>
        <v>0.13750000000000001</v>
      </c>
      <c r="AJ164" s="162">
        <f t="shared" si="86"/>
        <v>0.13750000000000001</v>
      </c>
      <c r="AK164" s="180">
        <f t="shared" si="84"/>
        <v>192.05699999999999</v>
      </c>
      <c r="AL164" s="181">
        <f t="shared" si="84"/>
        <v>192.05699999999999</v>
      </c>
      <c r="AM164" s="181">
        <f t="shared" si="84"/>
        <v>192.05699999999999</v>
      </c>
      <c r="AN164" s="180">
        <f t="shared" si="84"/>
        <v>5.4036</v>
      </c>
      <c r="AO164" s="181">
        <f t="shared" si="84"/>
        <v>5.4036</v>
      </c>
      <c r="AP164" s="181">
        <f t="shared" si="84"/>
        <v>5.4036</v>
      </c>
      <c r="AQ164" s="161">
        <f t="shared" si="109"/>
        <v>0.32015124000611817</v>
      </c>
      <c r="AR164" s="162">
        <f t="shared" si="110"/>
        <v>0.32015124000611817</v>
      </c>
      <c r="AS164" s="162">
        <f t="shared" si="111"/>
        <v>0.32015124000611817</v>
      </c>
      <c r="AT164" s="163">
        <f t="shared" si="112"/>
        <v>6.7596507556827889E-2</v>
      </c>
      <c r="AU164" s="162">
        <f t="shared" si="113"/>
        <v>6.7591885269032925E-2</v>
      </c>
      <c r="AV164" s="162">
        <f t="shared" si="114"/>
        <v>6.7596507556827889E-2</v>
      </c>
      <c r="AW164" s="163">
        <f t="shared" si="120"/>
        <v>2.6914017994988049E-2</v>
      </c>
      <c r="AX164" s="162">
        <f t="shared" si="120"/>
        <v>2.6914017994988049E-2</v>
      </c>
      <c r="AY164" s="162">
        <f t="shared" si="120"/>
        <v>2.6914017994988049E-2</v>
      </c>
      <c r="AZ164" s="163">
        <f t="shared" si="94"/>
        <v>0.13750000000000001</v>
      </c>
      <c r="BA164" s="162">
        <f t="shared" si="94"/>
        <v>0.13750000000000001</v>
      </c>
      <c r="BB164" s="162">
        <f t="shared" si="94"/>
        <v>0.13750000000000001</v>
      </c>
      <c r="BC164" s="180">
        <f t="shared" si="93"/>
        <v>192.05699999999999</v>
      </c>
      <c r="BD164" s="181">
        <f t="shared" si="93"/>
        <v>192.05699999999999</v>
      </c>
      <c r="BE164" s="181">
        <f t="shared" si="93"/>
        <v>192.05699999999999</v>
      </c>
      <c r="BF164" s="180">
        <f t="shared" si="64"/>
        <v>5.4036</v>
      </c>
      <c r="BG164" s="181">
        <f t="shared" si="64"/>
        <v>5.4036</v>
      </c>
      <c r="BH164" s="181">
        <f t="shared" si="64"/>
        <v>5.4036</v>
      </c>
      <c r="BI164" s="182">
        <f t="shared" si="85"/>
        <v>210.95683333333332</v>
      </c>
      <c r="BJ164" s="183">
        <f t="shared" si="85"/>
        <v>210.95683333333332</v>
      </c>
      <c r="BK164" s="183">
        <f t="shared" si="85"/>
        <v>210.95683333333332</v>
      </c>
      <c r="BL164" s="180">
        <f t="shared" si="82"/>
        <v>5.4634166666666673</v>
      </c>
      <c r="BM164" s="181">
        <f t="shared" si="82"/>
        <v>5.4634166666666673</v>
      </c>
      <c r="BN164" s="181">
        <f t="shared" si="82"/>
        <v>5.4634166666666673</v>
      </c>
    </row>
    <row r="165" spans="1:66">
      <c r="A165" s="6">
        <v>44317</v>
      </c>
      <c r="B165" s="43">
        <v>4.0963346381609922E-2</v>
      </c>
      <c r="C165" s="43">
        <v>4.0963346381609922E-2</v>
      </c>
      <c r="D165" s="43">
        <v>4.0963346381609922E-2</v>
      </c>
      <c r="E165" s="65">
        <v>8.2999999999999741E-3</v>
      </c>
      <c r="F165" s="43">
        <v>8.3000000000000001E-3</v>
      </c>
      <c r="G165" s="43">
        <v>8.2999999999999741E-3</v>
      </c>
      <c r="H165" s="9">
        <f t="shared" si="88"/>
        <v>148.22119097586719</v>
      </c>
      <c r="I165" s="8">
        <f t="shared" si="89"/>
        <v>167.68636727953961</v>
      </c>
      <c r="J165" s="45"/>
      <c r="K165" s="43"/>
      <c r="L165" s="43"/>
      <c r="M165" s="64">
        <f t="shared" si="124"/>
        <v>3.0725417032555491E-3</v>
      </c>
      <c r="N165" s="7">
        <f t="shared" si="125"/>
        <v>3.0725417032555491E-3</v>
      </c>
      <c r="O165" s="7">
        <f t="shared" si="126"/>
        <v>3.0725417032555491E-3</v>
      </c>
      <c r="P165" s="65">
        <v>0.13750000000000001</v>
      </c>
      <c r="Q165" s="43">
        <v>0.13750000000000001</v>
      </c>
      <c r="R165" s="43">
        <v>0.13750000000000001</v>
      </c>
      <c r="S165" s="76">
        <v>171.768</v>
      </c>
      <c r="T165" s="9">
        <v>171.768</v>
      </c>
      <c r="U165" s="9">
        <v>171.768</v>
      </c>
      <c r="V165" s="73">
        <f t="shared" si="98"/>
        <v>5.2321999999999997</v>
      </c>
      <c r="W165" s="42">
        <v>5.2321999999999997</v>
      </c>
      <c r="X165" s="42">
        <f t="shared" si="99"/>
        <v>5.2321999999999997</v>
      </c>
      <c r="Y165" s="161">
        <f t="shared" si="100"/>
        <v>8.7711570875925515E-2</v>
      </c>
      <c r="Z165" s="162">
        <f t="shared" si="101"/>
        <v>8.7711570875925515E-2</v>
      </c>
      <c r="AA165" s="162">
        <f t="shared" si="102"/>
        <v>8.7711570875925515E-2</v>
      </c>
      <c r="AB165" s="163">
        <f t="shared" si="103"/>
        <v>2.0831989289000097E-2</v>
      </c>
      <c r="AC165" s="162">
        <f t="shared" si="104"/>
        <v>2.0831989289000097E-2</v>
      </c>
      <c r="AD165" s="162">
        <f t="shared" si="105"/>
        <v>2.0831989289000097E-2</v>
      </c>
      <c r="AE165" s="163">
        <f t="shared" si="121"/>
        <v>9.2459756536897864E-3</v>
      </c>
      <c r="AF165" s="162">
        <f t="shared" si="121"/>
        <v>9.2459756536897864E-3</v>
      </c>
      <c r="AG165" s="162">
        <f t="shared" si="121"/>
        <v>9.2459756536897864E-3</v>
      </c>
      <c r="AH165" s="163">
        <f t="shared" si="86"/>
        <v>0.13750000000000001</v>
      </c>
      <c r="AI165" s="162">
        <f t="shared" si="86"/>
        <v>0.13750000000000001</v>
      </c>
      <c r="AJ165" s="162">
        <f t="shared" si="86"/>
        <v>0.13750000000000001</v>
      </c>
      <c r="AK165" s="180">
        <f t="shared" si="84"/>
        <v>171.768</v>
      </c>
      <c r="AL165" s="181">
        <f t="shared" si="84"/>
        <v>171.768</v>
      </c>
      <c r="AM165" s="181">
        <f t="shared" si="84"/>
        <v>171.768</v>
      </c>
      <c r="AN165" s="180">
        <f t="shared" si="84"/>
        <v>5.2321999999999997</v>
      </c>
      <c r="AO165" s="181">
        <f t="shared" si="84"/>
        <v>5.2321999999999997</v>
      </c>
      <c r="AP165" s="181">
        <f t="shared" si="84"/>
        <v>5.2321999999999997</v>
      </c>
      <c r="AQ165" s="161">
        <f t="shared" si="109"/>
        <v>0.37039139795970732</v>
      </c>
      <c r="AR165" s="162">
        <f t="shared" si="110"/>
        <v>0.37039139795970732</v>
      </c>
      <c r="AS165" s="162">
        <f t="shared" si="111"/>
        <v>0.37039139795970732</v>
      </c>
      <c r="AT165" s="163">
        <f t="shared" si="112"/>
        <v>8.0563444713519949E-2</v>
      </c>
      <c r="AU165" s="162">
        <f t="shared" si="113"/>
        <v>8.0559022201129649E-2</v>
      </c>
      <c r="AV165" s="162">
        <f t="shared" si="114"/>
        <v>8.0563444713519949E-2</v>
      </c>
      <c r="AW165" s="163">
        <f t="shared" ref="AW165:AY186" si="128">FVSCHEDULE(1,M154:M165)-1</f>
        <v>2.7603006924316276E-2</v>
      </c>
      <c r="AX165" s="162">
        <f t="shared" si="128"/>
        <v>2.7603006924316276E-2</v>
      </c>
      <c r="AY165" s="162">
        <f t="shared" si="128"/>
        <v>2.7603006924316276E-2</v>
      </c>
      <c r="AZ165" s="163">
        <f t="shared" si="94"/>
        <v>0.13750000000000001</v>
      </c>
      <c r="BA165" s="162">
        <f t="shared" si="94"/>
        <v>0.13750000000000001</v>
      </c>
      <c r="BB165" s="162">
        <f t="shared" si="94"/>
        <v>0.13750000000000001</v>
      </c>
      <c r="BC165" s="180">
        <f t="shared" si="93"/>
        <v>171.768</v>
      </c>
      <c r="BD165" s="181">
        <f t="shared" si="93"/>
        <v>171.768</v>
      </c>
      <c r="BE165" s="181">
        <f t="shared" si="93"/>
        <v>171.768</v>
      </c>
      <c r="BF165" s="180">
        <f t="shared" si="64"/>
        <v>5.2321999999999997</v>
      </c>
      <c r="BG165" s="181">
        <f t="shared" si="64"/>
        <v>5.2321999999999997</v>
      </c>
      <c r="BH165" s="181">
        <f t="shared" si="64"/>
        <v>5.2321999999999997</v>
      </c>
      <c r="BI165" s="182">
        <f t="shared" si="85"/>
        <v>201.6096666666667</v>
      </c>
      <c r="BJ165" s="183">
        <f t="shared" si="85"/>
        <v>201.6096666666667</v>
      </c>
      <c r="BK165" s="183">
        <f t="shared" si="85"/>
        <v>201.6096666666667</v>
      </c>
      <c r="BL165" s="180">
        <f t="shared" si="82"/>
        <v>5.4472416666666668</v>
      </c>
      <c r="BM165" s="181">
        <f t="shared" si="82"/>
        <v>5.4472416666666668</v>
      </c>
      <c r="BN165" s="181">
        <f t="shared" si="82"/>
        <v>5.4472416666666668</v>
      </c>
    </row>
    <row r="166" spans="1:66">
      <c r="A166" s="6">
        <v>44348</v>
      </c>
      <c r="B166" s="43">
        <v>6.0264343877098892E-3</v>
      </c>
      <c r="C166" s="43">
        <v>6.0264343877098892E-3</v>
      </c>
      <c r="D166" s="43">
        <v>6.0264343877098892E-3</v>
      </c>
      <c r="E166" s="65">
        <v>5.3000000000000824E-3</v>
      </c>
      <c r="F166" s="43">
        <v>5.3E-3</v>
      </c>
      <c r="G166" s="43">
        <v>5.3000000000000824E-3</v>
      </c>
      <c r="H166" s="9">
        <f t="shared" si="88"/>
        <v>94.647266526758571</v>
      </c>
      <c r="I166" s="8">
        <f t="shared" si="89"/>
        <v>168.57510502612118</v>
      </c>
      <c r="J166" s="45"/>
      <c r="K166" s="43">
        <f t="shared" ref="K166" si="129">(AVERAGE(I164:I166)/AVERAGE(I152:I154))-1</f>
        <v>7.7199841133874569E-2</v>
      </c>
      <c r="L166" s="43"/>
      <c r="M166" s="64">
        <f t="shared" si="124"/>
        <v>3.0725417032555491E-3</v>
      </c>
      <c r="N166" s="7">
        <f t="shared" si="125"/>
        <v>3.0725417032555491E-3</v>
      </c>
      <c r="O166" s="7">
        <f t="shared" si="126"/>
        <v>3.0725417032555491E-3</v>
      </c>
      <c r="P166" s="65">
        <v>0.13750000000000001</v>
      </c>
      <c r="Q166" s="43">
        <v>0.13750000000000001</v>
      </c>
      <c r="R166" s="43">
        <v>0.13750000000000001</v>
      </c>
      <c r="S166" s="76">
        <v>164.77099999999999</v>
      </c>
      <c r="T166" s="9">
        <v>164.77099999999999</v>
      </c>
      <c r="U166" s="9">
        <v>164.77099999999999</v>
      </c>
      <c r="V166" s="73">
        <f t="shared" si="98"/>
        <v>5.0022000000000002</v>
      </c>
      <c r="W166" s="42">
        <v>5.0022000000000002</v>
      </c>
      <c r="X166" s="42">
        <f t="shared" si="99"/>
        <v>5.0022000000000002</v>
      </c>
      <c r="Y166" s="161">
        <f t="shared" si="100"/>
        <v>6.3031894919501674E-2</v>
      </c>
      <c r="Z166" s="162">
        <f t="shared" si="101"/>
        <v>6.3031894919501674E-2</v>
      </c>
      <c r="AA166" s="162">
        <f t="shared" si="102"/>
        <v>6.3031894919501674E-2</v>
      </c>
      <c r="AB166" s="163">
        <f t="shared" si="103"/>
        <v>1.6786286369000036E-2</v>
      </c>
      <c r="AC166" s="162">
        <f t="shared" si="104"/>
        <v>1.6786286369000036E-2</v>
      </c>
      <c r="AD166" s="162">
        <f t="shared" si="105"/>
        <v>1.6786286369000036E-2</v>
      </c>
      <c r="AE166" s="163">
        <f t="shared" si="121"/>
        <v>9.2459756536897864E-3</v>
      </c>
      <c r="AF166" s="162">
        <f t="shared" si="121"/>
        <v>9.2459756536897864E-3</v>
      </c>
      <c r="AG166" s="162">
        <f t="shared" si="121"/>
        <v>9.2459756536897864E-3</v>
      </c>
      <c r="AH166" s="163">
        <f t="shared" si="86"/>
        <v>0.13750000000000001</v>
      </c>
      <c r="AI166" s="162">
        <f t="shared" si="86"/>
        <v>0.13750000000000001</v>
      </c>
      <c r="AJ166" s="162">
        <f t="shared" si="86"/>
        <v>0.13750000000000001</v>
      </c>
      <c r="AK166" s="180">
        <f t="shared" si="84"/>
        <v>164.77099999999999</v>
      </c>
      <c r="AL166" s="181">
        <f t="shared" si="84"/>
        <v>164.77099999999999</v>
      </c>
      <c r="AM166" s="181">
        <f t="shared" si="84"/>
        <v>164.77099999999999</v>
      </c>
      <c r="AN166" s="180">
        <f t="shared" si="84"/>
        <v>5.0022000000000002</v>
      </c>
      <c r="AO166" s="181">
        <f t="shared" si="84"/>
        <v>5.0022000000000002</v>
      </c>
      <c r="AP166" s="181">
        <f t="shared" si="84"/>
        <v>5.0022000000000002</v>
      </c>
      <c r="AQ166" s="161">
        <f t="shared" si="109"/>
        <v>0.35751341760586808</v>
      </c>
      <c r="AR166" s="162">
        <f t="shared" si="110"/>
        <v>0.35751341760586808</v>
      </c>
      <c r="AS166" s="162">
        <f t="shared" si="111"/>
        <v>0.35751341760586808</v>
      </c>
      <c r="AT166" s="163">
        <f t="shared" si="112"/>
        <v>8.3473459131129468E-2</v>
      </c>
      <c r="AU166" s="162">
        <f t="shared" si="113"/>
        <v>8.3468965707955256E-2</v>
      </c>
      <c r="AV166" s="162">
        <f t="shared" si="114"/>
        <v>8.3473459131129468E-2</v>
      </c>
      <c r="AW166" s="163">
        <f t="shared" si="128"/>
        <v>2.860029938876596E-2</v>
      </c>
      <c r="AX166" s="162">
        <f t="shared" si="128"/>
        <v>2.860029938876596E-2</v>
      </c>
      <c r="AY166" s="162">
        <f t="shared" si="128"/>
        <v>2.860029938876596E-2</v>
      </c>
      <c r="AZ166" s="163">
        <f t="shared" si="94"/>
        <v>0.13750000000000001</v>
      </c>
      <c r="BA166" s="162">
        <f t="shared" si="94"/>
        <v>0.13750000000000001</v>
      </c>
      <c r="BB166" s="162">
        <f t="shared" si="94"/>
        <v>0.13750000000000001</v>
      </c>
      <c r="BC166" s="180">
        <f t="shared" si="93"/>
        <v>164.77099999999999</v>
      </c>
      <c r="BD166" s="181">
        <f t="shared" si="93"/>
        <v>164.77099999999999</v>
      </c>
      <c r="BE166" s="181">
        <f t="shared" si="93"/>
        <v>164.77099999999999</v>
      </c>
      <c r="BF166" s="180">
        <f t="shared" si="93"/>
        <v>5.0022000000000002</v>
      </c>
      <c r="BG166" s="181">
        <f t="shared" si="93"/>
        <v>5.0022000000000002</v>
      </c>
      <c r="BH166" s="181">
        <f t="shared" si="93"/>
        <v>5.0022000000000002</v>
      </c>
      <c r="BI166" s="182">
        <f t="shared" si="85"/>
        <v>194.04141666666669</v>
      </c>
      <c r="BJ166" s="183">
        <f t="shared" si="85"/>
        <v>194.04141666666669</v>
      </c>
      <c r="BK166" s="183">
        <f t="shared" si="85"/>
        <v>194.04141666666669</v>
      </c>
      <c r="BL166" s="180">
        <f t="shared" si="82"/>
        <v>5.4077583333333328</v>
      </c>
      <c r="BM166" s="181">
        <f t="shared" si="82"/>
        <v>5.4077583333333328</v>
      </c>
      <c r="BN166" s="181">
        <f t="shared" si="82"/>
        <v>5.4077583333333328</v>
      </c>
    </row>
    <row r="167" spans="1:66">
      <c r="A167" s="6">
        <v>44378</v>
      </c>
      <c r="B167" s="43">
        <v>7.7729325027680041E-3</v>
      </c>
      <c r="C167" s="43">
        <v>7.7733043422485437E-3</v>
      </c>
      <c r="D167" s="43">
        <v>7.7729325027680041E-3</v>
      </c>
      <c r="E167" s="65">
        <v>9.6000000000000529E-3</v>
      </c>
      <c r="F167" s="43">
        <v>9.5999999999999992E-3</v>
      </c>
      <c r="G167" s="43">
        <v>9.6000000000000529E-3</v>
      </c>
      <c r="H167" s="9">
        <f t="shared" si="88"/>
        <v>171.43655823714758</v>
      </c>
      <c r="I167" s="8">
        <f t="shared" si="89"/>
        <v>170.19342603437195</v>
      </c>
      <c r="J167" s="45"/>
      <c r="K167" s="43"/>
      <c r="L167" s="43"/>
      <c r="M167" s="65">
        <f t="shared" si="124"/>
        <v>3.0725417032555491E-3</v>
      </c>
      <c r="N167" s="43">
        <f t="shared" si="125"/>
        <v>3.0725417032555491E-3</v>
      </c>
      <c r="O167" s="43">
        <f t="shared" si="126"/>
        <v>3.0725417032555491E-3</v>
      </c>
      <c r="P167" s="65">
        <v>0.13750000000000001</v>
      </c>
      <c r="Q167" s="43">
        <v>0.13750000000000001</v>
      </c>
      <c r="R167" s="43">
        <v>0.13750000000000001</v>
      </c>
      <c r="S167" s="77">
        <v>176.596</v>
      </c>
      <c r="T167" s="45">
        <v>176.596</v>
      </c>
      <c r="U167" s="45">
        <v>176.596</v>
      </c>
      <c r="V167" s="73">
        <f t="shared" si="98"/>
        <v>5.1215999999999999</v>
      </c>
      <c r="W167" s="42">
        <v>5.1215999999999999</v>
      </c>
      <c r="X167" s="42">
        <f t="shared" si="99"/>
        <v>5.1215999999999999</v>
      </c>
      <c r="Y167" s="161">
        <f t="shared" ref="Y167:Y198" si="130">FVSCHEDULE(1,B165:B167)-1</f>
        <v>5.537674343440635E-2</v>
      </c>
      <c r="Z167" s="162">
        <f t="shared" ref="Z167:Z198" si="131">FVSCHEDULE(1,C165:C167)-1</f>
        <v>5.5377132838335896E-2</v>
      </c>
      <c r="AA167" s="162">
        <f t="shared" ref="AA167:AA198" si="132">FVSCHEDULE(1,D165:D167)-1</f>
        <v>5.537674343440635E-2</v>
      </c>
      <c r="AB167" s="163">
        <f t="shared" ref="AB167:AB198" si="133">FVSCHEDULE(1,E165:E167)-1</f>
        <v>2.3374972304000208E-2</v>
      </c>
      <c r="AC167" s="162">
        <f t="shared" ref="AC167:AC198" si="134">FVSCHEDULE(1,F165:F167)-1</f>
        <v>2.3374972304000208E-2</v>
      </c>
      <c r="AD167" s="162">
        <f t="shared" ref="AD167:AD198" si="135">FVSCHEDULE(1,G165:G167)-1</f>
        <v>2.3374972304000208E-2</v>
      </c>
      <c r="AE167" s="163">
        <f t="shared" si="121"/>
        <v>9.2459756536897864E-3</v>
      </c>
      <c r="AF167" s="162">
        <f t="shared" si="121"/>
        <v>9.2459756536897864E-3</v>
      </c>
      <c r="AG167" s="162">
        <f t="shared" si="121"/>
        <v>9.2459756536897864E-3</v>
      </c>
      <c r="AH167" s="163">
        <f t="shared" si="86"/>
        <v>0.13750000000000001</v>
      </c>
      <c r="AI167" s="162">
        <f t="shared" si="86"/>
        <v>0.13750000000000001</v>
      </c>
      <c r="AJ167" s="162">
        <f t="shared" si="86"/>
        <v>0.13750000000000001</v>
      </c>
      <c r="AK167" s="180">
        <f t="shared" si="84"/>
        <v>176.596</v>
      </c>
      <c r="AL167" s="181">
        <f t="shared" si="84"/>
        <v>176.596</v>
      </c>
      <c r="AM167" s="181">
        <f t="shared" si="84"/>
        <v>176.596</v>
      </c>
      <c r="AN167" s="180">
        <f t="shared" si="84"/>
        <v>5.1215999999999999</v>
      </c>
      <c r="AO167" s="181">
        <f t="shared" si="84"/>
        <v>5.1215999999999999</v>
      </c>
      <c r="AP167" s="181">
        <f t="shared" si="84"/>
        <v>5.1215999999999999</v>
      </c>
      <c r="AQ167" s="161">
        <f t="shared" si="109"/>
        <v>0.33825126561105479</v>
      </c>
      <c r="AR167" s="162">
        <f t="shared" si="110"/>
        <v>0.3382517593876182</v>
      </c>
      <c r="AS167" s="162">
        <f t="shared" si="111"/>
        <v>0.33825126561105479</v>
      </c>
      <c r="AT167" s="163">
        <f t="shared" si="112"/>
        <v>8.9951318522337953E-2</v>
      </c>
      <c r="AU167" s="162">
        <f t="shared" si="113"/>
        <v>8.9946460520876625E-2</v>
      </c>
      <c r="AV167" s="162">
        <f t="shared" si="114"/>
        <v>8.9951318522337953E-2</v>
      </c>
      <c r="AW167" s="163">
        <f t="shared" si="128"/>
        <v>2.9804088935641238E-2</v>
      </c>
      <c r="AX167" s="162">
        <f t="shared" si="128"/>
        <v>2.9804088935641238E-2</v>
      </c>
      <c r="AY167" s="162">
        <f t="shared" si="128"/>
        <v>2.9804088935641238E-2</v>
      </c>
      <c r="AZ167" s="163">
        <f t="shared" si="94"/>
        <v>0.13750000000000001</v>
      </c>
      <c r="BA167" s="162">
        <f t="shared" si="94"/>
        <v>0.13750000000000001</v>
      </c>
      <c r="BB167" s="162">
        <f t="shared" si="94"/>
        <v>0.13750000000000001</v>
      </c>
      <c r="BC167" s="180">
        <f t="shared" si="93"/>
        <v>176.596</v>
      </c>
      <c r="BD167" s="181">
        <f t="shared" si="93"/>
        <v>176.596</v>
      </c>
      <c r="BE167" s="181">
        <f t="shared" si="93"/>
        <v>176.596</v>
      </c>
      <c r="BF167" s="180">
        <f t="shared" si="93"/>
        <v>5.1215999999999999</v>
      </c>
      <c r="BG167" s="181">
        <f t="shared" si="93"/>
        <v>5.1215999999999999</v>
      </c>
      <c r="BH167" s="181">
        <f t="shared" si="93"/>
        <v>5.1215999999999999</v>
      </c>
      <c r="BI167" s="182">
        <f t="shared" si="85"/>
        <v>190.60725000000002</v>
      </c>
      <c r="BJ167" s="183">
        <f t="shared" si="85"/>
        <v>190.60725000000002</v>
      </c>
      <c r="BK167" s="183">
        <f t="shared" si="85"/>
        <v>190.60725000000002</v>
      </c>
      <c r="BL167" s="180">
        <f t="shared" si="82"/>
        <v>5.4062666666666663</v>
      </c>
      <c r="BM167" s="181">
        <f t="shared" si="82"/>
        <v>5.4062666666666663</v>
      </c>
      <c r="BN167" s="181">
        <f t="shared" si="82"/>
        <v>5.4062666666666663</v>
      </c>
    </row>
    <row r="168" spans="1:66">
      <c r="A168" s="6">
        <v>44409</v>
      </c>
      <c r="B168" s="43">
        <v>6.6368722298322247E-3</v>
      </c>
      <c r="C168" s="43">
        <v>6.6368722298322247E-3</v>
      </c>
      <c r="D168" s="43">
        <v>6.6368722298322247E-3</v>
      </c>
      <c r="E168" s="65">
        <v>8.6999999999999994E-3</v>
      </c>
      <c r="F168" s="43">
        <v>8.6999999999999994E-3</v>
      </c>
      <c r="G168" s="43">
        <v>8.6999999999999994E-3</v>
      </c>
      <c r="H168" s="9">
        <f t="shared" si="88"/>
        <v>155.36438090241501</v>
      </c>
      <c r="I168" s="8">
        <f t="shared" si="89"/>
        <v>171.67410884087099</v>
      </c>
      <c r="J168" s="45"/>
      <c r="K168" s="43"/>
      <c r="L168" s="43"/>
      <c r="M168" s="65">
        <f t="shared" si="124"/>
        <v>3.0725417032555491E-3</v>
      </c>
      <c r="N168" s="43">
        <f t="shared" si="125"/>
        <v>3.0725417032555491E-3</v>
      </c>
      <c r="O168" s="43">
        <f t="shared" si="126"/>
        <v>3.0725417032555491E-3</v>
      </c>
      <c r="P168" s="65">
        <v>0.13750000000000001</v>
      </c>
      <c r="Q168" s="43">
        <v>0.13750000000000001</v>
      </c>
      <c r="R168" s="43">
        <v>0.13750000000000001</v>
      </c>
      <c r="S168" s="77">
        <v>176.27563978509914</v>
      </c>
      <c r="T168" s="45">
        <v>176.27563978509914</v>
      </c>
      <c r="U168" s="45">
        <v>176.27563978509914</v>
      </c>
      <c r="V168" s="73">
        <v>5.1433</v>
      </c>
      <c r="W168" s="42">
        <v>5.1433</v>
      </c>
      <c r="X168" s="42">
        <v>5.1433</v>
      </c>
      <c r="Y168" s="161">
        <f t="shared" si="130"/>
        <v>2.0574977714398202E-2</v>
      </c>
      <c r="Z168" s="162">
        <f t="shared" si="131"/>
        <v>2.0575354277468483E-2</v>
      </c>
      <c r="AA168" s="162">
        <f t="shared" si="132"/>
        <v>2.0574977714398202E-2</v>
      </c>
      <c r="AB168" s="163">
        <f t="shared" si="133"/>
        <v>2.378095265600022E-2</v>
      </c>
      <c r="AC168" s="162">
        <f t="shared" si="134"/>
        <v>2.378095265600022E-2</v>
      </c>
      <c r="AD168" s="162">
        <f t="shared" si="135"/>
        <v>2.378095265600022E-2</v>
      </c>
      <c r="AE168" s="163">
        <f t="shared" si="121"/>
        <v>9.2459756536897864E-3</v>
      </c>
      <c r="AF168" s="162">
        <f t="shared" si="121"/>
        <v>9.2459756536897864E-3</v>
      </c>
      <c r="AG168" s="162">
        <f t="shared" si="121"/>
        <v>9.2459756536897864E-3</v>
      </c>
      <c r="AH168" s="163">
        <f t="shared" si="86"/>
        <v>0.13750000000000001</v>
      </c>
      <c r="AI168" s="162">
        <f t="shared" si="86"/>
        <v>0.13750000000000001</v>
      </c>
      <c r="AJ168" s="162">
        <f t="shared" si="86"/>
        <v>0.13750000000000001</v>
      </c>
      <c r="AK168" s="180">
        <f t="shared" si="84"/>
        <v>176.27563978509914</v>
      </c>
      <c r="AL168" s="181">
        <f t="shared" si="84"/>
        <v>176.27563978509914</v>
      </c>
      <c r="AM168" s="181">
        <f t="shared" si="84"/>
        <v>176.27563978509914</v>
      </c>
      <c r="AN168" s="180">
        <f t="shared" si="84"/>
        <v>5.1433</v>
      </c>
      <c r="AO168" s="181">
        <f t="shared" si="84"/>
        <v>5.1433</v>
      </c>
      <c r="AP168" s="181">
        <f t="shared" si="84"/>
        <v>5.1433</v>
      </c>
      <c r="AQ168" s="161">
        <f t="shared" si="109"/>
        <v>0.31115289241577515</v>
      </c>
      <c r="AR168" s="162">
        <f t="shared" si="110"/>
        <v>0.31115337619381167</v>
      </c>
      <c r="AS168" s="162">
        <f t="shared" si="111"/>
        <v>0.31115289241577515</v>
      </c>
      <c r="AT168" s="163">
        <f t="shared" si="112"/>
        <v>9.6800979979134505E-2</v>
      </c>
      <c r="AU168" s="162">
        <f t="shared" si="113"/>
        <v>9.6796682688954361E-2</v>
      </c>
      <c r="AV168" s="162">
        <f t="shared" si="114"/>
        <v>9.6800979979134505E-2</v>
      </c>
      <c r="AW168" s="163">
        <f t="shared" si="128"/>
        <v>3.1318095991492934E-2</v>
      </c>
      <c r="AX168" s="162">
        <f t="shared" si="128"/>
        <v>3.1318095991492934E-2</v>
      </c>
      <c r="AY168" s="162">
        <f t="shared" si="128"/>
        <v>3.1318095991492934E-2</v>
      </c>
      <c r="AZ168" s="163">
        <f t="shared" si="94"/>
        <v>0.13750000000000001</v>
      </c>
      <c r="BA168" s="162">
        <f t="shared" si="94"/>
        <v>0.13750000000000001</v>
      </c>
      <c r="BB168" s="162">
        <f t="shared" si="94"/>
        <v>0.13750000000000001</v>
      </c>
      <c r="BC168" s="180">
        <f t="shared" si="93"/>
        <v>176.27563978509914</v>
      </c>
      <c r="BD168" s="181">
        <f t="shared" si="93"/>
        <v>176.27563978509914</v>
      </c>
      <c r="BE168" s="181">
        <f t="shared" si="93"/>
        <v>176.27563978509914</v>
      </c>
      <c r="BF168" s="180">
        <f t="shared" si="93"/>
        <v>5.1433</v>
      </c>
      <c r="BG168" s="181">
        <f t="shared" si="93"/>
        <v>5.1433</v>
      </c>
      <c r="BH168" s="181">
        <f t="shared" si="93"/>
        <v>5.1433</v>
      </c>
      <c r="BI168" s="182">
        <f t="shared" si="85"/>
        <v>187.38546998209156</v>
      </c>
      <c r="BJ168" s="183">
        <f t="shared" si="85"/>
        <v>187.38546998209156</v>
      </c>
      <c r="BK168" s="183">
        <f t="shared" si="85"/>
        <v>187.38546998209156</v>
      </c>
      <c r="BL168" s="180">
        <f t="shared" si="82"/>
        <v>5.3789333333333325</v>
      </c>
      <c r="BM168" s="181">
        <f t="shared" si="82"/>
        <v>5.3789333333333325</v>
      </c>
      <c r="BN168" s="181">
        <f t="shared" si="82"/>
        <v>5.3789333333333325</v>
      </c>
    </row>
    <row r="169" spans="1:66">
      <c r="A169" s="6">
        <v>44440</v>
      </c>
      <c r="B169" s="43">
        <v>-6.3942673349889345E-3</v>
      </c>
      <c r="C169" s="43">
        <v>-6.3942673349889345E-3</v>
      </c>
      <c r="D169" s="43">
        <v>-6.3942673349889345E-3</v>
      </c>
      <c r="E169" s="65">
        <v>1.1599999999999999E-2</v>
      </c>
      <c r="F169" s="43">
        <v>1.1599999999999999E-2</v>
      </c>
      <c r="G169" s="43">
        <v>1.1599999999999999E-2</v>
      </c>
      <c r="H169" s="9">
        <f t="shared" si="88"/>
        <v>207.15250786988668</v>
      </c>
      <c r="I169" s="8">
        <f t="shared" si="89"/>
        <v>173.66552850342509</v>
      </c>
      <c r="J169" s="45"/>
      <c r="K169" s="43">
        <f t="shared" ref="K169" si="136">(AVERAGE(I167:I169)/AVERAGE(I155:I157))-1</f>
        <v>9.64203590919952E-2</v>
      </c>
      <c r="L169" s="43"/>
      <c r="M169" s="65">
        <f t="shared" si="124"/>
        <v>3.0725417032555491E-3</v>
      </c>
      <c r="N169" s="43">
        <f t="shared" si="125"/>
        <v>3.0725417032555491E-3</v>
      </c>
      <c r="O169" s="43">
        <f t="shared" si="126"/>
        <v>3.0725417032555491E-3</v>
      </c>
      <c r="P169" s="65">
        <v>0.13750000000000001</v>
      </c>
      <c r="Q169" s="43">
        <v>0.13750000000000001</v>
      </c>
      <c r="R169" s="43">
        <v>0.13750000000000001</v>
      </c>
      <c r="S169" s="77">
        <v>206.01</v>
      </c>
      <c r="T169" s="45">
        <v>206.01</v>
      </c>
      <c r="U169" s="45">
        <v>206.01</v>
      </c>
      <c r="V169" s="73">
        <v>5.4394</v>
      </c>
      <c r="W169" s="42">
        <v>5.4394</v>
      </c>
      <c r="X169" s="42">
        <v>5.4394</v>
      </c>
      <c r="Y169" s="161">
        <f t="shared" si="130"/>
        <v>7.9746553465713799E-3</v>
      </c>
      <c r="Z169" s="162">
        <f t="shared" si="131"/>
        <v>7.9750272604819372E-3</v>
      </c>
      <c r="AA169" s="162">
        <f t="shared" si="132"/>
        <v>7.9746553465713799E-3</v>
      </c>
      <c r="AB169" s="163">
        <f t="shared" si="133"/>
        <v>3.0196768831999954E-2</v>
      </c>
      <c r="AC169" s="162">
        <f t="shared" si="134"/>
        <v>3.0196768831999954E-2</v>
      </c>
      <c r="AD169" s="162">
        <f t="shared" si="135"/>
        <v>3.0196768831999954E-2</v>
      </c>
      <c r="AE169" s="163">
        <f t="shared" si="121"/>
        <v>9.2459756536897864E-3</v>
      </c>
      <c r="AF169" s="162">
        <f t="shared" si="121"/>
        <v>9.2459756536897864E-3</v>
      </c>
      <c r="AG169" s="162">
        <f t="shared" si="121"/>
        <v>9.2459756536897864E-3</v>
      </c>
      <c r="AH169" s="163">
        <f t="shared" si="86"/>
        <v>0.13750000000000001</v>
      </c>
      <c r="AI169" s="162">
        <f t="shared" si="86"/>
        <v>0.13750000000000001</v>
      </c>
      <c r="AJ169" s="162">
        <f t="shared" si="86"/>
        <v>0.13750000000000001</v>
      </c>
      <c r="AK169" s="180">
        <f t="shared" si="84"/>
        <v>206.01</v>
      </c>
      <c r="AL169" s="181">
        <f t="shared" si="84"/>
        <v>206.01</v>
      </c>
      <c r="AM169" s="181">
        <f t="shared" si="84"/>
        <v>206.01</v>
      </c>
      <c r="AN169" s="180">
        <f t="shared" si="84"/>
        <v>5.4394</v>
      </c>
      <c r="AO169" s="181">
        <f t="shared" si="84"/>
        <v>5.4394</v>
      </c>
      <c r="AP169" s="181">
        <f t="shared" si="84"/>
        <v>5.4394</v>
      </c>
      <c r="AQ169" s="161">
        <f t="shared" si="109"/>
        <v>0.24857111922262276</v>
      </c>
      <c r="AR169" s="162">
        <f t="shared" si="110"/>
        <v>0.24857157990976897</v>
      </c>
      <c r="AS169" s="162">
        <f t="shared" si="111"/>
        <v>0.24857111922262276</v>
      </c>
      <c r="AT169" s="163">
        <f t="shared" si="112"/>
        <v>0.10246761437123819</v>
      </c>
      <c r="AU169" s="162">
        <f t="shared" si="113"/>
        <v>0.10246375616866721</v>
      </c>
      <c r="AV169" s="162">
        <f t="shared" si="114"/>
        <v>0.10246761437123819</v>
      </c>
      <c r="AW169" s="163">
        <f t="shared" si="128"/>
        <v>3.2834328924469691E-2</v>
      </c>
      <c r="AX169" s="162">
        <f t="shared" si="128"/>
        <v>3.2834328924469691E-2</v>
      </c>
      <c r="AY169" s="162">
        <f t="shared" si="128"/>
        <v>3.2834328924469691E-2</v>
      </c>
      <c r="AZ169" s="163">
        <f t="shared" si="94"/>
        <v>0.13750000000000001</v>
      </c>
      <c r="BA169" s="162">
        <f t="shared" si="94"/>
        <v>0.13750000000000001</v>
      </c>
      <c r="BB169" s="162">
        <f t="shared" si="94"/>
        <v>0.13750000000000001</v>
      </c>
      <c r="BC169" s="180">
        <f t="shared" si="93"/>
        <v>206.01</v>
      </c>
      <c r="BD169" s="181">
        <f t="shared" si="93"/>
        <v>206.01</v>
      </c>
      <c r="BE169" s="181">
        <f t="shared" si="93"/>
        <v>206.01</v>
      </c>
      <c r="BF169" s="180">
        <f t="shared" si="93"/>
        <v>5.4394</v>
      </c>
      <c r="BG169" s="181">
        <f t="shared" si="93"/>
        <v>5.4394</v>
      </c>
      <c r="BH169" s="181">
        <f t="shared" si="93"/>
        <v>5.4394</v>
      </c>
      <c r="BI169" s="182">
        <f t="shared" si="85"/>
        <v>183.76238664875825</v>
      </c>
      <c r="BJ169" s="183">
        <f t="shared" si="85"/>
        <v>183.76238664875825</v>
      </c>
      <c r="BK169" s="183">
        <f t="shared" si="85"/>
        <v>183.76238664875825</v>
      </c>
      <c r="BL169" s="180">
        <f t="shared" si="82"/>
        <v>5.3621583333333334</v>
      </c>
      <c r="BM169" s="181">
        <f t="shared" si="82"/>
        <v>5.3621583333333334</v>
      </c>
      <c r="BN169" s="181">
        <f t="shared" si="82"/>
        <v>5.3621583333333334</v>
      </c>
    </row>
    <row r="170" spans="1:66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9">
        <f t="shared" si="88"/>
        <v>223.22468520461931</v>
      </c>
      <c r="I170" s="8">
        <f t="shared" si="89"/>
        <v>175.8363476097179</v>
      </c>
      <c r="J170" s="45"/>
      <c r="K170" s="43"/>
      <c r="L170" s="43"/>
      <c r="M170" s="65">
        <f t="shared" si="124"/>
        <v>3.0725417032555491E-3</v>
      </c>
      <c r="N170" s="43">
        <f t="shared" si="125"/>
        <v>3.0725417032555491E-3</v>
      </c>
      <c r="O170" s="43">
        <f t="shared" si="126"/>
        <v>3.0725417032555491E-3</v>
      </c>
      <c r="P170" s="65">
        <v>0.13750000000000001</v>
      </c>
      <c r="Q170" s="43">
        <v>0.13750000000000001</v>
      </c>
      <c r="R170" s="43">
        <v>0.13750000000000001</v>
      </c>
      <c r="S170" s="77">
        <v>246.86</v>
      </c>
      <c r="T170" s="45">
        <v>246.86</v>
      </c>
      <c r="U170" s="45">
        <v>246.86</v>
      </c>
      <c r="V170" s="73">
        <v>5.6429999999999998</v>
      </c>
      <c r="W170" s="42">
        <v>5.6429999999999998</v>
      </c>
      <c r="X170" s="42">
        <v>5.6429999999999998</v>
      </c>
      <c r="Y170" s="161">
        <f t="shared" si="130"/>
        <v>6.6304152311373876E-3</v>
      </c>
      <c r="Z170" s="162">
        <f t="shared" si="131"/>
        <v>6.6304152311373876E-3</v>
      </c>
      <c r="AA170" s="162">
        <f t="shared" si="132"/>
        <v>6.6304152311373876E-3</v>
      </c>
      <c r="AB170" s="163">
        <f t="shared" si="133"/>
        <v>3.3155931499999847E-2</v>
      </c>
      <c r="AC170" s="162">
        <f t="shared" si="134"/>
        <v>3.3155931499999847E-2</v>
      </c>
      <c r="AD170" s="162">
        <f t="shared" si="135"/>
        <v>3.3155931499999847E-2</v>
      </c>
      <c r="AE170" s="163">
        <f t="shared" si="121"/>
        <v>9.2459756536897864E-3</v>
      </c>
      <c r="AF170" s="162">
        <f t="shared" si="121"/>
        <v>9.2459756536897864E-3</v>
      </c>
      <c r="AG170" s="162">
        <f t="shared" si="121"/>
        <v>9.2459756536897864E-3</v>
      </c>
      <c r="AH170" s="163">
        <f t="shared" si="86"/>
        <v>0.13750000000000001</v>
      </c>
      <c r="AI170" s="162">
        <f t="shared" si="86"/>
        <v>0.13750000000000001</v>
      </c>
      <c r="AJ170" s="162">
        <f t="shared" si="86"/>
        <v>0.13750000000000001</v>
      </c>
      <c r="AK170" s="180">
        <f t="shared" si="84"/>
        <v>246.86</v>
      </c>
      <c r="AL170" s="181">
        <f t="shared" si="84"/>
        <v>246.86</v>
      </c>
      <c r="AM170" s="181">
        <f t="shared" si="84"/>
        <v>246.86</v>
      </c>
      <c r="AN170" s="180">
        <f t="shared" si="84"/>
        <v>5.6429999999999998</v>
      </c>
      <c r="AO170" s="181">
        <f t="shared" si="84"/>
        <v>5.6429999999999998</v>
      </c>
      <c r="AP170" s="181">
        <f t="shared" si="84"/>
        <v>5.6429999999999998</v>
      </c>
      <c r="AQ170" s="161">
        <f t="shared" si="109"/>
        <v>0.2172632582616203</v>
      </c>
      <c r="AR170" s="162">
        <f t="shared" si="110"/>
        <v>0.21726370739705825</v>
      </c>
      <c r="AS170" s="162">
        <f t="shared" si="111"/>
        <v>0.2172632582616203</v>
      </c>
      <c r="AT170" s="163">
        <f t="shared" si="112"/>
        <v>0.10672670347092583</v>
      </c>
      <c r="AU170" s="162">
        <f t="shared" si="113"/>
        <v>0.10672670347092583</v>
      </c>
      <c r="AV170" s="162">
        <f t="shared" si="114"/>
        <v>0.10672670347092583</v>
      </c>
      <c r="AW170" s="163">
        <f t="shared" si="128"/>
        <v>3.4352791007032701E-2</v>
      </c>
      <c r="AX170" s="162">
        <f t="shared" si="128"/>
        <v>3.4352791007032701E-2</v>
      </c>
      <c r="AY170" s="162">
        <f t="shared" si="128"/>
        <v>3.4352791007032701E-2</v>
      </c>
      <c r="AZ170" s="163">
        <f t="shared" si="94"/>
        <v>0.13750000000000001</v>
      </c>
      <c r="BA170" s="162">
        <f t="shared" si="94"/>
        <v>0.13750000000000001</v>
      </c>
      <c r="BB170" s="162">
        <f t="shared" si="94"/>
        <v>0.13750000000000001</v>
      </c>
      <c r="BC170" s="180">
        <f t="shared" si="93"/>
        <v>246.86</v>
      </c>
      <c r="BD170" s="181">
        <f t="shared" si="93"/>
        <v>246.86</v>
      </c>
      <c r="BE170" s="181">
        <f t="shared" si="93"/>
        <v>246.86</v>
      </c>
      <c r="BF170" s="180">
        <f t="shared" si="93"/>
        <v>5.6429999999999998</v>
      </c>
      <c r="BG170" s="181">
        <f t="shared" si="93"/>
        <v>5.6429999999999998</v>
      </c>
      <c r="BH170" s="181">
        <f t="shared" si="93"/>
        <v>5.6429999999999998</v>
      </c>
      <c r="BI170" s="182">
        <f t="shared" si="85"/>
        <v>186.13271998209157</v>
      </c>
      <c r="BJ170" s="183">
        <f t="shared" si="85"/>
        <v>186.13271998209157</v>
      </c>
      <c r="BK170" s="183">
        <f t="shared" si="85"/>
        <v>186.13271998209157</v>
      </c>
      <c r="BL170" s="180">
        <f t="shared" si="82"/>
        <v>5.351424999999999</v>
      </c>
      <c r="BM170" s="181">
        <f t="shared" si="82"/>
        <v>5.351424999999999</v>
      </c>
      <c r="BN170" s="181">
        <f t="shared" si="82"/>
        <v>5.351424999999999</v>
      </c>
    </row>
    <row r="171" spans="1:66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9">
        <f>(F171*H170)/F170</f>
        <v>169.65076075551067</v>
      </c>
      <c r="I171" s="8">
        <f t="shared" si="89"/>
        <v>177.50679291201021</v>
      </c>
      <c r="J171" s="45"/>
      <c r="K171" s="43"/>
      <c r="L171" s="43"/>
      <c r="M171" s="65">
        <f t="shared" si="124"/>
        <v>3.0725417032555491E-3</v>
      </c>
      <c r="N171" s="43">
        <f t="shared" si="125"/>
        <v>3.0725417032555491E-3</v>
      </c>
      <c r="O171" s="43">
        <f t="shared" si="126"/>
        <v>3.0725417032555491E-3</v>
      </c>
      <c r="P171" s="65">
        <v>0.13750000000000001</v>
      </c>
      <c r="Q171" s="43">
        <v>0.13750000000000001</v>
      </c>
      <c r="R171" s="43">
        <v>0.13750000000000001</v>
      </c>
      <c r="S171" s="77">
        <v>257.44200000000001</v>
      </c>
      <c r="T171" s="45">
        <v>257.44200000000001</v>
      </c>
      <c r="U171" s="45">
        <v>257.44200000000001</v>
      </c>
      <c r="V171" s="73">
        <v>5.6199000000000003</v>
      </c>
      <c r="W171" s="42">
        <v>5.6199000000000003</v>
      </c>
      <c r="X171" s="42">
        <v>5.6199000000000003</v>
      </c>
      <c r="Y171" s="161">
        <f t="shared" si="130"/>
        <v>1.7612178727821615E-4</v>
      </c>
      <c r="Z171" s="162">
        <f t="shared" si="131"/>
        <v>1.7612178727821615E-4</v>
      </c>
      <c r="AA171" s="162">
        <f t="shared" si="132"/>
        <v>1.7612178727821615E-4</v>
      </c>
      <c r="AB171" s="163">
        <f t="shared" si="133"/>
        <v>3.3975327500000096E-2</v>
      </c>
      <c r="AC171" s="162">
        <f t="shared" si="134"/>
        <v>3.3975327500000096E-2</v>
      </c>
      <c r="AD171" s="162">
        <f t="shared" si="135"/>
        <v>3.3975327500000096E-2</v>
      </c>
      <c r="AE171" s="163">
        <f t="shared" si="121"/>
        <v>9.2459756536897864E-3</v>
      </c>
      <c r="AF171" s="162">
        <f t="shared" si="121"/>
        <v>9.2459756536897864E-3</v>
      </c>
      <c r="AG171" s="162">
        <f t="shared" si="121"/>
        <v>9.2459756536897864E-3</v>
      </c>
      <c r="AH171" s="163">
        <f t="shared" si="86"/>
        <v>0.13750000000000001</v>
      </c>
      <c r="AI171" s="162">
        <f t="shared" si="86"/>
        <v>0.13750000000000001</v>
      </c>
      <c r="AJ171" s="162">
        <f t="shared" si="86"/>
        <v>0.13750000000000001</v>
      </c>
      <c r="AK171" s="180">
        <f t="shared" si="84"/>
        <v>257.44200000000001</v>
      </c>
      <c r="AL171" s="181">
        <f t="shared" si="84"/>
        <v>257.44200000000001</v>
      </c>
      <c r="AM171" s="181">
        <f t="shared" si="84"/>
        <v>257.44200000000001</v>
      </c>
      <c r="AN171" s="180">
        <f t="shared" si="84"/>
        <v>5.6199000000000003</v>
      </c>
      <c r="AO171" s="181">
        <f t="shared" si="84"/>
        <v>5.6199000000000003</v>
      </c>
      <c r="AP171" s="181">
        <f t="shared" si="84"/>
        <v>5.6199000000000003</v>
      </c>
      <c r="AQ171" s="161">
        <f t="shared" si="109"/>
        <v>0.17884989984692878</v>
      </c>
      <c r="AR171" s="162">
        <f t="shared" si="110"/>
        <v>0.17885033480893298</v>
      </c>
      <c r="AS171" s="162">
        <f t="shared" si="111"/>
        <v>0.17884989984692878</v>
      </c>
      <c r="AT171" s="163">
        <f t="shared" si="112"/>
        <v>0.10738488170671023</v>
      </c>
      <c r="AU171" s="162">
        <f t="shared" si="113"/>
        <v>0.10738488170671023</v>
      </c>
      <c r="AV171" s="162">
        <f t="shared" si="114"/>
        <v>0.10738488170671023</v>
      </c>
      <c r="AW171" s="163">
        <f t="shared" si="128"/>
        <v>3.5976917716705525E-2</v>
      </c>
      <c r="AX171" s="162">
        <f t="shared" si="128"/>
        <v>3.5976917716705525E-2</v>
      </c>
      <c r="AY171" s="162">
        <f t="shared" si="128"/>
        <v>3.5976917716705525E-2</v>
      </c>
      <c r="AZ171" s="163">
        <f t="shared" si="94"/>
        <v>0.13750000000000001</v>
      </c>
      <c r="BA171" s="162">
        <f t="shared" si="94"/>
        <v>0.13750000000000001</v>
      </c>
      <c r="BB171" s="162">
        <f t="shared" si="94"/>
        <v>0.13750000000000001</v>
      </c>
      <c r="BC171" s="180">
        <f t="shared" si="93"/>
        <v>257.44200000000001</v>
      </c>
      <c r="BD171" s="181">
        <f t="shared" si="93"/>
        <v>257.44200000000001</v>
      </c>
      <c r="BE171" s="181">
        <f t="shared" si="93"/>
        <v>257.44200000000001</v>
      </c>
      <c r="BF171" s="180">
        <f t="shared" si="93"/>
        <v>5.6199000000000003</v>
      </c>
      <c r="BG171" s="181">
        <f t="shared" si="93"/>
        <v>5.6199000000000003</v>
      </c>
      <c r="BH171" s="181">
        <f t="shared" si="93"/>
        <v>5.6199000000000003</v>
      </c>
      <c r="BI171" s="182">
        <f t="shared" si="85"/>
        <v>193.74338664875827</v>
      </c>
      <c r="BJ171" s="183">
        <f t="shared" si="85"/>
        <v>193.74338664875827</v>
      </c>
      <c r="BK171" s="183">
        <f t="shared" si="85"/>
        <v>193.74338664875827</v>
      </c>
      <c r="BL171" s="180">
        <f t="shared" si="82"/>
        <v>5.3754416666666671</v>
      </c>
      <c r="BM171" s="181">
        <f t="shared" si="82"/>
        <v>5.3754416666666671</v>
      </c>
      <c r="BN171" s="181">
        <f t="shared" si="82"/>
        <v>5.3754416666666671</v>
      </c>
    </row>
    <row r="172" spans="1:66">
      <c r="A172" s="6">
        <v>44531</v>
      </c>
      <c r="B172" s="43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9">
        <f>(F172*H171)/F171</f>
        <v>130.36321615949768</v>
      </c>
      <c r="I172" s="8">
        <f t="shared" si="89"/>
        <v>178.80259250026788</v>
      </c>
      <c r="J172" s="43">
        <f>(AVERAGE(I161:I172)/AVERAGE(I149:I160))-1</f>
        <v>8.3015736896481673E-2</v>
      </c>
      <c r="K172" s="43">
        <f t="shared" ref="K172" si="137">(AVERAGE(I170:I172)/AVERAGE(I158:I160))-1</f>
        <v>0.10488273102326229</v>
      </c>
      <c r="L172" s="43"/>
      <c r="M172" s="65">
        <f t="shared" si="124"/>
        <v>3.0725417032555491E-3</v>
      </c>
      <c r="N172" s="55">
        <f t="shared" si="125"/>
        <v>3.0725417032555491E-3</v>
      </c>
      <c r="O172" s="55">
        <f t="shared" si="126"/>
        <v>3.0725417032555491E-3</v>
      </c>
      <c r="P172" s="65">
        <v>0.13750000000000001</v>
      </c>
      <c r="Q172" s="55">
        <v>0.13750000000000001</v>
      </c>
      <c r="R172" s="55">
        <v>0.13750000000000001</v>
      </c>
      <c r="S172" s="104">
        <v>205.251</v>
      </c>
      <c r="T172" s="102">
        <v>205.251</v>
      </c>
      <c r="U172" s="102">
        <v>205.251</v>
      </c>
      <c r="V172" s="73">
        <v>5.5804999999999998</v>
      </c>
      <c r="W172" s="56">
        <v>5.5804999999999998</v>
      </c>
      <c r="X172" s="56">
        <v>5.5804999999999998</v>
      </c>
      <c r="Y172" s="161">
        <f t="shared" si="130"/>
        <v>1.5378781505881456E-2</v>
      </c>
      <c r="Z172" s="162">
        <f t="shared" si="131"/>
        <v>1.5378781505881456E-2</v>
      </c>
      <c r="AA172" s="162">
        <f t="shared" si="132"/>
        <v>1.5378781505881456E-2</v>
      </c>
      <c r="AB172" s="163">
        <f t="shared" si="133"/>
        <v>2.958021687500012E-2</v>
      </c>
      <c r="AC172" s="162">
        <f t="shared" si="134"/>
        <v>2.958021687500012E-2</v>
      </c>
      <c r="AD172" s="162">
        <f t="shared" si="135"/>
        <v>2.958021687500012E-2</v>
      </c>
      <c r="AE172" s="163">
        <f t="shared" si="121"/>
        <v>9.2459756536897864E-3</v>
      </c>
      <c r="AF172" s="162">
        <f t="shared" si="121"/>
        <v>9.2459756536897864E-3</v>
      </c>
      <c r="AG172" s="162">
        <f t="shared" si="121"/>
        <v>9.2459756536897864E-3</v>
      </c>
      <c r="AH172" s="163">
        <f t="shared" si="86"/>
        <v>0.13750000000000001</v>
      </c>
      <c r="AI172" s="162">
        <f t="shared" si="86"/>
        <v>0.13750000000000001</v>
      </c>
      <c r="AJ172" s="162">
        <f t="shared" si="86"/>
        <v>0.13750000000000001</v>
      </c>
      <c r="AK172" s="180">
        <f t="shared" si="84"/>
        <v>205.251</v>
      </c>
      <c r="AL172" s="181">
        <f t="shared" si="84"/>
        <v>205.251</v>
      </c>
      <c r="AM172" s="181">
        <f t="shared" si="84"/>
        <v>205.251</v>
      </c>
      <c r="AN172" s="180">
        <f t="shared" si="84"/>
        <v>5.5804999999999998</v>
      </c>
      <c r="AO172" s="181">
        <f t="shared" si="84"/>
        <v>5.5804999999999998</v>
      </c>
      <c r="AP172" s="181">
        <f t="shared" si="84"/>
        <v>5.5804999999999998</v>
      </c>
      <c r="AQ172" s="161">
        <f t="shared" si="109"/>
        <v>0.17783104407707029</v>
      </c>
      <c r="AR172" s="162">
        <f t="shared" si="110"/>
        <v>0.17783147866314586</v>
      </c>
      <c r="AS172" s="162">
        <f t="shared" si="111"/>
        <v>0.17783104407707029</v>
      </c>
      <c r="AT172" s="163">
        <f t="shared" si="112"/>
        <v>0.10061054893257904</v>
      </c>
      <c r="AU172" s="162">
        <f t="shared" si="113"/>
        <v>0.10061054893257904</v>
      </c>
      <c r="AV172" s="162">
        <f t="shared" si="114"/>
        <v>0.10061054893257904</v>
      </c>
      <c r="AW172" s="163">
        <f t="shared" si="128"/>
        <v>3.7500000000000311E-2</v>
      </c>
      <c r="AX172" s="162">
        <f t="shared" si="128"/>
        <v>3.7500000000000311E-2</v>
      </c>
      <c r="AY172" s="162">
        <f t="shared" si="128"/>
        <v>3.7500000000000311E-2</v>
      </c>
      <c r="AZ172" s="163">
        <f t="shared" si="94"/>
        <v>0.13750000000000001</v>
      </c>
      <c r="BA172" s="162">
        <f t="shared" si="94"/>
        <v>0.13750000000000001</v>
      </c>
      <c r="BB172" s="162">
        <f t="shared" si="94"/>
        <v>0.13750000000000001</v>
      </c>
      <c r="BC172" s="180">
        <f t="shared" si="93"/>
        <v>205.251</v>
      </c>
      <c r="BD172" s="181">
        <f t="shared" si="93"/>
        <v>205.251</v>
      </c>
      <c r="BE172" s="181">
        <f t="shared" si="93"/>
        <v>205.251</v>
      </c>
      <c r="BF172" s="180">
        <f t="shared" si="93"/>
        <v>5.5804999999999998</v>
      </c>
      <c r="BG172" s="181">
        <f t="shared" si="93"/>
        <v>5.5804999999999998</v>
      </c>
      <c r="BH172" s="181">
        <f t="shared" si="93"/>
        <v>5.5804999999999998</v>
      </c>
      <c r="BI172" s="182">
        <f t="shared" si="85"/>
        <v>198.94330331542494</v>
      </c>
      <c r="BJ172" s="183">
        <f t="shared" si="85"/>
        <v>198.94330331542494</v>
      </c>
      <c r="BK172" s="183">
        <f t="shared" si="85"/>
        <v>198.94330331542494</v>
      </c>
      <c r="BL172" s="180">
        <f t="shared" si="82"/>
        <v>5.4074249999999999</v>
      </c>
      <c r="BM172" s="181">
        <f t="shared" si="82"/>
        <v>5.4074249999999999</v>
      </c>
      <c r="BN172" s="181">
        <f t="shared" si="82"/>
        <v>5.4074249999999999</v>
      </c>
    </row>
    <row r="173" spans="1:66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101">
        <f t="shared" si="88"/>
        <v>96.433064008395547</v>
      </c>
      <c r="I173" s="99">
        <f t="shared" si="89"/>
        <v>179.76812649976932</v>
      </c>
      <c r="J173" s="97"/>
      <c r="K173" s="90"/>
      <c r="L173" s="90"/>
      <c r="M173" s="91">
        <f t="shared" si="124"/>
        <v>3.0725417032555491E-3</v>
      </c>
      <c r="N173" s="90">
        <f t="shared" si="125"/>
        <v>3.0725417032555491E-3</v>
      </c>
      <c r="O173" s="90">
        <f t="shared" si="126"/>
        <v>3.0725417032555491E-3</v>
      </c>
      <c r="P173" s="91">
        <v>0.13750000000000001</v>
      </c>
      <c r="Q173" s="90">
        <v>0.13750000000000001</v>
      </c>
      <c r="R173" s="90">
        <v>0.13750000000000001</v>
      </c>
      <c r="S173" s="105">
        <v>227.732</v>
      </c>
      <c r="T173" s="103">
        <v>227.732</v>
      </c>
      <c r="U173" s="103">
        <v>227.732</v>
      </c>
      <c r="V173" s="94">
        <v>5.3574000000000002</v>
      </c>
      <c r="W173" s="95">
        <v>5.3574000000000002</v>
      </c>
      <c r="X173" s="95">
        <v>5.3574000000000002</v>
      </c>
      <c r="Y173" s="164">
        <f t="shared" si="130"/>
        <v>2.7230051078395157E-2</v>
      </c>
      <c r="Z173" s="165">
        <f t="shared" si="131"/>
        <v>2.7230051078395157E-2</v>
      </c>
      <c r="AA173" s="165">
        <f t="shared" si="132"/>
        <v>2.7230051078395157E-2</v>
      </c>
      <c r="AB173" s="166">
        <f t="shared" si="133"/>
        <v>2.2360444490000297E-2</v>
      </c>
      <c r="AC173" s="165">
        <f t="shared" si="134"/>
        <v>2.2360444490000297E-2</v>
      </c>
      <c r="AD173" s="165">
        <f t="shared" si="135"/>
        <v>2.2360444490000297E-2</v>
      </c>
      <c r="AE173" s="166">
        <f t="shared" si="121"/>
        <v>9.2459756536897864E-3</v>
      </c>
      <c r="AF173" s="165">
        <f t="shared" si="121"/>
        <v>9.2459756536897864E-3</v>
      </c>
      <c r="AG173" s="165">
        <f t="shared" si="121"/>
        <v>9.2459756536897864E-3</v>
      </c>
      <c r="AH173" s="166">
        <f t="shared" si="86"/>
        <v>0.13750000000000001</v>
      </c>
      <c r="AI173" s="165">
        <f t="shared" si="86"/>
        <v>0.13750000000000001</v>
      </c>
      <c r="AJ173" s="165">
        <f t="shared" si="86"/>
        <v>0.13750000000000001</v>
      </c>
      <c r="AK173" s="184">
        <f t="shared" si="84"/>
        <v>227.732</v>
      </c>
      <c r="AL173" s="185">
        <f t="shared" si="84"/>
        <v>227.732</v>
      </c>
      <c r="AM173" s="185">
        <f t="shared" si="84"/>
        <v>227.732</v>
      </c>
      <c r="AN173" s="184">
        <f t="shared" si="84"/>
        <v>5.3574000000000002</v>
      </c>
      <c r="AO173" s="185">
        <f t="shared" si="84"/>
        <v>5.3574000000000002</v>
      </c>
      <c r="AP173" s="185">
        <f t="shared" si="84"/>
        <v>5.3574000000000002</v>
      </c>
      <c r="AQ173" s="164">
        <f t="shared" si="109"/>
        <v>0.16911434833463934</v>
      </c>
      <c r="AR173" s="165">
        <f t="shared" si="110"/>
        <v>0.1691147797045025</v>
      </c>
      <c r="AS173" s="165">
        <f t="shared" si="111"/>
        <v>0.16911434833463934</v>
      </c>
      <c r="AT173" s="166">
        <f t="shared" si="112"/>
        <v>0.10379435999682296</v>
      </c>
      <c r="AU173" s="165">
        <f t="shared" si="113"/>
        <v>0.10379435999682296</v>
      </c>
      <c r="AV173" s="165">
        <f t="shared" si="114"/>
        <v>0.10379435999682296</v>
      </c>
      <c r="AW173" s="166">
        <f t="shared" si="128"/>
        <v>3.7500000000000311E-2</v>
      </c>
      <c r="AX173" s="165">
        <f t="shared" si="128"/>
        <v>3.7500000000000311E-2</v>
      </c>
      <c r="AY173" s="165">
        <f t="shared" si="128"/>
        <v>3.7500000000000311E-2</v>
      </c>
      <c r="AZ173" s="166">
        <f t="shared" si="94"/>
        <v>0.13750000000000001</v>
      </c>
      <c r="BA173" s="165">
        <f t="shared" si="94"/>
        <v>0.13750000000000001</v>
      </c>
      <c r="BB173" s="165">
        <f t="shared" si="94"/>
        <v>0.13750000000000001</v>
      </c>
      <c r="BC173" s="184">
        <f t="shared" si="93"/>
        <v>227.732</v>
      </c>
      <c r="BD173" s="185">
        <f t="shared" si="93"/>
        <v>227.732</v>
      </c>
      <c r="BE173" s="185">
        <f t="shared" si="93"/>
        <v>227.732</v>
      </c>
      <c r="BF173" s="184">
        <f t="shared" si="93"/>
        <v>5.3574000000000002</v>
      </c>
      <c r="BG173" s="185">
        <f t="shared" si="93"/>
        <v>5.3574000000000002</v>
      </c>
      <c r="BH173" s="185">
        <f t="shared" si="93"/>
        <v>5.3574000000000002</v>
      </c>
      <c r="BI173" s="186">
        <f t="shared" si="85"/>
        <v>203.42405331542497</v>
      </c>
      <c r="BJ173" s="187">
        <f t="shared" si="85"/>
        <v>203.42405331542497</v>
      </c>
      <c r="BK173" s="187">
        <f t="shared" si="85"/>
        <v>203.42405331542497</v>
      </c>
      <c r="BL173" s="184">
        <f t="shared" si="82"/>
        <v>5.3975499999999998</v>
      </c>
      <c r="BM173" s="185">
        <f t="shared" si="82"/>
        <v>5.3975499999999998</v>
      </c>
      <c r="BN173" s="185">
        <f t="shared" si="82"/>
        <v>5.3975499999999998</v>
      </c>
    </row>
    <row r="174" spans="1:66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9">
        <f t="shared" si="88"/>
        <v>180.36554564533239</v>
      </c>
      <c r="I174" s="8">
        <f t="shared" si="89"/>
        <v>181.58378457741699</v>
      </c>
      <c r="J174" s="45"/>
      <c r="K174" s="43"/>
      <c r="L174" s="43"/>
      <c r="M174" s="64">
        <f t="shared" si="124"/>
        <v>3.0725417032555491E-3</v>
      </c>
      <c r="N174" s="7">
        <f t="shared" si="125"/>
        <v>3.0725417032555491E-3</v>
      </c>
      <c r="O174" s="7">
        <f t="shared" si="126"/>
        <v>3.0725417032555491E-3</v>
      </c>
      <c r="P174" s="65">
        <v>0.13750000000000001</v>
      </c>
      <c r="Q174" s="43">
        <v>0.13750000000000001</v>
      </c>
      <c r="R174" s="43">
        <v>0.13750000000000001</v>
      </c>
      <c r="S174" s="76">
        <v>218.17</v>
      </c>
      <c r="T174" s="9">
        <f>S174</f>
        <v>218.17</v>
      </c>
      <c r="U174" s="9">
        <f>T174</f>
        <v>218.17</v>
      </c>
      <c r="V174" s="73">
        <v>5.1394000000000002</v>
      </c>
      <c r="W174" s="42">
        <f>V174</f>
        <v>5.1394000000000002</v>
      </c>
      <c r="X174" s="42">
        <f>W174</f>
        <v>5.1394000000000002</v>
      </c>
      <c r="Y174" s="161">
        <f t="shared" si="130"/>
        <v>4.5867524215917221E-2</v>
      </c>
      <c r="Z174" s="162">
        <f t="shared" si="131"/>
        <v>4.5867524215917221E-2</v>
      </c>
      <c r="AA174" s="162">
        <f t="shared" si="132"/>
        <v>4.5867524215917221E-2</v>
      </c>
      <c r="AB174" s="163">
        <f t="shared" si="133"/>
        <v>2.2968088142000243E-2</v>
      </c>
      <c r="AC174" s="162">
        <f t="shared" si="134"/>
        <v>2.2968088142000243E-2</v>
      </c>
      <c r="AD174" s="162">
        <f t="shared" si="135"/>
        <v>2.2968088142000243E-2</v>
      </c>
      <c r="AE174" s="163">
        <f t="shared" si="121"/>
        <v>9.2459756536897864E-3</v>
      </c>
      <c r="AF174" s="162">
        <f t="shared" si="121"/>
        <v>9.2459756536897864E-3</v>
      </c>
      <c r="AG174" s="162">
        <f t="shared" si="121"/>
        <v>9.2459756536897864E-3</v>
      </c>
      <c r="AH174" s="163">
        <f t="shared" si="86"/>
        <v>0.13750000000000001</v>
      </c>
      <c r="AI174" s="162">
        <f t="shared" si="86"/>
        <v>0.13750000000000001</v>
      </c>
      <c r="AJ174" s="162">
        <f t="shared" si="86"/>
        <v>0.13750000000000001</v>
      </c>
      <c r="AK174" s="180">
        <f t="shared" si="84"/>
        <v>218.17</v>
      </c>
      <c r="AL174" s="181">
        <f t="shared" si="84"/>
        <v>218.17</v>
      </c>
      <c r="AM174" s="181">
        <f t="shared" si="84"/>
        <v>218.17</v>
      </c>
      <c r="AN174" s="180">
        <f t="shared" si="84"/>
        <v>5.1394000000000002</v>
      </c>
      <c r="AO174" s="181">
        <f t="shared" si="84"/>
        <v>5.1394000000000002</v>
      </c>
      <c r="AP174" s="181">
        <f t="shared" si="84"/>
        <v>5.1394000000000002</v>
      </c>
      <c r="AQ174" s="161">
        <f t="shared" si="109"/>
        <v>0.16121282662939729</v>
      </c>
      <c r="AR174" s="162">
        <f t="shared" si="110"/>
        <v>0.16121325508382411</v>
      </c>
      <c r="AS174" s="162">
        <f t="shared" si="111"/>
        <v>0.16121282662939729</v>
      </c>
      <c r="AT174" s="163">
        <f t="shared" si="112"/>
        <v>0.10543593400038787</v>
      </c>
      <c r="AU174" s="162">
        <f t="shared" si="113"/>
        <v>0.10543593400038787</v>
      </c>
      <c r="AV174" s="162">
        <f t="shared" si="114"/>
        <v>0.10543593400038787</v>
      </c>
      <c r="AW174" s="163">
        <f t="shared" si="128"/>
        <v>3.7500000000000311E-2</v>
      </c>
      <c r="AX174" s="162">
        <f t="shared" si="128"/>
        <v>3.7500000000000311E-2</v>
      </c>
      <c r="AY174" s="162">
        <f t="shared" si="128"/>
        <v>3.7500000000000311E-2</v>
      </c>
      <c r="AZ174" s="163">
        <f t="shared" si="94"/>
        <v>0.13750000000000001</v>
      </c>
      <c r="BA174" s="162">
        <f t="shared" si="94"/>
        <v>0.13750000000000001</v>
      </c>
      <c r="BB174" s="162">
        <f t="shared" si="94"/>
        <v>0.13750000000000001</v>
      </c>
      <c r="BC174" s="180">
        <f t="shared" si="93"/>
        <v>218.17</v>
      </c>
      <c r="BD174" s="181">
        <f t="shared" si="93"/>
        <v>218.17</v>
      </c>
      <c r="BE174" s="181">
        <f t="shared" si="93"/>
        <v>218.17</v>
      </c>
      <c r="BF174" s="180">
        <f t="shared" si="93"/>
        <v>5.1394000000000002</v>
      </c>
      <c r="BG174" s="181">
        <f t="shared" si="93"/>
        <v>5.1394000000000002</v>
      </c>
      <c r="BH174" s="181">
        <f t="shared" si="93"/>
        <v>5.1394000000000002</v>
      </c>
      <c r="BI174" s="182">
        <f t="shared" si="85"/>
        <v>205.69888664875828</v>
      </c>
      <c r="BJ174" s="183">
        <f t="shared" si="85"/>
        <v>205.69888664875828</v>
      </c>
      <c r="BK174" s="183">
        <f t="shared" si="85"/>
        <v>205.69888664875828</v>
      </c>
      <c r="BL174" s="180">
        <f t="shared" si="82"/>
        <v>5.3649833333333339</v>
      </c>
      <c r="BM174" s="181">
        <f t="shared" si="82"/>
        <v>5.3649833333333339</v>
      </c>
      <c r="BN174" s="181">
        <f t="shared" si="82"/>
        <v>5.3649833333333339</v>
      </c>
    </row>
    <row r="175" spans="1:66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9">
        <f t="shared" si="88"/>
        <v>289.29919202518658</v>
      </c>
      <c r="I175" s="8">
        <f t="shared" si="89"/>
        <v>184.52544188757113</v>
      </c>
      <c r="J175" s="45"/>
      <c r="K175" s="43">
        <f t="shared" ref="K175" si="138">(AVERAGE(I173:I175)/AVERAGE(I161:I163))-1</f>
        <v>0.1074353956202192</v>
      </c>
      <c r="L175" s="43"/>
      <c r="M175" s="64">
        <f t="shared" si="124"/>
        <v>3.0725417032555491E-3</v>
      </c>
      <c r="N175" s="7">
        <f t="shared" si="125"/>
        <v>3.0725417032555491E-3</v>
      </c>
      <c r="O175" s="7">
        <f t="shared" si="126"/>
        <v>3.0725417032555491E-3</v>
      </c>
      <c r="P175" s="65">
        <v>0.13750000000000001</v>
      </c>
      <c r="Q175" s="43">
        <v>0.13750000000000001</v>
      </c>
      <c r="R175" s="43">
        <v>0.13750000000000001</v>
      </c>
      <c r="S175" s="76">
        <v>219.17</v>
      </c>
      <c r="T175" s="9">
        <f t="shared" ref="T175:U179" si="139">S175</f>
        <v>219.17</v>
      </c>
      <c r="U175" s="9">
        <f t="shared" si="139"/>
        <v>219.17</v>
      </c>
      <c r="V175" s="73">
        <f>W175</f>
        <v>4.7378</v>
      </c>
      <c r="W175" s="42">
        <v>4.7378</v>
      </c>
      <c r="X175" s="42">
        <f>W175</f>
        <v>4.7378</v>
      </c>
      <c r="Y175" s="161">
        <f t="shared" si="130"/>
        <v>5.4879179976306647E-2</v>
      </c>
      <c r="Z175" s="162">
        <f t="shared" si="131"/>
        <v>5.4879179976306647E-2</v>
      </c>
      <c r="AA175" s="162">
        <f t="shared" si="132"/>
        <v>5.4879179976306647E-2</v>
      </c>
      <c r="AB175" s="163">
        <f t="shared" si="133"/>
        <v>3.2006523548000043E-2</v>
      </c>
      <c r="AC175" s="162">
        <f t="shared" si="134"/>
        <v>3.2006523548000043E-2</v>
      </c>
      <c r="AD175" s="162">
        <f t="shared" si="135"/>
        <v>3.2006523548000043E-2</v>
      </c>
      <c r="AE175" s="163">
        <f t="shared" si="121"/>
        <v>9.2459756536897864E-3</v>
      </c>
      <c r="AF175" s="162">
        <f t="shared" si="121"/>
        <v>9.2459756536897864E-3</v>
      </c>
      <c r="AG175" s="162">
        <f t="shared" si="121"/>
        <v>9.2459756536897864E-3</v>
      </c>
      <c r="AH175" s="163">
        <f t="shared" si="86"/>
        <v>0.13750000000000001</v>
      </c>
      <c r="AI175" s="162">
        <f t="shared" si="86"/>
        <v>0.13750000000000001</v>
      </c>
      <c r="AJ175" s="162">
        <f t="shared" si="86"/>
        <v>0.13750000000000001</v>
      </c>
      <c r="AK175" s="180">
        <f t="shared" si="84"/>
        <v>219.17</v>
      </c>
      <c r="AL175" s="181">
        <f t="shared" si="84"/>
        <v>219.17</v>
      </c>
      <c r="AM175" s="181">
        <f t="shared" si="84"/>
        <v>219.17</v>
      </c>
      <c r="AN175" s="180">
        <f t="shared" si="84"/>
        <v>4.7378</v>
      </c>
      <c r="AO175" s="181">
        <f t="shared" si="84"/>
        <v>4.7378</v>
      </c>
      <c r="AP175" s="181">
        <f t="shared" si="84"/>
        <v>4.7378</v>
      </c>
      <c r="AQ175" s="161">
        <f t="shared" si="109"/>
        <v>0.14769558745657907</v>
      </c>
      <c r="AR175" s="162">
        <f t="shared" si="110"/>
        <v>0.14769601092353035</v>
      </c>
      <c r="AS175" s="162">
        <f t="shared" si="111"/>
        <v>0.14769558745657907</v>
      </c>
      <c r="AT175" s="163">
        <f t="shared" si="112"/>
        <v>0.11299315974556001</v>
      </c>
      <c r="AU175" s="162">
        <f t="shared" si="113"/>
        <v>0.11299315974556001</v>
      </c>
      <c r="AV175" s="162">
        <f t="shared" si="114"/>
        <v>0.11299315974556001</v>
      </c>
      <c r="AW175" s="163">
        <f t="shared" si="128"/>
        <v>3.7500000000000311E-2</v>
      </c>
      <c r="AX175" s="162">
        <f t="shared" si="128"/>
        <v>3.7500000000000311E-2</v>
      </c>
      <c r="AY175" s="162">
        <f t="shared" si="128"/>
        <v>3.7500000000000311E-2</v>
      </c>
      <c r="AZ175" s="163">
        <f t="shared" si="94"/>
        <v>0.13750000000000001</v>
      </c>
      <c r="BA175" s="162">
        <f t="shared" si="94"/>
        <v>0.13750000000000001</v>
      </c>
      <c r="BB175" s="162">
        <f t="shared" si="94"/>
        <v>0.13750000000000001</v>
      </c>
      <c r="BC175" s="180">
        <f t="shared" si="93"/>
        <v>219.17</v>
      </c>
      <c r="BD175" s="181">
        <f t="shared" si="93"/>
        <v>219.17</v>
      </c>
      <c r="BE175" s="181">
        <f t="shared" si="93"/>
        <v>219.17</v>
      </c>
      <c r="BF175" s="180">
        <f t="shared" si="93"/>
        <v>4.7378</v>
      </c>
      <c r="BG175" s="181">
        <f t="shared" si="93"/>
        <v>4.7378</v>
      </c>
      <c r="BH175" s="181">
        <f t="shared" si="93"/>
        <v>4.7378</v>
      </c>
      <c r="BI175" s="182">
        <f t="shared" si="85"/>
        <v>205.17521998209159</v>
      </c>
      <c r="BJ175" s="183">
        <f t="shared" si="85"/>
        <v>205.17521998209159</v>
      </c>
      <c r="BK175" s="183">
        <f t="shared" si="85"/>
        <v>205.17521998209159</v>
      </c>
      <c r="BL175" s="180">
        <f t="shared" si="82"/>
        <v>5.2850250000000001</v>
      </c>
      <c r="BM175" s="181">
        <f t="shared" si="82"/>
        <v>5.2850250000000001</v>
      </c>
      <c r="BN175" s="181">
        <f t="shared" si="82"/>
        <v>5.2850250000000001</v>
      </c>
    </row>
    <row r="176" spans="1:66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9">
        <f t="shared" si="88"/>
        <v>189.29453305351714</v>
      </c>
      <c r="I176" s="8">
        <f t="shared" si="89"/>
        <v>186.4814115715794</v>
      </c>
      <c r="J176" s="150"/>
      <c r="K176" s="43"/>
      <c r="L176" s="43"/>
      <c r="M176" s="64">
        <f t="shared" si="124"/>
        <v>3.0725417032555491E-3</v>
      </c>
      <c r="N176" s="7">
        <f t="shared" si="125"/>
        <v>3.0725417032555491E-3</v>
      </c>
      <c r="O176" s="7">
        <f t="shared" si="126"/>
        <v>3.0725417032555491E-3</v>
      </c>
      <c r="P176" s="65">
        <v>0.13750000000000001</v>
      </c>
      <c r="Q176" s="43">
        <v>0.13750000000000001</v>
      </c>
      <c r="R176" s="43">
        <v>0.13750000000000001</v>
      </c>
      <c r="S176" s="76">
        <v>220.17</v>
      </c>
      <c r="T176" s="9">
        <f t="shared" si="139"/>
        <v>220.17</v>
      </c>
      <c r="U176" s="9">
        <f t="shared" si="139"/>
        <v>220.17</v>
      </c>
      <c r="V176" s="73">
        <f>W176</f>
        <v>4.9191000000000003</v>
      </c>
      <c r="W176" s="42">
        <v>4.9191000000000003</v>
      </c>
      <c r="X176" s="42">
        <f>W176</f>
        <v>4.9191000000000003</v>
      </c>
      <c r="Y176" s="161">
        <f t="shared" si="130"/>
        <v>5.0669333635540159E-2</v>
      </c>
      <c r="Z176" s="162">
        <f t="shared" si="131"/>
        <v>5.0669333635540159E-2</v>
      </c>
      <c r="AA176" s="162">
        <f t="shared" si="132"/>
        <v>5.0669333635540159E-2</v>
      </c>
      <c r="AB176" s="163">
        <f t="shared" si="133"/>
        <v>3.7344134371999793E-2</v>
      </c>
      <c r="AC176" s="162">
        <f t="shared" si="134"/>
        <v>3.7344134371999793E-2</v>
      </c>
      <c r="AD176" s="162">
        <f t="shared" si="135"/>
        <v>3.7344134371999793E-2</v>
      </c>
      <c r="AE176" s="163">
        <f t="shared" si="121"/>
        <v>9.2459756536897864E-3</v>
      </c>
      <c r="AF176" s="162">
        <f t="shared" si="121"/>
        <v>9.2459756536897864E-3</v>
      </c>
      <c r="AG176" s="162">
        <f t="shared" si="121"/>
        <v>9.2459756536897864E-3</v>
      </c>
      <c r="AH176" s="163">
        <f t="shared" si="86"/>
        <v>0.13750000000000001</v>
      </c>
      <c r="AI176" s="162">
        <f t="shared" si="86"/>
        <v>0.13750000000000001</v>
      </c>
      <c r="AJ176" s="162">
        <f t="shared" si="86"/>
        <v>0.13750000000000001</v>
      </c>
      <c r="AK176" s="180">
        <f t="shared" si="84"/>
        <v>220.17</v>
      </c>
      <c r="AL176" s="181">
        <f t="shared" si="84"/>
        <v>220.17</v>
      </c>
      <c r="AM176" s="181">
        <f t="shared" si="84"/>
        <v>220.17</v>
      </c>
      <c r="AN176" s="180">
        <f t="shared" si="84"/>
        <v>4.9191000000000003</v>
      </c>
      <c r="AO176" s="181">
        <f t="shared" si="84"/>
        <v>4.9191000000000003</v>
      </c>
      <c r="AP176" s="181">
        <f t="shared" si="84"/>
        <v>4.9191000000000003</v>
      </c>
      <c r="AQ176" s="161">
        <f t="shared" ref="AQ176:AQ207" si="140">FVSCHEDULE(1,B165:B176)-1</f>
        <v>0.14659842425587288</v>
      </c>
      <c r="AR176" s="162">
        <f t="shared" ref="AR176:AR207" si="141">FVSCHEDULE(1,C165:C176)-1</f>
        <v>0.14659884731800221</v>
      </c>
      <c r="AS176" s="162">
        <f t="shared" ref="AS176:AS207" si="142">FVSCHEDULE(1,D165:D176)-1</f>
        <v>0.14659842425587288</v>
      </c>
      <c r="AT176" s="163">
        <f t="shared" ref="AT176:AT207" si="143">FVSCHEDULE(1,E165:E176)-1</f>
        <v>0.12131481132375921</v>
      </c>
      <c r="AU176" s="162">
        <f t="shared" ref="AU176:AU207" si="144">FVSCHEDULE(1,F165:F176)-1</f>
        <v>0.12131481132375921</v>
      </c>
      <c r="AV176" s="162">
        <f t="shared" ref="AV176:AV207" si="145">FVSCHEDULE(1,G165:G176)-1</f>
        <v>0.12131481132375921</v>
      </c>
      <c r="AW176" s="163">
        <f t="shared" si="128"/>
        <v>3.7500000000000311E-2</v>
      </c>
      <c r="AX176" s="162">
        <f t="shared" si="128"/>
        <v>3.7500000000000311E-2</v>
      </c>
      <c r="AY176" s="162">
        <f t="shared" si="128"/>
        <v>3.7500000000000311E-2</v>
      </c>
      <c r="AZ176" s="163">
        <f t="shared" si="94"/>
        <v>0.13750000000000001</v>
      </c>
      <c r="BA176" s="162">
        <f t="shared" si="94"/>
        <v>0.13750000000000001</v>
      </c>
      <c r="BB176" s="162">
        <f t="shared" si="94"/>
        <v>0.13750000000000001</v>
      </c>
      <c r="BC176" s="180">
        <f t="shared" si="93"/>
        <v>220.17</v>
      </c>
      <c r="BD176" s="181">
        <f t="shared" si="93"/>
        <v>220.17</v>
      </c>
      <c r="BE176" s="181">
        <f t="shared" si="93"/>
        <v>220.17</v>
      </c>
      <c r="BF176" s="180">
        <f t="shared" si="93"/>
        <v>4.9191000000000003</v>
      </c>
      <c r="BG176" s="181">
        <f t="shared" si="93"/>
        <v>4.9191000000000003</v>
      </c>
      <c r="BH176" s="181">
        <f t="shared" si="93"/>
        <v>4.9191000000000003</v>
      </c>
      <c r="BI176" s="182">
        <f t="shared" si="85"/>
        <v>207.51796998209159</v>
      </c>
      <c r="BJ176" s="183">
        <f t="shared" si="85"/>
        <v>207.51796998209159</v>
      </c>
      <c r="BK176" s="183">
        <f t="shared" si="85"/>
        <v>207.51796998209159</v>
      </c>
      <c r="BL176" s="180">
        <f t="shared" si="82"/>
        <v>5.24465</v>
      </c>
      <c r="BM176" s="181">
        <f t="shared" si="82"/>
        <v>5.24465</v>
      </c>
      <c r="BN176" s="181">
        <f t="shared" si="82"/>
        <v>5.24465</v>
      </c>
    </row>
    <row r="177" spans="1:66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9">
        <f t="shared" si="88"/>
        <v>83.932481636936828</v>
      </c>
      <c r="I177" s="8">
        <f t="shared" si="89"/>
        <v>187.35787420596583</v>
      </c>
      <c r="J177" s="45"/>
      <c r="K177" s="43"/>
      <c r="L177" s="43"/>
      <c r="M177" s="64">
        <f t="shared" si="124"/>
        <v>3.0725417032555491E-3</v>
      </c>
      <c r="N177" s="7">
        <f t="shared" si="125"/>
        <v>3.0725417032555491E-3</v>
      </c>
      <c r="O177" s="7">
        <f t="shared" si="126"/>
        <v>3.0725417032555491E-3</v>
      </c>
      <c r="P177" s="65">
        <v>0.13750000000000001</v>
      </c>
      <c r="Q177" s="43">
        <v>0.13750000000000001</v>
      </c>
      <c r="R177" s="43">
        <v>0.13750000000000001</v>
      </c>
      <c r="S177" s="76">
        <v>221.17</v>
      </c>
      <c r="T177" s="9">
        <f t="shared" si="139"/>
        <v>221.17</v>
      </c>
      <c r="U177" s="9">
        <f t="shared" si="139"/>
        <v>221.17</v>
      </c>
      <c r="V177" s="73">
        <v>4.7289000000000003</v>
      </c>
      <c r="W177" s="42">
        <f>V177</f>
        <v>4.7289000000000003</v>
      </c>
      <c r="X177" s="42">
        <f>W177</f>
        <v>4.7289000000000003</v>
      </c>
      <c r="Y177" s="161">
        <f t="shared" si="130"/>
        <v>3.7123098709946456E-2</v>
      </c>
      <c r="Z177" s="162">
        <f t="shared" si="131"/>
        <v>3.7123098709946456E-2</v>
      </c>
      <c r="AA177" s="162">
        <f t="shared" si="132"/>
        <v>3.7123098709946456E-2</v>
      </c>
      <c r="AB177" s="163">
        <f t="shared" si="133"/>
        <v>3.1798487083999794E-2</v>
      </c>
      <c r="AC177" s="162">
        <f t="shared" si="134"/>
        <v>3.1798487083999794E-2</v>
      </c>
      <c r="AD177" s="162">
        <f t="shared" si="135"/>
        <v>3.1798487083999794E-2</v>
      </c>
      <c r="AE177" s="163">
        <f t="shared" si="121"/>
        <v>9.2459756536897864E-3</v>
      </c>
      <c r="AF177" s="162">
        <f t="shared" si="121"/>
        <v>9.2459756536897864E-3</v>
      </c>
      <c r="AG177" s="162">
        <f t="shared" si="121"/>
        <v>9.2459756536897864E-3</v>
      </c>
      <c r="AH177" s="163">
        <f t="shared" si="86"/>
        <v>0.13750000000000001</v>
      </c>
      <c r="AI177" s="162">
        <f t="shared" si="86"/>
        <v>0.13750000000000001</v>
      </c>
      <c r="AJ177" s="162">
        <f t="shared" si="86"/>
        <v>0.13750000000000001</v>
      </c>
      <c r="AK177" s="180">
        <f t="shared" si="84"/>
        <v>221.17</v>
      </c>
      <c r="AL177" s="181">
        <f t="shared" si="84"/>
        <v>221.17</v>
      </c>
      <c r="AM177" s="181">
        <f t="shared" si="84"/>
        <v>221.17</v>
      </c>
      <c r="AN177" s="180">
        <f t="shared" si="84"/>
        <v>4.7289000000000003</v>
      </c>
      <c r="AO177" s="181">
        <f t="shared" si="84"/>
        <v>4.7289000000000003</v>
      </c>
      <c r="AP177" s="181">
        <f t="shared" si="84"/>
        <v>4.7289000000000003</v>
      </c>
      <c r="AQ177" s="161">
        <f t="shared" si="140"/>
        <v>0.10720587815921379</v>
      </c>
      <c r="AR177" s="162">
        <f t="shared" si="141"/>
        <v>0.10720628668661614</v>
      </c>
      <c r="AS177" s="162">
        <f t="shared" si="142"/>
        <v>0.10720587815921379</v>
      </c>
      <c r="AT177" s="163">
        <f t="shared" si="143"/>
        <v>0.1173113070881493</v>
      </c>
      <c r="AU177" s="162">
        <f t="shared" si="144"/>
        <v>0.1173113070881493</v>
      </c>
      <c r="AV177" s="162">
        <f t="shared" si="145"/>
        <v>0.1173113070881493</v>
      </c>
      <c r="AW177" s="163">
        <f t="shared" si="128"/>
        <v>3.7500000000000311E-2</v>
      </c>
      <c r="AX177" s="162">
        <f t="shared" si="128"/>
        <v>3.7500000000000311E-2</v>
      </c>
      <c r="AY177" s="162">
        <f t="shared" si="128"/>
        <v>3.7500000000000311E-2</v>
      </c>
      <c r="AZ177" s="163">
        <f t="shared" si="94"/>
        <v>0.13750000000000001</v>
      </c>
      <c r="BA177" s="162">
        <f t="shared" si="94"/>
        <v>0.13750000000000001</v>
      </c>
      <c r="BB177" s="162">
        <f t="shared" si="94"/>
        <v>0.13750000000000001</v>
      </c>
      <c r="BC177" s="180">
        <f t="shared" si="93"/>
        <v>221.17</v>
      </c>
      <c r="BD177" s="181">
        <f t="shared" si="93"/>
        <v>221.17</v>
      </c>
      <c r="BE177" s="181">
        <f t="shared" si="93"/>
        <v>221.17</v>
      </c>
      <c r="BF177" s="180">
        <f t="shared" si="93"/>
        <v>4.7289000000000003</v>
      </c>
      <c r="BG177" s="181">
        <f t="shared" si="93"/>
        <v>4.7289000000000003</v>
      </c>
      <c r="BH177" s="181">
        <f t="shared" si="93"/>
        <v>4.7289000000000003</v>
      </c>
      <c r="BI177" s="182">
        <f t="shared" si="85"/>
        <v>211.63480331542493</v>
      </c>
      <c r="BJ177" s="183">
        <f t="shared" si="85"/>
        <v>211.63480331542493</v>
      </c>
      <c r="BK177" s="183">
        <f t="shared" si="85"/>
        <v>211.63480331542493</v>
      </c>
      <c r="BL177" s="180">
        <f t="shared" si="82"/>
        <v>5.2027083333333337</v>
      </c>
      <c r="BM177" s="181">
        <f t="shared" si="82"/>
        <v>5.2027083333333337</v>
      </c>
      <c r="BN177" s="181">
        <f t="shared" si="82"/>
        <v>5.2027083333333337</v>
      </c>
    </row>
    <row r="178" spans="1:66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9">
        <f t="shared" si="88"/>
        <v>119.64843126967592</v>
      </c>
      <c r="I178" s="8">
        <f t="shared" si="89"/>
        <v>188.61317196314579</v>
      </c>
      <c r="J178" s="45"/>
      <c r="K178" s="43">
        <f t="shared" ref="K178" si="146">(AVERAGE(I176:I178)/AVERAGE(I164:I166))-1</f>
        <v>0.11915803993342644</v>
      </c>
      <c r="L178" s="43"/>
      <c r="M178" s="64">
        <f t="shared" si="124"/>
        <v>3.0725417032555491E-3</v>
      </c>
      <c r="N178" s="7">
        <f t="shared" si="125"/>
        <v>3.0725417032555491E-3</v>
      </c>
      <c r="O178" s="7">
        <f t="shared" si="126"/>
        <v>3.0725417032555491E-3</v>
      </c>
      <c r="P178" s="65">
        <v>0.13750000000000001</v>
      </c>
      <c r="Q178" s="43">
        <v>0.13750000000000001</v>
      </c>
      <c r="R178" s="43">
        <v>0.13750000000000001</v>
      </c>
      <c r="S178" s="76">
        <v>222.17</v>
      </c>
      <c r="T178" s="9">
        <f t="shared" si="139"/>
        <v>222.17</v>
      </c>
      <c r="U178" s="9">
        <f t="shared" si="139"/>
        <v>222.17</v>
      </c>
      <c r="V178" s="73">
        <v>5.2380000000000004</v>
      </c>
      <c r="W178" s="42">
        <v>5.2380000000000004</v>
      </c>
      <c r="X178" s="42">
        <v>5.2380000000000004</v>
      </c>
      <c r="Y178" s="161">
        <f t="shared" si="130"/>
        <v>2.5351497026067538E-2</v>
      </c>
      <c r="Z178" s="162">
        <f t="shared" si="131"/>
        <v>2.5351497026067538E-2</v>
      </c>
      <c r="AA178" s="162">
        <f t="shared" si="132"/>
        <v>2.5351497026067538E-2</v>
      </c>
      <c r="AB178" s="163">
        <f t="shared" si="133"/>
        <v>2.2152663793999938E-2</v>
      </c>
      <c r="AC178" s="162">
        <f t="shared" si="134"/>
        <v>2.2152663793999938E-2</v>
      </c>
      <c r="AD178" s="162">
        <f t="shared" si="135"/>
        <v>2.2152663793999938E-2</v>
      </c>
      <c r="AE178" s="163">
        <f t="shared" si="121"/>
        <v>9.2459756536897864E-3</v>
      </c>
      <c r="AF178" s="162">
        <f t="shared" si="121"/>
        <v>9.2459756536897864E-3</v>
      </c>
      <c r="AG178" s="162">
        <f t="shared" si="121"/>
        <v>9.2459756536897864E-3</v>
      </c>
      <c r="AH178" s="163">
        <f t="shared" si="86"/>
        <v>0.13750000000000001</v>
      </c>
      <c r="AI178" s="162">
        <f t="shared" si="86"/>
        <v>0.13750000000000001</v>
      </c>
      <c r="AJ178" s="162">
        <f t="shared" si="86"/>
        <v>0.13750000000000001</v>
      </c>
      <c r="AK178" s="180">
        <f t="shared" si="84"/>
        <v>222.17</v>
      </c>
      <c r="AL178" s="181">
        <f t="shared" si="84"/>
        <v>222.17</v>
      </c>
      <c r="AM178" s="181">
        <f t="shared" si="84"/>
        <v>222.17</v>
      </c>
      <c r="AN178" s="180">
        <f t="shared" ref="AN178:AP208" si="147">V178</f>
        <v>5.2380000000000004</v>
      </c>
      <c r="AO178" s="181">
        <f t="shared" si="147"/>
        <v>5.2380000000000004</v>
      </c>
      <c r="AP178" s="181">
        <f t="shared" si="147"/>
        <v>5.2380000000000004</v>
      </c>
      <c r="AQ178" s="161">
        <f t="shared" si="140"/>
        <v>0.10701418683014063</v>
      </c>
      <c r="AR178" s="162">
        <f t="shared" si="141"/>
        <v>0.10701459528681467</v>
      </c>
      <c r="AS178" s="162">
        <f t="shared" si="142"/>
        <v>0.10701418683014063</v>
      </c>
      <c r="AT178" s="163">
        <f t="shared" si="143"/>
        <v>0.11886729617590741</v>
      </c>
      <c r="AU178" s="162">
        <f t="shared" si="144"/>
        <v>0.11886729617590741</v>
      </c>
      <c r="AV178" s="162">
        <f t="shared" si="145"/>
        <v>0.11886729617590741</v>
      </c>
      <c r="AW178" s="163">
        <f t="shared" si="128"/>
        <v>3.7500000000000311E-2</v>
      </c>
      <c r="AX178" s="162">
        <f t="shared" si="128"/>
        <v>3.7500000000000311E-2</v>
      </c>
      <c r="AY178" s="162">
        <f t="shared" si="128"/>
        <v>3.7500000000000311E-2</v>
      </c>
      <c r="AZ178" s="163">
        <f t="shared" si="94"/>
        <v>0.13750000000000001</v>
      </c>
      <c r="BA178" s="162">
        <f t="shared" si="94"/>
        <v>0.13750000000000001</v>
      </c>
      <c r="BB178" s="162">
        <f t="shared" si="94"/>
        <v>0.13750000000000001</v>
      </c>
      <c r="BC178" s="180">
        <f t="shared" si="93"/>
        <v>222.17</v>
      </c>
      <c r="BD178" s="181">
        <f t="shared" si="93"/>
        <v>222.17</v>
      </c>
      <c r="BE178" s="181">
        <f t="shared" si="93"/>
        <v>222.17</v>
      </c>
      <c r="BF178" s="180">
        <f t="shared" si="93"/>
        <v>5.2380000000000004</v>
      </c>
      <c r="BG178" s="181">
        <f t="shared" si="93"/>
        <v>5.2380000000000004</v>
      </c>
      <c r="BH178" s="181">
        <f t="shared" si="93"/>
        <v>5.2380000000000004</v>
      </c>
      <c r="BI178" s="182">
        <f t="shared" si="85"/>
        <v>216.41805331542494</v>
      </c>
      <c r="BJ178" s="183">
        <f t="shared" si="85"/>
        <v>216.41805331542494</v>
      </c>
      <c r="BK178" s="183">
        <f t="shared" si="85"/>
        <v>216.41805331542494</v>
      </c>
      <c r="BL178" s="180">
        <f t="shared" si="85"/>
        <v>5.2223583333333332</v>
      </c>
      <c r="BM178" s="181">
        <f t="shared" si="85"/>
        <v>5.2223583333333332</v>
      </c>
      <c r="BN178" s="181">
        <f t="shared" si="85"/>
        <v>5.2223583333333332</v>
      </c>
    </row>
    <row r="179" spans="1:66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9">
        <f t="shared" si="88"/>
        <v>-121.43422875131286</v>
      </c>
      <c r="I179" s="8">
        <f t="shared" si="89"/>
        <v>187.3306023937964</v>
      </c>
      <c r="J179" s="45"/>
      <c r="K179" s="43"/>
      <c r="L179" s="43"/>
      <c r="M179" s="65">
        <f t="shared" si="124"/>
        <v>3.0725417032555491E-3</v>
      </c>
      <c r="N179" s="43">
        <f t="shared" si="125"/>
        <v>3.0725417032555491E-3</v>
      </c>
      <c r="O179" s="43">
        <f t="shared" si="126"/>
        <v>3.0725417032555491E-3</v>
      </c>
      <c r="P179" s="65">
        <v>0.13750000000000001</v>
      </c>
      <c r="Q179" s="43">
        <v>0.13750000000000001</v>
      </c>
      <c r="R179" s="43">
        <v>0.13750000000000001</v>
      </c>
      <c r="S179" s="77">
        <v>223.17</v>
      </c>
      <c r="T179" s="45">
        <f t="shared" si="139"/>
        <v>223.17</v>
      </c>
      <c r="U179" s="45">
        <f t="shared" si="139"/>
        <v>223.17</v>
      </c>
      <c r="V179" s="73">
        <v>5.1883999999999997</v>
      </c>
      <c r="W179" s="42">
        <f>V179</f>
        <v>5.1883999999999997</v>
      </c>
      <c r="X179" s="42">
        <f>W179</f>
        <v>5.1883999999999997</v>
      </c>
      <c r="Y179" s="161">
        <f t="shared" si="130"/>
        <v>1.3167121898778777E-2</v>
      </c>
      <c r="Z179" s="162">
        <f t="shared" si="131"/>
        <v>1.3167121898778777E-2</v>
      </c>
      <c r="AA179" s="162">
        <f t="shared" si="132"/>
        <v>1.3167121898778777E-2</v>
      </c>
      <c r="AB179" s="163">
        <f t="shared" si="133"/>
        <v>4.5537558679997758E-3</v>
      </c>
      <c r="AC179" s="162">
        <f t="shared" si="134"/>
        <v>4.5537558679997758E-3</v>
      </c>
      <c r="AD179" s="162">
        <f t="shared" si="135"/>
        <v>4.5537558679997758E-3</v>
      </c>
      <c r="AE179" s="163">
        <f t="shared" si="121"/>
        <v>9.2459756536897864E-3</v>
      </c>
      <c r="AF179" s="162">
        <f t="shared" si="121"/>
        <v>9.2459756536897864E-3</v>
      </c>
      <c r="AG179" s="162">
        <f t="shared" si="121"/>
        <v>9.2459756536897864E-3</v>
      </c>
      <c r="AH179" s="163">
        <f t="shared" si="86"/>
        <v>0.13750000000000001</v>
      </c>
      <c r="AI179" s="162">
        <f t="shared" si="86"/>
        <v>0.13750000000000001</v>
      </c>
      <c r="AJ179" s="162">
        <f t="shared" si="86"/>
        <v>0.13750000000000001</v>
      </c>
      <c r="AK179" s="180">
        <f t="shared" si="86"/>
        <v>223.17</v>
      </c>
      <c r="AL179" s="181">
        <f t="shared" si="86"/>
        <v>223.17</v>
      </c>
      <c r="AM179" s="181">
        <f t="shared" si="86"/>
        <v>223.17</v>
      </c>
      <c r="AN179" s="180">
        <f t="shared" si="147"/>
        <v>5.1883999999999997</v>
      </c>
      <c r="AO179" s="181">
        <f t="shared" si="147"/>
        <v>5.1883999999999997</v>
      </c>
      <c r="AP179" s="181">
        <f t="shared" si="147"/>
        <v>5.1883999999999997</v>
      </c>
      <c r="AQ179" s="161">
        <f t="shared" si="140"/>
        <v>0.10074040640369608</v>
      </c>
      <c r="AR179" s="162">
        <f t="shared" si="141"/>
        <v>0.10074040640369608</v>
      </c>
      <c r="AS179" s="162">
        <f t="shared" si="142"/>
        <v>0.10074040640369608</v>
      </c>
      <c r="AT179" s="163">
        <f t="shared" si="143"/>
        <v>0.10069235198287529</v>
      </c>
      <c r="AU179" s="162">
        <f t="shared" si="144"/>
        <v>0.10069235198287529</v>
      </c>
      <c r="AV179" s="162">
        <f t="shared" si="145"/>
        <v>0.10069235198287529</v>
      </c>
      <c r="AW179" s="163">
        <f t="shared" si="128"/>
        <v>3.7500000000000311E-2</v>
      </c>
      <c r="AX179" s="162">
        <f t="shared" si="128"/>
        <v>3.7500000000000311E-2</v>
      </c>
      <c r="AY179" s="162">
        <f t="shared" si="128"/>
        <v>3.7500000000000311E-2</v>
      </c>
      <c r="AZ179" s="163">
        <f t="shared" si="94"/>
        <v>0.13750000000000001</v>
      </c>
      <c r="BA179" s="162">
        <f t="shared" si="94"/>
        <v>0.13750000000000001</v>
      </c>
      <c r="BB179" s="162">
        <f t="shared" si="94"/>
        <v>0.13750000000000001</v>
      </c>
      <c r="BC179" s="180">
        <f t="shared" si="93"/>
        <v>223.17</v>
      </c>
      <c r="BD179" s="181">
        <f t="shared" si="93"/>
        <v>223.17</v>
      </c>
      <c r="BE179" s="181">
        <f t="shared" si="93"/>
        <v>223.17</v>
      </c>
      <c r="BF179" s="180">
        <f t="shared" si="93"/>
        <v>5.1883999999999997</v>
      </c>
      <c r="BG179" s="181">
        <f t="shared" si="93"/>
        <v>5.1883999999999997</v>
      </c>
      <c r="BH179" s="181">
        <f t="shared" si="93"/>
        <v>5.1883999999999997</v>
      </c>
      <c r="BI179" s="182">
        <f t="shared" ref="BI179:BN208" si="148">AVERAGE(S168:S179)</f>
        <v>220.29921998209161</v>
      </c>
      <c r="BJ179" s="183">
        <f t="shared" si="148"/>
        <v>220.29921998209161</v>
      </c>
      <c r="BK179" s="183">
        <f t="shared" si="148"/>
        <v>220.29921998209161</v>
      </c>
      <c r="BL179" s="180">
        <f t="shared" si="148"/>
        <v>5.2279250000000008</v>
      </c>
      <c r="BM179" s="181">
        <f t="shared" si="148"/>
        <v>5.2279250000000008</v>
      </c>
      <c r="BN179" s="181">
        <f t="shared" si="148"/>
        <v>5.2279250000000008</v>
      </c>
    </row>
    <row r="180" spans="1:66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9">
        <f t="shared" si="88"/>
        <v>-64.288709338930332</v>
      </c>
      <c r="I180" s="8">
        <f t="shared" si="89"/>
        <v>186.65621222517873</v>
      </c>
      <c r="J180" s="45"/>
      <c r="K180" s="43"/>
      <c r="L180" s="43"/>
      <c r="M180" s="65">
        <f t="shared" si="124"/>
        <v>3.0725417032555491E-3</v>
      </c>
      <c r="N180" s="43">
        <f t="shared" si="125"/>
        <v>3.0725417032555491E-3</v>
      </c>
      <c r="O180" s="43">
        <f t="shared" si="126"/>
        <v>3.0725417032555491E-3</v>
      </c>
      <c r="P180" s="65">
        <v>0.13750000000000001</v>
      </c>
      <c r="Q180" s="43">
        <v>0.13750000000000001</v>
      </c>
      <c r="R180" s="43">
        <v>0.13750000000000001</v>
      </c>
      <c r="S180" s="77">
        <f>(ROW()-ROW(S179))/(ROW($S$184)-ROW(S179))*$S$184+(ROW($S$184)-ROW())/(ROW($S$184)-ROW(S179))*S179</f>
        <v>240.136</v>
      </c>
      <c r="T180" s="45">
        <f>(ROW()-ROW(T179))/(ROW($T$184)-ROW(T179))*$T$184+(ROW($T$184)-ROW())/(ROW($T$184)-ROW(T179))*T179</f>
        <v>218.536</v>
      </c>
      <c r="U180" s="45">
        <f>(ROW()-ROW(U179))/(ROW($U$184)-ROW(U179))*$U$184+(ROW($U$184)-ROW())/(ROW($U$184)-ROW(U179))*U179</f>
        <v>212.536</v>
      </c>
      <c r="V180" s="73">
        <v>5.1790000000000003</v>
      </c>
      <c r="W180" s="42">
        <v>5.1790000000000003</v>
      </c>
      <c r="X180" s="42">
        <v>5.1790000000000003</v>
      </c>
      <c r="Y180" s="161">
        <f t="shared" si="130"/>
        <v>8.8745091865183312E-4</v>
      </c>
      <c r="Z180" s="162">
        <f t="shared" si="131"/>
        <v>8.8745091865183312E-4</v>
      </c>
      <c r="AA180" s="162">
        <f t="shared" si="132"/>
        <v>8.8745091865183312E-4</v>
      </c>
      <c r="AB180" s="163">
        <f t="shared" si="133"/>
        <v>-3.7450359840001113E-3</v>
      </c>
      <c r="AC180" s="162">
        <f t="shared" si="134"/>
        <v>-3.7450359840001113E-3</v>
      </c>
      <c r="AD180" s="162">
        <f t="shared" si="135"/>
        <v>-3.7450359840001113E-3</v>
      </c>
      <c r="AE180" s="163">
        <f t="shared" si="121"/>
        <v>9.2459756536897864E-3</v>
      </c>
      <c r="AF180" s="162">
        <f t="shared" si="121"/>
        <v>9.2459756536897864E-3</v>
      </c>
      <c r="AG180" s="162">
        <f t="shared" si="121"/>
        <v>9.2459756536897864E-3</v>
      </c>
      <c r="AH180" s="163">
        <f t="shared" ref="AH180:AM208" si="149">P180</f>
        <v>0.13750000000000001</v>
      </c>
      <c r="AI180" s="162">
        <f t="shared" si="149"/>
        <v>0.13750000000000001</v>
      </c>
      <c r="AJ180" s="162">
        <f t="shared" si="149"/>
        <v>0.13750000000000001</v>
      </c>
      <c r="AK180" s="180">
        <f t="shared" si="149"/>
        <v>240.136</v>
      </c>
      <c r="AL180" s="181">
        <f t="shared" si="149"/>
        <v>218.536</v>
      </c>
      <c r="AM180" s="181">
        <f t="shared" si="149"/>
        <v>212.536</v>
      </c>
      <c r="AN180" s="180">
        <f t="shared" si="147"/>
        <v>5.1790000000000003</v>
      </c>
      <c r="AO180" s="181">
        <f t="shared" si="147"/>
        <v>5.1790000000000003</v>
      </c>
      <c r="AP180" s="181">
        <f t="shared" si="147"/>
        <v>5.1790000000000003</v>
      </c>
      <c r="AQ180" s="161">
        <f t="shared" si="140"/>
        <v>8.5847187351914878E-2</v>
      </c>
      <c r="AR180" s="162">
        <f t="shared" si="141"/>
        <v>8.5847187351914878E-2</v>
      </c>
      <c r="AS180" s="162">
        <f t="shared" si="142"/>
        <v>8.5847187351914878E-2</v>
      </c>
      <c r="AT180" s="163">
        <f t="shared" si="143"/>
        <v>8.7270605250061362E-2</v>
      </c>
      <c r="AU180" s="162">
        <f t="shared" si="144"/>
        <v>8.7270605250061362E-2</v>
      </c>
      <c r="AV180" s="162">
        <f t="shared" si="145"/>
        <v>8.7270605250061362E-2</v>
      </c>
      <c r="AW180" s="163">
        <f t="shared" si="128"/>
        <v>3.7500000000000311E-2</v>
      </c>
      <c r="AX180" s="162">
        <f t="shared" si="128"/>
        <v>3.7500000000000311E-2</v>
      </c>
      <c r="AY180" s="162">
        <f t="shared" si="128"/>
        <v>3.7500000000000311E-2</v>
      </c>
      <c r="AZ180" s="163">
        <f t="shared" si="94"/>
        <v>0.13750000000000001</v>
      </c>
      <c r="BA180" s="162">
        <f t="shared" si="94"/>
        <v>0.13750000000000001</v>
      </c>
      <c r="BB180" s="162">
        <f t="shared" si="94"/>
        <v>0.13750000000000001</v>
      </c>
      <c r="BC180" s="180">
        <f t="shared" si="93"/>
        <v>240.136</v>
      </c>
      <c r="BD180" s="181">
        <f t="shared" si="93"/>
        <v>218.536</v>
      </c>
      <c r="BE180" s="181">
        <f t="shared" si="93"/>
        <v>212.536</v>
      </c>
      <c r="BF180" s="180">
        <f t="shared" si="93"/>
        <v>5.1790000000000003</v>
      </c>
      <c r="BG180" s="181">
        <f t="shared" si="93"/>
        <v>5.1790000000000003</v>
      </c>
      <c r="BH180" s="181">
        <f t="shared" si="93"/>
        <v>5.1790000000000003</v>
      </c>
      <c r="BI180" s="182">
        <f t="shared" si="148"/>
        <v>225.62091666666672</v>
      </c>
      <c r="BJ180" s="183">
        <f t="shared" si="148"/>
        <v>223.8209166666667</v>
      </c>
      <c r="BK180" s="183">
        <f t="shared" si="148"/>
        <v>223.3209166666667</v>
      </c>
      <c r="BL180" s="180">
        <f t="shared" si="148"/>
        <v>5.230900000000001</v>
      </c>
      <c r="BM180" s="181">
        <f t="shared" si="148"/>
        <v>5.230900000000001</v>
      </c>
      <c r="BN180" s="181">
        <f t="shared" si="148"/>
        <v>5.230900000000001</v>
      </c>
    </row>
    <row r="181" spans="1:66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9">
        <f t="shared" si="88"/>
        <v>-51.788126967471655</v>
      </c>
      <c r="I181" s="8">
        <f t="shared" si="89"/>
        <v>186.11490920972571</v>
      </c>
      <c r="J181" s="45"/>
      <c r="K181" s="43">
        <f t="shared" ref="K181" si="150">(AVERAGE(I179:I181)/AVERAGE(I167:I169))-1</f>
        <v>8.6451604399418347E-2</v>
      </c>
      <c r="L181" s="43"/>
      <c r="M181" s="65">
        <f t="shared" si="124"/>
        <v>3.0725417032555491E-3</v>
      </c>
      <c r="N181" s="43">
        <f t="shared" si="125"/>
        <v>3.0725417032555491E-3</v>
      </c>
      <c r="O181" s="43">
        <f t="shared" si="126"/>
        <v>3.0725417032555491E-3</v>
      </c>
      <c r="P181" s="65">
        <v>0.13750000000000001</v>
      </c>
      <c r="Q181" s="43">
        <v>0.13750000000000001</v>
      </c>
      <c r="R181" s="43">
        <v>0.13750000000000001</v>
      </c>
      <c r="S181" s="77">
        <f t="shared" ref="S181:S183" si="151">(ROW()-ROW(S180))/(ROW($S$184)-ROW(S180))*$S$184+(ROW($S$184)-ROW())/(ROW($S$184)-ROW(S180))*S180</f>
        <v>257.10199999999998</v>
      </c>
      <c r="T181" s="45">
        <f t="shared" ref="T181:T183" si="152">(ROW()-ROW(T180))/(ROW($T$184)-ROW(T180))*$T$184+(ROW($T$184)-ROW())/(ROW($T$184)-ROW(T180))*T180</f>
        <v>213.90199999999999</v>
      </c>
      <c r="U181" s="45">
        <f t="shared" ref="U181:U183" si="153">(ROW()-ROW(U180))/(ROW($U$184)-ROW(U180))*$U$184+(ROW($U$184)-ROW())/(ROW($U$184)-ROW(U180))*U180</f>
        <v>201.90199999999999</v>
      </c>
      <c r="V181" s="73">
        <f>W181</f>
        <v>5.4066000000000001</v>
      </c>
      <c r="W181" s="42">
        <v>5.4066000000000001</v>
      </c>
      <c r="X181" s="42">
        <f>W181</f>
        <v>5.4066000000000001</v>
      </c>
      <c r="Y181" s="161">
        <f t="shared" si="130"/>
        <v>-1.4349201465536199E-2</v>
      </c>
      <c r="Z181" s="162">
        <f t="shared" si="131"/>
        <v>-1.4349201465536199E-2</v>
      </c>
      <c r="AA181" s="162">
        <f t="shared" si="132"/>
        <v>-1.4349201465536199E-2</v>
      </c>
      <c r="AB181" s="163">
        <f t="shared" si="133"/>
        <v>-1.3245430992000151E-2</v>
      </c>
      <c r="AC181" s="162">
        <f t="shared" si="134"/>
        <v>-1.3245430992000151E-2</v>
      </c>
      <c r="AD181" s="162">
        <f t="shared" si="135"/>
        <v>-1.3245430992000151E-2</v>
      </c>
      <c r="AE181" s="163">
        <f t="shared" si="121"/>
        <v>9.2459756536897864E-3</v>
      </c>
      <c r="AF181" s="162">
        <f t="shared" si="121"/>
        <v>9.2459756536897864E-3</v>
      </c>
      <c r="AG181" s="162">
        <f t="shared" si="121"/>
        <v>9.2459756536897864E-3</v>
      </c>
      <c r="AH181" s="163">
        <f t="shared" si="149"/>
        <v>0.13750000000000001</v>
      </c>
      <c r="AI181" s="162">
        <f t="shared" si="149"/>
        <v>0.13750000000000001</v>
      </c>
      <c r="AJ181" s="162">
        <f t="shared" si="149"/>
        <v>0.13750000000000001</v>
      </c>
      <c r="AK181" s="180">
        <f t="shared" si="149"/>
        <v>257.10199999999998</v>
      </c>
      <c r="AL181" s="181">
        <f t="shared" si="149"/>
        <v>213.90199999999999</v>
      </c>
      <c r="AM181" s="181">
        <f t="shared" si="149"/>
        <v>201.90199999999999</v>
      </c>
      <c r="AN181" s="180">
        <f t="shared" si="147"/>
        <v>5.4066000000000001</v>
      </c>
      <c r="AO181" s="181">
        <f t="shared" si="147"/>
        <v>5.4066000000000001</v>
      </c>
      <c r="AP181" s="181">
        <f t="shared" si="147"/>
        <v>5.4066000000000001</v>
      </c>
      <c r="AQ181" s="161">
        <f t="shared" si="140"/>
        <v>8.2496877724516082E-2</v>
      </c>
      <c r="AR181" s="162">
        <f t="shared" si="141"/>
        <v>8.2496877724516082E-2</v>
      </c>
      <c r="AS181" s="162">
        <f t="shared" si="142"/>
        <v>8.2496877724516082E-2</v>
      </c>
      <c r="AT181" s="163">
        <f t="shared" si="143"/>
        <v>7.1685963320320623E-2</v>
      </c>
      <c r="AU181" s="162">
        <f t="shared" si="144"/>
        <v>7.1685963320320623E-2</v>
      </c>
      <c r="AV181" s="162">
        <f t="shared" si="145"/>
        <v>7.1685963320320623E-2</v>
      </c>
      <c r="AW181" s="163">
        <f t="shared" si="128"/>
        <v>3.7500000000000311E-2</v>
      </c>
      <c r="AX181" s="162">
        <f t="shared" si="128"/>
        <v>3.7500000000000311E-2</v>
      </c>
      <c r="AY181" s="162">
        <f t="shared" si="128"/>
        <v>3.7500000000000311E-2</v>
      </c>
      <c r="AZ181" s="163">
        <f t="shared" si="94"/>
        <v>0.13750000000000001</v>
      </c>
      <c r="BA181" s="162">
        <f t="shared" si="94"/>
        <v>0.13750000000000001</v>
      </c>
      <c r="BB181" s="162">
        <f t="shared" si="94"/>
        <v>0.13750000000000001</v>
      </c>
      <c r="BC181" s="180">
        <f t="shared" si="93"/>
        <v>257.10199999999998</v>
      </c>
      <c r="BD181" s="181">
        <f t="shared" si="93"/>
        <v>213.90199999999999</v>
      </c>
      <c r="BE181" s="181">
        <f t="shared" si="93"/>
        <v>201.90199999999999</v>
      </c>
      <c r="BF181" s="180">
        <f t="shared" si="93"/>
        <v>5.4066000000000001</v>
      </c>
      <c r="BG181" s="181">
        <f t="shared" si="93"/>
        <v>5.4066000000000001</v>
      </c>
      <c r="BH181" s="181">
        <f t="shared" si="93"/>
        <v>5.4066000000000001</v>
      </c>
      <c r="BI181" s="182">
        <f t="shared" si="148"/>
        <v>229.87858333333335</v>
      </c>
      <c r="BJ181" s="183">
        <f t="shared" si="148"/>
        <v>224.47858333333338</v>
      </c>
      <c r="BK181" s="183">
        <f t="shared" si="148"/>
        <v>222.97858333333338</v>
      </c>
      <c r="BL181" s="180">
        <f t="shared" si="148"/>
        <v>5.2281666666666675</v>
      </c>
      <c r="BM181" s="181">
        <f t="shared" si="148"/>
        <v>5.2281666666666675</v>
      </c>
      <c r="BN181" s="181">
        <f t="shared" si="148"/>
        <v>5.2281666666666675</v>
      </c>
    </row>
    <row r="182" spans="1:66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9">
        <f t="shared" si="88"/>
        <v>105.36205141658027</v>
      </c>
      <c r="I182" s="8">
        <f t="shared" si="89"/>
        <v>187.2129871740631</v>
      </c>
      <c r="J182" s="45"/>
      <c r="K182" s="43"/>
      <c r="L182" s="43"/>
      <c r="M182" s="65">
        <f t="shared" si="124"/>
        <v>3.0725417032555491E-3</v>
      </c>
      <c r="N182" s="43">
        <f t="shared" si="125"/>
        <v>3.0725417032555491E-3</v>
      </c>
      <c r="O182" s="43">
        <f t="shared" si="126"/>
        <v>3.0725417032555491E-3</v>
      </c>
      <c r="P182" s="65">
        <v>0.13750000000000001</v>
      </c>
      <c r="Q182" s="43">
        <v>0.13750000000000001</v>
      </c>
      <c r="R182" s="43">
        <v>0.13750000000000001</v>
      </c>
      <c r="S182" s="77">
        <f t="shared" si="151"/>
        <v>274.06799999999998</v>
      </c>
      <c r="T182" s="45">
        <f t="shared" si="152"/>
        <v>209.26799999999997</v>
      </c>
      <c r="U182" s="45">
        <f t="shared" si="153"/>
        <v>191.26799999999997</v>
      </c>
      <c r="V182" s="73">
        <f t="shared" ref="V182:V184" si="154">W182</f>
        <v>5.2569999999999997</v>
      </c>
      <c r="W182" s="42">
        <v>5.2569999999999997</v>
      </c>
      <c r="X182" s="42">
        <f t="shared" ref="X182:X184" si="155">W182</f>
        <v>5.2569999999999997</v>
      </c>
      <c r="Y182" s="161">
        <f t="shared" si="130"/>
        <v>-2.593191008036555E-2</v>
      </c>
      <c r="Z182" s="162">
        <f t="shared" si="131"/>
        <v>-2.593191008036555E-2</v>
      </c>
      <c r="AA182" s="162">
        <f t="shared" si="132"/>
        <v>-2.593191008036555E-2</v>
      </c>
      <c r="AB182" s="163">
        <f t="shared" si="133"/>
        <v>-6.2784840400009756E-4</v>
      </c>
      <c r="AC182" s="162">
        <f t="shared" si="134"/>
        <v>-6.2784840400009756E-4</v>
      </c>
      <c r="AD182" s="162">
        <f t="shared" si="135"/>
        <v>-6.2784840400009756E-4</v>
      </c>
      <c r="AE182" s="163">
        <f t="shared" si="121"/>
        <v>9.2459756536897864E-3</v>
      </c>
      <c r="AF182" s="162">
        <f t="shared" si="121"/>
        <v>9.2459756536897864E-3</v>
      </c>
      <c r="AG182" s="162">
        <f t="shared" si="121"/>
        <v>9.2459756536897864E-3</v>
      </c>
      <c r="AH182" s="163">
        <f t="shared" si="149"/>
        <v>0.13750000000000001</v>
      </c>
      <c r="AI182" s="162">
        <f t="shared" si="149"/>
        <v>0.13750000000000001</v>
      </c>
      <c r="AJ182" s="162">
        <f t="shared" si="149"/>
        <v>0.13750000000000001</v>
      </c>
      <c r="AK182" s="180">
        <f t="shared" si="149"/>
        <v>274.06799999999998</v>
      </c>
      <c r="AL182" s="181">
        <f t="shared" si="149"/>
        <v>209.26799999999997</v>
      </c>
      <c r="AM182" s="181">
        <f t="shared" si="149"/>
        <v>191.26799999999997</v>
      </c>
      <c r="AN182" s="180">
        <f t="shared" si="147"/>
        <v>5.2569999999999997</v>
      </c>
      <c r="AO182" s="181">
        <f t="shared" si="147"/>
        <v>5.2569999999999997</v>
      </c>
      <c r="AP182" s="181">
        <f t="shared" si="147"/>
        <v>5.2569999999999997</v>
      </c>
      <c r="AQ182" s="161">
        <f t="shared" si="140"/>
        <v>6.5133825622404329E-2</v>
      </c>
      <c r="AR182" s="162">
        <f t="shared" si="141"/>
        <v>6.5133825622404329E-2</v>
      </c>
      <c r="AS182" s="162">
        <f t="shared" si="142"/>
        <v>6.5133825622404329E-2</v>
      </c>
      <c r="AT182" s="163">
        <f t="shared" si="143"/>
        <v>6.4700158522380757E-2</v>
      </c>
      <c r="AU182" s="162">
        <f t="shared" si="144"/>
        <v>6.4700158522380757E-2</v>
      </c>
      <c r="AV182" s="162">
        <f t="shared" si="145"/>
        <v>6.4700158522380757E-2</v>
      </c>
      <c r="AW182" s="163">
        <f t="shared" si="128"/>
        <v>3.7500000000000311E-2</v>
      </c>
      <c r="AX182" s="162">
        <f t="shared" si="128"/>
        <v>3.7500000000000311E-2</v>
      </c>
      <c r="AY182" s="162">
        <f t="shared" si="128"/>
        <v>3.7500000000000311E-2</v>
      </c>
      <c r="AZ182" s="163">
        <f t="shared" si="94"/>
        <v>0.13750000000000001</v>
      </c>
      <c r="BA182" s="162">
        <f t="shared" si="94"/>
        <v>0.13750000000000001</v>
      </c>
      <c r="BB182" s="162">
        <f t="shared" si="94"/>
        <v>0.13750000000000001</v>
      </c>
      <c r="BC182" s="180">
        <f t="shared" si="93"/>
        <v>274.06799999999998</v>
      </c>
      <c r="BD182" s="181">
        <f t="shared" si="93"/>
        <v>209.26799999999997</v>
      </c>
      <c r="BE182" s="181">
        <f t="shared" si="93"/>
        <v>191.26799999999997</v>
      </c>
      <c r="BF182" s="180">
        <f t="shared" si="93"/>
        <v>5.2569999999999997</v>
      </c>
      <c r="BG182" s="181">
        <f t="shared" si="93"/>
        <v>5.2569999999999997</v>
      </c>
      <c r="BH182" s="181">
        <f t="shared" si="93"/>
        <v>5.2569999999999997</v>
      </c>
      <c r="BI182" s="182">
        <f t="shared" si="148"/>
        <v>232.14591666666669</v>
      </c>
      <c r="BJ182" s="183">
        <f t="shared" si="148"/>
        <v>221.34591666666668</v>
      </c>
      <c r="BK182" s="183">
        <f t="shared" si="148"/>
        <v>218.34591666666668</v>
      </c>
      <c r="BL182" s="180">
        <f t="shared" si="148"/>
        <v>5.1960000000000006</v>
      </c>
      <c r="BM182" s="181">
        <f t="shared" si="148"/>
        <v>5.1960000000000006</v>
      </c>
      <c r="BN182" s="181">
        <f t="shared" si="148"/>
        <v>5.1960000000000006</v>
      </c>
    </row>
    <row r="183" spans="1:66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9">
        <f t="shared" ref="H183:H208" si="156">(F183*H182)/F182</f>
        <v>73.217696747115113</v>
      </c>
      <c r="I183" s="8">
        <f>I182+(I182*F183)</f>
        <v>187.98056042147675</v>
      </c>
      <c r="J183" s="45"/>
      <c r="K183" s="43"/>
      <c r="L183" s="43"/>
      <c r="M183" s="65">
        <f t="shared" si="124"/>
        <v>3.0725417032555491E-3</v>
      </c>
      <c r="N183" s="43">
        <f t="shared" si="125"/>
        <v>3.0725417032555491E-3</v>
      </c>
      <c r="O183" s="43">
        <f t="shared" si="126"/>
        <v>3.0725417032555491E-3</v>
      </c>
      <c r="P183" s="65">
        <v>0.13750000000000001</v>
      </c>
      <c r="Q183" s="43">
        <v>0.13750000000000001</v>
      </c>
      <c r="R183" s="43">
        <v>0.13750000000000001</v>
      </c>
      <c r="S183" s="77">
        <f t="shared" si="151"/>
        <v>291.03399999999999</v>
      </c>
      <c r="T183" s="45">
        <f t="shared" si="152"/>
        <v>204.63399999999999</v>
      </c>
      <c r="U183" s="45">
        <f t="shared" si="153"/>
        <v>180.63399999999999</v>
      </c>
      <c r="V183" s="73">
        <f t="shared" si="154"/>
        <v>5.2941000000000003</v>
      </c>
      <c r="W183" s="42">
        <v>5.2941000000000003</v>
      </c>
      <c r="X183" s="42">
        <f t="shared" si="155"/>
        <v>5.2941000000000003</v>
      </c>
      <c r="Y183" s="161">
        <f t="shared" si="130"/>
        <v>-2.4619505343233206E-2</v>
      </c>
      <c r="Z183" s="162">
        <f t="shared" si="131"/>
        <v>-2.4619505343233206E-2</v>
      </c>
      <c r="AA183" s="162">
        <f t="shared" si="132"/>
        <v>-2.4619505343233206E-2</v>
      </c>
      <c r="AB183" s="163">
        <f t="shared" si="133"/>
        <v>7.095119848999909E-3</v>
      </c>
      <c r="AC183" s="162">
        <f t="shared" si="134"/>
        <v>7.095119848999909E-3</v>
      </c>
      <c r="AD183" s="162">
        <f t="shared" si="135"/>
        <v>7.095119848999909E-3</v>
      </c>
      <c r="AE183" s="163">
        <f t="shared" si="121"/>
        <v>9.2459756536897864E-3</v>
      </c>
      <c r="AF183" s="162">
        <f t="shared" si="121"/>
        <v>9.2459756536897864E-3</v>
      </c>
      <c r="AG183" s="162">
        <f t="shared" si="121"/>
        <v>9.2459756536897864E-3</v>
      </c>
      <c r="AH183" s="163">
        <f t="shared" si="149"/>
        <v>0.13750000000000001</v>
      </c>
      <c r="AI183" s="162">
        <f t="shared" si="149"/>
        <v>0.13750000000000001</v>
      </c>
      <c r="AJ183" s="162">
        <f t="shared" si="149"/>
        <v>0.13750000000000001</v>
      </c>
      <c r="AK183" s="180">
        <f t="shared" si="149"/>
        <v>291.03399999999999</v>
      </c>
      <c r="AL183" s="181">
        <f t="shared" si="149"/>
        <v>204.63399999999999</v>
      </c>
      <c r="AM183" s="181">
        <f t="shared" si="149"/>
        <v>180.63399999999999</v>
      </c>
      <c r="AN183" s="180">
        <f t="shared" si="147"/>
        <v>5.2941000000000003</v>
      </c>
      <c r="AO183" s="181">
        <f t="shared" si="147"/>
        <v>5.2941000000000003</v>
      </c>
      <c r="AP183" s="181">
        <f t="shared" si="147"/>
        <v>5.2941000000000003</v>
      </c>
      <c r="AQ183" s="161">
        <f t="shared" si="140"/>
        <v>5.8927666487749608E-2</v>
      </c>
      <c r="AR183" s="162">
        <f t="shared" si="141"/>
        <v>5.8927666487749608E-2</v>
      </c>
      <c r="AS183" s="162">
        <f t="shared" si="142"/>
        <v>5.8927666487749608E-2</v>
      </c>
      <c r="AT183" s="163">
        <f t="shared" si="143"/>
        <v>5.9004882785856916E-2</v>
      </c>
      <c r="AU183" s="162">
        <f t="shared" si="144"/>
        <v>5.9004882785856916E-2</v>
      </c>
      <c r="AV183" s="162">
        <f t="shared" si="145"/>
        <v>5.9004882785856916E-2</v>
      </c>
      <c r="AW183" s="163">
        <f t="shared" si="128"/>
        <v>3.7500000000000311E-2</v>
      </c>
      <c r="AX183" s="162">
        <f t="shared" si="128"/>
        <v>3.7500000000000311E-2</v>
      </c>
      <c r="AY183" s="162">
        <f t="shared" si="128"/>
        <v>3.7500000000000311E-2</v>
      </c>
      <c r="AZ183" s="163">
        <f t="shared" si="94"/>
        <v>0.13750000000000001</v>
      </c>
      <c r="BA183" s="162">
        <f t="shared" si="94"/>
        <v>0.13750000000000001</v>
      </c>
      <c r="BB183" s="162">
        <f t="shared" si="94"/>
        <v>0.13750000000000001</v>
      </c>
      <c r="BC183" s="180">
        <f t="shared" si="93"/>
        <v>291.03399999999999</v>
      </c>
      <c r="BD183" s="181">
        <f t="shared" si="93"/>
        <v>204.63399999999999</v>
      </c>
      <c r="BE183" s="181">
        <f t="shared" si="93"/>
        <v>180.63399999999999</v>
      </c>
      <c r="BF183" s="180">
        <f t="shared" si="93"/>
        <v>5.2941000000000003</v>
      </c>
      <c r="BG183" s="181">
        <f t="shared" si="93"/>
        <v>5.2941000000000003</v>
      </c>
      <c r="BH183" s="181">
        <f t="shared" si="93"/>
        <v>5.2941000000000003</v>
      </c>
      <c r="BI183" s="182">
        <f t="shared" si="148"/>
        <v>234.94525000000002</v>
      </c>
      <c r="BJ183" s="183">
        <f t="shared" si="148"/>
        <v>216.94525000000002</v>
      </c>
      <c r="BK183" s="183">
        <f t="shared" si="148"/>
        <v>211.94525000000002</v>
      </c>
      <c r="BL183" s="180">
        <f t="shared" si="148"/>
        <v>5.1688499999999999</v>
      </c>
      <c r="BM183" s="181">
        <f t="shared" si="148"/>
        <v>5.1688499999999999</v>
      </c>
      <c r="BN183" s="181">
        <f t="shared" si="148"/>
        <v>5.1688499999999999</v>
      </c>
    </row>
    <row r="184" spans="1:66">
      <c r="A184" s="6">
        <v>44896</v>
      </c>
      <c r="B184" s="43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9">
        <f t="shared" si="156"/>
        <v>110.71944386149113</v>
      </c>
      <c r="I184" s="8">
        <f t="shared" ref="I184:I207" si="157">I183+(I183*F184)</f>
        <v>189.14603989608992</v>
      </c>
      <c r="J184" s="43">
        <f>(AVERAGE(I173:I184)/AVERAGE(I161:I172))-1</f>
        <v>9.2799363723159667E-2</v>
      </c>
      <c r="K184" s="43">
        <f t="shared" ref="K184" si="158">(AVERAGE(I182:I184)/AVERAGE(I170:I172))-1</f>
        <v>6.0498191513833177E-2</v>
      </c>
      <c r="L184" s="43"/>
      <c r="M184" s="65">
        <f t="shared" si="124"/>
        <v>3.0725417032555491E-3</v>
      </c>
      <c r="N184" s="55">
        <f t="shared" si="125"/>
        <v>3.0725417032555491E-3</v>
      </c>
      <c r="O184" s="55">
        <f t="shared" si="126"/>
        <v>3.0725417032555491E-3</v>
      </c>
      <c r="P184" s="65">
        <v>0.13750000000000001</v>
      </c>
      <c r="Q184" s="55">
        <v>0.13750000000000001</v>
      </c>
      <c r="R184" s="55">
        <v>0.13750000000000001</v>
      </c>
      <c r="S184" s="104">
        <v>308</v>
      </c>
      <c r="T184" s="102">
        <v>200</v>
      </c>
      <c r="U184" s="102">
        <v>170</v>
      </c>
      <c r="V184" s="73">
        <f t="shared" si="154"/>
        <v>5.2176999999999998</v>
      </c>
      <c r="W184" s="56">
        <v>5.2176999999999998</v>
      </c>
      <c r="X184" s="56">
        <f t="shared" si="155"/>
        <v>5.2176999999999998</v>
      </c>
      <c r="Y184" s="161">
        <f t="shared" si="130"/>
        <v>-1.0894251066669747E-2</v>
      </c>
      <c r="Z184" s="162">
        <f t="shared" si="131"/>
        <v>-1.0894251066669747E-2</v>
      </c>
      <c r="AA184" s="162">
        <f t="shared" si="132"/>
        <v>-1.0894251066669747E-2</v>
      </c>
      <c r="AB184" s="163">
        <f t="shared" si="133"/>
        <v>1.6286339977999997E-2</v>
      </c>
      <c r="AC184" s="162">
        <f t="shared" si="134"/>
        <v>1.6286339977999997E-2</v>
      </c>
      <c r="AD184" s="162">
        <f t="shared" si="135"/>
        <v>1.6286339977999997E-2</v>
      </c>
      <c r="AE184" s="163">
        <f t="shared" ref="AE184:AG208" si="159">FVSCHEDULE(1,M182:M184)-1</f>
        <v>9.2459756536897864E-3</v>
      </c>
      <c r="AF184" s="162">
        <f t="shared" si="159"/>
        <v>9.2459756536897864E-3</v>
      </c>
      <c r="AG184" s="162">
        <f t="shared" si="159"/>
        <v>9.2459756536897864E-3</v>
      </c>
      <c r="AH184" s="163">
        <f t="shared" si="149"/>
        <v>0.13750000000000001</v>
      </c>
      <c r="AI184" s="162">
        <f t="shared" si="149"/>
        <v>0.13750000000000001</v>
      </c>
      <c r="AJ184" s="162">
        <f t="shared" si="149"/>
        <v>0.13750000000000001</v>
      </c>
      <c r="AK184" s="180">
        <f t="shared" si="149"/>
        <v>308</v>
      </c>
      <c r="AL184" s="181">
        <f t="shared" si="149"/>
        <v>200</v>
      </c>
      <c r="AM184" s="181">
        <f t="shared" si="149"/>
        <v>170</v>
      </c>
      <c r="AN184" s="180">
        <f t="shared" si="147"/>
        <v>5.2176999999999998</v>
      </c>
      <c r="AO184" s="181">
        <f t="shared" si="147"/>
        <v>5.2176999999999998</v>
      </c>
      <c r="AP184" s="181">
        <f t="shared" si="147"/>
        <v>5.2176999999999998</v>
      </c>
      <c r="AQ184" s="161">
        <f t="shared" si="140"/>
        <v>5.4487157365811667E-2</v>
      </c>
      <c r="AR184" s="162">
        <f t="shared" si="141"/>
        <v>5.4487157365811667E-2</v>
      </c>
      <c r="AS184" s="162">
        <f t="shared" si="142"/>
        <v>5.4487157365811667E-2</v>
      </c>
      <c r="AT184" s="163">
        <f t="shared" si="143"/>
        <v>5.784841959607756E-2</v>
      </c>
      <c r="AU184" s="162">
        <f t="shared" si="144"/>
        <v>5.784841959607756E-2</v>
      </c>
      <c r="AV184" s="162">
        <f t="shared" si="145"/>
        <v>5.784841959607756E-2</v>
      </c>
      <c r="AW184" s="163">
        <f t="shared" si="128"/>
        <v>3.7500000000000311E-2</v>
      </c>
      <c r="AX184" s="162">
        <f t="shared" si="128"/>
        <v>3.7500000000000311E-2</v>
      </c>
      <c r="AY184" s="162">
        <f t="shared" si="128"/>
        <v>3.7500000000000311E-2</v>
      </c>
      <c r="AZ184" s="163">
        <f t="shared" si="94"/>
        <v>0.13750000000000001</v>
      </c>
      <c r="BA184" s="162">
        <f t="shared" si="94"/>
        <v>0.13750000000000001</v>
      </c>
      <c r="BB184" s="162">
        <f t="shared" si="94"/>
        <v>0.13750000000000001</v>
      </c>
      <c r="BC184" s="180">
        <f t="shared" si="93"/>
        <v>308</v>
      </c>
      <c r="BD184" s="181">
        <f t="shared" si="93"/>
        <v>200</v>
      </c>
      <c r="BE184" s="181">
        <f t="shared" si="93"/>
        <v>170</v>
      </c>
      <c r="BF184" s="180">
        <f t="shared" si="93"/>
        <v>5.2176999999999998</v>
      </c>
      <c r="BG184" s="181">
        <f t="shared" si="93"/>
        <v>5.2176999999999998</v>
      </c>
      <c r="BH184" s="181">
        <f t="shared" si="93"/>
        <v>5.2176999999999998</v>
      </c>
      <c r="BI184" s="182">
        <f t="shared" si="148"/>
        <v>243.50766666666667</v>
      </c>
      <c r="BJ184" s="183">
        <f t="shared" si="148"/>
        <v>216.50766666666667</v>
      </c>
      <c r="BK184" s="183">
        <f t="shared" si="148"/>
        <v>209.00766666666667</v>
      </c>
      <c r="BL184" s="180">
        <f t="shared" si="148"/>
        <v>5.1386166666666666</v>
      </c>
      <c r="BM184" s="181">
        <f t="shared" si="148"/>
        <v>5.1386166666666666</v>
      </c>
      <c r="BN184" s="181">
        <f t="shared" si="148"/>
        <v>5.1386166666666666</v>
      </c>
    </row>
    <row r="185" spans="1:66">
      <c r="A185" s="53">
        <v>44927</v>
      </c>
      <c r="B185" s="90">
        <f>Mensal!B185</f>
        <v>2.1178188773904871E-3</v>
      </c>
      <c r="C185" s="90">
        <f>Mensal!C185</f>
        <v>2.1178188773904871E-3</v>
      </c>
      <c r="D185" s="90">
        <f>Mensal!D185</f>
        <v>2.1178188773904871E-3</v>
      </c>
      <c r="E185" s="91">
        <f>Mensal!E185</f>
        <v>5.3E-3</v>
      </c>
      <c r="F185" s="90">
        <f>Mensal!F185</f>
        <v>5.3E-3</v>
      </c>
      <c r="G185" s="90">
        <f>Mensal!G185</f>
        <v>5.3E-3</v>
      </c>
      <c r="H185" s="101">
        <f t="shared" si="156"/>
        <v>94.647266526758543</v>
      </c>
      <c r="I185" s="99">
        <f>I184+(I184*F185)</f>
        <v>190.14851390753918</v>
      </c>
      <c r="J185" s="97"/>
      <c r="K185" s="90"/>
      <c r="L185" s="90"/>
      <c r="M185" s="91">
        <f t="shared" si="124"/>
        <v>3.0725417032555491E-3</v>
      </c>
      <c r="N185" s="90">
        <f t="shared" si="125"/>
        <v>3.0725417032555491E-3</v>
      </c>
      <c r="O185" s="90">
        <f t="shared" si="126"/>
        <v>3.0725417032555491E-3</v>
      </c>
      <c r="P185" s="91">
        <f>Mensal!K185</f>
        <v>0.13750000000000001</v>
      </c>
      <c r="Q185" s="90">
        <f>Mensal!L185</f>
        <v>0.13750000000000001</v>
      </c>
      <c r="R185" s="90">
        <f>Mensal!M185</f>
        <v>0.13750000000000001</v>
      </c>
      <c r="S185" s="105">
        <f>Mensal!N185</f>
        <v>231</v>
      </c>
      <c r="T185" s="103">
        <f>Mensal!O185</f>
        <v>231</v>
      </c>
      <c r="U185" s="103">
        <f>Mensal!P185</f>
        <v>231</v>
      </c>
      <c r="V185" s="94">
        <f>Mensal!Q185</f>
        <v>5.0999999999999996</v>
      </c>
      <c r="W185" s="95">
        <f>Mensal!R185</f>
        <v>5.0999999999999996</v>
      </c>
      <c r="X185" s="95">
        <f>Mensal!S185</f>
        <v>5.0999999999999996</v>
      </c>
      <c r="Y185" s="164">
        <f t="shared" si="130"/>
        <v>9.2344126486820777E-4</v>
      </c>
      <c r="Z185" s="165">
        <f t="shared" si="131"/>
        <v>9.2344126486820777E-4</v>
      </c>
      <c r="AA185" s="165">
        <f t="shared" si="132"/>
        <v>9.2344126486820777E-4</v>
      </c>
      <c r="AB185" s="166">
        <f t="shared" si="133"/>
        <v>1.5680144726000211E-2</v>
      </c>
      <c r="AC185" s="165">
        <f t="shared" si="134"/>
        <v>1.5680144726000211E-2</v>
      </c>
      <c r="AD185" s="165">
        <f t="shared" si="135"/>
        <v>1.5680144726000211E-2</v>
      </c>
      <c r="AE185" s="166">
        <f t="shared" si="159"/>
        <v>9.2459756536897864E-3</v>
      </c>
      <c r="AF185" s="165">
        <f t="shared" si="159"/>
        <v>9.2459756536897864E-3</v>
      </c>
      <c r="AG185" s="165">
        <f t="shared" si="159"/>
        <v>9.2459756536897864E-3</v>
      </c>
      <c r="AH185" s="166">
        <f t="shared" si="149"/>
        <v>0.13750000000000001</v>
      </c>
      <c r="AI185" s="165">
        <f t="shared" si="149"/>
        <v>0.13750000000000001</v>
      </c>
      <c r="AJ185" s="165">
        <f t="shared" si="149"/>
        <v>0.13750000000000001</v>
      </c>
      <c r="AK185" s="184">
        <f t="shared" si="149"/>
        <v>231</v>
      </c>
      <c r="AL185" s="185">
        <f t="shared" si="149"/>
        <v>231</v>
      </c>
      <c r="AM185" s="185">
        <f t="shared" si="149"/>
        <v>231</v>
      </c>
      <c r="AN185" s="184">
        <f t="shared" si="147"/>
        <v>5.0999999999999996</v>
      </c>
      <c r="AO185" s="185">
        <f t="shared" si="147"/>
        <v>5.0999999999999996</v>
      </c>
      <c r="AP185" s="185">
        <f t="shared" si="147"/>
        <v>5.0999999999999996</v>
      </c>
      <c r="AQ185" s="164">
        <f t="shared" si="140"/>
        <v>3.785652788328342E-2</v>
      </c>
      <c r="AR185" s="165">
        <f t="shared" si="141"/>
        <v>3.785652788328342E-2</v>
      </c>
      <c r="AS185" s="165">
        <f t="shared" si="142"/>
        <v>3.785652788328342E-2</v>
      </c>
      <c r="AT185" s="166">
        <f t="shared" si="143"/>
        <v>5.7743202924146253E-2</v>
      </c>
      <c r="AU185" s="165">
        <f t="shared" si="144"/>
        <v>5.7743202924146253E-2</v>
      </c>
      <c r="AV185" s="165">
        <f t="shared" si="145"/>
        <v>5.7743202924146253E-2</v>
      </c>
      <c r="AW185" s="166">
        <f t="shared" si="128"/>
        <v>3.7500000000000311E-2</v>
      </c>
      <c r="AX185" s="165">
        <f t="shared" si="128"/>
        <v>3.7500000000000311E-2</v>
      </c>
      <c r="AY185" s="165">
        <f t="shared" si="128"/>
        <v>3.7500000000000311E-2</v>
      </c>
      <c r="AZ185" s="166">
        <f t="shared" si="94"/>
        <v>0.13750000000000001</v>
      </c>
      <c r="BA185" s="165">
        <f t="shared" si="94"/>
        <v>0.13750000000000001</v>
      </c>
      <c r="BB185" s="165">
        <f t="shared" si="94"/>
        <v>0.13750000000000001</v>
      </c>
      <c r="BC185" s="184">
        <f t="shared" si="93"/>
        <v>231</v>
      </c>
      <c r="BD185" s="185">
        <f t="shared" si="93"/>
        <v>231</v>
      </c>
      <c r="BE185" s="185">
        <f t="shared" si="93"/>
        <v>231</v>
      </c>
      <c r="BF185" s="184">
        <f t="shared" si="93"/>
        <v>5.0999999999999996</v>
      </c>
      <c r="BG185" s="185">
        <f t="shared" si="93"/>
        <v>5.0999999999999996</v>
      </c>
      <c r="BH185" s="185">
        <f t="shared" si="93"/>
        <v>5.0999999999999996</v>
      </c>
      <c r="BI185" s="186">
        <f t="shared" si="148"/>
        <v>243.78</v>
      </c>
      <c r="BJ185" s="187">
        <f t="shared" si="148"/>
        <v>216.78</v>
      </c>
      <c r="BK185" s="187">
        <f t="shared" si="148"/>
        <v>209.28</v>
      </c>
      <c r="BL185" s="184">
        <f t="shared" si="148"/>
        <v>5.1171666666666669</v>
      </c>
      <c r="BM185" s="185">
        <f t="shared" si="148"/>
        <v>5.1171666666666669</v>
      </c>
      <c r="BN185" s="185">
        <f t="shared" si="148"/>
        <v>5.1171666666666669</v>
      </c>
    </row>
    <row r="186" spans="1:66">
      <c r="A186" s="6">
        <v>44958</v>
      </c>
      <c r="B186" s="43">
        <f>Mensal!B186</f>
        <v>-6.0517526704262359E-4</v>
      </c>
      <c r="C186" s="43">
        <f>Mensal!C186</f>
        <v>-6.0517526704262359E-4</v>
      </c>
      <c r="D186" s="43">
        <f>Mensal!D186</f>
        <v>-6.0517526704262359E-4</v>
      </c>
      <c r="E186" s="65">
        <f>Mensal!E186</f>
        <v>8.3999999999999995E-3</v>
      </c>
      <c r="F186" s="43">
        <f>Mensal!F186</f>
        <v>8.3999999999999995E-3</v>
      </c>
      <c r="G186" s="43">
        <f>Mensal!G186</f>
        <v>8.3999999999999995E-3</v>
      </c>
      <c r="H186" s="45">
        <f t="shared" si="156"/>
        <v>150.00698845750409</v>
      </c>
      <c r="I186" s="42">
        <f>I185+(I185*F186)</f>
        <v>191.74576142436251</v>
      </c>
      <c r="J186" s="45"/>
      <c r="K186" s="43"/>
      <c r="L186" s="43"/>
      <c r="M186" s="65">
        <f t="shared" si="124"/>
        <v>3.0725417032555491E-3</v>
      </c>
      <c r="N186" s="43">
        <f t="shared" si="125"/>
        <v>3.0725417032555491E-3</v>
      </c>
      <c r="O186" s="43">
        <f t="shared" si="126"/>
        <v>3.0725417032555491E-3</v>
      </c>
      <c r="P186" s="65">
        <f>Mensal!K186</f>
        <v>0.13750000000000001</v>
      </c>
      <c r="Q186" s="43">
        <f>Mensal!L186</f>
        <v>0.13750000000000001</v>
      </c>
      <c r="R186" s="43">
        <f>Mensal!M186</f>
        <v>0.13750000000000001</v>
      </c>
      <c r="S186" s="104">
        <f>Mensal!N186</f>
        <v>232</v>
      </c>
      <c r="T186" s="124">
        <f>Mensal!O186</f>
        <v>232</v>
      </c>
      <c r="U186" s="124">
        <f>Mensal!P186</f>
        <v>232</v>
      </c>
      <c r="V186" s="73">
        <f>Mensal!Q186</f>
        <v>5.2</v>
      </c>
      <c r="W186" s="42">
        <f>Mensal!R186</f>
        <v>5.2</v>
      </c>
      <c r="X186" s="42">
        <f>Mensal!S186</f>
        <v>5.2</v>
      </c>
      <c r="Y186" s="188">
        <f t="shared" si="130"/>
        <v>5.9967332546422281E-3</v>
      </c>
      <c r="Z186" s="189">
        <f t="shared" si="131"/>
        <v>5.9967332546422281E-3</v>
      </c>
      <c r="AA186" s="189">
        <f t="shared" si="132"/>
        <v>5.9967332546422281E-3</v>
      </c>
      <c r="AB186" s="190">
        <f t="shared" si="133"/>
        <v>2.0029736024000044E-2</v>
      </c>
      <c r="AC186" s="189">
        <f t="shared" si="134"/>
        <v>2.0029736024000044E-2</v>
      </c>
      <c r="AD186" s="189">
        <f t="shared" si="135"/>
        <v>2.0029736024000044E-2</v>
      </c>
      <c r="AE186" s="190">
        <f t="shared" si="159"/>
        <v>9.2459756536897864E-3</v>
      </c>
      <c r="AF186" s="189">
        <f t="shared" si="159"/>
        <v>9.2459756536897864E-3</v>
      </c>
      <c r="AG186" s="189">
        <f t="shared" si="159"/>
        <v>9.2459756536897864E-3</v>
      </c>
      <c r="AH186" s="163">
        <f t="shared" si="149"/>
        <v>0.13750000000000001</v>
      </c>
      <c r="AI186" s="162">
        <f t="shared" si="149"/>
        <v>0.13750000000000001</v>
      </c>
      <c r="AJ186" s="162">
        <f t="shared" si="149"/>
        <v>0.13750000000000001</v>
      </c>
      <c r="AK186" s="180">
        <f t="shared" si="149"/>
        <v>232</v>
      </c>
      <c r="AL186" s="181">
        <f t="shared" si="149"/>
        <v>232</v>
      </c>
      <c r="AM186" s="181">
        <f t="shared" si="149"/>
        <v>232</v>
      </c>
      <c r="AN186" s="180">
        <f t="shared" si="147"/>
        <v>5.2</v>
      </c>
      <c r="AO186" s="181">
        <f t="shared" si="147"/>
        <v>5.2</v>
      </c>
      <c r="AP186" s="181">
        <f t="shared" si="147"/>
        <v>5.2</v>
      </c>
      <c r="AQ186" s="188">
        <f t="shared" si="140"/>
        <v>1.8558993920641864E-2</v>
      </c>
      <c r="AR186" s="189">
        <f t="shared" si="141"/>
        <v>1.8558993920641864E-2</v>
      </c>
      <c r="AS186" s="189">
        <f t="shared" si="142"/>
        <v>1.8558993920641864E-2</v>
      </c>
      <c r="AT186" s="190">
        <f t="shared" si="143"/>
        <v>5.5963019333441277E-2</v>
      </c>
      <c r="AU186" s="189">
        <f t="shared" si="144"/>
        <v>5.5963019333441277E-2</v>
      </c>
      <c r="AV186" s="189">
        <f t="shared" si="145"/>
        <v>5.5963019333441277E-2</v>
      </c>
      <c r="AW186" s="190">
        <f t="shared" si="128"/>
        <v>3.7500000000000311E-2</v>
      </c>
      <c r="AX186" s="189">
        <f t="shared" si="128"/>
        <v>3.7500000000000311E-2</v>
      </c>
      <c r="AY186" s="189">
        <f t="shared" si="128"/>
        <v>3.7500000000000311E-2</v>
      </c>
      <c r="AZ186" s="163">
        <f t="shared" si="94"/>
        <v>0.13750000000000001</v>
      </c>
      <c r="BA186" s="162">
        <f t="shared" si="94"/>
        <v>0.13750000000000001</v>
      </c>
      <c r="BB186" s="162">
        <f t="shared" si="94"/>
        <v>0.13750000000000001</v>
      </c>
      <c r="BC186" s="180">
        <f t="shared" si="93"/>
        <v>232</v>
      </c>
      <c r="BD186" s="181">
        <f t="shared" si="93"/>
        <v>232</v>
      </c>
      <c r="BE186" s="181">
        <f t="shared" si="93"/>
        <v>232</v>
      </c>
      <c r="BF186" s="180">
        <f t="shared" si="93"/>
        <v>5.2</v>
      </c>
      <c r="BG186" s="181">
        <f t="shared" si="93"/>
        <v>5.2</v>
      </c>
      <c r="BH186" s="181">
        <f t="shared" si="93"/>
        <v>5.2</v>
      </c>
      <c r="BI186" s="182">
        <f t="shared" si="148"/>
        <v>244.93249999999998</v>
      </c>
      <c r="BJ186" s="183">
        <f t="shared" si="148"/>
        <v>217.9325</v>
      </c>
      <c r="BK186" s="183">
        <f t="shared" si="148"/>
        <v>210.4325</v>
      </c>
      <c r="BL186" s="180">
        <f t="shared" si="148"/>
        <v>5.1222166666666666</v>
      </c>
      <c r="BM186" s="181">
        <f t="shared" si="148"/>
        <v>5.1222166666666666</v>
      </c>
      <c r="BN186" s="181">
        <f t="shared" si="148"/>
        <v>5.1222166666666666</v>
      </c>
    </row>
    <row r="187" spans="1:66">
      <c r="A187" s="6">
        <v>44986</v>
      </c>
      <c r="B187" s="43">
        <f>Mensal!B187</f>
        <v>5.1472336736568813E-4</v>
      </c>
      <c r="C187" s="43">
        <f>Mensal!C187</f>
        <v>5.1472336736568813E-4</v>
      </c>
      <c r="D187" s="43">
        <f>Mensal!D187</f>
        <v>5.1472336736568813E-4</v>
      </c>
      <c r="E187" s="65">
        <f>Mensal!E187</f>
        <v>7.0999999999999995E-3</v>
      </c>
      <c r="F187" s="43">
        <f>Mensal!F187</f>
        <v>7.0999999999999995E-3</v>
      </c>
      <c r="G187" s="43">
        <f>Mensal!G187</f>
        <v>7.0999999999999995E-3</v>
      </c>
      <c r="H187" s="45">
        <f t="shared" ref="H187:H189" si="160">(F187*H186)/F186</f>
        <v>126.79162119622369</v>
      </c>
      <c r="I187" s="42">
        <f>I186+(I186*F187)</f>
        <v>193.10715633047548</v>
      </c>
      <c r="J187" s="149"/>
      <c r="K187" s="43">
        <f>(AVERAGE(I185:I187)/AVERAGE(I173:I175))-1</f>
        <v>5.335278801994936E-2</v>
      </c>
      <c r="L187" s="43">
        <f>I187/I175-1</f>
        <v>4.6506944273478901E-2</v>
      </c>
      <c r="M187" s="65">
        <f t="shared" si="124"/>
        <v>3.0725417032555491E-3</v>
      </c>
      <c r="N187" s="43">
        <f t="shared" si="125"/>
        <v>3.0725417032555491E-3</v>
      </c>
      <c r="O187" s="43">
        <f t="shared" si="126"/>
        <v>3.0725417032555491E-3</v>
      </c>
      <c r="P187" s="65">
        <f>Mensal!K187</f>
        <v>0.13750000000000001</v>
      </c>
      <c r="Q187" s="43">
        <f>Mensal!L187</f>
        <v>0.13750000000000001</v>
      </c>
      <c r="R187" s="43">
        <f>Mensal!M187</f>
        <v>0.13750000000000001</v>
      </c>
      <c r="S187" s="104">
        <f>Mensal!N187</f>
        <v>228</v>
      </c>
      <c r="T187" s="124">
        <f>Mensal!O187</f>
        <v>228</v>
      </c>
      <c r="U187" s="124">
        <f>Mensal!P187</f>
        <v>228</v>
      </c>
      <c r="V187" s="73">
        <f>Mensal!Q187</f>
        <v>5.08</v>
      </c>
      <c r="W187" s="42">
        <f>Mensal!R187</f>
        <v>5.08</v>
      </c>
      <c r="X187" s="42">
        <f>Mensal!S187</f>
        <v>5.08</v>
      </c>
      <c r="Y187" s="188">
        <f t="shared" ref="Y187:Y189" si="161">FVSCHEDULE(1,B185:B187)-1</f>
        <v>2.026863259425582E-3</v>
      </c>
      <c r="Z187" s="189">
        <f t="shared" ref="Z187:Z189" si="162">FVSCHEDULE(1,C185:C187)-1</f>
        <v>2.026863259425582E-3</v>
      </c>
      <c r="AA187" s="189">
        <f t="shared" ref="AA187:AA189" si="163">FVSCHEDULE(1,D185:D187)-1</f>
        <v>2.026863259425582E-3</v>
      </c>
      <c r="AB187" s="190">
        <f t="shared" ref="AB187:AB189" si="164">FVSCHEDULE(1,E185:E187)-1</f>
        <v>2.0942106092000312E-2</v>
      </c>
      <c r="AC187" s="189">
        <f t="shared" ref="AC187:AC189" si="165">FVSCHEDULE(1,F185:F187)-1</f>
        <v>2.0942106092000312E-2</v>
      </c>
      <c r="AD187" s="189">
        <f t="shared" ref="AD187:AD189" si="166">FVSCHEDULE(1,G185:G187)-1</f>
        <v>2.0942106092000312E-2</v>
      </c>
      <c r="AE187" s="190">
        <f t="shared" ref="AE187:AE189" si="167">FVSCHEDULE(1,M185:M187)-1</f>
        <v>9.2459756536897864E-3</v>
      </c>
      <c r="AF187" s="189">
        <f t="shared" ref="AF187:AF189" si="168">FVSCHEDULE(1,N185:N187)-1</f>
        <v>9.2459756536897864E-3</v>
      </c>
      <c r="AG187" s="189">
        <f t="shared" ref="AG187:AG189" si="169">FVSCHEDULE(1,O185:O187)-1</f>
        <v>9.2459756536897864E-3</v>
      </c>
      <c r="AH187" s="163">
        <f t="shared" ref="AH187:AH189" si="170">P187</f>
        <v>0.13750000000000001</v>
      </c>
      <c r="AI187" s="162">
        <f t="shared" ref="AI187:AI189" si="171">Q187</f>
        <v>0.13750000000000001</v>
      </c>
      <c r="AJ187" s="162">
        <f t="shared" ref="AJ187:AJ189" si="172">R187</f>
        <v>0.13750000000000001</v>
      </c>
      <c r="AK187" s="180">
        <f t="shared" ref="AK187:AK189" si="173">S187</f>
        <v>228</v>
      </c>
      <c r="AL187" s="181">
        <f t="shared" ref="AL187:AL189" si="174">T187</f>
        <v>228</v>
      </c>
      <c r="AM187" s="181">
        <f t="shared" ref="AM187:AM189" si="175">U187</f>
        <v>228</v>
      </c>
      <c r="AN187" s="180">
        <f t="shared" ref="AN187:AN189" si="176">V187</f>
        <v>5.08</v>
      </c>
      <c r="AO187" s="181">
        <f t="shared" ref="AO187:AO189" si="177">W187</f>
        <v>5.08</v>
      </c>
      <c r="AP187" s="181">
        <f t="shared" ref="AP187:AP188" si="178">X187</f>
        <v>5.08</v>
      </c>
      <c r="AQ187" s="188">
        <f t="shared" ref="AQ187:AQ188" si="179">FVSCHEDULE(1,B176:B187)-1</f>
        <v>1.6544820482145006E-3</v>
      </c>
      <c r="AR187" s="189">
        <f t="shared" ref="AR187:AR188" si="180">FVSCHEDULE(1,C176:C187)-1</f>
        <v>1.6544820482145006E-3</v>
      </c>
      <c r="AS187" s="189">
        <f t="shared" ref="AS187:AS188" si="181">FVSCHEDULE(1,D176:D187)-1</f>
        <v>1.6544820482145006E-3</v>
      </c>
      <c r="AT187" s="190">
        <f t="shared" ref="AT187:AT188" si="182">FVSCHEDULE(1,E176:E187)-1</f>
        <v>4.6506944273478901E-2</v>
      </c>
      <c r="AU187" s="189">
        <f t="shared" ref="AU187:AU188" si="183">FVSCHEDULE(1,F176:F187)-1</f>
        <v>4.6506944273478901E-2</v>
      </c>
      <c r="AV187" s="189">
        <f t="shared" ref="AV187:AV188" si="184">FVSCHEDULE(1,G176:G187)-1</f>
        <v>4.6506944273478901E-2</v>
      </c>
      <c r="AW187" s="190">
        <f t="shared" ref="AW187:AW188" si="185">FVSCHEDULE(1,M176:M187)-1</f>
        <v>3.7500000000000311E-2</v>
      </c>
      <c r="AX187" s="189">
        <f t="shared" ref="AX187:AX188" si="186">FVSCHEDULE(1,N176:N187)-1</f>
        <v>3.7500000000000311E-2</v>
      </c>
      <c r="AY187" s="189">
        <f t="shared" ref="AY187:AY189" si="187">FVSCHEDULE(1,O176:O187)-1</f>
        <v>3.7500000000000311E-2</v>
      </c>
      <c r="AZ187" s="163">
        <f t="shared" ref="AZ187:AZ189" si="188">P187</f>
        <v>0.13750000000000001</v>
      </c>
      <c r="BA187" s="162">
        <f t="shared" ref="BA187:BA189" si="189">Q187</f>
        <v>0.13750000000000001</v>
      </c>
      <c r="BB187" s="162">
        <f t="shared" ref="BB187:BH189" si="190">R187</f>
        <v>0.13750000000000001</v>
      </c>
      <c r="BC187" s="180">
        <f t="shared" si="190"/>
        <v>228</v>
      </c>
      <c r="BD187" s="181">
        <f t="shared" si="190"/>
        <v>228</v>
      </c>
      <c r="BE187" s="181">
        <f t="shared" si="190"/>
        <v>228</v>
      </c>
      <c r="BF187" s="180">
        <f t="shared" si="190"/>
        <v>5.08</v>
      </c>
      <c r="BG187" s="181">
        <f t="shared" si="190"/>
        <v>5.08</v>
      </c>
      <c r="BH187" s="181">
        <f t="shared" si="190"/>
        <v>5.08</v>
      </c>
      <c r="BI187" s="182">
        <f t="shared" ref="BI187" si="191">AVERAGE(S176:S187)</f>
        <v>245.66833333333332</v>
      </c>
      <c r="BJ187" s="183">
        <f t="shared" ref="BJ187" si="192">AVERAGE(T176:T187)</f>
        <v>218.66833333333332</v>
      </c>
      <c r="BK187" s="183">
        <f t="shared" ref="BK187" si="193">AVERAGE(U176:U187)</f>
        <v>211.16833333333332</v>
      </c>
      <c r="BL187" s="180">
        <f t="shared" ref="BL187" si="194">AVERAGE(V176:V187)</f>
        <v>5.1507333333333341</v>
      </c>
      <c r="BM187" s="181">
        <f t="shared" ref="BM187" si="195">AVERAGE(W176:W187)</f>
        <v>5.1507333333333341</v>
      </c>
      <c r="BN187" s="181">
        <f t="shared" ref="BN187" si="196">AVERAGE(X176:X187)</f>
        <v>5.1507333333333341</v>
      </c>
    </row>
    <row r="188" spans="1:66">
      <c r="A188" s="6">
        <v>45017</v>
      </c>
      <c r="B188" s="43">
        <f>Mensal!B188</f>
        <v>-9.500076932399959E-3</v>
      </c>
      <c r="C188" s="43">
        <f>Mensal!C188</f>
        <v>-9.500076932399959E-3</v>
      </c>
      <c r="D188" s="43">
        <f>Mensal!D188</f>
        <v>-9.500076932399959E-3</v>
      </c>
      <c r="E188" s="65">
        <f>Mensal!E188</f>
        <v>6.0999999999999995E-3</v>
      </c>
      <c r="F188" s="43">
        <f>Mensal!F188</f>
        <v>6.0999999999999995E-3</v>
      </c>
      <c r="G188" s="43">
        <f>Mensal!G188</f>
        <v>6.0999999999999995E-3</v>
      </c>
      <c r="H188" s="45">
        <f t="shared" si="160"/>
        <v>108.93364637985415</v>
      </c>
      <c r="I188" s="42">
        <f>I187+(I187*F188)</f>
        <v>194.28510998409138</v>
      </c>
      <c r="J188" s="45"/>
      <c r="K188" s="43"/>
      <c r="L188" s="43">
        <f t="shared" ref="L188:L219" si="197">I188/I176-1</f>
        <v>4.1847057820648237E-2</v>
      </c>
      <c r="M188" s="65">
        <f t="shared" si="124"/>
        <v>3.0725417032555491E-3</v>
      </c>
      <c r="N188" s="43">
        <f t="shared" si="125"/>
        <v>3.0725417032555491E-3</v>
      </c>
      <c r="O188" s="43">
        <f t="shared" si="126"/>
        <v>3.0725417032555491E-3</v>
      </c>
      <c r="P188" s="65">
        <f>Mensal!K188</f>
        <v>0.13750000000000001</v>
      </c>
      <c r="Q188" s="43">
        <f>Mensal!L188</f>
        <v>0.13750000000000001</v>
      </c>
      <c r="R188" s="43">
        <f>Mensal!M188</f>
        <v>0.13750000000000001</v>
      </c>
      <c r="S188" s="104">
        <f>Mensal!N188</f>
        <v>224</v>
      </c>
      <c r="T188" s="124">
        <f>Mensal!O188</f>
        <v>224</v>
      </c>
      <c r="U188" s="124">
        <f>Mensal!P188</f>
        <v>224</v>
      </c>
      <c r="V188" s="73">
        <f>Mensal!Q188</f>
        <v>5</v>
      </c>
      <c r="W188" s="42">
        <f>Mensal!R188</f>
        <v>5</v>
      </c>
      <c r="X188" s="42">
        <f>Mensal!S188</f>
        <v>5</v>
      </c>
      <c r="Y188" s="188">
        <f t="shared" si="161"/>
        <v>-9.5899780706689697E-3</v>
      </c>
      <c r="Z188" s="189">
        <f t="shared" si="162"/>
        <v>-9.5899780706689697E-3</v>
      </c>
      <c r="AA188" s="189">
        <f t="shared" si="163"/>
        <v>-9.5899780706689697E-3</v>
      </c>
      <c r="AB188" s="190">
        <f t="shared" si="164"/>
        <v>2.1754553804000043E-2</v>
      </c>
      <c r="AC188" s="189">
        <f t="shared" si="165"/>
        <v>2.1754553804000043E-2</v>
      </c>
      <c r="AD188" s="189">
        <f t="shared" si="166"/>
        <v>2.1754553804000043E-2</v>
      </c>
      <c r="AE188" s="190">
        <f t="shared" si="167"/>
        <v>9.2459756536897864E-3</v>
      </c>
      <c r="AF188" s="189">
        <f t="shared" si="168"/>
        <v>9.2459756536897864E-3</v>
      </c>
      <c r="AG188" s="189">
        <f t="shared" si="169"/>
        <v>9.2459756536897864E-3</v>
      </c>
      <c r="AH188" s="163">
        <f t="shared" si="170"/>
        <v>0.13750000000000001</v>
      </c>
      <c r="AI188" s="162">
        <f t="shared" si="171"/>
        <v>0.13750000000000001</v>
      </c>
      <c r="AJ188" s="162">
        <f t="shared" si="172"/>
        <v>0.13750000000000001</v>
      </c>
      <c r="AK188" s="180">
        <f t="shared" si="173"/>
        <v>224</v>
      </c>
      <c r="AL188" s="181">
        <f t="shared" si="174"/>
        <v>224</v>
      </c>
      <c r="AM188" s="181">
        <f t="shared" si="175"/>
        <v>224</v>
      </c>
      <c r="AN188" s="180">
        <f t="shared" si="176"/>
        <v>5</v>
      </c>
      <c r="AO188" s="181">
        <f t="shared" si="177"/>
        <v>5</v>
      </c>
      <c r="AP188" s="181">
        <f t="shared" si="178"/>
        <v>5</v>
      </c>
      <c r="AQ188" s="188">
        <f t="shared" si="179"/>
        <v>-2.1667927640358187E-2</v>
      </c>
      <c r="AR188" s="189">
        <f t="shared" si="180"/>
        <v>-2.1667927640358187E-2</v>
      </c>
      <c r="AS188" s="189">
        <f t="shared" si="181"/>
        <v>-2.1667927640358187E-2</v>
      </c>
      <c r="AT188" s="190">
        <f t="shared" si="182"/>
        <v>4.1847057820648237E-2</v>
      </c>
      <c r="AU188" s="189">
        <f t="shared" si="183"/>
        <v>4.1847057820648237E-2</v>
      </c>
      <c r="AV188" s="189">
        <f t="shared" si="184"/>
        <v>4.1847057820648237E-2</v>
      </c>
      <c r="AW188" s="190">
        <f t="shared" si="185"/>
        <v>3.7500000000000311E-2</v>
      </c>
      <c r="AX188" s="189">
        <f t="shared" si="186"/>
        <v>3.7500000000000311E-2</v>
      </c>
      <c r="AY188" s="189">
        <f t="shared" si="187"/>
        <v>3.7500000000000311E-2</v>
      </c>
      <c r="AZ188" s="163">
        <f t="shared" si="188"/>
        <v>0.13750000000000001</v>
      </c>
      <c r="BA188" s="162">
        <f t="shared" si="189"/>
        <v>0.13750000000000001</v>
      </c>
      <c r="BB188" s="162">
        <f t="shared" si="190"/>
        <v>0.13750000000000001</v>
      </c>
      <c r="BC188" s="180">
        <f t="shared" ref="BC188:BC190" si="198">S188</f>
        <v>224</v>
      </c>
      <c r="BD188" s="181">
        <f t="shared" ref="BD188:BD190" si="199">T188</f>
        <v>224</v>
      </c>
      <c r="BE188" s="181">
        <f t="shared" ref="BE188:BE190" si="200">U188</f>
        <v>224</v>
      </c>
      <c r="BF188" s="180">
        <f t="shared" ref="BF188:BF190" si="201">V188</f>
        <v>5</v>
      </c>
      <c r="BG188" s="181">
        <f t="shared" ref="BG188:BG190" si="202">W188</f>
        <v>5</v>
      </c>
      <c r="BH188" s="181">
        <f t="shared" ref="BH188:BH190" si="203">X188</f>
        <v>5</v>
      </c>
      <c r="BI188" s="182">
        <f t="shared" ref="BI188:BI190" si="204">AVERAGE(S177:S188)</f>
        <v>245.98749999999998</v>
      </c>
      <c r="BJ188" s="183">
        <f t="shared" ref="BJ188:BJ190" si="205">AVERAGE(T177:T188)</f>
        <v>218.98750000000004</v>
      </c>
      <c r="BK188" s="183">
        <f t="shared" ref="BK188:BK190" si="206">AVERAGE(U177:U188)</f>
        <v>211.48750000000004</v>
      </c>
      <c r="BL188" s="180">
        <f t="shared" ref="BL188:BL190" si="207">AVERAGE(V177:V188)</f>
        <v>5.1574750000000007</v>
      </c>
      <c r="BM188" s="181">
        <f t="shared" ref="BM188:BM190" si="208">AVERAGE(W177:W188)</f>
        <v>5.1574750000000007</v>
      </c>
      <c r="BN188" s="181">
        <f t="shared" ref="BN188:BN190" si="209">AVERAGE(X177:X188)</f>
        <v>5.1574750000000007</v>
      </c>
    </row>
    <row r="189" spans="1:66">
      <c r="A189" s="6">
        <v>45047</v>
      </c>
      <c r="B189" s="43">
        <f>Mensal!B189</f>
        <v>-1.8440658609207405E-2</v>
      </c>
      <c r="C189" s="43">
        <f>Mensal!C189</f>
        <v>-1.8440658609207405E-2</v>
      </c>
      <c r="D189" s="43">
        <f>Mensal!D189</f>
        <v>-1.8440658609207405E-2</v>
      </c>
      <c r="E189" s="65">
        <f>Mensal!E189</f>
        <v>2.3E-3</v>
      </c>
      <c r="F189" s="43">
        <f>Mensal!F189</f>
        <v>2.3E-3</v>
      </c>
      <c r="G189" s="43">
        <f>Mensal!G189</f>
        <v>2.3E-3</v>
      </c>
      <c r="H189" s="45">
        <f t="shared" si="160"/>
        <v>41.073342077649933</v>
      </c>
      <c r="I189" s="42">
        <f t="shared" si="157"/>
        <v>194.73196573705479</v>
      </c>
      <c r="J189" s="45"/>
      <c r="K189" s="43"/>
      <c r="L189" s="43">
        <f t="shared" si="197"/>
        <v>3.9358321940515362E-2</v>
      </c>
      <c r="M189" s="65">
        <f t="shared" si="124"/>
        <v>3.0725417032555491E-3</v>
      </c>
      <c r="N189" s="43">
        <f t="shared" si="125"/>
        <v>3.0725417032555491E-3</v>
      </c>
      <c r="O189" s="43">
        <f t="shared" si="126"/>
        <v>3.0725417032555491E-3</v>
      </c>
      <c r="P189" s="65">
        <f>Mensal!K189</f>
        <v>0.13750000000000001</v>
      </c>
      <c r="Q189" s="43">
        <f>Mensal!L189</f>
        <v>0.13750000000000001</v>
      </c>
      <c r="R189" s="43">
        <f>Mensal!M189</f>
        <v>0.13750000000000001</v>
      </c>
      <c r="S189" s="104">
        <f>Mensal!N189</f>
        <v>212</v>
      </c>
      <c r="T189" s="124">
        <f>Mensal!O189</f>
        <v>212</v>
      </c>
      <c r="U189" s="124">
        <f>Mensal!P189</f>
        <v>212</v>
      </c>
      <c r="V189" s="73">
        <f>Mensal!Q189</f>
        <v>5.0999999999999996</v>
      </c>
      <c r="W189" s="42">
        <f>Mensal!R189</f>
        <v>5.0999999999999996</v>
      </c>
      <c r="X189" s="42">
        <f>Mensal!S189</f>
        <v>5.0999999999999996</v>
      </c>
      <c r="Y189" s="188">
        <f t="shared" si="161"/>
        <v>-2.7265116075064433E-2</v>
      </c>
      <c r="Z189" s="189">
        <f t="shared" si="162"/>
        <v>-2.7265116075064433E-2</v>
      </c>
      <c r="AA189" s="189">
        <f t="shared" si="163"/>
        <v>-2.7265116075064433E-2</v>
      </c>
      <c r="AB189" s="190">
        <f t="shared" si="164"/>
        <v>1.5573769613000055E-2</v>
      </c>
      <c r="AC189" s="189">
        <f t="shared" si="165"/>
        <v>1.5573769613000055E-2</v>
      </c>
      <c r="AD189" s="189">
        <f t="shared" si="166"/>
        <v>1.5573769613000055E-2</v>
      </c>
      <c r="AE189" s="190">
        <f t="shared" si="167"/>
        <v>9.2459756536897864E-3</v>
      </c>
      <c r="AF189" s="189">
        <f t="shared" si="168"/>
        <v>9.2459756536897864E-3</v>
      </c>
      <c r="AG189" s="189">
        <f t="shared" si="169"/>
        <v>9.2459756536897864E-3</v>
      </c>
      <c r="AH189" s="163">
        <f t="shared" si="170"/>
        <v>0.13750000000000001</v>
      </c>
      <c r="AI189" s="162">
        <f t="shared" si="171"/>
        <v>0.13750000000000001</v>
      </c>
      <c r="AJ189" s="162">
        <f t="shared" si="172"/>
        <v>0.13750000000000001</v>
      </c>
      <c r="AK189" s="180">
        <f t="shared" si="173"/>
        <v>212</v>
      </c>
      <c r="AL189" s="181">
        <f t="shared" si="174"/>
        <v>212</v>
      </c>
      <c r="AM189" s="181">
        <f t="shared" si="175"/>
        <v>212</v>
      </c>
      <c r="AN189" s="180">
        <f t="shared" si="176"/>
        <v>5.0999999999999996</v>
      </c>
      <c r="AO189" s="181">
        <f t="shared" si="177"/>
        <v>5.0999999999999996</v>
      </c>
      <c r="AP189" s="181">
        <f t="shared" ref="AP189:AP192" si="210">X189</f>
        <v>5.0999999999999996</v>
      </c>
      <c r="AQ189" s="188">
        <f t="shared" ref="AQ189:AQ192" si="211">FVSCHEDULE(1,B178:B189)-1</f>
        <v>-4.4676696571011698E-2</v>
      </c>
      <c r="AR189" s="189">
        <f t="shared" ref="AR189:AR192" si="212">FVSCHEDULE(1,C178:C189)-1</f>
        <v>-4.4676696571011698E-2</v>
      </c>
      <c r="AS189" s="189">
        <f t="shared" ref="AS189:AS192" si="213">FVSCHEDULE(1,D178:D189)-1</f>
        <v>-4.4676696571011698E-2</v>
      </c>
      <c r="AT189" s="190">
        <f t="shared" ref="AT189:AT192" si="214">FVSCHEDULE(1,E178:E189)-1</f>
        <v>3.9358321940515362E-2</v>
      </c>
      <c r="AU189" s="189">
        <f t="shared" ref="AU189:AU192" si="215">FVSCHEDULE(1,F178:F189)-1</f>
        <v>3.9358321940515362E-2</v>
      </c>
      <c r="AV189" s="189">
        <f t="shared" ref="AV189:AV192" si="216">FVSCHEDULE(1,G178:G189)-1</f>
        <v>3.9358321940515362E-2</v>
      </c>
      <c r="AW189" s="190">
        <f t="shared" ref="AW189:AW192" si="217">FVSCHEDULE(1,M178:M189)-1</f>
        <v>3.7500000000000311E-2</v>
      </c>
      <c r="AX189" s="189">
        <f t="shared" ref="AX189:AX192" si="218">FVSCHEDULE(1,N178:N189)-1</f>
        <v>3.7500000000000311E-2</v>
      </c>
      <c r="AY189" s="189">
        <f t="shared" si="187"/>
        <v>3.7500000000000311E-2</v>
      </c>
      <c r="AZ189" s="163">
        <f t="shared" si="188"/>
        <v>0.13750000000000001</v>
      </c>
      <c r="BA189" s="162">
        <f t="shared" si="189"/>
        <v>0.13750000000000001</v>
      </c>
      <c r="BB189" s="162">
        <f t="shared" si="190"/>
        <v>0.13750000000000001</v>
      </c>
      <c r="BC189" s="180">
        <f t="shared" si="198"/>
        <v>212</v>
      </c>
      <c r="BD189" s="181">
        <f t="shared" si="199"/>
        <v>212</v>
      </c>
      <c r="BE189" s="181">
        <f t="shared" si="200"/>
        <v>212</v>
      </c>
      <c r="BF189" s="180">
        <f t="shared" si="201"/>
        <v>5.0999999999999996</v>
      </c>
      <c r="BG189" s="181">
        <f t="shared" si="202"/>
        <v>5.0999999999999996</v>
      </c>
      <c r="BH189" s="181">
        <f t="shared" si="203"/>
        <v>5.0999999999999996</v>
      </c>
      <c r="BI189" s="182">
        <f t="shared" si="204"/>
        <v>245.22333333333333</v>
      </c>
      <c r="BJ189" s="183">
        <f t="shared" si="205"/>
        <v>218.22333333333336</v>
      </c>
      <c r="BK189" s="183">
        <f t="shared" si="206"/>
        <v>210.72333333333336</v>
      </c>
      <c r="BL189" s="180">
        <f t="shared" si="207"/>
        <v>5.1884000000000006</v>
      </c>
      <c r="BM189" s="181">
        <f t="shared" si="208"/>
        <v>5.1884000000000006</v>
      </c>
      <c r="BN189" s="181">
        <f t="shared" si="209"/>
        <v>5.1884000000000006</v>
      </c>
    </row>
    <row r="190" spans="1:66">
      <c r="A190" s="6">
        <v>45078</v>
      </c>
      <c r="B190" s="43">
        <f>Mensal!B190</f>
        <v>-1.9298484949087924E-2</v>
      </c>
      <c r="C190" s="43">
        <f>Mensal!C190</f>
        <v>-1.9298484949087924E-2</v>
      </c>
      <c r="D190" s="43">
        <f>Mensal!D190</f>
        <v>-1.9298484949087924E-2</v>
      </c>
      <c r="E190" s="65">
        <f>Mensal!E190</f>
        <v>-8.0000000000000004E-4</v>
      </c>
      <c r="F190" s="43">
        <f>Mensal!F190</f>
        <v>-8.0000000000000004E-4</v>
      </c>
      <c r="G190" s="43">
        <f>Mensal!G190</f>
        <v>-8.0000000000000004E-4</v>
      </c>
      <c r="H190" s="45">
        <f t="shared" si="156"/>
        <v>-14.28637985309563</v>
      </c>
      <c r="I190" s="42">
        <f t="shared" si="157"/>
        <v>194.57618016446514</v>
      </c>
      <c r="J190" s="45"/>
      <c r="K190" s="43">
        <f t="shared" ref="K190" si="219">(AVERAGE(I188:I190)/AVERAGE(I176:I178))-1</f>
        <v>3.7586817968296549E-2</v>
      </c>
      <c r="L190" s="43">
        <f t="shared" si="197"/>
        <v>3.161501468457617E-2</v>
      </c>
      <c r="M190" s="65">
        <f t="shared" si="124"/>
        <v>3.0725417032555491E-3</v>
      </c>
      <c r="N190" s="43">
        <f t="shared" si="125"/>
        <v>3.0725417032555491E-3</v>
      </c>
      <c r="O190" s="43">
        <f t="shared" si="126"/>
        <v>3.0725417032555491E-3</v>
      </c>
      <c r="P190" s="65">
        <f>Mensal!K190</f>
        <v>0.13750000000000001</v>
      </c>
      <c r="Q190" s="43">
        <f>Mensal!L190</f>
        <v>0.13750000000000001</v>
      </c>
      <c r="R190" s="43">
        <f>Mensal!M190</f>
        <v>0.13750000000000001</v>
      </c>
      <c r="S190" s="104">
        <f>Mensal!N190</f>
        <v>176</v>
      </c>
      <c r="T190" s="124">
        <f>Mensal!O190</f>
        <v>176</v>
      </c>
      <c r="U190" s="124">
        <f>Mensal!P190</f>
        <v>176</v>
      </c>
      <c r="V190" s="73">
        <f>Mensal!Q190</f>
        <v>4.82</v>
      </c>
      <c r="W190" s="42">
        <f>Mensal!R190</f>
        <v>4.82</v>
      </c>
      <c r="X190" s="42">
        <f>Mensal!S190</f>
        <v>4.82</v>
      </c>
      <c r="Y190" s="188">
        <f t="shared" ref="Y190:Y192" si="220">FVSCHEDULE(1,B188:B190)-1</f>
        <v>-4.6528199807625792E-2</v>
      </c>
      <c r="Z190" s="189">
        <f t="shared" ref="Z190:Z192" si="221">FVSCHEDULE(1,C188:C190)-1</f>
        <v>-4.6528199807625792E-2</v>
      </c>
      <c r="AA190" s="189">
        <f t="shared" ref="AA190:AA192" si="222">FVSCHEDULE(1,D188:D190)-1</f>
        <v>-4.6528199807625792E-2</v>
      </c>
      <c r="AB190" s="190">
        <f t="shared" ref="AB190:AB192" si="223">FVSCHEDULE(1,E188:E190)-1</f>
        <v>7.60729877599986E-3</v>
      </c>
      <c r="AC190" s="189">
        <f t="shared" ref="AC190:AC192" si="224">FVSCHEDULE(1,F188:F190)-1</f>
        <v>7.60729877599986E-3</v>
      </c>
      <c r="AD190" s="189">
        <f t="shared" ref="AD190:AD192" si="225">FVSCHEDULE(1,G188:G190)-1</f>
        <v>7.60729877599986E-3</v>
      </c>
      <c r="AE190" s="190">
        <f t="shared" ref="AE190:AE192" si="226">FVSCHEDULE(1,M188:M190)-1</f>
        <v>9.2459756536897864E-3</v>
      </c>
      <c r="AF190" s="189">
        <f t="shared" ref="AF190:AF192" si="227">FVSCHEDULE(1,N188:N190)-1</f>
        <v>9.2459756536897864E-3</v>
      </c>
      <c r="AG190" s="189">
        <f t="shared" ref="AG190:AG192" si="228">FVSCHEDULE(1,O188:O190)-1</f>
        <v>9.2459756536897864E-3</v>
      </c>
      <c r="AH190" s="163">
        <f t="shared" ref="AH190:AH192" si="229">P190</f>
        <v>0.13750000000000001</v>
      </c>
      <c r="AI190" s="162">
        <f t="shared" ref="AI190:AI192" si="230">Q190</f>
        <v>0.13750000000000001</v>
      </c>
      <c r="AJ190" s="162">
        <f t="shared" ref="AJ190:AJ192" si="231">R190</f>
        <v>0.13750000000000001</v>
      </c>
      <c r="AK190" s="180">
        <f t="shared" ref="AK190:AK192" si="232">S190</f>
        <v>176</v>
      </c>
      <c r="AL190" s="181">
        <f t="shared" ref="AL190:AL192" si="233">T190</f>
        <v>176</v>
      </c>
      <c r="AM190" s="181">
        <f t="shared" ref="AM190:AM192" si="234">U190</f>
        <v>176</v>
      </c>
      <c r="AN190" s="180">
        <f t="shared" ref="AN190:AN192" si="235">V190</f>
        <v>4.82</v>
      </c>
      <c r="AO190" s="181">
        <f t="shared" ref="AO190:AO192" si="236">W190</f>
        <v>4.82</v>
      </c>
      <c r="AP190" s="181">
        <f t="shared" si="210"/>
        <v>4.82</v>
      </c>
      <c r="AQ190" s="188">
        <f t="shared" si="211"/>
        <v>-6.8563994942906104E-2</v>
      </c>
      <c r="AR190" s="189">
        <f t="shared" si="212"/>
        <v>-6.8563994942906104E-2</v>
      </c>
      <c r="AS190" s="189">
        <f t="shared" si="213"/>
        <v>-6.8563994942906104E-2</v>
      </c>
      <c r="AT190" s="190">
        <f t="shared" si="214"/>
        <v>3.161501468457617E-2</v>
      </c>
      <c r="AU190" s="189">
        <f t="shared" si="215"/>
        <v>3.161501468457617E-2</v>
      </c>
      <c r="AV190" s="189">
        <f t="shared" si="216"/>
        <v>3.161501468457617E-2</v>
      </c>
      <c r="AW190" s="190">
        <f t="shared" si="217"/>
        <v>3.7500000000000311E-2</v>
      </c>
      <c r="AX190" s="189">
        <f t="shared" si="218"/>
        <v>3.7500000000000311E-2</v>
      </c>
      <c r="AY190" s="189">
        <f t="shared" ref="AY190" si="237">FVSCHEDULE(1,O179:O190)-1</f>
        <v>3.7500000000000311E-2</v>
      </c>
      <c r="AZ190" s="163">
        <f t="shared" ref="AZ190" si="238">P190</f>
        <v>0.13750000000000001</v>
      </c>
      <c r="BA190" s="162">
        <f t="shared" ref="BA190" si="239">Q190</f>
        <v>0.13750000000000001</v>
      </c>
      <c r="BB190" s="162">
        <f t="shared" ref="BB190" si="240">R190</f>
        <v>0.13750000000000001</v>
      </c>
      <c r="BC190" s="180">
        <f t="shared" si="198"/>
        <v>176</v>
      </c>
      <c r="BD190" s="181">
        <f t="shared" si="199"/>
        <v>176</v>
      </c>
      <c r="BE190" s="181">
        <f t="shared" si="200"/>
        <v>176</v>
      </c>
      <c r="BF190" s="180">
        <f t="shared" si="201"/>
        <v>4.82</v>
      </c>
      <c r="BG190" s="181">
        <f t="shared" si="202"/>
        <v>4.82</v>
      </c>
      <c r="BH190" s="181">
        <f t="shared" si="203"/>
        <v>4.82</v>
      </c>
      <c r="BI190" s="182">
        <f t="shared" si="204"/>
        <v>241.3758333333333</v>
      </c>
      <c r="BJ190" s="183">
        <f t="shared" si="205"/>
        <v>214.37583333333336</v>
      </c>
      <c r="BK190" s="183">
        <f t="shared" si="206"/>
        <v>206.87583333333336</v>
      </c>
      <c r="BL190" s="180">
        <f t="shared" si="207"/>
        <v>5.1535666666666673</v>
      </c>
      <c r="BM190" s="181">
        <f t="shared" si="208"/>
        <v>5.1535666666666673</v>
      </c>
      <c r="BN190" s="181">
        <f t="shared" si="209"/>
        <v>5.1535666666666673</v>
      </c>
    </row>
    <row r="191" spans="1:66">
      <c r="A191" s="6">
        <v>45108</v>
      </c>
      <c r="B191" s="43">
        <f>Mensal!B191</f>
        <v>-7.2361007185164361E-3</v>
      </c>
      <c r="C191" s="43">
        <f>Mensal!C191</f>
        <v>-7.2361007185164361E-3</v>
      </c>
      <c r="D191" s="43">
        <f>Mensal!D191</f>
        <v>-7.2361007185164361E-3</v>
      </c>
      <c r="E191" s="65">
        <f>Mensal!E191</f>
        <v>1.1999999999999999E-3</v>
      </c>
      <c r="F191" s="43">
        <f>Mensal!F191</f>
        <v>1.1999999999999999E-3</v>
      </c>
      <c r="G191" s="43">
        <f>Mensal!G191</f>
        <v>1.1999999999999999E-3</v>
      </c>
      <c r="H191" s="45">
        <f t="shared" ref="H191" si="241">(F191*H190)/F190</f>
        <v>21.42956977964344</v>
      </c>
      <c r="I191" s="42">
        <f t="shared" si="157"/>
        <v>194.8096715806625</v>
      </c>
      <c r="J191" s="45"/>
      <c r="K191" s="43"/>
      <c r="L191" s="43">
        <f t="shared" si="197"/>
        <v>3.9924438886626668E-2</v>
      </c>
      <c r="M191" s="65">
        <f t="shared" si="124"/>
        <v>3.0725417032555491E-3</v>
      </c>
      <c r="N191" s="43">
        <f t="shared" si="125"/>
        <v>3.0725417032555491E-3</v>
      </c>
      <c r="O191" s="43">
        <f t="shared" si="126"/>
        <v>3.0725417032555491E-3</v>
      </c>
      <c r="P191" s="65">
        <f>Mensal!K191</f>
        <v>0.13750000000000001</v>
      </c>
      <c r="Q191" s="43">
        <f>Mensal!L191</f>
        <v>0.13750000000000001</v>
      </c>
      <c r="R191" s="43">
        <f>Mensal!M191</f>
        <v>0.13750000000000001</v>
      </c>
      <c r="S191" s="104">
        <f>Mensal!N191</f>
        <v>163</v>
      </c>
      <c r="T191" s="124">
        <f>Mensal!O191</f>
        <v>163</v>
      </c>
      <c r="U191" s="124">
        <f>Mensal!P191</f>
        <v>163</v>
      </c>
      <c r="V191" s="73">
        <f>Mensal!Q191</f>
        <v>4.74</v>
      </c>
      <c r="W191" s="42">
        <f>Mensal!R191</f>
        <v>4.74</v>
      </c>
      <c r="X191" s="42">
        <f>Mensal!S191</f>
        <v>4.74</v>
      </c>
      <c r="Y191" s="188">
        <f t="shared" si="220"/>
        <v>-4.434885842054237E-2</v>
      </c>
      <c r="Z191" s="189">
        <f t="shared" si="221"/>
        <v>-4.434885842054237E-2</v>
      </c>
      <c r="AA191" s="189">
        <f t="shared" si="222"/>
        <v>-4.434885842054237E-2</v>
      </c>
      <c r="AB191" s="190">
        <f t="shared" si="223"/>
        <v>2.6999577919999407E-3</v>
      </c>
      <c r="AC191" s="189">
        <f t="shared" si="224"/>
        <v>2.6999577919999407E-3</v>
      </c>
      <c r="AD191" s="189">
        <f t="shared" si="225"/>
        <v>2.6999577919999407E-3</v>
      </c>
      <c r="AE191" s="190">
        <f t="shared" si="226"/>
        <v>9.2459756536897864E-3</v>
      </c>
      <c r="AF191" s="189">
        <f t="shared" si="227"/>
        <v>9.2459756536897864E-3</v>
      </c>
      <c r="AG191" s="189">
        <f t="shared" si="228"/>
        <v>9.2459756536897864E-3</v>
      </c>
      <c r="AH191" s="163">
        <f t="shared" si="229"/>
        <v>0.13750000000000001</v>
      </c>
      <c r="AI191" s="162">
        <f t="shared" si="230"/>
        <v>0.13750000000000001</v>
      </c>
      <c r="AJ191" s="162">
        <f t="shared" si="231"/>
        <v>0.13750000000000001</v>
      </c>
      <c r="AK191" s="180">
        <f t="shared" si="232"/>
        <v>163</v>
      </c>
      <c r="AL191" s="181">
        <f t="shared" si="233"/>
        <v>163</v>
      </c>
      <c r="AM191" s="181">
        <f t="shared" si="234"/>
        <v>163</v>
      </c>
      <c r="AN191" s="180">
        <f t="shared" si="235"/>
        <v>4.74</v>
      </c>
      <c r="AO191" s="181">
        <f t="shared" si="236"/>
        <v>4.74</v>
      </c>
      <c r="AP191" s="181">
        <f t="shared" si="210"/>
        <v>4.74</v>
      </c>
      <c r="AQ191" s="188">
        <f t="shared" si="211"/>
        <v>-7.7206374361904695E-2</v>
      </c>
      <c r="AR191" s="189">
        <f t="shared" si="212"/>
        <v>-7.7206374361904695E-2</v>
      </c>
      <c r="AS191" s="189">
        <f t="shared" si="213"/>
        <v>-7.7206374361904695E-2</v>
      </c>
      <c r="AT191" s="190">
        <f t="shared" si="214"/>
        <v>3.9924438886627112E-2</v>
      </c>
      <c r="AU191" s="189">
        <f t="shared" si="215"/>
        <v>3.9924438886627112E-2</v>
      </c>
      <c r="AV191" s="189">
        <f t="shared" si="216"/>
        <v>3.9924438886627112E-2</v>
      </c>
      <c r="AW191" s="190">
        <f t="shared" si="217"/>
        <v>3.7500000000000311E-2</v>
      </c>
      <c r="AX191" s="189">
        <f t="shared" si="218"/>
        <v>3.7500000000000311E-2</v>
      </c>
      <c r="AY191" s="189">
        <f t="shared" ref="AY191" si="242">FVSCHEDULE(1,O180:O191)-1</f>
        <v>3.7500000000000311E-2</v>
      </c>
      <c r="AZ191" s="163">
        <f t="shared" ref="AZ191" si="243">P191</f>
        <v>0.13750000000000001</v>
      </c>
      <c r="BA191" s="162">
        <f t="shared" ref="BA191" si="244">Q191</f>
        <v>0.13750000000000001</v>
      </c>
      <c r="BB191" s="162">
        <f t="shared" ref="BB191" si="245">R191</f>
        <v>0.13750000000000001</v>
      </c>
      <c r="BC191" s="180">
        <f t="shared" ref="BC191:BC192" si="246">S191</f>
        <v>163</v>
      </c>
      <c r="BD191" s="181">
        <f t="shared" ref="BD191:BD192" si="247">T191</f>
        <v>163</v>
      </c>
      <c r="BE191" s="181">
        <f t="shared" ref="BE191:BE192" si="248">U191</f>
        <v>163</v>
      </c>
      <c r="BF191" s="180">
        <f t="shared" ref="BF191:BF192" si="249">V191</f>
        <v>4.74</v>
      </c>
      <c r="BG191" s="181">
        <f t="shared" ref="BG191:BG192" si="250">W191</f>
        <v>4.74</v>
      </c>
      <c r="BH191" s="181">
        <f t="shared" ref="BH191:BH192" si="251">X191</f>
        <v>4.74</v>
      </c>
      <c r="BI191" s="182">
        <f t="shared" ref="BI191:BI192" si="252">AVERAGE(S180:S191)</f>
        <v>236.36166666666668</v>
      </c>
      <c r="BJ191" s="183">
        <f t="shared" ref="BJ191:BJ192" si="253">AVERAGE(T180:T191)</f>
        <v>209.36166666666668</v>
      </c>
      <c r="BK191" s="183">
        <f t="shared" ref="BK191:BK192" si="254">AVERAGE(U180:U191)</f>
        <v>201.86166666666668</v>
      </c>
      <c r="BL191" s="180">
        <f t="shared" ref="BL191:BL192" si="255">AVERAGE(V180:V191)</f>
        <v>5.1162000000000001</v>
      </c>
      <c r="BM191" s="181">
        <f t="shared" ref="BM191:BM192" si="256">AVERAGE(W180:W191)</f>
        <v>5.1162000000000001</v>
      </c>
      <c r="BN191" s="181">
        <f t="shared" ref="BN191:BN192" si="257">AVERAGE(X180:X191)</f>
        <v>5.1162000000000001</v>
      </c>
    </row>
    <row r="192" spans="1:66">
      <c r="A192" s="6">
        <v>45139</v>
      </c>
      <c r="B192" s="43">
        <f>Mensal!B192</f>
        <v>-1.3560617996581925E-3</v>
      </c>
      <c r="C192" s="43">
        <f>Mensal!C192</f>
        <v>-1.3560617996581925E-3</v>
      </c>
      <c r="D192" s="43">
        <f>Mensal!D192</f>
        <v>-1.3560617996581925E-3</v>
      </c>
      <c r="E192" s="65">
        <f>Mensal!E192</f>
        <v>2.3E-3</v>
      </c>
      <c r="F192" s="43">
        <f>Mensal!F192</f>
        <v>2.3E-3</v>
      </c>
      <c r="G192" s="43">
        <f>Mensal!G192</f>
        <v>2.3E-3</v>
      </c>
      <c r="H192" s="45">
        <f t="shared" ref="H192:H193" si="258">(F192*H191)/F191</f>
        <v>41.073342077649933</v>
      </c>
      <c r="I192" s="42">
        <f t="shared" si="157"/>
        <v>195.25773382529803</v>
      </c>
      <c r="J192" s="45"/>
      <c r="K192" s="43"/>
      <c r="L192" s="43">
        <f t="shared" si="197"/>
        <v>4.6082160875216882E-2</v>
      </c>
      <c r="M192" s="65">
        <f t="shared" si="124"/>
        <v>2.668808767629649E-3</v>
      </c>
      <c r="N192" s="43">
        <f t="shared" si="125"/>
        <v>2.668808767629649E-3</v>
      </c>
      <c r="O192" s="43">
        <f t="shared" si="126"/>
        <v>2.668808767629649E-3</v>
      </c>
      <c r="P192" s="65">
        <f>Mensal!K192</f>
        <v>0.13250000000000001</v>
      </c>
      <c r="Q192" s="43">
        <f>Mensal!L192</f>
        <v>0.13250000000000001</v>
      </c>
      <c r="R192" s="43">
        <f>Mensal!M192</f>
        <v>0.13250000000000001</v>
      </c>
      <c r="S192" s="104">
        <f>Mensal!N192</f>
        <v>167.26</v>
      </c>
      <c r="T192" s="124">
        <f>Mensal!O192</f>
        <v>167.26</v>
      </c>
      <c r="U192" s="124">
        <f>Mensal!P192</f>
        <v>167.26</v>
      </c>
      <c r="V192" s="73">
        <f>Mensal!Q192</f>
        <v>4.92</v>
      </c>
      <c r="W192" s="42">
        <f>Mensal!R192</f>
        <v>4.92</v>
      </c>
      <c r="X192" s="42">
        <f>Mensal!S192</f>
        <v>4.92</v>
      </c>
      <c r="Y192" s="188">
        <f t="shared" si="220"/>
        <v>-2.771520851677145E-2</v>
      </c>
      <c r="Z192" s="189">
        <f t="shared" si="221"/>
        <v>-2.771520851677145E-2</v>
      </c>
      <c r="AA192" s="189">
        <f t="shared" si="222"/>
        <v>-2.771520851677145E-2</v>
      </c>
      <c r="AB192" s="190">
        <f t="shared" si="223"/>
        <v>2.6999577919999407E-3</v>
      </c>
      <c r="AC192" s="189">
        <f t="shared" si="224"/>
        <v>2.6999577919999407E-3</v>
      </c>
      <c r="AD192" s="189">
        <f t="shared" si="225"/>
        <v>2.6999577919999407E-3</v>
      </c>
      <c r="AE192" s="190">
        <f t="shared" si="226"/>
        <v>8.8397579340546706E-3</v>
      </c>
      <c r="AF192" s="189">
        <f t="shared" si="227"/>
        <v>8.8397579340546706E-3</v>
      </c>
      <c r="AG192" s="189">
        <f t="shared" si="228"/>
        <v>8.8397579340546706E-3</v>
      </c>
      <c r="AH192" s="163">
        <f t="shared" si="229"/>
        <v>0.13250000000000001</v>
      </c>
      <c r="AI192" s="162">
        <f t="shared" si="230"/>
        <v>0.13250000000000001</v>
      </c>
      <c r="AJ192" s="162">
        <f t="shared" si="231"/>
        <v>0.13250000000000001</v>
      </c>
      <c r="AK192" s="180">
        <f t="shared" si="232"/>
        <v>167.26</v>
      </c>
      <c r="AL192" s="181">
        <f t="shared" si="233"/>
        <v>167.26</v>
      </c>
      <c r="AM192" s="181">
        <f t="shared" si="234"/>
        <v>167.26</v>
      </c>
      <c r="AN192" s="180">
        <f t="shared" si="235"/>
        <v>4.92</v>
      </c>
      <c r="AO192" s="181">
        <f t="shared" si="236"/>
        <v>4.92</v>
      </c>
      <c r="AP192" s="181">
        <f t="shared" si="210"/>
        <v>4.92</v>
      </c>
      <c r="AQ192" s="188">
        <f t="shared" si="211"/>
        <v>-7.1977255763379766E-2</v>
      </c>
      <c r="AR192" s="189">
        <f t="shared" si="212"/>
        <v>-7.1977255763379766E-2</v>
      </c>
      <c r="AS192" s="189">
        <f t="shared" si="213"/>
        <v>-7.1977255763379766E-2</v>
      </c>
      <c r="AT192" s="190">
        <f t="shared" si="214"/>
        <v>4.6082160875216882E-2</v>
      </c>
      <c r="AU192" s="189">
        <f t="shared" si="215"/>
        <v>4.6082160875216882E-2</v>
      </c>
      <c r="AV192" s="189">
        <f t="shared" si="216"/>
        <v>4.6082160875216882E-2</v>
      </c>
      <c r="AW192" s="190">
        <f t="shared" si="217"/>
        <v>3.7082410141543454E-2</v>
      </c>
      <c r="AX192" s="189">
        <f t="shared" si="218"/>
        <v>3.7082410141543454E-2</v>
      </c>
      <c r="AY192" s="189">
        <f t="shared" ref="AY192" si="259">FVSCHEDULE(1,O181:O192)-1</f>
        <v>3.7082410141543454E-2</v>
      </c>
      <c r="AZ192" s="163">
        <f t="shared" ref="AZ192" si="260">P192</f>
        <v>0.13250000000000001</v>
      </c>
      <c r="BA192" s="162">
        <f t="shared" ref="BA192" si="261">Q192</f>
        <v>0.13250000000000001</v>
      </c>
      <c r="BB192" s="162">
        <f t="shared" ref="BB192" si="262">R192</f>
        <v>0.13250000000000001</v>
      </c>
      <c r="BC192" s="180">
        <f t="shared" si="246"/>
        <v>167.26</v>
      </c>
      <c r="BD192" s="181">
        <f t="shared" si="247"/>
        <v>167.26</v>
      </c>
      <c r="BE192" s="181">
        <f t="shared" si="248"/>
        <v>167.26</v>
      </c>
      <c r="BF192" s="180">
        <f t="shared" si="249"/>
        <v>4.92</v>
      </c>
      <c r="BG192" s="181">
        <f t="shared" si="250"/>
        <v>4.92</v>
      </c>
      <c r="BH192" s="181">
        <f t="shared" si="251"/>
        <v>4.92</v>
      </c>
      <c r="BI192" s="182">
        <f t="shared" si="252"/>
        <v>230.28866666666667</v>
      </c>
      <c r="BJ192" s="183">
        <f t="shared" si="253"/>
        <v>205.08866666666668</v>
      </c>
      <c r="BK192" s="183">
        <f t="shared" si="254"/>
        <v>198.08866666666668</v>
      </c>
      <c r="BL192" s="180">
        <f t="shared" si="255"/>
        <v>5.094616666666667</v>
      </c>
      <c r="BM192" s="181">
        <f t="shared" si="256"/>
        <v>5.094616666666667</v>
      </c>
      <c r="BN192" s="181">
        <f t="shared" si="257"/>
        <v>5.094616666666667</v>
      </c>
    </row>
    <row r="193" spans="1:66">
      <c r="A193" s="6">
        <v>45170</v>
      </c>
      <c r="B193" s="43">
        <f>Mensal!B193</f>
        <v>3.7000000000000002E-3</v>
      </c>
      <c r="C193" s="43">
        <f>Mensal!C193</f>
        <v>3.7000000000000002E-3</v>
      </c>
      <c r="D193" s="43">
        <f>Mensal!D193</f>
        <v>3.7000000000000002E-3</v>
      </c>
      <c r="E193" s="65">
        <f>Mensal!E193</f>
        <v>2.5999999999999999E-3</v>
      </c>
      <c r="F193" s="43">
        <f>Mensal!F193</f>
        <v>2.5999999999999999E-3</v>
      </c>
      <c r="G193" s="43">
        <f>Mensal!G193</f>
        <v>2.5999999999999999E-3</v>
      </c>
      <c r="H193" s="45">
        <f t="shared" si="258"/>
        <v>46.43073452256079</v>
      </c>
      <c r="I193" s="42">
        <f t="shared" si="157"/>
        <v>195.76540393324382</v>
      </c>
      <c r="J193" s="45"/>
      <c r="K193" s="43">
        <f t="shared" ref="K193" si="263">(AVERAGE(I191:I193)/AVERAGE(I179:I181))-1</f>
        <v>4.5940021992099789E-2</v>
      </c>
      <c r="L193" s="43">
        <f t="shared" si="197"/>
        <v>5.1852346297756036E-2</v>
      </c>
      <c r="M193" s="65">
        <f t="shared" si="124"/>
        <v>2.2632796417700884E-3</v>
      </c>
      <c r="N193" s="43">
        <f t="shared" si="125"/>
        <v>2.2632796417700884E-3</v>
      </c>
      <c r="O193" s="43">
        <f t="shared" si="126"/>
        <v>2.2632796417700884E-3</v>
      </c>
      <c r="P193" s="65">
        <f>Mensal!K193</f>
        <v>0.1275</v>
      </c>
      <c r="Q193" s="43">
        <f>Mensal!L193</f>
        <v>0.1275</v>
      </c>
      <c r="R193" s="43">
        <f>Mensal!M193</f>
        <v>0.1275</v>
      </c>
      <c r="S193" s="104">
        <f>Mensal!N193</f>
        <v>185.55</v>
      </c>
      <c r="T193" s="124">
        <f>Mensal!O193</f>
        <v>185.55</v>
      </c>
      <c r="U193" s="124">
        <f>Mensal!P193</f>
        <v>185.55</v>
      </c>
      <c r="V193" s="73">
        <f>Mensal!Q193</f>
        <v>5.01</v>
      </c>
      <c r="W193" s="42">
        <f>Mensal!R193</f>
        <v>5.01</v>
      </c>
      <c r="X193" s="42">
        <f>Mensal!S193</f>
        <v>5.01</v>
      </c>
      <c r="Y193" s="188">
        <f t="shared" ref="Y193" si="264">FVSCHEDULE(1,B191:B193)-1</f>
        <v>-4.9141046131098154E-3</v>
      </c>
      <c r="Z193" s="189">
        <f t="shared" ref="Z193" si="265">FVSCHEDULE(1,C191:C193)-1</f>
        <v>-4.9141046131098154E-3</v>
      </c>
      <c r="AA193" s="189">
        <f t="shared" ref="AA193" si="266">FVSCHEDULE(1,D191:D193)-1</f>
        <v>-4.9141046131098154E-3</v>
      </c>
      <c r="AB193" s="190">
        <f t="shared" ref="AB193" si="267">FVSCHEDULE(1,E191:E193)-1</f>
        <v>6.1118671760000964E-3</v>
      </c>
      <c r="AC193" s="189">
        <f t="shared" ref="AC193" si="268">FVSCHEDULE(1,F191:F193)-1</f>
        <v>6.1118671760000964E-3</v>
      </c>
      <c r="AD193" s="189">
        <f t="shared" ref="AD193" si="269">FVSCHEDULE(1,G191:G193)-1</f>
        <v>6.1118671760000964E-3</v>
      </c>
      <c r="AE193" s="190">
        <f t="shared" ref="AE193" si="270">FVSCHEDULE(1,M191:M193)-1</f>
        <v>8.0258429794812791E-3</v>
      </c>
      <c r="AF193" s="189">
        <f t="shared" ref="AF193" si="271">FVSCHEDULE(1,N191:N193)-1</f>
        <v>8.0258429794812791E-3</v>
      </c>
      <c r="AG193" s="189">
        <f t="shared" ref="AG193" si="272">FVSCHEDULE(1,O191:O193)-1</f>
        <v>8.0258429794812791E-3</v>
      </c>
      <c r="AH193" s="163">
        <f t="shared" ref="AH193" si="273">P193</f>
        <v>0.1275</v>
      </c>
      <c r="AI193" s="162">
        <f t="shared" ref="AI193" si="274">Q193</f>
        <v>0.1275</v>
      </c>
      <c r="AJ193" s="162">
        <f t="shared" ref="AJ193" si="275">R193</f>
        <v>0.1275</v>
      </c>
      <c r="AK193" s="180">
        <f t="shared" ref="AK193" si="276">S193</f>
        <v>185.55</v>
      </c>
      <c r="AL193" s="181">
        <f t="shared" ref="AL193" si="277">T193</f>
        <v>185.55</v>
      </c>
      <c r="AM193" s="181">
        <f t="shared" ref="AM193" si="278">U193</f>
        <v>185.55</v>
      </c>
      <c r="AN193" s="180">
        <f t="shared" ref="AN193" si="279">V193</f>
        <v>5.01</v>
      </c>
      <c r="AO193" s="181">
        <f t="shared" ref="AO193" si="280">W193</f>
        <v>5.01</v>
      </c>
      <c r="AP193" s="181">
        <f t="shared" ref="AP193" si="281">X193</f>
        <v>5.01</v>
      </c>
      <c r="AQ193" s="188">
        <f t="shared" ref="AQ193" si="282">FVSCHEDULE(1,B182:B193)-1</f>
        <v>-5.9647866702947749E-2</v>
      </c>
      <c r="AR193" s="189">
        <f t="shared" ref="AR193" si="283">FVSCHEDULE(1,C182:C193)-1</f>
        <v>-5.9647866702947749E-2</v>
      </c>
      <c r="AS193" s="189">
        <f t="shared" ref="AS193" si="284">FVSCHEDULE(1,D182:D193)-1</f>
        <v>-5.9647866702947749E-2</v>
      </c>
      <c r="AT193" s="190">
        <f t="shared" ref="AT193" si="285">FVSCHEDULE(1,E182:E193)-1</f>
        <v>5.1852346297756258E-2</v>
      </c>
      <c r="AU193" s="189">
        <f t="shared" ref="AU193" si="286">FVSCHEDULE(1,F182:F193)-1</f>
        <v>5.1852346297756258E-2</v>
      </c>
      <c r="AV193" s="189">
        <f t="shared" ref="AV193" si="287">FVSCHEDULE(1,G182:G193)-1</f>
        <v>5.1852346297756258E-2</v>
      </c>
      <c r="AW193" s="190">
        <f t="shared" ref="AW193" si="288">FVSCHEDULE(1,M182:M193)-1</f>
        <v>3.6245709490026812E-2</v>
      </c>
      <c r="AX193" s="189">
        <f t="shared" ref="AX193" si="289">FVSCHEDULE(1,N182:N193)-1</f>
        <v>3.6245709490026812E-2</v>
      </c>
      <c r="AY193" s="189">
        <f t="shared" ref="AY193" si="290">FVSCHEDULE(1,O182:O193)-1</f>
        <v>3.6245709490026812E-2</v>
      </c>
      <c r="AZ193" s="163">
        <f t="shared" ref="AZ193" si="291">P193</f>
        <v>0.1275</v>
      </c>
      <c r="BA193" s="162">
        <f t="shared" ref="BA193" si="292">Q193</f>
        <v>0.1275</v>
      </c>
      <c r="BB193" s="162">
        <f t="shared" ref="BB193" si="293">R193</f>
        <v>0.1275</v>
      </c>
      <c r="BC193" s="180">
        <f t="shared" ref="BC193" si="294">S193</f>
        <v>185.55</v>
      </c>
      <c r="BD193" s="181">
        <f t="shared" ref="BD193" si="295">T193</f>
        <v>185.55</v>
      </c>
      <c r="BE193" s="181">
        <f t="shared" ref="BE193" si="296">U193</f>
        <v>185.55</v>
      </c>
      <c r="BF193" s="180">
        <f t="shared" ref="BF193" si="297">V193</f>
        <v>5.01</v>
      </c>
      <c r="BG193" s="181">
        <f t="shared" ref="BG193" si="298">W193</f>
        <v>5.01</v>
      </c>
      <c r="BH193" s="181">
        <f t="shared" ref="BH193" si="299">X193</f>
        <v>5.01</v>
      </c>
      <c r="BI193" s="182">
        <f t="shared" ref="BI193" si="300">AVERAGE(S182:S193)</f>
        <v>224.32600000000002</v>
      </c>
      <c r="BJ193" s="183">
        <f t="shared" ref="BJ193" si="301">AVERAGE(T182:T193)</f>
        <v>202.72600000000003</v>
      </c>
      <c r="BK193" s="183">
        <f t="shared" ref="BK193" si="302">AVERAGE(U182:U193)</f>
        <v>196.72600000000003</v>
      </c>
      <c r="BL193" s="180">
        <f t="shared" ref="BL193" si="303">AVERAGE(V182:V193)</f>
        <v>5.0615666666666668</v>
      </c>
      <c r="BM193" s="181">
        <f t="shared" ref="BM193" si="304">AVERAGE(W182:W193)</f>
        <v>5.0615666666666668</v>
      </c>
      <c r="BN193" s="181">
        <f t="shared" ref="BN193" si="305">AVERAGE(X182:X193)</f>
        <v>5.0615666666666668</v>
      </c>
    </row>
    <row r="194" spans="1:66">
      <c r="A194" s="6">
        <v>45200</v>
      </c>
      <c r="B194" s="43">
        <f>Mensal!B194</f>
        <v>5.0000000000000001E-3</v>
      </c>
      <c r="C194" s="43">
        <f>Mensal!C194</f>
        <v>5.0000000000000001E-3</v>
      </c>
      <c r="D194" s="43">
        <f>Mensal!D194</f>
        <v>5.0000000000000001E-3</v>
      </c>
      <c r="E194" s="65">
        <f>Mensal!E194</f>
        <v>2.3999999999999998E-3</v>
      </c>
      <c r="F194" s="43">
        <f>Mensal!F194</f>
        <v>2.3999999999999998E-3</v>
      </c>
      <c r="G194" s="43">
        <f>Mensal!G194</f>
        <v>2.3999999999999998E-3</v>
      </c>
      <c r="H194" s="45">
        <f t="shared" ref="H194:H195" si="306">(F194*H193)/F193</f>
        <v>42.859139559286881</v>
      </c>
      <c r="I194" s="42">
        <f t="shared" si="157"/>
        <v>196.23524090268361</v>
      </c>
      <c r="J194" s="45"/>
      <c r="K194" s="43"/>
      <c r="L194" s="43">
        <f t="shared" si="197"/>
        <v>4.8192456435898867E-2</v>
      </c>
      <c r="M194" s="65">
        <f t="shared" si="124"/>
        <v>2.2632796417700884E-3</v>
      </c>
      <c r="N194" s="43">
        <f t="shared" si="125"/>
        <v>2.2632796417700884E-3</v>
      </c>
      <c r="O194" s="43">
        <f t="shared" si="126"/>
        <v>2.2632796417700884E-3</v>
      </c>
      <c r="P194" s="65">
        <f>Mensal!K194</f>
        <v>0.1275</v>
      </c>
      <c r="Q194" s="43">
        <f>Mensal!L194</f>
        <v>0.1275</v>
      </c>
      <c r="R194" s="43">
        <f>Mensal!M194</f>
        <v>0.1275</v>
      </c>
      <c r="S194" s="104">
        <f>Mensal!N194</f>
        <v>181.38</v>
      </c>
      <c r="T194" s="124">
        <f>Mensal!O194</f>
        <v>181.38</v>
      </c>
      <c r="U194" s="124">
        <f>Mensal!P194</f>
        <v>181.38</v>
      </c>
      <c r="V194" s="73">
        <f>Mensal!Q194</f>
        <v>5.0575000000000001</v>
      </c>
      <c r="W194" s="42">
        <f>Mensal!R194</f>
        <v>5.0575000000000001</v>
      </c>
      <c r="X194" s="42">
        <f>Mensal!S194</f>
        <v>5.0575000000000001</v>
      </c>
      <c r="Y194" s="188">
        <f t="shared" ref="Y194:Y195" si="307">FVSCHEDULE(1,B192:B194)-1</f>
        <v>7.3506153755413806E-3</v>
      </c>
      <c r="Z194" s="189">
        <f t="shared" ref="Z194:Z195" si="308">FVSCHEDULE(1,C192:C194)-1</f>
        <v>7.3506153755413806E-3</v>
      </c>
      <c r="AA194" s="189">
        <f t="shared" ref="AA194:AA195" si="309">FVSCHEDULE(1,D192:D194)-1</f>
        <v>7.3506153755413806E-3</v>
      </c>
      <c r="AB194" s="190">
        <f t="shared" ref="AB194:AB195" si="310">FVSCHEDULE(1,E192:E194)-1</f>
        <v>7.3177543519999944E-3</v>
      </c>
      <c r="AC194" s="189">
        <f t="shared" ref="AC194:AC195" si="311">FVSCHEDULE(1,F192:F194)-1</f>
        <v>7.3177543519999944E-3</v>
      </c>
      <c r="AD194" s="189">
        <f t="shared" ref="AD194:AD195" si="312">FVSCHEDULE(1,G192:G194)-1</f>
        <v>7.3177543519999944E-3</v>
      </c>
      <c r="AE194" s="190">
        <f t="shared" ref="AE194:AE195" si="313">FVSCHEDULE(1,M192:M194)-1</f>
        <v>7.2125846778083869E-3</v>
      </c>
      <c r="AF194" s="189">
        <f t="shared" ref="AF194:AF195" si="314">FVSCHEDULE(1,N192:N194)-1</f>
        <v>7.2125846778083869E-3</v>
      </c>
      <c r="AG194" s="189">
        <f t="shared" ref="AG194:AG195" si="315">FVSCHEDULE(1,O192:O194)-1</f>
        <v>7.2125846778083869E-3</v>
      </c>
      <c r="AH194" s="163">
        <f t="shared" ref="AH194:AH195" si="316">P194</f>
        <v>0.1275</v>
      </c>
      <c r="AI194" s="162">
        <f t="shared" ref="AI194:AI195" si="317">Q194</f>
        <v>0.1275</v>
      </c>
      <c r="AJ194" s="162">
        <f t="shared" ref="AJ194:AJ195" si="318">R194</f>
        <v>0.1275</v>
      </c>
      <c r="AK194" s="180">
        <f t="shared" ref="AK194:AK195" si="319">S194</f>
        <v>181.38</v>
      </c>
      <c r="AL194" s="181">
        <f t="shared" ref="AL194:AL195" si="320">T194</f>
        <v>181.38</v>
      </c>
      <c r="AM194" s="181">
        <f t="shared" ref="AM194:AM195" si="321">U194</f>
        <v>181.38</v>
      </c>
      <c r="AN194" s="180">
        <f t="shared" ref="AN194:AN195" si="322">V194</f>
        <v>5.0575000000000001</v>
      </c>
      <c r="AO194" s="181">
        <f t="shared" ref="AO194:AO195" si="323">W194</f>
        <v>5.0575000000000001</v>
      </c>
      <c r="AP194" s="181">
        <f t="shared" ref="AP194:AP195" si="324">X194</f>
        <v>5.0575000000000001</v>
      </c>
      <c r="AQ194" s="188">
        <f t="shared" ref="AQ194:AQ195" si="325">FVSCHEDULE(1,B183:B194)-1</f>
        <v>-4.5675824646040031E-2</v>
      </c>
      <c r="AR194" s="189">
        <f t="shared" ref="AR194:AR195" si="326">FVSCHEDULE(1,C183:C194)-1</f>
        <v>-4.5675824646040031E-2</v>
      </c>
      <c r="AS194" s="189">
        <f t="shared" ref="AS194:AS195" si="327">FVSCHEDULE(1,D183:D194)-1</f>
        <v>-4.5675824646040031E-2</v>
      </c>
      <c r="AT194" s="190">
        <f t="shared" ref="AT194:AT195" si="328">FVSCHEDULE(1,E183:E194)-1</f>
        <v>4.8192456435899311E-2</v>
      </c>
      <c r="AU194" s="189">
        <f t="shared" ref="AU194:AU195" si="329">FVSCHEDULE(1,F183:F194)-1</f>
        <v>4.8192456435899311E-2</v>
      </c>
      <c r="AV194" s="189">
        <f t="shared" ref="AV194:AV195" si="330">FVSCHEDULE(1,G183:G194)-1</f>
        <v>4.8192456435899311E-2</v>
      </c>
      <c r="AW194" s="190">
        <f t="shared" ref="AW194:AW195" si="331">FVSCHEDULE(1,M183:M194)-1</f>
        <v>3.5409683874528142E-2</v>
      </c>
      <c r="AX194" s="189">
        <f t="shared" ref="AX194:AX195" si="332">FVSCHEDULE(1,N183:N194)-1</f>
        <v>3.5409683874528142E-2</v>
      </c>
      <c r="AY194" s="189">
        <f t="shared" ref="AY194:AY195" si="333">FVSCHEDULE(1,O183:O194)-1</f>
        <v>3.5409683874528142E-2</v>
      </c>
      <c r="AZ194" s="163">
        <f t="shared" ref="AZ194:AZ195" si="334">P194</f>
        <v>0.1275</v>
      </c>
      <c r="BA194" s="162">
        <f t="shared" ref="BA194:BA195" si="335">Q194</f>
        <v>0.1275</v>
      </c>
      <c r="BB194" s="162">
        <f t="shared" ref="BB194:BB195" si="336">R194</f>
        <v>0.1275</v>
      </c>
      <c r="BC194" s="180">
        <f t="shared" ref="BC194:BC195" si="337">S194</f>
        <v>181.38</v>
      </c>
      <c r="BD194" s="181">
        <f t="shared" ref="BD194:BD195" si="338">T194</f>
        <v>181.38</v>
      </c>
      <c r="BE194" s="181">
        <f t="shared" ref="BE194:BE195" si="339">U194</f>
        <v>181.38</v>
      </c>
      <c r="BF194" s="180">
        <f t="shared" ref="BF194:BF195" si="340">V194</f>
        <v>5.0575000000000001</v>
      </c>
      <c r="BG194" s="181">
        <f t="shared" ref="BG194:BG195" si="341">W194</f>
        <v>5.0575000000000001</v>
      </c>
      <c r="BH194" s="181">
        <f t="shared" ref="BH194:BH195" si="342">X194</f>
        <v>5.0575000000000001</v>
      </c>
      <c r="BI194" s="182">
        <f t="shared" ref="BI194:BI195" si="343">AVERAGE(S183:S194)</f>
        <v>216.602</v>
      </c>
      <c r="BJ194" s="183">
        <f t="shared" ref="BJ194:BJ195" si="344">AVERAGE(T183:T194)</f>
        <v>200.40200000000002</v>
      </c>
      <c r="BK194" s="183">
        <f t="shared" ref="BK194:BK195" si="345">AVERAGE(U183:U194)</f>
        <v>195.90200000000002</v>
      </c>
      <c r="BL194" s="180">
        <f t="shared" ref="BL194:BL195" si="346">AVERAGE(V183:V194)</f>
        <v>5.0449416666666673</v>
      </c>
      <c r="BM194" s="181">
        <f t="shared" ref="BM194:BM195" si="347">AVERAGE(W183:W194)</f>
        <v>5.0449416666666673</v>
      </c>
      <c r="BN194" s="181">
        <f t="shared" ref="BN194:BN195" si="348">AVERAGE(X183:X194)</f>
        <v>5.0449416666666673</v>
      </c>
    </row>
    <row r="195" spans="1:66">
      <c r="A195" s="6">
        <v>45231</v>
      </c>
      <c r="B195" s="43">
        <f>Mensal!B195</f>
        <v>5.8999999999999999E-3</v>
      </c>
      <c r="C195" s="43">
        <f>Mensal!C195</f>
        <v>5.8999999999999999E-3</v>
      </c>
      <c r="D195" s="43">
        <f>Mensal!D195</f>
        <v>5.8999999999999999E-3</v>
      </c>
      <c r="E195" s="65">
        <f>Mensal!E195</f>
        <v>2.8000000000000004E-3</v>
      </c>
      <c r="F195" s="43">
        <f>Mensal!F195</f>
        <v>2.8000000000000004E-3</v>
      </c>
      <c r="G195" s="43">
        <f>Mensal!G195</f>
        <v>2.8000000000000004E-3</v>
      </c>
      <c r="H195" s="45">
        <f t="shared" si="306"/>
        <v>50.002329485834707</v>
      </c>
      <c r="I195" s="42">
        <f t="shared" si="157"/>
        <v>196.78469957721111</v>
      </c>
      <c r="J195" s="45"/>
      <c r="K195" s="43"/>
      <c r="L195" s="43">
        <f t="shared" si="197"/>
        <v>4.6835370295706946E-2</v>
      </c>
      <c r="M195" s="65">
        <f t="shared" si="124"/>
        <v>1.855937535336194E-3</v>
      </c>
      <c r="N195" s="43">
        <f t="shared" si="125"/>
        <v>1.855937535336194E-3</v>
      </c>
      <c r="O195" s="43">
        <f t="shared" si="126"/>
        <v>1.855937535336194E-3</v>
      </c>
      <c r="P195" s="65">
        <f>Mensal!K195</f>
        <v>0.1225</v>
      </c>
      <c r="Q195" s="43">
        <f>Mensal!L195</f>
        <v>0.1225</v>
      </c>
      <c r="R195" s="43">
        <f>Mensal!M195</f>
        <v>0.1225</v>
      </c>
      <c r="S195" s="104">
        <f>Mensal!N195</f>
        <v>147.33000000000001</v>
      </c>
      <c r="T195" s="124">
        <f>Mensal!O195</f>
        <v>147.33000000000001</v>
      </c>
      <c r="U195" s="124">
        <f>Mensal!P195</f>
        <v>147.33000000000001</v>
      </c>
      <c r="V195" s="73">
        <f>Mensal!Q195</f>
        <v>4.9400000000000004</v>
      </c>
      <c r="W195" s="42">
        <f>Mensal!R195</f>
        <v>4.9400000000000004</v>
      </c>
      <c r="X195" s="42">
        <f>Mensal!S195</f>
        <v>4.9400000000000004</v>
      </c>
      <c r="Y195" s="188">
        <f t="shared" si="307"/>
        <v>1.4669939149999811E-2</v>
      </c>
      <c r="Z195" s="189">
        <f t="shared" si="308"/>
        <v>1.4669939149999811E-2</v>
      </c>
      <c r="AA195" s="189">
        <f t="shared" si="309"/>
        <v>1.4669939149999811E-2</v>
      </c>
      <c r="AB195" s="190">
        <f t="shared" si="310"/>
        <v>7.8202574719998807E-3</v>
      </c>
      <c r="AC195" s="189">
        <f t="shared" si="311"/>
        <v>7.8202574719998807E-3</v>
      </c>
      <c r="AD195" s="189">
        <f t="shared" si="312"/>
        <v>7.8202574719998807E-3</v>
      </c>
      <c r="AE195" s="190">
        <f t="shared" si="313"/>
        <v>6.3960297718124171E-3</v>
      </c>
      <c r="AF195" s="189">
        <f t="shared" si="314"/>
        <v>6.3960297718124171E-3</v>
      </c>
      <c r="AG195" s="189">
        <f t="shared" si="315"/>
        <v>6.3960297718124171E-3</v>
      </c>
      <c r="AH195" s="163">
        <f t="shared" si="316"/>
        <v>0.1225</v>
      </c>
      <c r="AI195" s="162">
        <f t="shared" si="317"/>
        <v>0.1225</v>
      </c>
      <c r="AJ195" s="162">
        <f t="shared" si="318"/>
        <v>0.1225</v>
      </c>
      <c r="AK195" s="180">
        <f t="shared" si="319"/>
        <v>147.33000000000001</v>
      </c>
      <c r="AL195" s="181">
        <f t="shared" si="320"/>
        <v>147.33000000000001</v>
      </c>
      <c r="AM195" s="181">
        <f t="shared" si="321"/>
        <v>147.33000000000001</v>
      </c>
      <c r="AN195" s="180">
        <f t="shared" si="322"/>
        <v>4.9400000000000004</v>
      </c>
      <c r="AO195" s="181">
        <f t="shared" si="323"/>
        <v>4.9400000000000004</v>
      </c>
      <c r="AP195" s="181">
        <f t="shared" si="324"/>
        <v>4.9400000000000004</v>
      </c>
      <c r="AQ195" s="188">
        <f t="shared" si="325"/>
        <v>-3.4595435747619363E-2</v>
      </c>
      <c r="AR195" s="189">
        <f t="shared" si="326"/>
        <v>-3.4595435747619363E-2</v>
      </c>
      <c r="AS195" s="189">
        <f t="shared" si="327"/>
        <v>-3.4595435747619363E-2</v>
      </c>
      <c r="AT195" s="190">
        <f t="shared" si="328"/>
        <v>4.6835370295706724E-2</v>
      </c>
      <c r="AU195" s="189">
        <f t="shared" si="329"/>
        <v>4.6835370295706724E-2</v>
      </c>
      <c r="AV195" s="189">
        <f t="shared" si="330"/>
        <v>4.6835370295706724E-2</v>
      </c>
      <c r="AW195" s="190">
        <f t="shared" si="331"/>
        <v>3.4153858712803631E-2</v>
      </c>
      <c r="AX195" s="189">
        <f t="shared" si="332"/>
        <v>3.4153858712803631E-2</v>
      </c>
      <c r="AY195" s="189">
        <f t="shared" si="333"/>
        <v>3.4153858712803631E-2</v>
      </c>
      <c r="AZ195" s="163">
        <f t="shared" si="334"/>
        <v>0.1225</v>
      </c>
      <c r="BA195" s="162">
        <f t="shared" si="335"/>
        <v>0.1225</v>
      </c>
      <c r="BB195" s="162">
        <f t="shared" si="336"/>
        <v>0.1225</v>
      </c>
      <c r="BC195" s="180">
        <f t="shared" si="337"/>
        <v>147.33000000000001</v>
      </c>
      <c r="BD195" s="181">
        <f t="shared" si="338"/>
        <v>147.33000000000001</v>
      </c>
      <c r="BE195" s="181">
        <f t="shared" si="339"/>
        <v>147.33000000000001</v>
      </c>
      <c r="BF195" s="180">
        <f t="shared" si="340"/>
        <v>4.9400000000000004</v>
      </c>
      <c r="BG195" s="181">
        <f t="shared" si="341"/>
        <v>4.9400000000000004</v>
      </c>
      <c r="BH195" s="181">
        <f t="shared" si="342"/>
        <v>4.9400000000000004</v>
      </c>
      <c r="BI195" s="182">
        <f t="shared" si="343"/>
        <v>204.62666666666667</v>
      </c>
      <c r="BJ195" s="183">
        <f t="shared" si="344"/>
        <v>195.62666666666667</v>
      </c>
      <c r="BK195" s="183">
        <f t="shared" si="345"/>
        <v>193.12666666666667</v>
      </c>
      <c r="BL195" s="180">
        <f t="shared" si="346"/>
        <v>5.0154333333333332</v>
      </c>
      <c r="BM195" s="181">
        <f t="shared" si="347"/>
        <v>5.0154333333333332</v>
      </c>
      <c r="BN195" s="181">
        <f t="shared" si="348"/>
        <v>5.0154333333333332</v>
      </c>
    </row>
    <row r="196" spans="1:66">
      <c r="A196" s="6">
        <v>45261</v>
      </c>
      <c r="B196" s="43">
        <f>Mensal!B196</f>
        <v>7.3999755335676376E-3</v>
      </c>
      <c r="C196" s="43">
        <f>Mensal!C196</f>
        <v>7.3999755335676376E-3</v>
      </c>
      <c r="D196" s="43">
        <f>Mensal!D196</f>
        <v>7.3999755335676376E-3</v>
      </c>
      <c r="E196" s="65">
        <f>Mensal!E196</f>
        <v>5.6000000000000008E-3</v>
      </c>
      <c r="F196" s="43">
        <f>Mensal!F196</f>
        <v>5.6000000000000008E-3</v>
      </c>
      <c r="G196" s="43">
        <f>Mensal!G196</f>
        <v>5.6000000000000008E-3</v>
      </c>
      <c r="H196" s="45">
        <f t="shared" ref="H196" si="349">(F196*H195)/F195</f>
        <v>100.0046589716694</v>
      </c>
      <c r="I196" s="42">
        <f t="shared" si="157"/>
        <v>197.88669389484349</v>
      </c>
      <c r="J196" s="43">
        <f>(AVERAGE(I185:I196)/AVERAGE(I173:I184))-1</f>
        <v>4.5935299065986479E-2</v>
      </c>
      <c r="K196" s="43">
        <f>(AVERAGE(I194:I196)/AVERAGE(I182:I184))-1</f>
        <v>4.7076348127894629E-2</v>
      </c>
      <c r="L196" s="43">
        <f t="shared" si="197"/>
        <v>4.621113930566767E-2</v>
      </c>
      <c r="M196" s="65">
        <f t="shared" si="124"/>
        <v>1.4467654179763922E-3</v>
      </c>
      <c r="N196" s="55">
        <f t="shared" si="125"/>
        <v>1.4467654179763922E-3</v>
      </c>
      <c r="O196" s="55">
        <f t="shared" si="126"/>
        <v>1.4467654179763922E-3</v>
      </c>
      <c r="P196" s="65">
        <f>Mensal!K196</f>
        <v>0.11749999999999999</v>
      </c>
      <c r="Q196" s="55">
        <f>Mensal!L196</f>
        <v>0.11749999999999999</v>
      </c>
      <c r="R196" s="55">
        <f>Mensal!M196</f>
        <v>0.11749999999999999</v>
      </c>
      <c r="S196" s="104">
        <f>Mensal!N196</f>
        <v>132</v>
      </c>
      <c r="T196" s="102">
        <f>Mensal!O196</f>
        <v>132</v>
      </c>
      <c r="U196" s="102">
        <f>Mensal!P196</f>
        <v>132</v>
      </c>
      <c r="V196" s="73">
        <f>Mensal!Q196</f>
        <v>4.84</v>
      </c>
      <c r="W196" s="56">
        <f>Mensal!R196</f>
        <v>4.84</v>
      </c>
      <c r="X196" s="56">
        <f>Mensal!S196</f>
        <v>4.84</v>
      </c>
      <c r="Y196" s="188">
        <f t="shared" ref="Y196" si="350">FVSCHEDULE(1,B194:B196)-1</f>
        <v>1.8410353566161497E-2</v>
      </c>
      <c r="Z196" s="189">
        <f t="shared" ref="Z196" si="351">FVSCHEDULE(1,C194:C196)-1</f>
        <v>1.8410353566161497E-2</v>
      </c>
      <c r="AA196" s="189">
        <f t="shared" ref="AA196" si="352">FVSCHEDULE(1,D194:D196)-1</f>
        <v>1.8410353566161497E-2</v>
      </c>
      <c r="AB196" s="190">
        <f t="shared" ref="AB196" si="353">FVSCHEDULE(1,E194:E196)-1</f>
        <v>1.0835877631999891E-2</v>
      </c>
      <c r="AC196" s="189">
        <f t="shared" ref="AC196" si="354">FVSCHEDULE(1,F194:F196)-1</f>
        <v>1.0835877631999891E-2</v>
      </c>
      <c r="AD196" s="189">
        <f t="shared" ref="AD196" si="355">FVSCHEDULE(1,G194:G196)-1</f>
        <v>1.0835877631999891E-2</v>
      </c>
      <c r="AE196" s="163">
        <f t="shared" si="159"/>
        <v>5.5761487188301651E-3</v>
      </c>
      <c r="AF196" s="162">
        <f t="shared" si="159"/>
        <v>5.5761487188301651E-3</v>
      </c>
      <c r="AG196" s="162">
        <f t="shared" si="159"/>
        <v>5.5761487188301651E-3</v>
      </c>
      <c r="AH196" s="163">
        <f t="shared" si="149"/>
        <v>0.11749999999999999</v>
      </c>
      <c r="AI196" s="162">
        <f t="shared" si="149"/>
        <v>0.11749999999999999</v>
      </c>
      <c r="AJ196" s="162">
        <f t="shared" si="149"/>
        <v>0.11749999999999999</v>
      </c>
      <c r="AK196" s="180">
        <f t="shared" si="149"/>
        <v>132</v>
      </c>
      <c r="AL196" s="181">
        <f t="shared" si="149"/>
        <v>132</v>
      </c>
      <c r="AM196" s="181">
        <f t="shared" si="149"/>
        <v>132</v>
      </c>
      <c r="AN196" s="180">
        <f t="shared" si="147"/>
        <v>4.84</v>
      </c>
      <c r="AO196" s="181">
        <f t="shared" si="147"/>
        <v>4.84</v>
      </c>
      <c r="AP196" s="181">
        <f t="shared" si="147"/>
        <v>4.84</v>
      </c>
      <c r="AQ196" s="188">
        <f t="shared" ref="AQ196" si="356">FVSCHEDULE(1,B185:B196)-1</f>
        <v>-3.1787703609539641E-2</v>
      </c>
      <c r="AR196" s="189">
        <f t="shared" ref="AR196" si="357">FVSCHEDULE(1,C185:C196)-1</f>
        <v>-3.1787703609539641E-2</v>
      </c>
      <c r="AS196" s="189">
        <f t="shared" ref="AS196" si="358">FVSCHEDULE(1,D185:D196)-1</f>
        <v>-3.1787703609539641E-2</v>
      </c>
      <c r="AT196" s="190">
        <f t="shared" ref="AT196" si="359">FVSCHEDULE(1,E185:E196)-1</f>
        <v>4.6211139305667892E-2</v>
      </c>
      <c r="AU196" s="189">
        <f t="shared" ref="AU196" si="360">FVSCHEDULE(1,F185:F196)-1</f>
        <v>4.6211139305667892E-2</v>
      </c>
      <c r="AV196" s="189">
        <f t="shared" ref="AV196" si="361">FVSCHEDULE(1,G185:G196)-1</f>
        <v>4.6211139305667892E-2</v>
      </c>
      <c r="AW196" s="163">
        <f t="shared" ref="AW196:AY208" si="362">FVSCHEDULE(1,M185:M196)-1</f>
        <v>3.2477705943263713E-2</v>
      </c>
      <c r="AX196" s="162">
        <f t="shared" si="362"/>
        <v>3.2477705943263713E-2</v>
      </c>
      <c r="AY196" s="162">
        <f t="shared" si="362"/>
        <v>3.2477705943263713E-2</v>
      </c>
      <c r="AZ196" s="163">
        <f t="shared" ref="AZ196:BE208" si="363">P196</f>
        <v>0.11749999999999999</v>
      </c>
      <c r="BA196" s="162">
        <f t="shared" si="363"/>
        <v>0.11749999999999999</v>
      </c>
      <c r="BB196" s="162">
        <f t="shared" si="363"/>
        <v>0.11749999999999999</v>
      </c>
      <c r="BC196" s="180">
        <f t="shared" si="363"/>
        <v>132</v>
      </c>
      <c r="BD196" s="181">
        <f t="shared" si="363"/>
        <v>132</v>
      </c>
      <c r="BE196" s="181">
        <f t="shared" si="363"/>
        <v>132</v>
      </c>
      <c r="BF196" s="180">
        <f t="shared" ref="BF196:BH208" si="364">V196</f>
        <v>4.84</v>
      </c>
      <c r="BG196" s="181">
        <f t="shared" si="364"/>
        <v>4.84</v>
      </c>
      <c r="BH196" s="181">
        <f t="shared" si="364"/>
        <v>4.84</v>
      </c>
      <c r="BI196" s="182">
        <f t="shared" si="148"/>
        <v>189.96</v>
      </c>
      <c r="BJ196" s="183">
        <f t="shared" si="148"/>
        <v>189.96</v>
      </c>
      <c r="BK196" s="183">
        <f t="shared" si="148"/>
        <v>189.96</v>
      </c>
      <c r="BL196" s="180">
        <f t="shared" si="148"/>
        <v>4.9839583333333337</v>
      </c>
      <c r="BM196" s="181">
        <f t="shared" si="148"/>
        <v>4.9839583333333337</v>
      </c>
      <c r="BN196" s="181">
        <f t="shared" si="148"/>
        <v>4.9839583333333337</v>
      </c>
    </row>
    <row r="197" spans="1:66">
      <c r="A197" s="53">
        <v>45292</v>
      </c>
      <c r="B197" s="90">
        <f>Mensal!B197</f>
        <v>7.181037861025974E-4</v>
      </c>
      <c r="C197" s="90">
        <f>Mensal!C197</f>
        <v>7.181037861025974E-4</v>
      </c>
      <c r="D197" s="90">
        <f>Mensal!D197</f>
        <v>7.181037861025974E-4</v>
      </c>
      <c r="E197" s="91">
        <f>Mensal!E197</f>
        <v>4.1999999999999997E-3</v>
      </c>
      <c r="F197" s="90">
        <f>Mensal!F197</f>
        <v>4.1999999999999997E-3</v>
      </c>
      <c r="G197" s="90">
        <f>Mensal!G197</f>
        <v>4.1999999999999997E-3</v>
      </c>
      <c r="H197" s="101">
        <f t="shared" si="156"/>
        <v>75.003494228752032</v>
      </c>
      <c r="I197" s="95">
        <f t="shared" si="157"/>
        <v>198.71781800920184</v>
      </c>
      <c r="J197" s="97"/>
      <c r="K197" s="90"/>
      <c r="L197" s="90">
        <f t="shared" si="197"/>
        <v>4.5066374306924839E-2</v>
      </c>
      <c r="M197" s="91">
        <f t="shared" si="124"/>
        <v>1.0357460146983577E-3</v>
      </c>
      <c r="N197" s="90">
        <f t="shared" si="125"/>
        <v>1.0357460146983577E-3</v>
      </c>
      <c r="O197" s="90">
        <f t="shared" si="126"/>
        <v>1.0357460146983577E-3</v>
      </c>
      <c r="P197" s="91">
        <f>Mensal!K197</f>
        <v>0.1125</v>
      </c>
      <c r="Q197" s="90">
        <f>Mensal!L197</f>
        <v>0.1125</v>
      </c>
      <c r="R197" s="90">
        <f>Mensal!M197</f>
        <v>0.1125</v>
      </c>
      <c r="S197" s="105">
        <f>Mensal!N197</f>
        <v>138.19999999999999</v>
      </c>
      <c r="T197" s="103">
        <f>Mensal!O197</f>
        <v>138.19999999999999</v>
      </c>
      <c r="U197" s="103">
        <f>Mensal!P197</f>
        <v>138.19999999999999</v>
      </c>
      <c r="V197" s="94">
        <f>Mensal!Q197</f>
        <v>4.95</v>
      </c>
      <c r="W197" s="95">
        <f>Mensal!R197</f>
        <v>4.95</v>
      </c>
      <c r="X197" s="95">
        <f>Mensal!S197</f>
        <v>4.95</v>
      </c>
      <c r="Y197" s="164">
        <f t="shared" si="130"/>
        <v>1.4071321290411776E-2</v>
      </c>
      <c r="Z197" s="165">
        <f t="shared" si="131"/>
        <v>1.4071321290411776E-2</v>
      </c>
      <c r="AA197" s="165">
        <f t="shared" si="132"/>
        <v>1.4071321290411776E-2</v>
      </c>
      <c r="AB197" s="166">
        <f t="shared" si="133"/>
        <v>1.2651025855999976E-2</v>
      </c>
      <c r="AC197" s="165">
        <f t="shared" si="134"/>
        <v>1.2651025855999976E-2</v>
      </c>
      <c r="AD197" s="165">
        <f t="shared" si="135"/>
        <v>1.2651025855999976E-2</v>
      </c>
      <c r="AE197" s="166">
        <f t="shared" si="159"/>
        <v>4.344557616764666E-3</v>
      </c>
      <c r="AF197" s="165">
        <f>FVSCHEDULE(1,N195:N197)-1</f>
        <v>4.344557616764666E-3</v>
      </c>
      <c r="AG197" s="165">
        <f t="shared" si="159"/>
        <v>4.344557616764666E-3</v>
      </c>
      <c r="AH197" s="166">
        <f t="shared" si="149"/>
        <v>0.1125</v>
      </c>
      <c r="AI197" s="165">
        <f t="shared" si="149"/>
        <v>0.1125</v>
      </c>
      <c r="AJ197" s="165">
        <f t="shared" si="149"/>
        <v>0.1125</v>
      </c>
      <c r="AK197" s="184">
        <f t="shared" si="149"/>
        <v>138.19999999999999</v>
      </c>
      <c r="AL197" s="185">
        <f t="shared" si="149"/>
        <v>138.19999999999999</v>
      </c>
      <c r="AM197" s="185">
        <f t="shared" si="149"/>
        <v>138.19999999999999</v>
      </c>
      <c r="AN197" s="184">
        <f t="shared" si="147"/>
        <v>4.95</v>
      </c>
      <c r="AO197" s="185">
        <f t="shared" si="147"/>
        <v>4.95</v>
      </c>
      <c r="AP197" s="185">
        <f t="shared" si="147"/>
        <v>4.95</v>
      </c>
      <c r="AQ197" s="164">
        <f t="shared" si="140"/>
        <v>-3.3140060924517378E-2</v>
      </c>
      <c r="AR197" s="165">
        <f t="shared" si="141"/>
        <v>-3.3140060924517378E-2</v>
      </c>
      <c r="AS197" s="165">
        <f t="shared" si="142"/>
        <v>-3.3140060924517378E-2</v>
      </c>
      <c r="AT197" s="166">
        <f t="shared" si="143"/>
        <v>4.5066374306924395E-2</v>
      </c>
      <c r="AU197" s="165">
        <f t="shared" si="144"/>
        <v>4.5066374306924395E-2</v>
      </c>
      <c r="AV197" s="165">
        <f t="shared" si="145"/>
        <v>4.5066374306924395E-2</v>
      </c>
      <c r="AW197" s="166">
        <f t="shared" si="362"/>
        <v>3.0381201400904612E-2</v>
      </c>
      <c r="AX197" s="165">
        <f t="shared" si="362"/>
        <v>3.0381201400904612E-2</v>
      </c>
      <c r="AY197" s="165">
        <f t="shared" si="362"/>
        <v>3.0381201400904612E-2</v>
      </c>
      <c r="AZ197" s="166">
        <f t="shared" si="363"/>
        <v>0.1125</v>
      </c>
      <c r="BA197" s="165">
        <f t="shared" si="363"/>
        <v>0.1125</v>
      </c>
      <c r="BB197" s="165">
        <f t="shared" si="363"/>
        <v>0.1125</v>
      </c>
      <c r="BC197" s="184">
        <f t="shared" si="363"/>
        <v>138.19999999999999</v>
      </c>
      <c r="BD197" s="185">
        <f t="shared" si="363"/>
        <v>138.19999999999999</v>
      </c>
      <c r="BE197" s="185">
        <f t="shared" si="363"/>
        <v>138.19999999999999</v>
      </c>
      <c r="BF197" s="184">
        <f t="shared" si="364"/>
        <v>4.95</v>
      </c>
      <c r="BG197" s="185">
        <f t="shared" si="364"/>
        <v>4.95</v>
      </c>
      <c r="BH197" s="185">
        <f t="shared" si="364"/>
        <v>4.95</v>
      </c>
      <c r="BI197" s="186">
        <f t="shared" si="148"/>
        <v>182.22666666666666</v>
      </c>
      <c r="BJ197" s="187">
        <f t="shared" si="148"/>
        <v>182.22666666666666</v>
      </c>
      <c r="BK197" s="187">
        <f t="shared" si="148"/>
        <v>182.22666666666666</v>
      </c>
      <c r="BL197" s="184">
        <f t="shared" si="148"/>
        <v>4.9714583333333335</v>
      </c>
      <c r="BM197" s="185">
        <f t="shared" si="148"/>
        <v>4.9714583333333335</v>
      </c>
      <c r="BN197" s="185">
        <f t="shared" si="148"/>
        <v>4.9714583333333335</v>
      </c>
    </row>
    <row r="198" spans="1:66">
      <c r="A198" s="6">
        <v>45323</v>
      </c>
      <c r="B198" s="43">
        <f>Mensal!B198</f>
        <v>-5.1714909349780402E-3</v>
      </c>
      <c r="C198" s="43">
        <f>Mensal!C198</f>
        <v>-5.1714909349780402E-3</v>
      </c>
      <c r="D198" s="43">
        <f>Mensal!D198</f>
        <v>-5.1714909349780402E-3</v>
      </c>
      <c r="E198" s="65">
        <f>Mensal!E198</f>
        <v>8.3000000000000001E-3</v>
      </c>
      <c r="F198" s="43">
        <f>Mensal!F198</f>
        <v>8.3000000000000001E-3</v>
      </c>
      <c r="G198" s="43">
        <f>Mensal!G198</f>
        <v>8.3000000000000001E-3</v>
      </c>
      <c r="H198" s="45">
        <f t="shared" si="156"/>
        <v>148.22119097586713</v>
      </c>
      <c r="I198" s="42">
        <f t="shared" si="157"/>
        <v>200.3671758986782</v>
      </c>
      <c r="J198" s="45"/>
      <c r="K198" s="43"/>
      <c r="L198" s="43">
        <f t="shared" si="197"/>
        <v>4.4962738212685593E-2</v>
      </c>
      <c r="M198" s="65">
        <f t="shared" si="124"/>
        <v>1.0357460146983577E-3</v>
      </c>
      <c r="N198" s="43">
        <f t="shared" si="125"/>
        <v>1.0357460146983577E-3</v>
      </c>
      <c r="O198" s="43">
        <f t="shared" si="126"/>
        <v>1.0357460146983577E-3</v>
      </c>
      <c r="P198" s="65">
        <f>Mensal!K198</f>
        <v>0.1125</v>
      </c>
      <c r="Q198" s="43">
        <f>Mensal!L198</f>
        <v>0.1125</v>
      </c>
      <c r="R198" s="43">
        <f>Mensal!M198</f>
        <v>0.1125</v>
      </c>
      <c r="S198" s="104">
        <f>Mensal!N198</f>
        <v>124.6</v>
      </c>
      <c r="T198" s="124">
        <f>Mensal!O198</f>
        <v>124.6</v>
      </c>
      <c r="U198" s="124">
        <f>Mensal!P198</f>
        <v>124.6</v>
      </c>
      <c r="V198" s="73">
        <f>Mensal!Q198</f>
        <v>4.9800000000000004</v>
      </c>
      <c r="W198" s="42">
        <f>Mensal!R198</f>
        <v>4.9800000000000004</v>
      </c>
      <c r="X198" s="42">
        <f>Mensal!S198</f>
        <v>4.9800000000000004</v>
      </c>
      <c r="Y198" s="188">
        <f t="shared" si="130"/>
        <v>2.909892280482218E-3</v>
      </c>
      <c r="Z198" s="189">
        <f t="shared" si="131"/>
        <v>2.909892280482218E-3</v>
      </c>
      <c r="AA198" s="189">
        <f t="shared" si="132"/>
        <v>2.909892280482218E-3</v>
      </c>
      <c r="AB198" s="190">
        <f t="shared" si="133"/>
        <v>1.8205055216000021E-2</v>
      </c>
      <c r="AC198" s="189">
        <f t="shared" si="134"/>
        <v>1.8205055216000021E-2</v>
      </c>
      <c r="AD198" s="189">
        <f t="shared" si="135"/>
        <v>1.8205055216000021E-2</v>
      </c>
      <c r="AE198" s="190">
        <f t="shared" si="159"/>
        <v>3.5223287322581065E-3</v>
      </c>
      <c r="AF198" s="189">
        <f t="shared" si="159"/>
        <v>3.5223287322581065E-3</v>
      </c>
      <c r="AG198" s="189">
        <f t="shared" si="159"/>
        <v>3.5223287322581065E-3</v>
      </c>
      <c r="AH198" s="163">
        <f t="shared" si="149"/>
        <v>0.1125</v>
      </c>
      <c r="AI198" s="162">
        <f t="shared" si="149"/>
        <v>0.1125</v>
      </c>
      <c r="AJ198" s="162">
        <f t="shared" si="149"/>
        <v>0.1125</v>
      </c>
      <c r="AK198" s="180">
        <f t="shared" si="149"/>
        <v>124.6</v>
      </c>
      <c r="AL198" s="181">
        <f t="shared" si="149"/>
        <v>124.6</v>
      </c>
      <c r="AM198" s="181">
        <f t="shared" si="149"/>
        <v>124.6</v>
      </c>
      <c r="AN198" s="180">
        <f t="shared" si="147"/>
        <v>4.9800000000000004</v>
      </c>
      <c r="AO198" s="181">
        <f t="shared" si="147"/>
        <v>4.9800000000000004</v>
      </c>
      <c r="AP198" s="181">
        <f t="shared" si="147"/>
        <v>4.9800000000000004</v>
      </c>
      <c r="AQ198" s="188">
        <f t="shared" si="140"/>
        <v>-3.7557722072281696E-2</v>
      </c>
      <c r="AR198" s="189">
        <f t="shared" si="141"/>
        <v>-3.7557722072281696E-2</v>
      </c>
      <c r="AS198" s="189">
        <f t="shared" si="142"/>
        <v>-3.7557722072281696E-2</v>
      </c>
      <c r="AT198" s="190">
        <f t="shared" si="143"/>
        <v>4.4962738212685593E-2</v>
      </c>
      <c r="AU198" s="189">
        <f>FVSCHEDULE(1,F187:F198)-1</f>
        <v>4.4962738212685593E-2</v>
      </c>
      <c r="AV198" s="189">
        <f t="shared" si="145"/>
        <v>4.4962738212685593E-2</v>
      </c>
      <c r="AW198" s="190">
        <f t="shared" si="362"/>
        <v>2.8288953929929139E-2</v>
      </c>
      <c r="AX198" s="189">
        <f t="shared" si="362"/>
        <v>2.8288953929929139E-2</v>
      </c>
      <c r="AY198" s="189">
        <f t="shared" si="362"/>
        <v>2.8288953929929139E-2</v>
      </c>
      <c r="AZ198" s="163">
        <f t="shared" si="363"/>
        <v>0.1125</v>
      </c>
      <c r="BA198" s="162">
        <f t="shared" si="363"/>
        <v>0.1125</v>
      </c>
      <c r="BB198" s="162">
        <f t="shared" si="363"/>
        <v>0.1125</v>
      </c>
      <c r="BC198" s="180">
        <f t="shared" si="363"/>
        <v>124.6</v>
      </c>
      <c r="BD198" s="181">
        <f t="shared" si="363"/>
        <v>124.6</v>
      </c>
      <c r="BE198" s="181">
        <f t="shared" si="363"/>
        <v>124.6</v>
      </c>
      <c r="BF198" s="180">
        <f t="shared" si="364"/>
        <v>4.9800000000000004</v>
      </c>
      <c r="BG198" s="181">
        <f t="shared" si="364"/>
        <v>4.9800000000000004</v>
      </c>
      <c r="BH198" s="181">
        <f t="shared" si="364"/>
        <v>4.9800000000000004</v>
      </c>
      <c r="BI198" s="182">
        <f t="shared" si="148"/>
        <v>173.27666666666667</v>
      </c>
      <c r="BJ198" s="183">
        <f t="shared" si="148"/>
        <v>173.27666666666667</v>
      </c>
      <c r="BK198" s="183">
        <f t="shared" si="148"/>
        <v>173.27666666666667</v>
      </c>
      <c r="BL198" s="180">
        <f t="shared" si="148"/>
        <v>4.953125</v>
      </c>
      <c r="BM198" s="181">
        <f t="shared" si="148"/>
        <v>4.953125</v>
      </c>
      <c r="BN198" s="181">
        <f t="shared" si="148"/>
        <v>4.953125</v>
      </c>
    </row>
    <row r="199" spans="1:66">
      <c r="A199" s="6">
        <v>45352</v>
      </c>
      <c r="B199" s="43">
        <f>Mensal!B199</f>
        <v>-4.7000000000000002E-3</v>
      </c>
      <c r="C199" s="43">
        <f>Mensal!C199</f>
        <v>-4.7000000000000002E-3</v>
      </c>
      <c r="D199" s="43">
        <f>Mensal!D199</f>
        <v>-4.7000000000000002E-3</v>
      </c>
      <c r="E199" s="65">
        <f>Mensal!E199</f>
        <v>1.6000000000000001E-3</v>
      </c>
      <c r="F199" s="43">
        <f>Mensal!F199</f>
        <v>1.6000000000000001E-3</v>
      </c>
      <c r="G199" s="43">
        <f>Mensal!G199</f>
        <v>1.6000000000000001E-3</v>
      </c>
      <c r="H199" s="45">
        <f t="shared" si="156"/>
        <v>28.572759706191256</v>
      </c>
      <c r="I199" s="42">
        <f t="shared" si="157"/>
        <v>200.68776338011608</v>
      </c>
      <c r="J199" s="45"/>
      <c r="K199" s="43">
        <f>(AVERAGE(I197:I199)/AVERAGE(I185:I187))-1</f>
        <v>4.3080459041646257E-2</v>
      </c>
      <c r="L199" s="43">
        <f t="shared" si="197"/>
        <v>3.9255961268817474E-2</v>
      </c>
      <c r="M199" s="65">
        <f t="shared" si="124"/>
        <v>6.2286180112658407E-4</v>
      </c>
      <c r="N199" s="43">
        <f t="shared" si="125"/>
        <v>6.2286180112658407E-4</v>
      </c>
      <c r="O199" s="43">
        <f t="shared" si="126"/>
        <v>6.2286180112658407E-4</v>
      </c>
      <c r="P199" s="65">
        <f>Mensal!K199</f>
        <v>0.1075</v>
      </c>
      <c r="Q199" s="43">
        <f>Mensal!L199</f>
        <v>0.1075</v>
      </c>
      <c r="R199" s="43">
        <f>Mensal!M199</f>
        <v>0.1075</v>
      </c>
      <c r="S199" s="104">
        <f>Mensal!N199</f>
        <v>136.69999999999999</v>
      </c>
      <c r="T199" s="124">
        <f>Mensal!O199</f>
        <v>136.69999999999999</v>
      </c>
      <c r="U199" s="124">
        <f>Mensal!P199</f>
        <v>136.69999999999999</v>
      </c>
      <c r="V199" s="73">
        <f>Mensal!Q199</f>
        <v>5</v>
      </c>
      <c r="W199" s="42">
        <f>Mensal!R199</f>
        <v>5</v>
      </c>
      <c r="X199" s="42">
        <f>Mensal!S199</f>
        <v>5</v>
      </c>
      <c r="Y199" s="188">
        <f t="shared" ref="Y199:Y208" si="365">FVSCHEDULE(1,B197:B199)-1</f>
        <v>-9.1361524422600704E-3</v>
      </c>
      <c r="Z199" s="189">
        <f t="shared" ref="Z199:Z208" si="366">FVSCHEDULE(1,C197:C199)-1</f>
        <v>-9.1361524422600704E-3</v>
      </c>
      <c r="AA199" s="189">
        <f t="shared" ref="AA199:AA208" si="367">FVSCHEDULE(1,D197:D199)-1</f>
        <v>-9.1361524422600704E-3</v>
      </c>
      <c r="AB199" s="190">
        <f t="shared" ref="AB199:AB208" si="368">FVSCHEDULE(1,E197:E199)-1</f>
        <v>1.4154915775999921E-2</v>
      </c>
      <c r="AC199" s="189">
        <f t="shared" ref="AC199:AC208" si="369">FVSCHEDULE(1,F197:F199)-1</f>
        <v>1.4154915775999921E-2</v>
      </c>
      <c r="AD199" s="189">
        <f t="shared" ref="AD199:AD208" si="370">FVSCHEDULE(1,G197:G199)-1</f>
        <v>1.4154915775999921E-2</v>
      </c>
      <c r="AE199" s="190">
        <f t="shared" si="159"/>
        <v>2.696717521774028E-3</v>
      </c>
      <c r="AF199" s="189">
        <f t="shared" si="159"/>
        <v>2.696717521774028E-3</v>
      </c>
      <c r="AG199" s="189">
        <f t="shared" si="159"/>
        <v>2.696717521774028E-3</v>
      </c>
      <c r="AH199" s="163">
        <f t="shared" si="149"/>
        <v>0.1075</v>
      </c>
      <c r="AI199" s="162">
        <f t="shared" si="149"/>
        <v>0.1075</v>
      </c>
      <c r="AJ199" s="162">
        <f t="shared" si="149"/>
        <v>0.1075</v>
      </c>
      <c r="AK199" s="180">
        <f t="shared" si="149"/>
        <v>136.69999999999999</v>
      </c>
      <c r="AL199" s="181">
        <f t="shared" si="149"/>
        <v>136.69999999999999</v>
      </c>
      <c r="AM199" s="181">
        <f t="shared" si="149"/>
        <v>136.69999999999999</v>
      </c>
      <c r="AN199" s="180">
        <f t="shared" si="147"/>
        <v>5</v>
      </c>
      <c r="AO199" s="181">
        <f t="shared" si="147"/>
        <v>5</v>
      </c>
      <c r="AP199" s="181">
        <f t="shared" si="147"/>
        <v>5</v>
      </c>
      <c r="AQ199" s="188">
        <f t="shared" si="140"/>
        <v>-4.2574010307959598E-2</v>
      </c>
      <c r="AR199" s="189">
        <f t="shared" si="141"/>
        <v>-4.2574010307959598E-2</v>
      </c>
      <c r="AS199" s="189">
        <f t="shared" si="142"/>
        <v>-4.2574010307959598E-2</v>
      </c>
      <c r="AT199" s="190">
        <f t="shared" si="143"/>
        <v>3.925596126881703E-2</v>
      </c>
      <c r="AU199" s="189">
        <f t="shared" si="144"/>
        <v>3.925596126881703E-2</v>
      </c>
      <c r="AV199" s="189">
        <f t="shared" si="145"/>
        <v>3.925596126881703E-2</v>
      </c>
      <c r="AW199" s="190">
        <f t="shared" si="362"/>
        <v>2.5777691105661082E-2</v>
      </c>
      <c r="AX199" s="189">
        <f t="shared" si="362"/>
        <v>2.5777691105661082E-2</v>
      </c>
      <c r="AY199" s="189">
        <f t="shared" si="362"/>
        <v>2.5777691105661082E-2</v>
      </c>
      <c r="AZ199" s="163">
        <f t="shared" si="363"/>
        <v>0.1075</v>
      </c>
      <c r="BA199" s="162">
        <f t="shared" si="363"/>
        <v>0.1075</v>
      </c>
      <c r="BB199" s="162">
        <f t="shared" si="363"/>
        <v>0.1075</v>
      </c>
      <c r="BC199" s="180">
        <f t="shared" si="363"/>
        <v>136.69999999999999</v>
      </c>
      <c r="BD199" s="181">
        <f t="shared" si="363"/>
        <v>136.69999999999999</v>
      </c>
      <c r="BE199" s="181">
        <f t="shared" si="363"/>
        <v>136.69999999999999</v>
      </c>
      <c r="BF199" s="180">
        <f t="shared" si="364"/>
        <v>5</v>
      </c>
      <c r="BG199" s="181">
        <f t="shared" si="364"/>
        <v>5</v>
      </c>
      <c r="BH199" s="181">
        <f t="shared" si="364"/>
        <v>5</v>
      </c>
      <c r="BI199" s="182">
        <f t="shared" si="148"/>
        <v>165.66833333333332</v>
      </c>
      <c r="BJ199" s="183">
        <f t="shared" si="148"/>
        <v>165.66833333333332</v>
      </c>
      <c r="BK199" s="183">
        <f t="shared" si="148"/>
        <v>165.66833333333332</v>
      </c>
      <c r="BL199" s="180">
        <f t="shared" si="148"/>
        <v>4.9464583333333332</v>
      </c>
      <c r="BM199" s="181">
        <f t="shared" si="148"/>
        <v>4.9464583333333332</v>
      </c>
      <c r="BN199" s="181">
        <f t="shared" si="148"/>
        <v>4.9464583333333332</v>
      </c>
    </row>
    <row r="200" spans="1:66">
      <c r="A200" s="6">
        <v>45383</v>
      </c>
      <c r="B200" s="43">
        <f>Mensal!B200</f>
        <v>3.091476515363567E-3</v>
      </c>
      <c r="C200" s="43">
        <f>Mensal!C200</f>
        <v>3.091476515363567E-3</v>
      </c>
      <c r="D200" s="43">
        <f>Mensal!D200</f>
        <v>3.091476515363567E-3</v>
      </c>
      <c r="E200" s="65">
        <f>Mensal!E200</f>
        <v>3.8E-3</v>
      </c>
      <c r="F200" s="43">
        <f>Mensal!F200</f>
        <v>3.8E-3</v>
      </c>
      <c r="G200" s="43">
        <f>Mensal!G200</f>
        <v>3.8E-3</v>
      </c>
      <c r="H200" s="45">
        <f t="shared" ref="H200" si="371">(F200*H199)/F199</f>
        <v>67.860304302204227</v>
      </c>
      <c r="I200" s="42">
        <f t="shared" si="157"/>
        <v>201.45037688096053</v>
      </c>
      <c r="J200" s="150"/>
      <c r="K200" s="43"/>
      <c r="L200" s="43">
        <f t="shared" si="197"/>
        <v>3.688016491565338E-2</v>
      </c>
      <c r="M200" s="65">
        <f t="shared" si="124"/>
        <v>6.2286180112658407E-4</v>
      </c>
      <c r="N200" s="43">
        <f t="shared" si="125"/>
        <v>6.2286180112658407E-4</v>
      </c>
      <c r="O200" s="43">
        <f t="shared" si="126"/>
        <v>6.2286180112658407E-4</v>
      </c>
      <c r="P200" s="65">
        <f>Mensal!K200</f>
        <v>0.1075</v>
      </c>
      <c r="Q200" s="43">
        <f>Mensal!L200</f>
        <v>0.1075</v>
      </c>
      <c r="R200" s="43">
        <f>Mensal!M200</f>
        <v>0.1075</v>
      </c>
      <c r="S200" s="104">
        <f>Mensal!N200</f>
        <v>149.5</v>
      </c>
      <c r="T200" s="124">
        <f>Mensal!O200</f>
        <v>149.5</v>
      </c>
      <c r="U200" s="124">
        <f>Mensal!P200</f>
        <v>149.5</v>
      </c>
      <c r="V200" s="73">
        <f>Mensal!Q200</f>
        <v>5.17</v>
      </c>
      <c r="W200" s="42">
        <f>Mensal!R200</f>
        <v>5.17</v>
      </c>
      <c r="X200" s="42">
        <f>Mensal!S200</f>
        <v>5.17</v>
      </c>
      <c r="Y200" s="188">
        <f t="shared" ref="Y200" si="372">FVSCHEDULE(1,B198:B200)-1</f>
        <v>-6.7861507531661314E-3</v>
      </c>
      <c r="Z200" s="189">
        <f t="shared" ref="Z200" si="373">FVSCHEDULE(1,C198:C200)-1</f>
        <v>-6.7861507531661314E-3</v>
      </c>
      <c r="AA200" s="189">
        <f t="shared" ref="AA200" si="374">FVSCHEDULE(1,D198:D200)-1</f>
        <v>-6.7861507531661314E-3</v>
      </c>
      <c r="AB200" s="190">
        <f t="shared" ref="AB200" si="375">FVSCHEDULE(1,E198:E200)-1</f>
        <v>1.3750950463999878E-2</v>
      </c>
      <c r="AC200" s="189">
        <f t="shared" ref="AC200" si="376">FVSCHEDULE(1,F198:F200)-1</f>
        <v>1.3750950463999878E-2</v>
      </c>
      <c r="AD200" s="189">
        <f t="shared" ref="AD200" si="377">FVSCHEDULE(1,G198:G200)-1</f>
        <v>1.3750950463999878E-2</v>
      </c>
      <c r="AE200" s="190">
        <f t="shared" ref="AE200" si="378">FVSCHEDULE(1,M198:M200)-1</f>
        <v>2.2831482288558913E-3</v>
      </c>
      <c r="AF200" s="189">
        <f t="shared" ref="AF200" si="379">FVSCHEDULE(1,N198:N200)-1</f>
        <v>2.2831482288558913E-3</v>
      </c>
      <c r="AG200" s="189">
        <f t="shared" ref="AG200" si="380">FVSCHEDULE(1,O198:O200)-1</f>
        <v>2.2831482288558913E-3</v>
      </c>
      <c r="AH200" s="163">
        <f t="shared" ref="AH200" si="381">P200</f>
        <v>0.1075</v>
      </c>
      <c r="AI200" s="162">
        <f t="shared" ref="AI200" si="382">Q200</f>
        <v>0.1075</v>
      </c>
      <c r="AJ200" s="162">
        <f t="shared" ref="AJ200" si="383">R200</f>
        <v>0.1075</v>
      </c>
      <c r="AK200" s="180">
        <f t="shared" ref="AK200" si="384">S200</f>
        <v>149.5</v>
      </c>
      <c r="AL200" s="181">
        <f t="shared" ref="AL200" si="385">T200</f>
        <v>149.5</v>
      </c>
      <c r="AM200" s="181">
        <f t="shared" ref="AM200" si="386">U200</f>
        <v>149.5</v>
      </c>
      <c r="AN200" s="180">
        <f t="shared" ref="AN200" si="387">V200</f>
        <v>5.17</v>
      </c>
      <c r="AO200" s="181">
        <f t="shared" ref="AO200" si="388">W200</f>
        <v>5.17</v>
      </c>
      <c r="AP200" s="181">
        <f t="shared" ref="AP200" si="389">X200</f>
        <v>5.17</v>
      </c>
      <c r="AQ200" s="188">
        <f t="shared" ref="AQ200" si="390">FVSCHEDULE(1,B189:B200)-1</f>
        <v>-3.0402903333868414E-2</v>
      </c>
      <c r="AR200" s="189">
        <f t="shared" ref="AR200" si="391">FVSCHEDULE(1,C189:C200)-1</f>
        <v>-3.0402903333868414E-2</v>
      </c>
      <c r="AS200" s="189">
        <f t="shared" ref="AS200" si="392">FVSCHEDULE(1,D189:D200)-1</f>
        <v>-3.0402903333868414E-2</v>
      </c>
      <c r="AT200" s="190">
        <f t="shared" ref="AT200" si="393">FVSCHEDULE(1,E189:E200)-1</f>
        <v>3.6880164915653157E-2</v>
      </c>
      <c r="AU200" s="189">
        <f t="shared" ref="AU200" si="394">FVSCHEDULE(1,F189:F200)-1</f>
        <v>3.6880164915653157E-2</v>
      </c>
      <c r="AV200" s="189">
        <f t="shared" ref="AV200" si="395">FVSCHEDULE(1,G189:G200)-1</f>
        <v>3.6880164915653157E-2</v>
      </c>
      <c r="AW200" s="190">
        <f t="shared" ref="AW200" si="396">FVSCHEDULE(1,M189:M200)-1</f>
        <v>2.327256122772936E-2</v>
      </c>
      <c r="AX200" s="189">
        <f t="shared" ref="AX200" si="397">FVSCHEDULE(1,N189:N200)-1</f>
        <v>2.327256122772936E-2</v>
      </c>
      <c r="AY200" s="189">
        <f t="shared" ref="AY200" si="398">FVSCHEDULE(1,O189:O200)-1</f>
        <v>2.327256122772936E-2</v>
      </c>
      <c r="AZ200" s="163">
        <f t="shared" ref="AZ200" si="399">P200</f>
        <v>0.1075</v>
      </c>
      <c r="BA200" s="162">
        <f t="shared" ref="BA200" si="400">Q200</f>
        <v>0.1075</v>
      </c>
      <c r="BB200" s="162">
        <f t="shared" ref="BB200" si="401">R200</f>
        <v>0.1075</v>
      </c>
      <c r="BC200" s="180">
        <f t="shared" ref="BC200" si="402">S200</f>
        <v>149.5</v>
      </c>
      <c r="BD200" s="181">
        <f t="shared" ref="BD200" si="403">T200</f>
        <v>149.5</v>
      </c>
      <c r="BE200" s="181">
        <f t="shared" ref="BE200" si="404">U200</f>
        <v>149.5</v>
      </c>
      <c r="BF200" s="180">
        <f t="shared" ref="BF200" si="405">V200</f>
        <v>5.17</v>
      </c>
      <c r="BG200" s="181">
        <f t="shared" ref="BG200" si="406">W200</f>
        <v>5.17</v>
      </c>
      <c r="BH200" s="181">
        <f t="shared" ref="BH200" si="407">X200</f>
        <v>5.17</v>
      </c>
      <c r="BI200" s="182">
        <f t="shared" ref="BI200" si="408">AVERAGE(S189:S200)</f>
        <v>159.46</v>
      </c>
      <c r="BJ200" s="183">
        <f t="shared" ref="BJ200" si="409">AVERAGE(T189:T200)</f>
        <v>159.46</v>
      </c>
      <c r="BK200" s="183">
        <f t="shared" ref="BK200" si="410">AVERAGE(U189:U200)</f>
        <v>159.46</v>
      </c>
      <c r="BL200" s="180">
        <f t="shared" ref="BL200" si="411">AVERAGE(V189:V200)</f>
        <v>4.9606250000000003</v>
      </c>
      <c r="BM200" s="181">
        <f t="shared" ref="BM200" si="412">AVERAGE(W189:W200)</f>
        <v>4.9606250000000003</v>
      </c>
      <c r="BN200" s="181">
        <f t="shared" ref="BN200" si="413">AVERAGE(X189:X200)</f>
        <v>4.9606250000000003</v>
      </c>
    </row>
    <row r="201" spans="1:66">
      <c r="A201" s="6">
        <v>45413</v>
      </c>
      <c r="B201" s="43">
        <f>Mensal!B201</f>
        <v>8.8999999999999999E-3</v>
      </c>
      <c r="C201" s="43">
        <f>Mensal!C201</f>
        <v>8.8999999999999999E-3</v>
      </c>
      <c r="D201" s="43">
        <f>Mensal!D201</f>
        <v>8.8999999999999999E-3</v>
      </c>
      <c r="E201" s="65">
        <f>Mensal!E201</f>
        <v>4.5999999999999999E-3</v>
      </c>
      <c r="F201" s="43">
        <f>Mensal!F201</f>
        <v>4.5999999999999999E-3</v>
      </c>
      <c r="G201" s="43">
        <f>Mensal!G201</f>
        <v>4.5999999999999999E-3</v>
      </c>
      <c r="H201" s="45">
        <f t="shared" ref="H201" si="414">(F201*H200)/F200</f>
        <v>82.146684155299852</v>
      </c>
      <c r="I201" s="42">
        <f t="shared" si="157"/>
        <v>202.37704861461296</v>
      </c>
      <c r="J201" s="45"/>
      <c r="K201" s="43"/>
      <c r="L201" s="43">
        <f t="shared" si="197"/>
        <v>3.9259516785658422E-2</v>
      </c>
      <c r="M201" s="65">
        <f t="shared" si="124"/>
        <v>4.1571484472902043E-4</v>
      </c>
      <c r="N201" s="43">
        <f t="shared" si="125"/>
        <v>4.1571484472902043E-4</v>
      </c>
      <c r="O201" s="43">
        <f t="shared" si="126"/>
        <v>4.1571484472902043E-4</v>
      </c>
      <c r="P201" s="65">
        <f>Mensal!K201</f>
        <v>0.105</v>
      </c>
      <c r="Q201" s="43">
        <f>Mensal!L201</f>
        <v>0.105</v>
      </c>
      <c r="R201" s="43">
        <f>Mensal!M201</f>
        <v>0.105</v>
      </c>
      <c r="S201" s="104">
        <f>Mensal!N201</f>
        <v>142</v>
      </c>
      <c r="T201" s="124">
        <f>Mensal!O201</f>
        <v>142</v>
      </c>
      <c r="U201" s="124">
        <f>Mensal!P201</f>
        <v>142</v>
      </c>
      <c r="V201" s="73">
        <f>Mensal!Q201</f>
        <v>5.24</v>
      </c>
      <c r="W201" s="42">
        <f>Mensal!R201</f>
        <v>5.24</v>
      </c>
      <c r="X201" s="42">
        <f>Mensal!S201</f>
        <v>5.24</v>
      </c>
      <c r="Y201" s="188">
        <f t="shared" ref="Y201" si="415">FVSCHEDULE(1,B199:B201)-1</f>
        <v>7.2625014002651866E-3</v>
      </c>
      <c r="Z201" s="189">
        <f t="shared" ref="Z201" si="416">FVSCHEDULE(1,C199:C201)-1</f>
        <v>7.2625014002651866E-3</v>
      </c>
      <c r="AA201" s="189">
        <f t="shared" ref="AA201" si="417">FVSCHEDULE(1,D199:D201)-1</f>
        <v>7.2625014002651866E-3</v>
      </c>
      <c r="AB201" s="190">
        <f t="shared" ref="AB201" si="418">FVSCHEDULE(1,E199:E201)-1</f>
        <v>1.0030947967999859E-2</v>
      </c>
      <c r="AC201" s="189">
        <f t="shared" ref="AC201" si="419">FVSCHEDULE(1,F199:F201)-1</f>
        <v>1.0030947967999859E-2</v>
      </c>
      <c r="AD201" s="189">
        <f t="shared" ref="AD201" si="420">FVSCHEDULE(1,G199:G201)-1</f>
        <v>1.0030947967999859E-2</v>
      </c>
      <c r="AE201" s="190">
        <f t="shared" ref="AE201" si="421">FVSCHEDULE(1,M199:M201)-1</f>
        <v>1.6623444308787594E-3</v>
      </c>
      <c r="AF201" s="189">
        <f t="shared" ref="AF201" si="422">FVSCHEDULE(1,N199:N201)-1</f>
        <v>1.6623444308787594E-3</v>
      </c>
      <c r="AG201" s="189">
        <f t="shared" ref="AG201" si="423">FVSCHEDULE(1,O199:O201)-1</f>
        <v>1.6623444308787594E-3</v>
      </c>
      <c r="AH201" s="163">
        <f t="shared" ref="AH201" si="424">P201</f>
        <v>0.105</v>
      </c>
      <c r="AI201" s="162">
        <f t="shared" ref="AI201" si="425">Q201</f>
        <v>0.105</v>
      </c>
      <c r="AJ201" s="162">
        <f t="shared" ref="AJ201" si="426">R201</f>
        <v>0.105</v>
      </c>
      <c r="AK201" s="180">
        <f t="shared" ref="AK201" si="427">S201</f>
        <v>142</v>
      </c>
      <c r="AL201" s="181">
        <f t="shared" ref="AL201" si="428">T201</f>
        <v>142</v>
      </c>
      <c r="AM201" s="181">
        <f t="shared" ref="AM201" si="429">U201</f>
        <v>142</v>
      </c>
      <c r="AN201" s="180">
        <f t="shared" ref="AN201" si="430">V201</f>
        <v>5.24</v>
      </c>
      <c r="AO201" s="181">
        <f t="shared" ref="AO201" si="431">W201</f>
        <v>5.24</v>
      </c>
      <c r="AP201" s="181">
        <f t="shared" ref="AP201" si="432">X201</f>
        <v>5.24</v>
      </c>
      <c r="AQ201" s="188">
        <f t="shared" ref="AQ201" si="433">FVSCHEDULE(1,B190:B201)-1</f>
        <v>-3.3954448027665451E-3</v>
      </c>
      <c r="AR201" s="189">
        <f t="shared" ref="AR201" si="434">FVSCHEDULE(1,C190:C201)-1</f>
        <v>-3.3954448027665451E-3</v>
      </c>
      <c r="AS201" s="189">
        <f t="shared" ref="AS201" si="435">FVSCHEDULE(1,D190:D201)-1</f>
        <v>-3.3954448027665451E-3</v>
      </c>
      <c r="AT201" s="190">
        <f t="shared" ref="AT201" si="436">FVSCHEDULE(1,E190:E201)-1</f>
        <v>3.9259516785658199E-2</v>
      </c>
      <c r="AU201" s="189">
        <f t="shared" ref="AU201" si="437">FVSCHEDULE(1,F190:F201)-1</f>
        <v>3.9259516785658199E-2</v>
      </c>
      <c r="AV201" s="189">
        <f t="shared" ref="AV201" si="438">FVSCHEDULE(1,G190:G201)-1</f>
        <v>3.9259516785658199E-2</v>
      </c>
      <c r="AW201" s="190">
        <f t="shared" ref="AW201" si="439">FVSCHEDULE(1,M190:M201)-1</f>
        <v>2.0562230806714155E-2</v>
      </c>
      <c r="AX201" s="189">
        <f t="shared" ref="AX201" si="440">FVSCHEDULE(1,N190:N201)-1</f>
        <v>2.0562230806714155E-2</v>
      </c>
      <c r="AY201" s="189">
        <f t="shared" ref="AY201" si="441">FVSCHEDULE(1,O190:O201)-1</f>
        <v>2.0562230806714155E-2</v>
      </c>
      <c r="AZ201" s="163">
        <f t="shared" ref="AZ201" si="442">P201</f>
        <v>0.105</v>
      </c>
      <c r="BA201" s="162">
        <f t="shared" ref="BA201" si="443">Q201</f>
        <v>0.105</v>
      </c>
      <c r="BB201" s="162">
        <f t="shared" ref="BB201" si="444">R201</f>
        <v>0.105</v>
      </c>
      <c r="BC201" s="180">
        <f t="shared" ref="BC201" si="445">S201</f>
        <v>142</v>
      </c>
      <c r="BD201" s="181">
        <f t="shared" ref="BD201" si="446">T201</f>
        <v>142</v>
      </c>
      <c r="BE201" s="181">
        <f t="shared" ref="BE201" si="447">U201</f>
        <v>142</v>
      </c>
      <c r="BF201" s="180">
        <f t="shared" ref="BF201" si="448">V201</f>
        <v>5.24</v>
      </c>
      <c r="BG201" s="181">
        <f t="shared" ref="BG201" si="449">W201</f>
        <v>5.24</v>
      </c>
      <c r="BH201" s="181">
        <f t="shared" ref="BH201" si="450">X201</f>
        <v>5.24</v>
      </c>
      <c r="BI201" s="182">
        <f t="shared" ref="BI201" si="451">AVERAGE(S190:S201)</f>
        <v>153.62666666666667</v>
      </c>
      <c r="BJ201" s="183">
        <f t="shared" ref="BJ201" si="452">AVERAGE(T190:T201)</f>
        <v>153.62666666666667</v>
      </c>
      <c r="BK201" s="183">
        <f t="shared" ref="BK201" si="453">AVERAGE(U190:U201)</f>
        <v>153.62666666666667</v>
      </c>
      <c r="BL201" s="180">
        <f t="shared" ref="BL201" si="454">AVERAGE(V190:V201)</f>
        <v>4.9722916666666679</v>
      </c>
      <c r="BM201" s="181">
        <f t="shared" ref="BM201" si="455">AVERAGE(W190:W201)</f>
        <v>4.9722916666666679</v>
      </c>
      <c r="BN201" s="181">
        <f t="shared" ref="BN201" si="456">AVERAGE(X190:X201)</f>
        <v>4.9722916666666679</v>
      </c>
    </row>
    <row r="202" spans="1:66">
      <c r="A202" s="6">
        <v>45444</v>
      </c>
      <c r="B202" s="43">
        <f>Mensal!B202</f>
        <v>8.1407326100455535E-3</v>
      </c>
      <c r="C202" s="43">
        <f>Mensal!C202</f>
        <v>8.1407326100455535E-3</v>
      </c>
      <c r="D202" s="43">
        <f>Mensal!D202</f>
        <v>8.1407326100455535E-3</v>
      </c>
      <c r="E202" s="67">
        <f>Mensal!E202</f>
        <v>2.0999999999999999E-3</v>
      </c>
      <c r="F202" s="10">
        <f>Mensal!F202</f>
        <v>2.0999999999999999E-3</v>
      </c>
      <c r="G202" s="10">
        <f>Mensal!G202</f>
        <v>2.0999999999999999E-3</v>
      </c>
      <c r="H202" s="50">
        <f t="shared" si="156"/>
        <v>37.501747114376016</v>
      </c>
      <c r="I202" s="42">
        <f t="shared" si="157"/>
        <v>202.80204041670365</v>
      </c>
      <c r="J202" s="45"/>
      <c r="K202" s="43">
        <f>(AVERAGE(I200:I202)/AVERAGE(I188:I190))-1</f>
        <v>3.9473057295201341E-2</v>
      </c>
      <c r="L202" s="43">
        <f t="shared" si="197"/>
        <v>4.2275782396825834E-2</v>
      </c>
      <c r="M202" s="65">
        <f t="shared" si="124"/>
        <v>4.1571484472902043E-4</v>
      </c>
      <c r="N202" s="43">
        <f t="shared" si="125"/>
        <v>4.1571484472902043E-4</v>
      </c>
      <c r="O202" s="43">
        <f t="shared" si="126"/>
        <v>4.1571484472902043E-4</v>
      </c>
      <c r="P202" s="65">
        <f>Mensal!K202</f>
        <v>0.105</v>
      </c>
      <c r="Q202" s="43">
        <f>Mensal!L202</f>
        <v>0.105</v>
      </c>
      <c r="R202" s="43">
        <f>Mensal!M202</f>
        <v>0.105</v>
      </c>
      <c r="S202" s="104">
        <f>Mensal!N202</f>
        <v>169.64</v>
      </c>
      <c r="T202" s="124">
        <f>Mensal!O202</f>
        <v>169.64</v>
      </c>
      <c r="U202" s="124">
        <f>Mensal!P202</f>
        <v>169.64</v>
      </c>
      <c r="V202" s="73">
        <f>Mensal!Q202</f>
        <v>5.56</v>
      </c>
      <c r="W202" s="42">
        <f>Mensal!R202</f>
        <v>5.56</v>
      </c>
      <c r="X202" s="42">
        <f>Mensal!S202</f>
        <v>5.56</v>
      </c>
      <c r="Y202" s="188">
        <f t="shared" ref="Y202" si="457">FVSCHEDULE(1,B200:B202)-1</f>
        <v>2.0257566655571768E-2</v>
      </c>
      <c r="Z202" s="189">
        <f t="shared" ref="Z202" si="458">FVSCHEDULE(1,C200:C202)-1</f>
        <v>2.0257566655571768E-2</v>
      </c>
      <c r="AA202" s="189">
        <f t="shared" ref="AA202" si="459">FVSCHEDULE(1,D200:D202)-1</f>
        <v>2.0257566655571768E-2</v>
      </c>
      <c r="AB202" s="191">
        <f t="shared" si="368"/>
        <v>1.0535156707999871E-2</v>
      </c>
      <c r="AC202" s="192">
        <f t="shared" si="369"/>
        <v>1.0535156707999871E-2</v>
      </c>
      <c r="AD202" s="192">
        <f t="shared" si="370"/>
        <v>1.0535156707999871E-2</v>
      </c>
      <c r="AE202" s="190">
        <f t="shared" ref="AE202" si="460">FVSCHEDULE(1,M200:M202)-1</f>
        <v>1.4549822828529013E-3</v>
      </c>
      <c r="AF202" s="189">
        <f t="shared" ref="AF202" si="461">FVSCHEDULE(1,N200:N202)-1</f>
        <v>1.4549822828529013E-3</v>
      </c>
      <c r="AG202" s="189">
        <f t="shared" ref="AG202" si="462">FVSCHEDULE(1,O200:O202)-1</f>
        <v>1.4549822828529013E-3</v>
      </c>
      <c r="AH202" s="163">
        <f t="shared" ref="AH202" si="463">P202</f>
        <v>0.105</v>
      </c>
      <c r="AI202" s="162">
        <f t="shared" ref="AI202" si="464">Q202</f>
        <v>0.105</v>
      </c>
      <c r="AJ202" s="162">
        <f t="shared" ref="AJ202" si="465">R202</f>
        <v>0.105</v>
      </c>
      <c r="AK202" s="180">
        <f t="shared" ref="AK202" si="466">S202</f>
        <v>169.64</v>
      </c>
      <c r="AL202" s="181">
        <f t="shared" ref="AL202" si="467">T202</f>
        <v>169.64</v>
      </c>
      <c r="AM202" s="181">
        <f t="shared" ref="AM202" si="468">U202</f>
        <v>169.64</v>
      </c>
      <c r="AN202" s="180">
        <f t="shared" ref="AN202" si="469">V202</f>
        <v>5.56</v>
      </c>
      <c r="AO202" s="181">
        <f t="shared" ref="AO202" si="470">W202</f>
        <v>5.56</v>
      </c>
      <c r="AP202" s="181">
        <f t="shared" ref="AP202" si="471">X202</f>
        <v>5.56</v>
      </c>
      <c r="AQ202" s="188">
        <f t="shared" ref="AQ202" si="472">FVSCHEDULE(1,B191:B202)-1</f>
        <v>2.4488726671222372E-2</v>
      </c>
      <c r="AR202" s="189">
        <f t="shared" ref="AR202" si="473">FVSCHEDULE(1,C191:C202)-1</f>
        <v>2.4488726671222372E-2</v>
      </c>
      <c r="AS202" s="189">
        <f t="shared" ref="AS202" si="474">FVSCHEDULE(1,D191:D202)-1</f>
        <v>2.4488726671222372E-2</v>
      </c>
      <c r="AT202" s="191">
        <f t="shared" si="143"/>
        <v>4.2275782396825834E-2</v>
      </c>
      <c r="AU202" s="192">
        <f t="shared" si="144"/>
        <v>4.2275782396825834E-2</v>
      </c>
      <c r="AV202" s="192">
        <f t="shared" si="145"/>
        <v>4.2275782396825834E-2</v>
      </c>
      <c r="AW202" s="190">
        <f t="shared" ref="AW202" si="475">FVSCHEDULE(1,M191:M202)-1</f>
        <v>1.7859079207129369E-2</v>
      </c>
      <c r="AX202" s="189">
        <f t="shared" ref="AX202" si="476">FVSCHEDULE(1,N191:N202)-1</f>
        <v>1.7859079207129369E-2</v>
      </c>
      <c r="AY202" s="189">
        <f t="shared" ref="AY202" si="477">FVSCHEDULE(1,O191:O202)-1</f>
        <v>1.7859079207129369E-2</v>
      </c>
      <c r="AZ202" s="163">
        <f t="shared" ref="AZ202" si="478">P202</f>
        <v>0.105</v>
      </c>
      <c r="BA202" s="162">
        <f t="shared" ref="BA202" si="479">Q202</f>
        <v>0.105</v>
      </c>
      <c r="BB202" s="162">
        <f t="shared" ref="BB202" si="480">R202</f>
        <v>0.105</v>
      </c>
      <c r="BC202" s="180">
        <f t="shared" ref="BC202" si="481">S202</f>
        <v>169.64</v>
      </c>
      <c r="BD202" s="181">
        <f t="shared" ref="BD202" si="482">T202</f>
        <v>169.64</v>
      </c>
      <c r="BE202" s="181">
        <f t="shared" ref="BE202" si="483">U202</f>
        <v>169.64</v>
      </c>
      <c r="BF202" s="180">
        <f t="shared" ref="BF202" si="484">V202</f>
        <v>5.56</v>
      </c>
      <c r="BG202" s="181">
        <f t="shared" ref="BG202" si="485">W202</f>
        <v>5.56</v>
      </c>
      <c r="BH202" s="181">
        <f t="shared" ref="BH202" si="486">X202</f>
        <v>5.56</v>
      </c>
      <c r="BI202" s="182">
        <f t="shared" ref="BI202" si="487">AVERAGE(S191:S202)</f>
        <v>153.09666666666666</v>
      </c>
      <c r="BJ202" s="183">
        <f t="shared" ref="BJ202" si="488">AVERAGE(T191:T202)</f>
        <v>153.09666666666666</v>
      </c>
      <c r="BK202" s="183">
        <f t="shared" ref="BK202" si="489">AVERAGE(U191:U202)</f>
        <v>153.09666666666666</v>
      </c>
      <c r="BL202" s="180">
        <f t="shared" ref="BL202" si="490">AVERAGE(V191:V202)</f>
        <v>5.0339583333333335</v>
      </c>
      <c r="BM202" s="181">
        <f t="shared" ref="BM202" si="491">AVERAGE(W191:W202)</f>
        <v>5.0339583333333335</v>
      </c>
      <c r="BN202" s="181">
        <f t="shared" ref="BN202" si="492">AVERAGE(X191:X202)</f>
        <v>5.0339583333333335</v>
      </c>
    </row>
    <row r="203" spans="1:66">
      <c r="A203" s="6">
        <v>45474</v>
      </c>
      <c r="B203" s="10">
        <f>Mensal!B203</f>
        <v>6.1000000000000004E-3</v>
      </c>
      <c r="C203" s="10">
        <f>Mensal!C203</f>
        <v>6.1000000000000004E-3</v>
      </c>
      <c r="D203" s="10">
        <f>Mensal!D203</f>
        <v>6.1000000000000004E-3</v>
      </c>
      <c r="E203" s="67">
        <f>Mensal!E203</f>
        <v>3.8E-3</v>
      </c>
      <c r="F203" s="10">
        <f>Mensal!F203</f>
        <v>3.8E-3</v>
      </c>
      <c r="G203" s="10">
        <f>Mensal!G203</f>
        <v>3.8E-3</v>
      </c>
      <c r="H203" s="50">
        <f t="shared" si="156"/>
        <v>67.860304302204227</v>
      </c>
      <c r="I203" s="42">
        <f t="shared" si="157"/>
        <v>203.57268817028711</v>
      </c>
      <c r="J203" s="45"/>
      <c r="K203" s="43"/>
      <c r="L203" s="43">
        <f t="shared" si="197"/>
        <v>4.4982451428219772E-2</v>
      </c>
      <c r="M203" s="67">
        <f t="shared" si="124"/>
        <v>4.1571484472902043E-4</v>
      </c>
      <c r="N203" s="10">
        <f t="shared" si="125"/>
        <v>4.1571484472902043E-4</v>
      </c>
      <c r="O203" s="10">
        <f t="shared" si="126"/>
        <v>4.1571484472902043E-4</v>
      </c>
      <c r="P203" s="67">
        <f>Mensal!K203</f>
        <v>0.105</v>
      </c>
      <c r="Q203" s="10">
        <f>Mensal!L203</f>
        <v>0.105</v>
      </c>
      <c r="R203" s="10">
        <f>Mensal!M203</f>
        <v>0.105</v>
      </c>
      <c r="S203" s="78">
        <f>Mensal!N203</f>
        <v>157.78</v>
      </c>
      <c r="T203" s="40">
        <f>Mensal!O203</f>
        <v>157.78</v>
      </c>
      <c r="U203" s="40">
        <f>Mensal!P203</f>
        <v>157.78</v>
      </c>
      <c r="V203" s="81">
        <f>Mensal!Q203</f>
        <v>5.66</v>
      </c>
      <c r="W203" s="47">
        <f>Mensal!R203</f>
        <v>5.66</v>
      </c>
      <c r="X203" s="47">
        <f>Mensal!S203</f>
        <v>5.66</v>
      </c>
      <c r="Y203" s="193">
        <f t="shared" si="365"/>
        <v>2.3317575559569592E-2</v>
      </c>
      <c r="Z203" s="192">
        <f t="shared" si="366"/>
        <v>2.3317575559569592E-2</v>
      </c>
      <c r="AA203" s="192">
        <f t="shared" si="367"/>
        <v>2.3317575559569592E-2</v>
      </c>
      <c r="AB203" s="191">
        <f t="shared" si="368"/>
        <v>1.0535156707999871E-2</v>
      </c>
      <c r="AC203" s="192">
        <f t="shared" si="369"/>
        <v>1.0535156707999871E-2</v>
      </c>
      <c r="AD203" s="192">
        <f t="shared" si="370"/>
        <v>1.0535156707999871E-2</v>
      </c>
      <c r="AE203" s="191">
        <f t="shared" si="159"/>
        <v>1.2476630625268825E-3</v>
      </c>
      <c r="AF203" s="192">
        <f t="shared" si="159"/>
        <v>1.2476630625268825E-3</v>
      </c>
      <c r="AG203" s="192">
        <f t="shared" si="159"/>
        <v>1.2476630625268825E-3</v>
      </c>
      <c r="AH203" s="132">
        <f t="shared" si="149"/>
        <v>0.105</v>
      </c>
      <c r="AI203" s="131">
        <f t="shared" si="149"/>
        <v>0.105</v>
      </c>
      <c r="AJ203" s="131">
        <f t="shared" si="149"/>
        <v>0.105</v>
      </c>
      <c r="AK203" s="194">
        <f t="shared" si="149"/>
        <v>157.78</v>
      </c>
      <c r="AL203" s="195">
        <f t="shared" si="149"/>
        <v>157.78</v>
      </c>
      <c r="AM203" s="195">
        <f t="shared" si="149"/>
        <v>157.78</v>
      </c>
      <c r="AN203" s="194">
        <f t="shared" si="147"/>
        <v>5.66</v>
      </c>
      <c r="AO203" s="195">
        <f t="shared" si="147"/>
        <v>5.66</v>
      </c>
      <c r="AP203" s="195">
        <f t="shared" si="147"/>
        <v>5.66</v>
      </c>
      <c r="AQ203" s="193">
        <f t="shared" si="140"/>
        <v>3.8250996687044125E-2</v>
      </c>
      <c r="AR203" s="192">
        <f t="shared" si="141"/>
        <v>3.8250996687044125E-2</v>
      </c>
      <c r="AS203" s="192">
        <f t="shared" si="142"/>
        <v>3.8250996687044125E-2</v>
      </c>
      <c r="AT203" s="191">
        <f t="shared" si="143"/>
        <v>4.4982451428219994E-2</v>
      </c>
      <c r="AU203" s="192">
        <f t="shared" si="144"/>
        <v>4.4982451428219994E-2</v>
      </c>
      <c r="AV203" s="192">
        <f t="shared" si="145"/>
        <v>4.4982451428219994E-2</v>
      </c>
      <c r="AW203" s="191">
        <f t="shared" si="362"/>
        <v>1.5163087414510557E-2</v>
      </c>
      <c r="AX203" s="192">
        <f t="shared" si="362"/>
        <v>1.5163087414510557E-2</v>
      </c>
      <c r="AY203" s="192">
        <f t="shared" si="362"/>
        <v>1.5163087414510557E-2</v>
      </c>
      <c r="AZ203" s="132">
        <f t="shared" si="363"/>
        <v>0.105</v>
      </c>
      <c r="BA203" s="131">
        <f t="shared" si="363"/>
        <v>0.105</v>
      </c>
      <c r="BB203" s="131">
        <f t="shared" si="363"/>
        <v>0.105</v>
      </c>
      <c r="BC203" s="194">
        <f t="shared" si="363"/>
        <v>157.78</v>
      </c>
      <c r="BD203" s="195">
        <f t="shared" si="363"/>
        <v>157.78</v>
      </c>
      <c r="BE203" s="195">
        <f t="shared" si="363"/>
        <v>157.78</v>
      </c>
      <c r="BF203" s="194">
        <f t="shared" si="364"/>
        <v>5.66</v>
      </c>
      <c r="BG203" s="195">
        <f t="shared" si="364"/>
        <v>5.66</v>
      </c>
      <c r="BH203" s="195">
        <f t="shared" si="364"/>
        <v>5.66</v>
      </c>
      <c r="BI203" s="196">
        <f t="shared" si="148"/>
        <v>152.66166666666666</v>
      </c>
      <c r="BJ203" s="197">
        <f t="shared" si="148"/>
        <v>152.66166666666666</v>
      </c>
      <c r="BK203" s="197">
        <f t="shared" si="148"/>
        <v>152.66166666666666</v>
      </c>
      <c r="BL203" s="194">
        <f t="shared" si="148"/>
        <v>5.1106250000000015</v>
      </c>
      <c r="BM203" s="195">
        <f t="shared" si="148"/>
        <v>5.1106250000000015</v>
      </c>
      <c r="BN203" s="195">
        <f t="shared" si="148"/>
        <v>5.1106250000000015</v>
      </c>
    </row>
    <row r="204" spans="1:66">
      <c r="A204" s="6">
        <v>45505</v>
      </c>
      <c r="B204" s="10">
        <f>Mensal!B204</f>
        <v>2.8999999999999998E-3</v>
      </c>
      <c r="C204" s="10">
        <f>Mensal!C204</f>
        <v>2.8999999999999998E-3</v>
      </c>
      <c r="D204" s="10">
        <f>Mensal!D204</f>
        <v>2.8999999999999998E-3</v>
      </c>
      <c r="E204" s="67">
        <f>Mensal!E204</f>
        <v>-2.0000000000000001E-4</v>
      </c>
      <c r="F204" s="10">
        <f>Mensal!F204</f>
        <v>-2.0000000000000001E-4</v>
      </c>
      <c r="G204" s="10">
        <f>Mensal!G204</f>
        <v>-2.0000000000000001E-4</v>
      </c>
      <c r="H204" s="50">
        <f t="shared" si="156"/>
        <v>-3.5715949632739066</v>
      </c>
      <c r="I204" s="42">
        <f t="shared" si="157"/>
        <v>203.53197363265306</v>
      </c>
      <c r="J204" s="45"/>
      <c r="K204" s="43"/>
      <c r="L204" s="43">
        <f t="shared" si="197"/>
        <v>4.2375990160564925E-2</v>
      </c>
      <c r="M204" s="67">
        <f t="shared" si="124"/>
        <v>4.1571484472902043E-4</v>
      </c>
      <c r="N204" s="10">
        <f t="shared" si="125"/>
        <v>4.1571484472902043E-4</v>
      </c>
      <c r="O204" s="10">
        <f t="shared" si="126"/>
        <v>4.1571484472902043E-4</v>
      </c>
      <c r="P204" s="67">
        <f>Mensal!K204</f>
        <v>0.105</v>
      </c>
      <c r="Q204" s="10">
        <f>Mensal!L204</f>
        <v>0.105</v>
      </c>
      <c r="R204" s="10">
        <f>Mensal!M204</f>
        <v>0.105</v>
      </c>
      <c r="S204" s="78">
        <f>Mensal!N204</f>
        <v>150.22999999999999</v>
      </c>
      <c r="T204" s="40">
        <f>Mensal!O204</f>
        <v>150.22999999999999</v>
      </c>
      <c r="U204" s="40">
        <f>Mensal!P204</f>
        <v>150.22999999999999</v>
      </c>
      <c r="V204" s="81">
        <f>Mensal!Q204</f>
        <v>5.66</v>
      </c>
      <c r="W204" s="47">
        <f>Mensal!R204</f>
        <v>5.66</v>
      </c>
      <c r="X204" s="47">
        <f>Mensal!S204</f>
        <v>5.66</v>
      </c>
      <c r="Y204" s="193">
        <f t="shared" si="365"/>
        <v>1.7231833213095848E-2</v>
      </c>
      <c r="Z204" s="192">
        <f t="shared" si="366"/>
        <v>1.7231833213095848E-2</v>
      </c>
      <c r="AA204" s="192">
        <f t="shared" si="367"/>
        <v>1.7231833213095848E-2</v>
      </c>
      <c r="AB204" s="191">
        <f t="shared" si="368"/>
        <v>5.706798404000013E-3</v>
      </c>
      <c r="AC204" s="192">
        <f t="shared" si="369"/>
        <v>5.706798404000013E-3</v>
      </c>
      <c r="AD204" s="192">
        <f t="shared" si="370"/>
        <v>5.706798404000013E-3</v>
      </c>
      <c r="AE204" s="191">
        <f t="shared" si="159"/>
        <v>1.2476630625268825E-3</v>
      </c>
      <c r="AF204" s="192">
        <f t="shared" si="159"/>
        <v>1.2476630625268825E-3</v>
      </c>
      <c r="AG204" s="192">
        <f t="shared" si="159"/>
        <v>1.2476630625268825E-3</v>
      </c>
      <c r="AH204" s="132">
        <f t="shared" si="149"/>
        <v>0.105</v>
      </c>
      <c r="AI204" s="131">
        <f t="shared" si="149"/>
        <v>0.105</v>
      </c>
      <c r="AJ204" s="131">
        <f t="shared" si="149"/>
        <v>0.105</v>
      </c>
      <c r="AK204" s="194">
        <f t="shared" si="149"/>
        <v>150.22999999999999</v>
      </c>
      <c r="AL204" s="195">
        <f t="shared" si="149"/>
        <v>150.22999999999999</v>
      </c>
      <c r="AM204" s="195">
        <f t="shared" si="149"/>
        <v>150.22999999999999</v>
      </c>
      <c r="AN204" s="194">
        <f t="shared" si="147"/>
        <v>5.66</v>
      </c>
      <c r="AO204" s="195">
        <f t="shared" si="147"/>
        <v>5.66</v>
      </c>
      <c r="AP204" s="195">
        <f t="shared" si="147"/>
        <v>5.66</v>
      </c>
      <c r="AQ204" s="193">
        <f t="shared" si="140"/>
        <v>4.2675857477187273E-2</v>
      </c>
      <c r="AR204" s="192">
        <f t="shared" si="141"/>
        <v>4.2675857477187273E-2</v>
      </c>
      <c r="AS204" s="192">
        <f t="shared" si="142"/>
        <v>4.2675857477187273E-2</v>
      </c>
      <c r="AT204" s="191">
        <f t="shared" si="143"/>
        <v>4.2375990160564925E-2</v>
      </c>
      <c r="AU204" s="192">
        <f t="shared" si="144"/>
        <v>4.2375990160564925E-2</v>
      </c>
      <c r="AV204" s="192">
        <f t="shared" si="145"/>
        <v>4.2375990160564925E-2</v>
      </c>
      <c r="AW204" s="191">
        <f t="shared" si="362"/>
        <v>1.2881917637406204E-2</v>
      </c>
      <c r="AX204" s="192">
        <f t="shared" si="362"/>
        <v>1.2881917637406204E-2</v>
      </c>
      <c r="AY204" s="192">
        <f t="shared" si="362"/>
        <v>1.2881917637406204E-2</v>
      </c>
      <c r="AZ204" s="132">
        <f t="shared" si="363"/>
        <v>0.105</v>
      </c>
      <c r="BA204" s="131">
        <f t="shared" si="363"/>
        <v>0.105</v>
      </c>
      <c r="BB204" s="131">
        <f t="shared" si="363"/>
        <v>0.105</v>
      </c>
      <c r="BC204" s="194">
        <f t="shared" si="363"/>
        <v>150.22999999999999</v>
      </c>
      <c r="BD204" s="195">
        <f t="shared" si="363"/>
        <v>150.22999999999999</v>
      </c>
      <c r="BE204" s="195">
        <f t="shared" si="363"/>
        <v>150.22999999999999</v>
      </c>
      <c r="BF204" s="194">
        <f t="shared" si="364"/>
        <v>5.66</v>
      </c>
      <c r="BG204" s="195">
        <f t="shared" si="364"/>
        <v>5.66</v>
      </c>
      <c r="BH204" s="195">
        <f t="shared" si="364"/>
        <v>5.66</v>
      </c>
      <c r="BI204" s="196">
        <f t="shared" si="148"/>
        <v>151.24250000000001</v>
      </c>
      <c r="BJ204" s="197">
        <f t="shared" si="148"/>
        <v>151.24250000000001</v>
      </c>
      <c r="BK204" s="197">
        <f t="shared" si="148"/>
        <v>151.24250000000001</v>
      </c>
      <c r="BL204" s="194">
        <f t="shared" si="148"/>
        <v>5.1722916666666672</v>
      </c>
      <c r="BM204" s="195">
        <f t="shared" si="148"/>
        <v>5.1722916666666672</v>
      </c>
      <c r="BN204" s="195">
        <f t="shared" si="148"/>
        <v>5.1722916666666672</v>
      </c>
    </row>
    <row r="205" spans="1:66">
      <c r="A205" s="6">
        <v>45536</v>
      </c>
      <c r="B205" s="10">
        <f>Mensal!B205</f>
        <v>6.4242615429869736E-3</v>
      </c>
      <c r="C205" s="10">
        <f>Mensal!C205</f>
        <v>4.924261542986974E-3</v>
      </c>
      <c r="D205" s="10">
        <f>Mensal!D205</f>
        <v>4.1742615429869743E-3</v>
      </c>
      <c r="E205" s="67">
        <f>Mensal!E205</f>
        <v>6.9563854305538589E-3</v>
      </c>
      <c r="F205" s="10">
        <f>Mensal!F205</f>
        <v>5.9563854305538589E-3</v>
      </c>
      <c r="G205" s="10">
        <f>Mensal!G205</f>
        <v>5.4563854305538593E-3</v>
      </c>
      <c r="H205" s="50">
        <f t="shared" si="156"/>
        <v>106.3689810154212</v>
      </c>
      <c r="I205" s="42">
        <f t="shared" si="157"/>
        <v>204.74428851505047</v>
      </c>
      <c r="J205" s="45"/>
      <c r="K205" s="43">
        <f>(AVERAGE(I203:I205)/AVERAGE(I191:I193))-1</f>
        <v>4.4408815218340836E-2</v>
      </c>
      <c r="L205" s="43">
        <f t="shared" si="197"/>
        <v>4.5865532935883024E-2</v>
      </c>
      <c r="M205" s="67">
        <f t="shared" si="124"/>
        <v>6.2286180112658407E-4</v>
      </c>
      <c r="N205" s="10">
        <f t="shared" si="125"/>
        <v>6.2286180112658407E-4</v>
      </c>
      <c r="O205" s="10">
        <f t="shared" si="126"/>
        <v>6.2286180112658407E-4</v>
      </c>
      <c r="P205" s="67">
        <f>Mensal!K205</f>
        <v>0.1075</v>
      </c>
      <c r="Q205" s="10">
        <f>Mensal!L205</f>
        <v>0.1075</v>
      </c>
      <c r="R205" s="10">
        <f>Mensal!M205</f>
        <v>0.1075</v>
      </c>
      <c r="S205" s="78">
        <f>Mensal!N205</f>
        <v>147.56333333333333</v>
      </c>
      <c r="T205" s="40">
        <f>Mensal!O205</f>
        <v>154.22999999999999</v>
      </c>
      <c r="U205" s="40">
        <f>Mensal!P205</f>
        <v>157.97999999999999</v>
      </c>
      <c r="V205" s="81">
        <f>Mensal!Q205</f>
        <v>5.65</v>
      </c>
      <c r="W205" s="47">
        <f>Mensal!R205</f>
        <v>5.58</v>
      </c>
      <c r="X205" s="47">
        <f>Mensal!S205</f>
        <v>5.7</v>
      </c>
      <c r="Y205" s="193">
        <f t="shared" si="365"/>
        <v>1.5499883542060555E-2</v>
      </c>
      <c r="Z205" s="192">
        <f t="shared" si="366"/>
        <v>1.3986357007060413E-2</v>
      </c>
      <c r="AA205" s="192">
        <f t="shared" si="367"/>
        <v>1.3229593739560341E-2</v>
      </c>
      <c r="AB205" s="191">
        <f t="shared" si="368"/>
        <v>1.0580663131251056E-2</v>
      </c>
      <c r="AC205" s="192">
        <f t="shared" si="369"/>
        <v>9.5770638912509032E-3</v>
      </c>
      <c r="AD205" s="192">
        <f t="shared" si="370"/>
        <v>9.0752642712508269E-3</v>
      </c>
      <c r="AE205" s="191">
        <f t="shared" si="159"/>
        <v>1.4549822828529013E-3</v>
      </c>
      <c r="AF205" s="192">
        <f t="shared" si="159"/>
        <v>1.4549822828529013E-3</v>
      </c>
      <c r="AG205" s="192">
        <f t="shared" si="159"/>
        <v>1.4549822828529013E-3</v>
      </c>
      <c r="AH205" s="132">
        <f t="shared" si="149"/>
        <v>0.1075</v>
      </c>
      <c r="AI205" s="131">
        <f t="shared" si="149"/>
        <v>0.1075</v>
      </c>
      <c r="AJ205" s="131">
        <f t="shared" si="149"/>
        <v>0.1075</v>
      </c>
      <c r="AK205" s="194">
        <f t="shared" si="149"/>
        <v>147.56333333333333</v>
      </c>
      <c r="AL205" s="195">
        <f t="shared" si="149"/>
        <v>154.22999999999999</v>
      </c>
      <c r="AM205" s="195">
        <f t="shared" si="149"/>
        <v>157.97999999999999</v>
      </c>
      <c r="AN205" s="194">
        <f t="shared" si="147"/>
        <v>5.65</v>
      </c>
      <c r="AO205" s="195">
        <f t="shared" si="147"/>
        <v>5.58</v>
      </c>
      <c r="AP205" s="195">
        <f t="shared" si="147"/>
        <v>5.7</v>
      </c>
      <c r="AQ205" s="193">
        <f t="shared" si="140"/>
        <v>4.5505908030465836E-2</v>
      </c>
      <c r="AR205" s="192">
        <f t="shared" si="141"/>
        <v>4.3947659762840319E-2</v>
      </c>
      <c r="AS205" s="192">
        <f t="shared" si="142"/>
        <v>4.3168535629027449E-2</v>
      </c>
      <c r="AT205" s="191">
        <f t="shared" si="143"/>
        <v>4.6905205776657466E-2</v>
      </c>
      <c r="AU205" s="192">
        <f t="shared" si="144"/>
        <v>4.5865532935882802E-2</v>
      </c>
      <c r="AV205" s="192">
        <f t="shared" si="145"/>
        <v>4.5345696515495471E-2</v>
      </c>
      <c r="AW205" s="191">
        <f t="shared" si="362"/>
        <v>1.1224120128600301E-2</v>
      </c>
      <c r="AX205" s="192">
        <f t="shared" si="362"/>
        <v>1.1224120128600301E-2</v>
      </c>
      <c r="AY205" s="192">
        <f t="shared" si="362"/>
        <v>1.1224120128600301E-2</v>
      </c>
      <c r="AZ205" s="132">
        <f t="shared" si="363"/>
        <v>0.1075</v>
      </c>
      <c r="BA205" s="131">
        <f t="shared" si="363"/>
        <v>0.1075</v>
      </c>
      <c r="BB205" s="131">
        <f t="shared" si="363"/>
        <v>0.1075</v>
      </c>
      <c r="BC205" s="194">
        <f t="shared" si="363"/>
        <v>147.56333333333333</v>
      </c>
      <c r="BD205" s="195">
        <f t="shared" si="363"/>
        <v>154.22999999999999</v>
      </c>
      <c r="BE205" s="195">
        <f t="shared" si="363"/>
        <v>157.97999999999999</v>
      </c>
      <c r="BF205" s="194">
        <f t="shared" si="364"/>
        <v>5.65</v>
      </c>
      <c r="BG205" s="195">
        <f t="shared" si="364"/>
        <v>5.58</v>
      </c>
      <c r="BH205" s="195">
        <f t="shared" si="364"/>
        <v>5.7</v>
      </c>
      <c r="BI205" s="196">
        <f t="shared" si="148"/>
        <v>148.07694444444442</v>
      </c>
      <c r="BJ205" s="197">
        <f t="shared" si="148"/>
        <v>148.63249999999999</v>
      </c>
      <c r="BK205" s="197">
        <f t="shared" si="148"/>
        <v>148.94499999999999</v>
      </c>
      <c r="BL205" s="194">
        <f t="shared" si="148"/>
        <v>5.225625</v>
      </c>
      <c r="BM205" s="195">
        <f t="shared" si="148"/>
        <v>5.2197916666666666</v>
      </c>
      <c r="BN205" s="195">
        <f t="shared" si="148"/>
        <v>5.2297916666666673</v>
      </c>
    </row>
    <row r="206" spans="1:66">
      <c r="A206" s="6">
        <v>45566</v>
      </c>
      <c r="B206" s="10">
        <f>Mensal!B206</f>
        <v>4.4954850531381801E-3</v>
      </c>
      <c r="C206" s="10">
        <f>Mensal!C206</f>
        <v>2.9954850531381805E-3</v>
      </c>
      <c r="D206" s="10">
        <f>Mensal!D206</f>
        <v>2.2454850531381807E-3</v>
      </c>
      <c r="E206" s="67">
        <f>Mensal!E206</f>
        <v>5.0115159027895144E-3</v>
      </c>
      <c r="F206" s="10">
        <f>Mensal!F206</f>
        <v>4.0115159027895144E-3</v>
      </c>
      <c r="G206" s="10">
        <f>Mensal!G206</f>
        <v>3.5115159027895144E-3</v>
      </c>
      <c r="H206" s="50">
        <f t="shared" si="156"/>
        <v>71.637549967481036</v>
      </c>
      <c r="I206" s="42">
        <f t="shared" si="157"/>
        <v>205.56562348443393</v>
      </c>
      <c r="J206" s="45"/>
      <c r="K206" s="43"/>
      <c r="L206" s="43">
        <f t="shared" si="197"/>
        <v>4.7546926529763445E-2</v>
      </c>
      <c r="M206" s="67">
        <f t="shared" si="124"/>
        <v>6.2286180112658407E-4</v>
      </c>
      <c r="N206" s="10">
        <f t="shared" si="125"/>
        <v>6.2286180112658407E-4</v>
      </c>
      <c r="O206" s="10">
        <f t="shared" si="126"/>
        <v>6.2286180112658407E-4</v>
      </c>
      <c r="P206" s="67">
        <f>Mensal!K206</f>
        <v>0.1075</v>
      </c>
      <c r="Q206" s="10">
        <f>Mensal!L206</f>
        <v>0.1075</v>
      </c>
      <c r="R206" s="10">
        <f>Mensal!M206</f>
        <v>0.1075</v>
      </c>
      <c r="S206" s="78">
        <f>Mensal!N206</f>
        <v>144.89666666666668</v>
      </c>
      <c r="T206" s="40">
        <f>Mensal!O206</f>
        <v>158.22999999999999</v>
      </c>
      <c r="U206" s="40">
        <f>Mensal!P206</f>
        <v>165.73</v>
      </c>
      <c r="V206" s="81">
        <f>Mensal!Q206</f>
        <v>5.82</v>
      </c>
      <c r="W206" s="47">
        <f>Mensal!R206</f>
        <v>5.55</v>
      </c>
      <c r="X206" s="47">
        <f>Mensal!S206</f>
        <v>5.87</v>
      </c>
      <c r="Y206" s="193">
        <f t="shared" si="365"/>
        <v>1.388037778549589E-2</v>
      </c>
      <c r="Z206" s="192">
        <f t="shared" si="366"/>
        <v>1.0857507189703908E-2</v>
      </c>
      <c r="AA206" s="192">
        <f t="shared" si="367"/>
        <v>9.3477642855579468E-3</v>
      </c>
      <c r="AB206" s="191">
        <f t="shared" si="368"/>
        <v>1.1800362816880572E-2</v>
      </c>
      <c r="AC206" s="192">
        <f t="shared" si="369"/>
        <v>9.7897971091276403E-3</v>
      </c>
      <c r="AD206" s="192">
        <f t="shared" si="370"/>
        <v>8.785264105251045E-3</v>
      </c>
      <c r="AE206" s="191">
        <f t="shared" si="159"/>
        <v>1.6623444308787594E-3</v>
      </c>
      <c r="AF206" s="192">
        <f t="shared" si="159"/>
        <v>1.6623444308787594E-3</v>
      </c>
      <c r="AG206" s="192">
        <f t="shared" si="159"/>
        <v>1.6623444308787594E-3</v>
      </c>
      <c r="AH206" s="132">
        <f t="shared" si="149"/>
        <v>0.1075</v>
      </c>
      <c r="AI206" s="131">
        <f t="shared" si="149"/>
        <v>0.1075</v>
      </c>
      <c r="AJ206" s="131">
        <f t="shared" si="149"/>
        <v>0.1075</v>
      </c>
      <c r="AK206" s="194">
        <f t="shared" si="149"/>
        <v>144.89666666666668</v>
      </c>
      <c r="AL206" s="195">
        <f t="shared" si="149"/>
        <v>158.22999999999999</v>
      </c>
      <c r="AM206" s="195">
        <f t="shared" si="149"/>
        <v>165.73</v>
      </c>
      <c r="AN206" s="194">
        <f t="shared" si="147"/>
        <v>5.82</v>
      </c>
      <c r="AO206" s="195">
        <f t="shared" si="147"/>
        <v>5.55</v>
      </c>
      <c r="AP206" s="195">
        <f t="shared" si="147"/>
        <v>5.87</v>
      </c>
      <c r="AQ206" s="193">
        <f t="shared" si="140"/>
        <v>4.4981058918392991E-2</v>
      </c>
      <c r="AR206" s="192">
        <f t="shared" si="141"/>
        <v>4.1865462063600756E-2</v>
      </c>
      <c r="AS206" s="192">
        <f t="shared" si="142"/>
        <v>4.0309407943966979E-2</v>
      </c>
      <c r="AT206" s="191">
        <f t="shared" si="143"/>
        <v>4.9632669457422729E-2</v>
      </c>
      <c r="AU206" s="192">
        <f t="shared" si="144"/>
        <v>4.7546926529763445E-2</v>
      </c>
      <c r="AV206" s="192">
        <f t="shared" si="145"/>
        <v>4.6504832953633723E-2</v>
      </c>
      <c r="AW206" s="191">
        <f t="shared" si="362"/>
        <v>9.5690359593578744E-3</v>
      </c>
      <c r="AX206" s="192">
        <f t="shared" si="362"/>
        <v>9.5690359593578744E-3</v>
      </c>
      <c r="AY206" s="192">
        <f t="shared" si="362"/>
        <v>9.5690359593578744E-3</v>
      </c>
      <c r="AZ206" s="132">
        <f t="shared" si="363"/>
        <v>0.1075</v>
      </c>
      <c r="BA206" s="131">
        <f t="shared" si="363"/>
        <v>0.1075</v>
      </c>
      <c r="BB206" s="131">
        <f t="shared" si="363"/>
        <v>0.1075</v>
      </c>
      <c r="BC206" s="194">
        <f t="shared" si="363"/>
        <v>144.89666666666668</v>
      </c>
      <c r="BD206" s="195">
        <f t="shared" si="363"/>
        <v>158.22999999999999</v>
      </c>
      <c r="BE206" s="195">
        <f t="shared" si="363"/>
        <v>165.73</v>
      </c>
      <c r="BF206" s="194">
        <f t="shared" si="364"/>
        <v>5.82</v>
      </c>
      <c r="BG206" s="195">
        <f t="shared" si="364"/>
        <v>5.55</v>
      </c>
      <c r="BH206" s="195">
        <f t="shared" si="364"/>
        <v>5.87</v>
      </c>
      <c r="BI206" s="196">
        <f t="shared" si="148"/>
        <v>145.03666666666666</v>
      </c>
      <c r="BJ206" s="197">
        <f t="shared" si="148"/>
        <v>146.70333333333332</v>
      </c>
      <c r="BK206" s="197">
        <f t="shared" si="148"/>
        <v>147.64083333333332</v>
      </c>
      <c r="BL206" s="194">
        <f t="shared" si="148"/>
        <v>5.2891666666666666</v>
      </c>
      <c r="BM206" s="195">
        <f t="shared" si="148"/>
        <v>5.2608333333333333</v>
      </c>
      <c r="BN206" s="195">
        <f t="shared" si="148"/>
        <v>5.2975000000000003</v>
      </c>
    </row>
    <row r="207" spans="1:66">
      <c r="A207" s="6">
        <v>45597</v>
      </c>
      <c r="B207" s="10">
        <f>Mensal!B207</f>
        <v>4.5217377070684833E-3</v>
      </c>
      <c r="C207" s="10">
        <f>Mensal!C207</f>
        <v>3.0217377070684837E-3</v>
      </c>
      <c r="D207" s="10">
        <f>Mensal!D207</f>
        <v>2.2717377070684839E-3</v>
      </c>
      <c r="E207" s="67">
        <f>Mensal!E207</f>
        <v>2.0297883483494689E-3</v>
      </c>
      <c r="F207" s="10">
        <f>Mensal!F207</f>
        <v>1.0297883483494689E-3</v>
      </c>
      <c r="G207" s="10">
        <f>Mensal!G207</f>
        <v>5.2978834834946885E-4</v>
      </c>
      <c r="H207" s="50">
        <f t="shared" si="156"/>
        <v>18.38993439101559</v>
      </c>
      <c r="I207" s="42">
        <f t="shared" si="157"/>
        <v>205.77731256831939</v>
      </c>
      <c r="J207" s="45"/>
      <c r="K207" s="43"/>
      <c r="L207" s="43">
        <f t="shared" si="197"/>
        <v>4.5697724520395999E-2</v>
      </c>
      <c r="M207" s="67">
        <f t="shared" si="124"/>
        <v>1.0357460146983577E-3</v>
      </c>
      <c r="N207" s="10">
        <f t="shared" si="125"/>
        <v>1.0357460146983577E-3</v>
      </c>
      <c r="O207" s="10">
        <f t="shared" si="126"/>
        <v>8.295381143461622E-4</v>
      </c>
      <c r="P207" s="67">
        <f>Mensal!K207</f>
        <v>0.1125</v>
      </c>
      <c r="Q207" s="10">
        <f>Mensal!L207</f>
        <v>0.1125</v>
      </c>
      <c r="R207" s="10">
        <f>Mensal!M207</f>
        <v>0.11</v>
      </c>
      <c r="S207" s="78">
        <f>Mensal!N207</f>
        <v>142.23000000000002</v>
      </c>
      <c r="T207" s="40">
        <f>Mensal!O207</f>
        <v>162.22999999999999</v>
      </c>
      <c r="U207" s="40">
        <f>Mensal!P207</f>
        <v>173.48</v>
      </c>
      <c r="V207" s="81">
        <f>Mensal!Q207</f>
        <v>5.98</v>
      </c>
      <c r="W207" s="47">
        <f>Mensal!R207</f>
        <v>5.53</v>
      </c>
      <c r="X207" s="47">
        <f>Mensal!S207</f>
        <v>6</v>
      </c>
      <c r="Y207" s="193">
        <f t="shared" si="365"/>
        <v>1.5519871293434573E-2</v>
      </c>
      <c r="Z207" s="192">
        <f t="shared" si="366"/>
        <v>1.0980210824262038E-2</v>
      </c>
      <c r="AA207" s="192">
        <f t="shared" si="367"/>
        <v>8.7154628190555528E-3</v>
      </c>
      <c r="AB207" s="191">
        <f t="shared" si="368"/>
        <v>1.4056914787139663E-2</v>
      </c>
      <c r="AC207" s="192">
        <f t="shared" si="369"/>
        <v>1.1031873251122759E-2</v>
      </c>
      <c r="AD207" s="192">
        <f t="shared" si="370"/>
        <v>9.5216111063818332E-3</v>
      </c>
      <c r="AE207" s="191">
        <f t="shared" si="159"/>
        <v>2.2831482288561133E-3</v>
      </c>
      <c r="AF207" s="192">
        <f t="shared" si="159"/>
        <v>2.2831482288561133E-3</v>
      </c>
      <c r="AG207" s="192">
        <f t="shared" si="159"/>
        <v>2.0766833704557452E-3</v>
      </c>
      <c r="AH207" s="132">
        <f t="shared" si="149"/>
        <v>0.1125</v>
      </c>
      <c r="AI207" s="131">
        <f t="shared" si="149"/>
        <v>0.1125</v>
      </c>
      <c r="AJ207" s="131">
        <f t="shared" si="149"/>
        <v>0.11</v>
      </c>
      <c r="AK207" s="194">
        <f t="shared" si="149"/>
        <v>142.23000000000002</v>
      </c>
      <c r="AL207" s="195">
        <f t="shared" si="149"/>
        <v>162.22999999999999</v>
      </c>
      <c r="AM207" s="195">
        <f t="shared" si="149"/>
        <v>173.48</v>
      </c>
      <c r="AN207" s="194">
        <f t="shared" si="147"/>
        <v>5.98</v>
      </c>
      <c r="AO207" s="195">
        <f t="shared" si="147"/>
        <v>5.53</v>
      </c>
      <c r="AP207" s="195">
        <f t="shared" si="147"/>
        <v>6</v>
      </c>
      <c r="AQ207" s="193">
        <f t="shared" si="140"/>
        <v>4.3549248608884206E-2</v>
      </c>
      <c r="AR207" s="192">
        <f t="shared" si="141"/>
        <v>3.888428891143314E-2</v>
      </c>
      <c r="AS207" s="192">
        <f t="shared" si="142"/>
        <v>3.6557031566767373E-2</v>
      </c>
      <c r="AT207" s="191">
        <f t="shared" si="143"/>
        <v>4.8826487455060574E-2</v>
      </c>
      <c r="AU207" s="192">
        <f t="shared" si="144"/>
        <v>4.5697724520395999E-2</v>
      </c>
      <c r="AV207" s="192">
        <f t="shared" si="145"/>
        <v>4.4135679119090554E-2</v>
      </c>
      <c r="AW207" s="191">
        <f t="shared" si="362"/>
        <v>8.7425299401098222E-3</v>
      </c>
      <c r="AX207" s="192">
        <f t="shared" si="362"/>
        <v>8.7425299401098222E-3</v>
      </c>
      <c r="AY207" s="192">
        <f t="shared" si="362"/>
        <v>8.5347344843300643E-3</v>
      </c>
      <c r="AZ207" s="132">
        <f t="shared" si="363"/>
        <v>0.1125</v>
      </c>
      <c r="BA207" s="131">
        <f t="shared" si="363"/>
        <v>0.1125</v>
      </c>
      <c r="BB207" s="131">
        <f t="shared" si="363"/>
        <v>0.11</v>
      </c>
      <c r="BC207" s="194">
        <f t="shared" si="363"/>
        <v>142.23000000000002</v>
      </c>
      <c r="BD207" s="195">
        <f t="shared" si="363"/>
        <v>162.22999999999999</v>
      </c>
      <c r="BE207" s="195">
        <f t="shared" si="363"/>
        <v>173.48</v>
      </c>
      <c r="BF207" s="194">
        <f t="shared" si="364"/>
        <v>5.98</v>
      </c>
      <c r="BG207" s="195">
        <f t="shared" si="364"/>
        <v>5.53</v>
      </c>
      <c r="BH207" s="195">
        <f t="shared" si="364"/>
        <v>6</v>
      </c>
      <c r="BI207" s="196">
        <f t="shared" si="148"/>
        <v>144.61166666666668</v>
      </c>
      <c r="BJ207" s="197">
        <f t="shared" si="148"/>
        <v>147.94500000000002</v>
      </c>
      <c r="BK207" s="197">
        <f t="shared" si="148"/>
        <v>149.82000000000002</v>
      </c>
      <c r="BL207" s="194">
        <f t="shared" si="148"/>
        <v>5.3758333333333335</v>
      </c>
      <c r="BM207" s="195">
        <f t="shared" si="148"/>
        <v>5.31</v>
      </c>
      <c r="BN207" s="195">
        <f t="shared" si="148"/>
        <v>5.3858333333333333</v>
      </c>
    </row>
    <row r="208" spans="1:66">
      <c r="A208" s="6">
        <v>45627</v>
      </c>
      <c r="B208" s="10">
        <f>Mensal!B208</f>
        <v>6.2745429360532828E-3</v>
      </c>
      <c r="C208" s="10">
        <f>Mensal!C208</f>
        <v>4.7745429360532832E-3</v>
      </c>
      <c r="D208" s="10">
        <f>Mensal!D208</f>
        <v>4.0245429360532834E-3</v>
      </c>
      <c r="E208" s="67">
        <f>Mensal!E208</f>
        <v>4.7473884414697826E-3</v>
      </c>
      <c r="F208" s="10">
        <f>Mensal!F208</f>
        <v>3.7473884414697821E-3</v>
      </c>
      <c r="G208" s="10">
        <f>Mensal!G208</f>
        <v>3.2473884414697821E-3</v>
      </c>
      <c r="H208" s="50">
        <f t="shared" si="156"/>
        <v>66.920768414921639</v>
      </c>
      <c r="I208" s="42">
        <f>I207+(I207*F208)</f>
        <v>206.54844009095461</v>
      </c>
      <c r="J208" s="43">
        <f>(AVERAGE(I197:I208)/AVERAGE(I185:I196))-1</f>
        <v>4.3166593187060176E-2</v>
      </c>
      <c r="K208" s="43">
        <f>(AVERAGE(I206:I208)/AVERAGE(I194:I196))-1</f>
        <v>4.5666675916616439E-2</v>
      </c>
      <c r="L208" s="43">
        <f t="shared" si="197"/>
        <v>4.3771241136172367E-2</v>
      </c>
      <c r="M208" s="67">
        <f t="shared" si="124"/>
        <v>1.4467654179763922E-3</v>
      </c>
      <c r="N208" s="52">
        <f t="shared" si="125"/>
        <v>1.4467654179763922E-3</v>
      </c>
      <c r="O208" s="52">
        <f t="shared" si="126"/>
        <v>1.0357460146983577E-3</v>
      </c>
      <c r="P208" s="67">
        <f>Mensal!K208</f>
        <v>0.11749999999999999</v>
      </c>
      <c r="Q208" s="10">
        <f>Mensal!L208</f>
        <v>0.11749999999999999</v>
      </c>
      <c r="R208" s="10">
        <f>Mensal!M208</f>
        <v>0.1125</v>
      </c>
      <c r="S208" s="78">
        <f>Mensal!N208</f>
        <v>100</v>
      </c>
      <c r="T208" s="40">
        <f>Mensal!O208</f>
        <v>180</v>
      </c>
      <c r="U208" s="40">
        <f>Mensal!P208</f>
        <v>225</v>
      </c>
      <c r="V208" s="74">
        <f>Mensal!Q208</f>
        <v>5.67</v>
      </c>
      <c r="W208" s="11">
        <f>Mensal!R208</f>
        <v>5.5</v>
      </c>
      <c r="X208" s="11">
        <f>Mensal!S208</f>
        <v>6.2</v>
      </c>
      <c r="Y208" s="193">
        <f t="shared" si="365"/>
        <v>1.5368799597080152E-2</v>
      </c>
      <c r="Z208" s="192">
        <f t="shared" si="366"/>
        <v>1.082958997193062E-2</v>
      </c>
      <c r="AA208" s="192">
        <f t="shared" si="367"/>
        <v>8.5650671360855135E-3</v>
      </c>
      <c r="AB208" s="191">
        <f t="shared" si="368"/>
        <v>1.1832341107548716E-2</v>
      </c>
      <c r="AC208" s="192">
        <f t="shared" si="369"/>
        <v>8.8117309107333952E-3</v>
      </c>
      <c r="AD208" s="192">
        <f t="shared" si="370"/>
        <v>7.3036827788450776E-3</v>
      </c>
      <c r="AE208" s="191">
        <f t="shared" si="159"/>
        <v>3.1084189102061899E-3</v>
      </c>
      <c r="AF208" s="192">
        <f t="shared" si="159"/>
        <v>3.1084189102061899E-3</v>
      </c>
      <c r="AG208" s="192">
        <f t="shared" si="159"/>
        <v>2.4901674703565746E-3</v>
      </c>
      <c r="AH208" s="132">
        <f t="shared" si="149"/>
        <v>0.11749999999999999</v>
      </c>
      <c r="AI208" s="131">
        <f t="shared" si="149"/>
        <v>0.11749999999999999</v>
      </c>
      <c r="AJ208" s="131">
        <f t="shared" si="149"/>
        <v>0.1125</v>
      </c>
      <c r="AK208" s="194">
        <f t="shared" si="149"/>
        <v>100</v>
      </c>
      <c r="AL208" s="195">
        <f t="shared" si="149"/>
        <v>180</v>
      </c>
      <c r="AM208" s="195">
        <f t="shared" si="149"/>
        <v>225</v>
      </c>
      <c r="AN208" s="194">
        <f t="shared" si="147"/>
        <v>5.67</v>
      </c>
      <c r="AO208" s="195">
        <f t="shared" si="147"/>
        <v>5.5</v>
      </c>
      <c r="AP208" s="195">
        <f t="shared" si="147"/>
        <v>6.2</v>
      </c>
      <c r="AQ208" s="193">
        <f t="shared" ref="AQ208" si="493">FVSCHEDULE(1,B197:B208)-1</f>
        <v>4.2383431287046358E-2</v>
      </c>
      <c r="AR208" s="192">
        <f t="shared" ref="AR208" si="494">FVSCHEDULE(1,C197:C208)-1</f>
        <v>3.6176803559640369E-2</v>
      </c>
      <c r="AS208" s="192">
        <f t="shared" ref="AS208" si="495">FVSCHEDULE(1,D197:D208)-1</f>
        <v>3.3083904230547301E-2</v>
      </c>
      <c r="AT208" s="191">
        <f t="shared" ref="AT208" si="496">FVSCHEDULE(1,E197:E208)-1</f>
        <v>4.7937225734597577E-2</v>
      </c>
      <c r="AU208" s="192">
        <f>FVSCHEDULE(1,F197:F208)-1</f>
        <v>4.3771241136172145E-2</v>
      </c>
      <c r="AV208" s="192">
        <f t="shared" ref="AV208" si="497">FVSCHEDULE(1,G197:G208)-1</f>
        <v>4.16929129423107E-2</v>
      </c>
      <c r="AW208" s="191">
        <f t="shared" si="362"/>
        <v>8.7425299401098222E-3</v>
      </c>
      <c r="AX208" s="192">
        <f>FVSCHEDULE(1,N197:N208)-1</f>
        <v>8.7425299401098222E-3</v>
      </c>
      <c r="AY208" s="192">
        <f t="shared" si="362"/>
        <v>8.1208059969983815E-3</v>
      </c>
      <c r="AZ208" s="132">
        <f t="shared" si="363"/>
        <v>0.11749999999999999</v>
      </c>
      <c r="BA208" s="131">
        <f t="shared" si="363"/>
        <v>0.11749999999999999</v>
      </c>
      <c r="BB208" s="131">
        <f t="shared" si="363"/>
        <v>0.1125</v>
      </c>
      <c r="BC208" s="194">
        <f t="shared" si="363"/>
        <v>100</v>
      </c>
      <c r="BD208" s="195">
        <f t="shared" si="363"/>
        <v>180</v>
      </c>
      <c r="BE208" s="195">
        <f t="shared" si="363"/>
        <v>225</v>
      </c>
      <c r="BF208" s="194">
        <f t="shared" si="364"/>
        <v>5.67</v>
      </c>
      <c r="BG208" s="195">
        <f t="shared" si="364"/>
        <v>5.5</v>
      </c>
      <c r="BH208" s="195">
        <f t="shared" si="364"/>
        <v>6.2</v>
      </c>
      <c r="BI208" s="196">
        <f t="shared" si="148"/>
        <v>141.94499999999999</v>
      </c>
      <c r="BJ208" s="197">
        <f t="shared" si="148"/>
        <v>151.94499999999999</v>
      </c>
      <c r="BK208" s="197">
        <f t="shared" si="148"/>
        <v>157.57</v>
      </c>
      <c r="BL208" s="194">
        <f t="shared" si="148"/>
        <v>5.4450000000000003</v>
      </c>
      <c r="BM208" s="195">
        <f t="shared" si="148"/>
        <v>5.3649999999999993</v>
      </c>
      <c r="BN208" s="195">
        <f t="shared" si="148"/>
        <v>5.4991666666666665</v>
      </c>
    </row>
    <row r="209" spans="1:66">
      <c r="A209" s="53">
        <v>45658</v>
      </c>
      <c r="B209" s="12">
        <f>Mensal!B209</f>
        <v>6.1413213421739037E-3</v>
      </c>
      <c r="C209" s="12">
        <f>Mensal!C209</f>
        <v>5.1337309438599854E-3</v>
      </c>
      <c r="D209" s="12">
        <f>Mensal!D209</f>
        <v>5.03526282764732E-3</v>
      </c>
      <c r="E209" s="66">
        <f>Mensal!E209</f>
        <v>4.1724223043812904E-3</v>
      </c>
      <c r="F209" s="12">
        <f>Mensal!F209</f>
        <v>3.5966563624876234E-3</v>
      </c>
      <c r="G209" s="12">
        <f>Mensal!G209</f>
        <v>3.5474223043812907E-3</v>
      </c>
      <c r="H209" s="123">
        <f t="shared" ref="H209:H220" si="498">(F209*H208)/F208</f>
        <v>64.228998744439224</v>
      </c>
      <c r="I209" s="95">
        <f t="shared" ref="I209:I220" si="499">I208+(I208*F209)</f>
        <v>207.29132385216963</v>
      </c>
      <c r="J209" s="97"/>
      <c r="K209" s="90"/>
      <c r="L209" s="90">
        <f t="shared" si="197"/>
        <v>4.3144122297934961E-2</v>
      </c>
      <c r="M209" s="66">
        <f t="shared" si="124"/>
        <v>1.855937535336194E-3</v>
      </c>
      <c r="N209" s="12">
        <f t="shared" si="125"/>
        <v>1.855937535336194E-3</v>
      </c>
      <c r="O209" s="12">
        <f t="shared" si="126"/>
        <v>1.0357460146983577E-3</v>
      </c>
      <c r="P209" s="66">
        <f>Mensal!K209</f>
        <v>0.1225</v>
      </c>
      <c r="Q209" s="12">
        <f>Mensal!L209</f>
        <v>0.1225</v>
      </c>
      <c r="R209" s="12">
        <f>Mensal!M209</f>
        <v>0.1125</v>
      </c>
      <c r="S209" s="79"/>
      <c r="T209" s="41"/>
      <c r="U209" s="41"/>
      <c r="V209" s="80"/>
      <c r="W209" s="46"/>
      <c r="X209" s="46"/>
      <c r="Y209" s="198"/>
      <c r="Z209" s="199"/>
      <c r="AA209" s="199"/>
      <c r="AB209" s="200"/>
      <c r="AC209" s="199"/>
      <c r="AD209" s="199"/>
      <c r="AE209" s="200">
        <f t="shared" ref="AE209:AE232" si="500">FVSCHEDULE(1,M207:M209)-1</f>
        <v>4.3445576167648881E-3</v>
      </c>
      <c r="AF209" s="199">
        <f t="shared" ref="AF209:AF232" si="501">FVSCHEDULE(1,N207:N209)-1</f>
        <v>4.3445576167648881E-3</v>
      </c>
      <c r="AG209" s="199">
        <f t="shared" ref="AG209:AG232" si="502">FVSCHEDULE(1,O207:O209)-1</f>
        <v>2.9038221850452572E-3</v>
      </c>
      <c r="AH209" s="227">
        <f t="shared" ref="AH209:AH232" si="503">P209</f>
        <v>0.1225</v>
      </c>
      <c r="AI209" s="228">
        <f t="shared" ref="AI209:AI232" si="504">Q209</f>
        <v>0.1225</v>
      </c>
      <c r="AJ209" s="228">
        <f t="shared" ref="AJ209:AJ232" si="505">R209</f>
        <v>0.1125</v>
      </c>
      <c r="AK209" s="201"/>
      <c r="AL209" s="202"/>
      <c r="AM209" s="202"/>
      <c r="AN209" s="201"/>
      <c r="AO209" s="202"/>
      <c r="AP209" s="202"/>
      <c r="AQ209" s="198"/>
      <c r="AR209" s="199"/>
      <c r="AS209" s="199"/>
      <c r="AT209" s="200"/>
      <c r="AU209" s="199"/>
      <c r="AV209" s="199"/>
      <c r="AW209" s="200">
        <f t="shared" ref="AW209:AW232" si="506">FVSCHEDULE(1,M198:M209)-1</f>
        <v>9.5690359593578744E-3</v>
      </c>
      <c r="AX209" s="199">
        <f t="shared" ref="AX209:AX232" si="507">FVSCHEDULE(1,N198:N209)-1</f>
        <v>9.5690359593578744E-3</v>
      </c>
      <c r="AY209" s="199">
        <f t="shared" ref="AY209:AY232" si="508">FVSCHEDULE(1,O198:O209)-1</f>
        <v>8.1208059969979374E-3</v>
      </c>
      <c r="AZ209" s="227">
        <f t="shared" ref="AZ209:AZ232" si="509">P209</f>
        <v>0.1225</v>
      </c>
      <c r="BA209" s="228">
        <f t="shared" ref="BA209:BA232" si="510">Q209</f>
        <v>0.1225</v>
      </c>
      <c r="BB209" s="228">
        <f t="shared" ref="BB209:BB232" si="511">R209</f>
        <v>0.1125</v>
      </c>
      <c r="BC209" s="201"/>
      <c r="BD209" s="202"/>
      <c r="BE209" s="202"/>
      <c r="BF209" s="201"/>
      <c r="BG209" s="202"/>
      <c r="BH209" s="202"/>
      <c r="BI209" s="203"/>
      <c r="BJ209" s="204"/>
      <c r="BK209" s="204"/>
      <c r="BL209" s="201"/>
      <c r="BM209" s="202"/>
      <c r="BN209" s="202"/>
    </row>
    <row r="210" spans="1:66">
      <c r="A210" s="6">
        <v>45689</v>
      </c>
      <c r="B210" s="10">
        <f>Mensal!B210</f>
        <v>4.2477778505900232E-3</v>
      </c>
      <c r="C210" s="10">
        <f>Mensal!C210</f>
        <v>3.2401874522761049E-3</v>
      </c>
      <c r="D210" s="10">
        <f>Mensal!D210</f>
        <v>3.1417193360634395E-3</v>
      </c>
      <c r="E210" s="67">
        <f>Mensal!E210</f>
        <v>6.3677291178726699E-3</v>
      </c>
      <c r="F210" s="10">
        <f>Mensal!F210</f>
        <v>5.7919631759790029E-3</v>
      </c>
      <c r="G210" s="10">
        <f>Mensal!G210</f>
        <v>5.7427291178726702E-3</v>
      </c>
      <c r="H210" s="50">
        <f t="shared" si="498"/>
        <v>103.43273253397271</v>
      </c>
      <c r="I210" s="42">
        <f t="shared" si="499"/>
        <v>208.49194756662132</v>
      </c>
      <c r="J210" s="45"/>
      <c r="K210" s="43"/>
      <c r="L210" s="43">
        <f t="shared" si="197"/>
        <v>4.0549414501164005E-2</v>
      </c>
      <c r="M210" s="67">
        <f t="shared" si="124"/>
        <v>1.855937535336194E-3</v>
      </c>
      <c r="N210" s="10">
        <f t="shared" si="125"/>
        <v>1.855937535336194E-3</v>
      </c>
      <c r="O210" s="10">
        <f t="shared" si="126"/>
        <v>1.0357460146983577E-3</v>
      </c>
      <c r="P210" s="67">
        <f>Mensal!K210</f>
        <v>0.1225</v>
      </c>
      <c r="Q210" s="10">
        <f>Mensal!L210</f>
        <v>0.1225</v>
      </c>
      <c r="R210" s="10">
        <f>Mensal!M210</f>
        <v>0.1125</v>
      </c>
      <c r="S210" s="78"/>
      <c r="T210" s="40"/>
      <c r="U210" s="40"/>
      <c r="V210" s="81"/>
      <c r="W210" s="47"/>
      <c r="X210" s="47"/>
      <c r="Y210" s="193"/>
      <c r="Z210" s="192"/>
      <c r="AA210" s="192"/>
      <c r="AB210" s="191"/>
      <c r="AC210" s="192"/>
      <c r="AD210" s="192"/>
      <c r="AE210" s="191">
        <f t="shared" si="500"/>
        <v>5.1674601886613214E-3</v>
      </c>
      <c r="AF210" s="192">
        <f t="shared" si="501"/>
        <v>5.1674601886613214E-3</v>
      </c>
      <c r="AG210" s="192">
        <f t="shared" si="502"/>
        <v>3.1104574646330096E-3</v>
      </c>
      <c r="AH210" s="132">
        <f t="shared" si="503"/>
        <v>0.1225</v>
      </c>
      <c r="AI210" s="131">
        <f t="shared" si="504"/>
        <v>0.1225</v>
      </c>
      <c r="AJ210" s="131">
        <f t="shared" si="505"/>
        <v>0.1125</v>
      </c>
      <c r="AK210" s="194"/>
      <c r="AL210" s="195"/>
      <c r="AM210" s="195"/>
      <c r="AN210" s="194"/>
      <c r="AO210" s="195"/>
      <c r="AP210" s="195"/>
      <c r="AQ210" s="193"/>
      <c r="AR210" s="192"/>
      <c r="AS210" s="192"/>
      <c r="AT210" s="191"/>
      <c r="AU210" s="192"/>
      <c r="AV210" s="192"/>
      <c r="AW210" s="191">
        <f t="shared" si="506"/>
        <v>1.039621917043565E-2</v>
      </c>
      <c r="AX210" s="192">
        <f t="shared" si="507"/>
        <v>1.039621917043565E-2</v>
      </c>
      <c r="AY210" s="192">
        <f t="shared" si="508"/>
        <v>8.1208059969977153E-3</v>
      </c>
      <c r="AZ210" s="132">
        <f t="shared" si="509"/>
        <v>0.1225</v>
      </c>
      <c r="BA210" s="131">
        <f t="shared" si="510"/>
        <v>0.1225</v>
      </c>
      <c r="BB210" s="131">
        <f t="shared" si="511"/>
        <v>0.1125</v>
      </c>
      <c r="BC210" s="194"/>
      <c r="BD210" s="195"/>
      <c r="BE210" s="195"/>
      <c r="BF210" s="194"/>
      <c r="BG210" s="195"/>
      <c r="BH210" s="195"/>
      <c r="BI210" s="196"/>
      <c r="BJ210" s="197"/>
      <c r="BK210" s="197"/>
      <c r="BL210" s="194"/>
      <c r="BM210" s="195"/>
      <c r="BN210" s="195"/>
    </row>
    <row r="211" spans="1:66">
      <c r="A211" s="6">
        <v>45717</v>
      </c>
      <c r="B211" s="10">
        <f>Mensal!B211</f>
        <v>5.6480461960079741E-3</v>
      </c>
      <c r="C211" s="10">
        <f>Mensal!C211</f>
        <v>4.6404557976940566E-3</v>
      </c>
      <c r="D211" s="10">
        <f>Mensal!D211</f>
        <v>4.5419876814813912E-3</v>
      </c>
      <c r="E211" s="67">
        <f>Mensal!E211</f>
        <v>2.8362424906075616E-3</v>
      </c>
      <c r="F211" s="10">
        <f>Mensal!F211</f>
        <v>2.2604765487138942E-3</v>
      </c>
      <c r="G211" s="10">
        <f>Mensal!G211</f>
        <v>2.2112424906075615E-3</v>
      </c>
      <c r="H211" s="50">
        <f t="shared" si="498"/>
        <v>40.367533279926633</v>
      </c>
      <c r="I211" s="42">
        <f t="shared" si="499"/>
        <v>208.96323872469137</v>
      </c>
      <c r="J211" s="45"/>
      <c r="K211" s="43">
        <f>(AVERAGE(I209:I211)/AVERAGE(I197:I199))-1</f>
        <v>4.1638691574473086E-2</v>
      </c>
      <c r="L211" s="43">
        <f t="shared" si="197"/>
        <v>4.1235575130213586E-2</v>
      </c>
      <c r="M211" s="67">
        <f t="shared" si="124"/>
        <v>2.2632796417700884E-3</v>
      </c>
      <c r="N211" s="10">
        <f t="shared" si="125"/>
        <v>1.855937535336194E-3</v>
      </c>
      <c r="O211" s="10">
        <f t="shared" si="126"/>
        <v>1.0357460146983577E-3</v>
      </c>
      <c r="P211" s="67">
        <f>Mensal!K211</f>
        <v>0.1275</v>
      </c>
      <c r="Q211" s="10">
        <f>Mensal!L211</f>
        <v>0.1225</v>
      </c>
      <c r="R211" s="10">
        <f>Mensal!M211</f>
        <v>0.1125</v>
      </c>
      <c r="S211" s="78"/>
      <c r="T211" s="40"/>
      <c r="U211" s="40"/>
      <c r="V211" s="81"/>
      <c r="W211" s="47"/>
      <c r="X211" s="47"/>
      <c r="Y211" s="193"/>
      <c r="Z211" s="192"/>
      <c r="AA211" s="192"/>
      <c r="AB211" s="191"/>
      <c r="AC211" s="192"/>
      <c r="AD211" s="192"/>
      <c r="AE211" s="191">
        <f t="shared" si="500"/>
        <v>5.9870080237338641E-3</v>
      </c>
      <c r="AF211" s="192">
        <f t="shared" si="501"/>
        <v>5.5781525111981978E-3</v>
      </c>
      <c r="AG211" s="192">
        <f t="shared" si="502"/>
        <v>3.1104574646330096E-3</v>
      </c>
      <c r="AH211" s="132">
        <f t="shared" si="503"/>
        <v>0.1275</v>
      </c>
      <c r="AI211" s="131">
        <f t="shared" si="504"/>
        <v>0.1225</v>
      </c>
      <c r="AJ211" s="131">
        <f t="shared" si="505"/>
        <v>0.1125</v>
      </c>
      <c r="AK211" s="194"/>
      <c r="AL211" s="195"/>
      <c r="AM211" s="195"/>
      <c r="AN211" s="194"/>
      <c r="AO211" s="195"/>
      <c r="AP211" s="195"/>
      <c r="AQ211" s="193"/>
      <c r="AR211" s="192"/>
      <c r="AS211" s="192"/>
      <c r="AT211" s="191"/>
      <c r="AU211" s="192"/>
      <c r="AV211" s="192"/>
      <c r="AW211" s="191">
        <f t="shared" si="506"/>
        <v>1.2052659421124101E-2</v>
      </c>
      <c r="AX211" s="192">
        <f t="shared" si="507"/>
        <v>1.1641338692844005E-2</v>
      </c>
      <c r="AY211" s="192">
        <f t="shared" si="508"/>
        <v>8.5367840663181926E-3</v>
      </c>
      <c r="AZ211" s="132">
        <f t="shared" si="509"/>
        <v>0.1275</v>
      </c>
      <c r="BA211" s="131">
        <f t="shared" si="510"/>
        <v>0.1225</v>
      </c>
      <c r="BB211" s="131">
        <f t="shared" si="511"/>
        <v>0.1125</v>
      </c>
      <c r="BC211" s="194"/>
      <c r="BD211" s="195"/>
      <c r="BE211" s="195"/>
      <c r="BF211" s="194"/>
      <c r="BG211" s="195"/>
      <c r="BH211" s="195"/>
      <c r="BI211" s="196"/>
      <c r="BJ211" s="197"/>
      <c r="BK211" s="197"/>
      <c r="BL211" s="194"/>
      <c r="BM211" s="195"/>
      <c r="BN211" s="195"/>
    </row>
    <row r="212" spans="1:66">
      <c r="A212" s="6">
        <v>45748</v>
      </c>
      <c r="B212" s="10">
        <f>Mensal!B212</f>
        <v>2.5099115016518521E-3</v>
      </c>
      <c r="C212" s="10">
        <f>Mensal!C212</f>
        <v>1.5023211033379342E-3</v>
      </c>
      <c r="D212" s="10">
        <f>Mensal!D212</f>
        <v>1.4038529871252688E-3</v>
      </c>
      <c r="E212" s="67">
        <f>Mensal!E212</f>
        <v>4.551683389772459E-3</v>
      </c>
      <c r="F212" s="10">
        <f>Mensal!F212</f>
        <v>3.975917447878792E-3</v>
      </c>
      <c r="G212" s="10">
        <f>Mensal!G212</f>
        <v>3.9266833897724594E-3</v>
      </c>
      <c r="H212" s="50">
        <f t="shared" si="498"/>
        <v>71.001833656183692</v>
      </c>
      <c r="I212" s="42">
        <f t="shared" si="499"/>
        <v>209.79405931150214</v>
      </c>
      <c r="J212" s="150"/>
      <c r="K212" s="43"/>
      <c r="L212" s="43">
        <f t="shared" si="197"/>
        <v>4.1418053218495565E-2</v>
      </c>
      <c r="M212" s="67">
        <f t="shared" si="124"/>
        <v>2.2632796417700884E-3</v>
      </c>
      <c r="N212" s="10">
        <f t="shared" si="125"/>
        <v>1.855937535336194E-3</v>
      </c>
      <c r="O212" s="10">
        <f t="shared" si="126"/>
        <v>1.0357460146983577E-3</v>
      </c>
      <c r="P212" s="67">
        <f>Mensal!K212</f>
        <v>0.1275</v>
      </c>
      <c r="Q212" s="10">
        <f>Mensal!L212</f>
        <v>0.1225</v>
      </c>
      <c r="R212" s="10">
        <f>Mensal!M212</f>
        <v>0.1125</v>
      </c>
      <c r="S212" s="78"/>
      <c r="T212" s="40"/>
      <c r="U212" s="40"/>
      <c r="V212" s="81"/>
      <c r="W212" s="47"/>
      <c r="X212" s="47"/>
      <c r="Y212" s="193"/>
      <c r="Z212" s="192"/>
      <c r="AA212" s="192"/>
      <c r="AB212" s="191"/>
      <c r="AC212" s="192"/>
      <c r="AD212" s="192"/>
      <c r="AE212" s="191">
        <f t="shared" si="500"/>
        <v>6.3960297718124171E-3</v>
      </c>
      <c r="AF212" s="192">
        <f t="shared" si="501"/>
        <v>5.5781525111981978E-3</v>
      </c>
      <c r="AG212" s="192">
        <f t="shared" si="502"/>
        <v>3.1104574646330096E-3</v>
      </c>
      <c r="AH212" s="132">
        <f t="shared" si="503"/>
        <v>0.1275</v>
      </c>
      <c r="AI212" s="131">
        <f t="shared" si="504"/>
        <v>0.1225</v>
      </c>
      <c r="AJ212" s="131">
        <f t="shared" si="505"/>
        <v>0.1125</v>
      </c>
      <c r="AK212" s="194"/>
      <c r="AL212" s="195"/>
      <c r="AM212" s="195"/>
      <c r="AN212" s="194"/>
      <c r="AO212" s="195"/>
      <c r="AP212" s="195"/>
      <c r="AQ212" s="193"/>
      <c r="AR212" s="192"/>
      <c r="AS212" s="192"/>
      <c r="AT212" s="191"/>
      <c r="AU212" s="192"/>
      <c r="AV212" s="192"/>
      <c r="AW212" s="191">
        <f t="shared" si="506"/>
        <v>1.3711815234531244E-2</v>
      </c>
      <c r="AX212" s="192">
        <f t="shared" si="507"/>
        <v>1.288799258622042E-2</v>
      </c>
      <c r="AY212" s="192">
        <f t="shared" si="508"/>
        <v>8.9529337795057895E-3</v>
      </c>
      <c r="AZ212" s="132">
        <f t="shared" si="509"/>
        <v>0.1275</v>
      </c>
      <c r="BA212" s="131">
        <f t="shared" si="510"/>
        <v>0.1225</v>
      </c>
      <c r="BB212" s="131">
        <f t="shared" si="511"/>
        <v>0.1125</v>
      </c>
      <c r="BC212" s="194"/>
      <c r="BD212" s="195"/>
      <c r="BE212" s="195"/>
      <c r="BF212" s="194"/>
      <c r="BG212" s="195"/>
      <c r="BH212" s="195"/>
      <c r="BI212" s="196"/>
      <c r="BJ212" s="197"/>
      <c r="BK212" s="197"/>
      <c r="BL212" s="194"/>
      <c r="BM212" s="195"/>
      <c r="BN212" s="195"/>
    </row>
    <row r="213" spans="1:66">
      <c r="A213" s="6">
        <v>45778</v>
      </c>
      <c r="B213" s="10">
        <f>Mensal!B213</f>
        <v>2.7650361963098848E-3</v>
      </c>
      <c r="C213" s="10">
        <f>Mensal!C213</f>
        <v>1.7574457979959669E-3</v>
      </c>
      <c r="D213" s="10">
        <f>Mensal!D213</f>
        <v>1.6589776817833015E-3</v>
      </c>
      <c r="E213" s="67">
        <f>Mensal!E213</f>
        <v>2.2189814000864133E-3</v>
      </c>
      <c r="F213" s="10">
        <f>Mensal!F213</f>
        <v>1.6432154581927461E-3</v>
      </c>
      <c r="G213" s="10">
        <f>Mensal!G213</f>
        <v>1.5939814000864134E-3</v>
      </c>
      <c r="H213" s="50">
        <f t="shared" si="498"/>
        <v>29.344500270275184</v>
      </c>
      <c r="I213" s="42">
        <f t="shared" si="499"/>
        <v>210.13879615279981</v>
      </c>
      <c r="J213" s="45"/>
      <c r="K213" s="43"/>
      <c r="L213" s="43">
        <f t="shared" si="197"/>
        <v>3.8352904103110763E-2</v>
      </c>
      <c r="M213" s="67">
        <f t="shared" si="124"/>
        <v>2.4662697723036864E-3</v>
      </c>
      <c r="N213" s="10">
        <f t="shared" si="125"/>
        <v>1.855937535336194E-3</v>
      </c>
      <c r="O213" s="10">
        <f t="shared" si="126"/>
        <v>1.0357460146983577E-3</v>
      </c>
      <c r="P213" s="67">
        <f>Mensal!K213</f>
        <v>0.13</v>
      </c>
      <c r="Q213" s="10">
        <f>Mensal!L213</f>
        <v>0.1225</v>
      </c>
      <c r="R213" s="10">
        <f>Mensal!M213</f>
        <v>0.1125</v>
      </c>
      <c r="S213" s="78"/>
      <c r="T213" s="40"/>
      <c r="U213" s="40"/>
      <c r="V213" s="81"/>
      <c r="W213" s="47"/>
      <c r="X213" s="47"/>
      <c r="Y213" s="193"/>
      <c r="Z213" s="192"/>
      <c r="AA213" s="192"/>
      <c r="AB213" s="191"/>
      <c r="AC213" s="192"/>
      <c r="AD213" s="192"/>
      <c r="AE213" s="191">
        <f t="shared" si="500"/>
        <v>7.0091278402202306E-3</v>
      </c>
      <c r="AF213" s="192">
        <f t="shared" si="501"/>
        <v>5.5781525111981978E-3</v>
      </c>
      <c r="AG213" s="192">
        <f t="shared" si="502"/>
        <v>3.1104574646330096E-3</v>
      </c>
      <c r="AH213" s="132">
        <f t="shared" si="503"/>
        <v>0.13</v>
      </c>
      <c r="AI213" s="131">
        <f t="shared" si="504"/>
        <v>0.1225</v>
      </c>
      <c r="AJ213" s="131">
        <f t="shared" si="505"/>
        <v>0.1125</v>
      </c>
      <c r="AK213" s="194"/>
      <c r="AL213" s="195"/>
      <c r="AM213" s="195"/>
      <c r="AN213" s="194"/>
      <c r="AO213" s="195"/>
      <c r="AP213" s="195"/>
      <c r="AQ213" s="193"/>
      <c r="AR213" s="192"/>
      <c r="AS213" s="192"/>
      <c r="AT213" s="191"/>
      <c r="AU213" s="192"/>
      <c r="AV213" s="192"/>
      <c r="AW213" s="191">
        <f t="shared" si="506"/>
        <v>1.5789623216777793E-2</v>
      </c>
      <c r="AX213" s="192">
        <f t="shared" si="507"/>
        <v>1.4346170669910174E-2</v>
      </c>
      <c r="AY213" s="192">
        <f t="shared" si="508"/>
        <v>9.5782560917128112E-3</v>
      </c>
      <c r="AZ213" s="132">
        <f t="shared" si="509"/>
        <v>0.13</v>
      </c>
      <c r="BA213" s="131">
        <f t="shared" si="510"/>
        <v>0.1225</v>
      </c>
      <c r="BB213" s="131">
        <f t="shared" si="511"/>
        <v>0.1125</v>
      </c>
      <c r="BC213" s="194"/>
      <c r="BD213" s="195"/>
      <c r="BE213" s="195"/>
      <c r="BF213" s="194"/>
      <c r="BG213" s="195"/>
      <c r="BH213" s="195"/>
      <c r="BI213" s="196"/>
      <c r="BJ213" s="197"/>
      <c r="BK213" s="197"/>
      <c r="BL213" s="194"/>
      <c r="BM213" s="195"/>
      <c r="BN213" s="195"/>
    </row>
    <row r="214" spans="1:66">
      <c r="A214" s="6">
        <v>45809</v>
      </c>
      <c r="B214" s="10">
        <f>Mensal!B214</f>
        <v>5.4589383937493803E-3</v>
      </c>
      <c r="C214" s="10">
        <f>Mensal!C214</f>
        <v>4.4513479954354628E-3</v>
      </c>
      <c r="D214" s="10">
        <f>Mensal!D214</f>
        <v>4.3528798792227975E-3</v>
      </c>
      <c r="E214" s="67">
        <f>Mensal!E214</f>
        <v>3.3015113871443188E-3</v>
      </c>
      <c r="F214" s="10">
        <f>Mensal!F214</f>
        <v>2.7257454452506514E-3</v>
      </c>
      <c r="G214" s="10">
        <f>Mensal!G214</f>
        <v>2.6765113871443187E-3</v>
      </c>
      <c r="H214" s="50">
        <f t="shared" si="498"/>
        <v>48.676293517120094</v>
      </c>
      <c r="I214" s="42">
        <f t="shared" si="499"/>
        <v>210.71158101928376</v>
      </c>
      <c r="J214" s="45"/>
      <c r="K214" s="43">
        <f>(AVERAGE(I212:I214)/AVERAGE(I200:I202))-1</f>
        <v>3.9587543831544059E-2</v>
      </c>
      <c r="L214" s="43">
        <f>I214/I202-1</f>
        <v>3.9001287099124538E-2</v>
      </c>
      <c r="M214" s="67">
        <f t="shared" si="124"/>
        <v>2.4662697723036864E-3</v>
      </c>
      <c r="N214" s="10">
        <f t="shared" si="125"/>
        <v>1.855937535336194E-3</v>
      </c>
      <c r="O214" s="10">
        <f t="shared" si="126"/>
        <v>1.0357460146983577E-3</v>
      </c>
      <c r="P214" s="67">
        <f>Mensal!K214</f>
        <v>0.13</v>
      </c>
      <c r="Q214" s="10">
        <f>Mensal!L214</f>
        <v>0.1225</v>
      </c>
      <c r="R214" s="10">
        <f>Mensal!M214</f>
        <v>0.1125</v>
      </c>
      <c r="S214" s="78"/>
      <c r="T214" s="40"/>
      <c r="U214" s="40"/>
      <c r="V214" s="81"/>
      <c r="W214" s="47"/>
      <c r="X214" s="47"/>
      <c r="Y214" s="193"/>
      <c r="Z214" s="192"/>
      <c r="AA214" s="192"/>
      <c r="AB214" s="191"/>
      <c r="AC214" s="192"/>
      <c r="AD214" s="192"/>
      <c r="AE214" s="191">
        <f t="shared" si="500"/>
        <v>7.2130791556688223E-3</v>
      </c>
      <c r="AF214" s="192">
        <f t="shared" si="501"/>
        <v>5.5781525111981978E-3</v>
      </c>
      <c r="AG214" s="192">
        <f t="shared" si="502"/>
        <v>3.1104574646330096E-3</v>
      </c>
      <c r="AH214" s="132">
        <f t="shared" si="503"/>
        <v>0.13</v>
      </c>
      <c r="AI214" s="131">
        <f t="shared" si="504"/>
        <v>0.1225</v>
      </c>
      <c r="AJ214" s="131">
        <f t="shared" si="505"/>
        <v>0.1125</v>
      </c>
      <c r="AK214" s="194"/>
      <c r="AL214" s="195"/>
      <c r="AM214" s="195"/>
      <c r="AN214" s="194"/>
      <c r="AO214" s="195"/>
      <c r="AP214" s="195"/>
      <c r="AQ214" s="193"/>
      <c r="AR214" s="192"/>
      <c r="AS214" s="192"/>
      <c r="AT214" s="191"/>
      <c r="AU214" s="192"/>
      <c r="AV214" s="192"/>
      <c r="AW214" s="191">
        <f t="shared" si="506"/>
        <v>1.7871690087938763E-2</v>
      </c>
      <c r="AX214" s="192">
        <f t="shared" si="507"/>
        <v>1.5806447982084082E-2</v>
      </c>
      <c r="AY214" s="192">
        <f t="shared" si="508"/>
        <v>1.0203965962131578E-2</v>
      </c>
      <c r="AZ214" s="132">
        <f t="shared" si="509"/>
        <v>0.13</v>
      </c>
      <c r="BA214" s="131">
        <f t="shared" si="510"/>
        <v>0.1225</v>
      </c>
      <c r="BB214" s="131">
        <f t="shared" si="511"/>
        <v>0.1125</v>
      </c>
      <c r="BC214" s="194"/>
      <c r="BD214" s="195"/>
      <c r="BE214" s="195"/>
      <c r="BF214" s="194"/>
      <c r="BG214" s="195"/>
      <c r="BH214" s="195"/>
      <c r="BI214" s="196"/>
      <c r="BJ214" s="197"/>
      <c r="BK214" s="197"/>
      <c r="BL214" s="194"/>
      <c r="BM214" s="195"/>
      <c r="BN214" s="195"/>
    </row>
    <row r="215" spans="1:66">
      <c r="A215" s="6">
        <v>45839</v>
      </c>
      <c r="B215" s="10">
        <f>Mensal!B215</f>
        <v>1.6961527216694285E-3</v>
      </c>
      <c r="C215" s="10">
        <f>Mensal!C215</f>
        <v>6.8856232335551065E-4</v>
      </c>
      <c r="D215" s="10">
        <f>Mensal!D215</f>
        <v>5.9009420714284529E-4</v>
      </c>
      <c r="E215" s="67">
        <f>Mensal!E215</f>
        <v>3.5163707007752646E-3</v>
      </c>
      <c r="F215" s="10">
        <f>Mensal!F215</f>
        <v>2.9406047588815972E-3</v>
      </c>
      <c r="G215" s="10">
        <f>Mensal!G215</f>
        <v>2.8913707007752645E-3</v>
      </c>
      <c r="H215" s="50">
        <f t="shared" si="498"/>
        <v>52.51324572900397</v>
      </c>
      <c r="I215" s="42">
        <f t="shared" si="499"/>
        <v>211.33120049718053</v>
      </c>
      <c r="J215" s="45"/>
      <c r="K215" s="43"/>
      <c r="L215" s="43">
        <f t="shared" si="197"/>
        <v>3.8111754561120037E-2</v>
      </c>
      <c r="M215" s="67">
        <f t="shared" si="124"/>
        <v>2.4662697723036864E-3</v>
      </c>
      <c r="N215" s="10">
        <f t="shared" si="125"/>
        <v>1.855937535336194E-3</v>
      </c>
      <c r="O215" s="10">
        <f t="shared" si="126"/>
        <v>1.0357460146983577E-3</v>
      </c>
      <c r="P215" s="67">
        <f>Mensal!K215</f>
        <v>0.13</v>
      </c>
      <c r="Q215" s="10">
        <f>Mensal!L215</f>
        <v>0.1225</v>
      </c>
      <c r="R215" s="10">
        <f>Mensal!M215</f>
        <v>0.1125</v>
      </c>
      <c r="S215" s="78"/>
      <c r="T215" s="40"/>
      <c r="U215" s="40"/>
      <c r="V215" s="81"/>
      <c r="W215" s="47"/>
      <c r="X215" s="47"/>
      <c r="Y215" s="193"/>
      <c r="Z215" s="192"/>
      <c r="AA215" s="192"/>
      <c r="AB215" s="191"/>
      <c r="AC215" s="192"/>
      <c r="AD215" s="192"/>
      <c r="AE215" s="191">
        <f t="shared" si="500"/>
        <v>7.4170717777330974E-3</v>
      </c>
      <c r="AF215" s="192">
        <f t="shared" si="501"/>
        <v>5.5781525111981978E-3</v>
      </c>
      <c r="AG215" s="192">
        <f t="shared" si="502"/>
        <v>3.1104574646330096E-3</v>
      </c>
      <c r="AH215" s="132">
        <f t="shared" si="503"/>
        <v>0.13</v>
      </c>
      <c r="AI215" s="131">
        <f t="shared" si="504"/>
        <v>0.1225</v>
      </c>
      <c r="AJ215" s="131">
        <f t="shared" si="505"/>
        <v>0.1125</v>
      </c>
      <c r="AK215" s="194"/>
      <c r="AL215" s="195"/>
      <c r="AM215" s="195"/>
      <c r="AN215" s="194"/>
      <c r="AO215" s="195"/>
      <c r="AP215" s="195"/>
      <c r="AQ215" s="193"/>
      <c r="AR215" s="192"/>
      <c r="AS215" s="192"/>
      <c r="AT215" s="191"/>
      <c r="AU215" s="192"/>
      <c r="AV215" s="192"/>
      <c r="AW215" s="191">
        <f t="shared" si="506"/>
        <v>1.9958024577468203E-2</v>
      </c>
      <c r="AX215" s="192">
        <f t="shared" si="507"/>
        <v>1.7268827544839827E-2</v>
      </c>
      <c r="AY215" s="192">
        <f t="shared" si="508"/>
        <v>1.083006363095973E-2</v>
      </c>
      <c r="AZ215" s="132">
        <f t="shared" si="509"/>
        <v>0.13</v>
      </c>
      <c r="BA215" s="131">
        <f t="shared" si="510"/>
        <v>0.1225</v>
      </c>
      <c r="BB215" s="131">
        <f t="shared" si="511"/>
        <v>0.1125</v>
      </c>
      <c r="BC215" s="194"/>
      <c r="BD215" s="195"/>
      <c r="BE215" s="195"/>
      <c r="BF215" s="194"/>
      <c r="BG215" s="195"/>
      <c r="BH215" s="195"/>
      <c r="BI215" s="196"/>
      <c r="BJ215" s="197"/>
      <c r="BK215" s="197"/>
      <c r="BL215" s="194"/>
      <c r="BM215" s="195"/>
      <c r="BN215" s="195"/>
    </row>
    <row r="216" spans="1:66">
      <c r="A216" s="6">
        <v>45870</v>
      </c>
      <c r="B216" s="10">
        <f>Mensal!B216</f>
        <v>8.6494730458370485E-4</v>
      </c>
      <c r="C216" s="10">
        <f>Mensal!C216</f>
        <v>-1.4264309373021307E-4</v>
      </c>
      <c r="D216" s="10">
        <f>Mensal!D216</f>
        <v>-2.4111120994287842E-4</v>
      </c>
      <c r="E216" s="67">
        <f>Mensal!E216</f>
        <v>1.7494070970062599E-3</v>
      </c>
      <c r="F216" s="10">
        <f>Mensal!F216</f>
        <v>1.1736411551125927E-3</v>
      </c>
      <c r="G216" s="10">
        <f>Mensal!G216</f>
        <v>1.12440709700626E-3</v>
      </c>
      <c r="H216" s="50">
        <f t="shared" si="498"/>
        <v>20.958854191455533</v>
      </c>
      <c r="I216" s="42">
        <f t="shared" si="499"/>
        <v>211.57922749144336</v>
      </c>
      <c r="J216" s="45"/>
      <c r="K216" s="43"/>
      <c r="L216" s="43">
        <f t="shared" si="197"/>
        <v>3.9538032846448301E-2</v>
      </c>
      <c r="M216" s="67">
        <f t="shared" si="124"/>
        <v>2.4662697723036864E-3</v>
      </c>
      <c r="N216" s="10">
        <f t="shared" si="125"/>
        <v>1.855937535336194E-3</v>
      </c>
      <c r="O216" s="10">
        <f t="shared" si="126"/>
        <v>1.0357460146983577E-3</v>
      </c>
      <c r="P216" s="67">
        <f>Mensal!K216</f>
        <v>0.13</v>
      </c>
      <c r="Q216" s="10">
        <f>Mensal!L216</f>
        <v>0.1225</v>
      </c>
      <c r="R216" s="10">
        <f>Mensal!M216</f>
        <v>0.1125</v>
      </c>
      <c r="S216" s="78"/>
      <c r="T216" s="40"/>
      <c r="U216" s="40"/>
      <c r="V216" s="81"/>
      <c r="W216" s="47"/>
      <c r="X216" s="47"/>
      <c r="Y216" s="193"/>
      <c r="Z216" s="192"/>
      <c r="AA216" s="192"/>
      <c r="AB216" s="191"/>
      <c r="AC216" s="192"/>
      <c r="AD216" s="192"/>
      <c r="AE216" s="191">
        <f t="shared" si="500"/>
        <v>7.4170717777330974E-3</v>
      </c>
      <c r="AF216" s="192">
        <f t="shared" si="501"/>
        <v>5.5781525111981978E-3</v>
      </c>
      <c r="AG216" s="192">
        <f t="shared" si="502"/>
        <v>3.1104574646330096E-3</v>
      </c>
      <c r="AH216" s="132">
        <f t="shared" si="503"/>
        <v>0.13</v>
      </c>
      <c r="AI216" s="131">
        <f t="shared" si="504"/>
        <v>0.1225</v>
      </c>
      <c r="AJ216" s="131">
        <f t="shared" si="505"/>
        <v>0.1125</v>
      </c>
      <c r="AK216" s="194"/>
      <c r="AL216" s="195"/>
      <c r="AM216" s="195"/>
      <c r="AN216" s="194"/>
      <c r="AO216" s="195"/>
      <c r="AP216" s="195"/>
      <c r="AQ216" s="193"/>
      <c r="AR216" s="192"/>
      <c r="AS216" s="192"/>
      <c r="AT216" s="191"/>
      <c r="AU216" s="192"/>
      <c r="AV216" s="192"/>
      <c r="AW216" s="191">
        <f t="shared" si="506"/>
        <v>2.2048635432718067E-2</v>
      </c>
      <c r="AX216" s="192">
        <f t="shared" si="507"/>
        <v>1.8733312384629608E-2</v>
      </c>
      <c r="AY216" s="192">
        <f t="shared" si="508"/>
        <v>1.1456549338544342E-2</v>
      </c>
      <c r="AZ216" s="132">
        <f t="shared" si="509"/>
        <v>0.13</v>
      </c>
      <c r="BA216" s="131">
        <f t="shared" si="510"/>
        <v>0.1225</v>
      </c>
      <c r="BB216" s="131">
        <f t="shared" si="511"/>
        <v>0.1125</v>
      </c>
      <c r="BC216" s="194"/>
      <c r="BD216" s="195"/>
      <c r="BE216" s="195"/>
      <c r="BF216" s="194"/>
      <c r="BG216" s="195"/>
      <c r="BH216" s="195"/>
      <c r="BI216" s="196"/>
      <c r="BJ216" s="197"/>
      <c r="BK216" s="197"/>
      <c r="BL216" s="194"/>
      <c r="BM216" s="195"/>
      <c r="BN216" s="195"/>
    </row>
    <row r="217" spans="1:66">
      <c r="A217" s="6">
        <v>45901</v>
      </c>
      <c r="B217" s="10">
        <f>Mensal!B217</f>
        <v>5.9377039048411472E-3</v>
      </c>
      <c r="C217" s="10">
        <f>Mensal!C217</f>
        <v>4.9301135065272289E-3</v>
      </c>
      <c r="D217" s="10">
        <f>Mensal!D217</f>
        <v>4.8316453903145635E-3</v>
      </c>
      <c r="E217" s="67">
        <f>Mensal!E217</f>
        <v>3.4408614340570194E-3</v>
      </c>
      <c r="F217" s="10">
        <f>Mensal!F217</f>
        <v>2.865095492163352E-3</v>
      </c>
      <c r="G217" s="10">
        <f>Mensal!G217</f>
        <v>2.8158614340570193E-3</v>
      </c>
      <c r="H217" s="50">
        <f t="shared" si="498"/>
        <v>51.164803145547019</v>
      </c>
      <c r="I217" s="42">
        <f t="shared" si="499"/>
        <v>212.1854221823645</v>
      </c>
      <c r="J217" s="45"/>
      <c r="K217" s="43">
        <f>(AVERAGE(I215:I217)/AVERAGE(I203:I205))-1</f>
        <v>3.7994508025086526E-2</v>
      </c>
      <c r="L217" s="43">
        <f t="shared" si="197"/>
        <v>3.6343546974044294E-2</v>
      </c>
      <c r="M217" s="67">
        <f t="shared" si="124"/>
        <v>2.4662697723036864E-3</v>
      </c>
      <c r="N217" s="10">
        <f t="shared" si="125"/>
        <v>1.855937535336194E-3</v>
      </c>
      <c r="O217" s="10">
        <f t="shared" si="126"/>
        <v>1.0357460146983577E-3</v>
      </c>
      <c r="P217" s="67">
        <f>Mensal!K217</f>
        <v>0.13</v>
      </c>
      <c r="Q217" s="10">
        <f>Mensal!L217</f>
        <v>0.1225</v>
      </c>
      <c r="R217" s="10">
        <f>Mensal!M217</f>
        <v>0.1125</v>
      </c>
      <c r="S217" s="78"/>
      <c r="T217" s="40"/>
      <c r="U217" s="40"/>
      <c r="V217" s="81"/>
      <c r="W217" s="47"/>
      <c r="X217" s="47"/>
      <c r="Y217" s="193"/>
      <c r="Z217" s="192"/>
      <c r="AA217" s="192"/>
      <c r="AB217" s="191"/>
      <c r="AC217" s="192"/>
      <c r="AD217" s="192"/>
      <c r="AE217" s="191">
        <f t="shared" si="500"/>
        <v>7.4170717777330974E-3</v>
      </c>
      <c r="AF217" s="192">
        <f t="shared" si="501"/>
        <v>5.5781525111981978E-3</v>
      </c>
      <c r="AG217" s="192">
        <f t="shared" si="502"/>
        <v>3.1104574646330096E-3</v>
      </c>
      <c r="AH217" s="132">
        <f t="shared" si="503"/>
        <v>0.13</v>
      </c>
      <c r="AI217" s="131">
        <f t="shared" si="504"/>
        <v>0.1225</v>
      </c>
      <c r="AJ217" s="131">
        <f t="shared" si="505"/>
        <v>0.1125</v>
      </c>
      <c r="AK217" s="194"/>
      <c r="AL217" s="195"/>
      <c r="AM217" s="195"/>
      <c r="AN217" s="194"/>
      <c r="AO217" s="195"/>
      <c r="AP217" s="195"/>
      <c r="AQ217" s="193"/>
      <c r="AR217" s="192"/>
      <c r="AS217" s="192"/>
      <c r="AT217" s="191"/>
      <c r="AU217" s="192"/>
      <c r="AV217" s="192"/>
      <c r="AW217" s="191">
        <f t="shared" si="506"/>
        <v>2.3931515260284586E-2</v>
      </c>
      <c r="AX217" s="192">
        <f t="shared" si="507"/>
        <v>1.9988705775173532E-2</v>
      </c>
      <c r="AY217" s="192">
        <f t="shared" si="508"/>
        <v>1.1873903826312482E-2</v>
      </c>
      <c r="AZ217" s="132">
        <f t="shared" si="509"/>
        <v>0.13</v>
      </c>
      <c r="BA217" s="131">
        <f t="shared" si="510"/>
        <v>0.1225</v>
      </c>
      <c r="BB217" s="131">
        <f t="shared" si="511"/>
        <v>0.1125</v>
      </c>
      <c r="BC217" s="194"/>
      <c r="BD217" s="195"/>
      <c r="BE217" s="195"/>
      <c r="BF217" s="194"/>
      <c r="BG217" s="195"/>
      <c r="BH217" s="195"/>
      <c r="BI217" s="196"/>
      <c r="BJ217" s="197"/>
      <c r="BK217" s="197"/>
      <c r="BL217" s="194"/>
      <c r="BM217" s="195"/>
      <c r="BN217" s="195"/>
    </row>
    <row r="218" spans="1:66">
      <c r="A218" s="6">
        <v>45931</v>
      </c>
      <c r="B218" s="10">
        <f>Mensal!B218</f>
        <v>4.4280341517983213E-3</v>
      </c>
      <c r="C218" s="10">
        <f>Mensal!C218</f>
        <v>3.4204437534844034E-3</v>
      </c>
      <c r="D218" s="10">
        <f>Mensal!D218</f>
        <v>3.321975637271738E-3</v>
      </c>
      <c r="E218" s="67">
        <f>Mensal!E218</f>
        <v>4.7912536617771119E-3</v>
      </c>
      <c r="F218" s="10">
        <f>Mensal!F218</f>
        <v>4.2154877198834449E-3</v>
      </c>
      <c r="G218" s="10">
        <f>Mensal!G218</f>
        <v>4.1662536617771122E-3</v>
      </c>
      <c r="H218" s="50">
        <f t="shared" si="498"/>
        <v>75.280073540393587</v>
      </c>
      <c r="I218" s="42">
        <f>I217+(I217*F218)</f>
        <v>213.07988722391255</v>
      </c>
      <c r="J218" s="45"/>
      <c r="K218" s="43"/>
      <c r="L218" s="43">
        <f t="shared" si="197"/>
        <v>3.6554087264729862E-2</v>
      </c>
      <c r="M218" s="67">
        <f t="shared" si="124"/>
        <v>2.4662697723036864E-3</v>
      </c>
      <c r="N218" s="10">
        <f t="shared" si="125"/>
        <v>1.855937535336194E-3</v>
      </c>
      <c r="O218" s="10">
        <f t="shared" si="126"/>
        <v>1.0357460146983577E-3</v>
      </c>
      <c r="P218" s="67">
        <f>Mensal!K218</f>
        <v>0.13</v>
      </c>
      <c r="Q218" s="10">
        <f>Mensal!L218</f>
        <v>0.1225</v>
      </c>
      <c r="R218" s="10">
        <f>Mensal!M218</f>
        <v>0.1125</v>
      </c>
      <c r="S218" s="78"/>
      <c r="T218" s="40"/>
      <c r="U218" s="40"/>
      <c r="V218" s="81"/>
      <c r="W218" s="47"/>
      <c r="X218" s="47"/>
      <c r="Y218" s="193"/>
      <c r="Z218" s="192"/>
      <c r="AA218" s="192"/>
      <c r="AB218" s="191"/>
      <c r="AC218" s="192"/>
      <c r="AD218" s="192"/>
      <c r="AE218" s="191">
        <f t="shared" si="500"/>
        <v>7.4170717777330974E-3</v>
      </c>
      <c r="AF218" s="192">
        <f t="shared" si="501"/>
        <v>5.5781525111981978E-3</v>
      </c>
      <c r="AG218" s="192">
        <f t="shared" si="502"/>
        <v>3.1104574646330096E-3</v>
      </c>
      <c r="AH218" s="132">
        <f t="shared" si="503"/>
        <v>0.13</v>
      </c>
      <c r="AI218" s="131">
        <f t="shared" si="504"/>
        <v>0.1225</v>
      </c>
      <c r="AJ218" s="131">
        <f t="shared" si="505"/>
        <v>0.1125</v>
      </c>
      <c r="AK218" s="194"/>
      <c r="AL218" s="195"/>
      <c r="AM218" s="195"/>
      <c r="AN218" s="194"/>
      <c r="AO218" s="195"/>
      <c r="AP218" s="195"/>
      <c r="AQ218" s="193"/>
      <c r="AR218" s="192"/>
      <c r="AS218" s="192"/>
      <c r="AT218" s="191"/>
      <c r="AU218" s="192"/>
      <c r="AV218" s="192"/>
      <c r="AW218" s="191">
        <f t="shared" si="506"/>
        <v>2.5817863842979571E-2</v>
      </c>
      <c r="AX218" s="192">
        <f t="shared" si="507"/>
        <v>2.1245646197257884E-2</v>
      </c>
      <c r="AY218" s="192">
        <f t="shared" si="508"/>
        <v>1.2291430525894986E-2</v>
      </c>
      <c r="AZ218" s="132">
        <f t="shared" si="509"/>
        <v>0.13</v>
      </c>
      <c r="BA218" s="131">
        <f t="shared" si="510"/>
        <v>0.1225</v>
      </c>
      <c r="BB218" s="131">
        <f t="shared" si="511"/>
        <v>0.1125</v>
      </c>
      <c r="BC218" s="194"/>
      <c r="BD218" s="195"/>
      <c r="BE218" s="195"/>
      <c r="BF218" s="194"/>
      <c r="BG218" s="195"/>
      <c r="BH218" s="195"/>
      <c r="BI218" s="196"/>
      <c r="BJ218" s="197"/>
      <c r="BK218" s="197"/>
      <c r="BL218" s="194"/>
      <c r="BM218" s="195"/>
      <c r="BN218" s="195"/>
    </row>
    <row r="219" spans="1:66">
      <c r="A219" s="6">
        <v>45962</v>
      </c>
      <c r="B219" s="10">
        <f>Mensal!B219</f>
        <v>3.2161988277586272E-3</v>
      </c>
      <c r="C219" s="10">
        <f>Mensal!C219</f>
        <v>2.2086084294447093E-3</v>
      </c>
      <c r="D219" s="10">
        <f>Mensal!D219</f>
        <v>2.110140313232044E-3</v>
      </c>
      <c r="E219" s="67">
        <f>Mensal!E219</f>
        <v>1.9894241369467726E-3</v>
      </c>
      <c r="F219" s="10">
        <f>Mensal!F219</f>
        <v>1.4136581950531051E-3</v>
      </c>
      <c r="G219" s="10">
        <f>Mensal!G219</f>
        <v>1.3644241369467724E-3</v>
      </c>
      <c r="H219" s="50">
        <f t="shared" si="498"/>
        <v>25.24507244621276</v>
      </c>
      <c r="I219" s="42">
        <f t="shared" si="499"/>
        <v>213.38110935268762</v>
      </c>
      <c r="J219" s="45"/>
      <c r="K219" s="43"/>
      <c r="L219" s="43">
        <f t="shared" si="197"/>
        <v>3.6951579790136968E-2</v>
      </c>
      <c r="M219" s="67">
        <f t="shared" si="124"/>
        <v>2.4662697723036864E-3</v>
      </c>
      <c r="N219" s="10">
        <f t="shared" si="125"/>
        <v>1.4467654179763922E-3</v>
      </c>
      <c r="O219" s="10">
        <f t="shared" si="126"/>
        <v>6.2286180112658407E-4</v>
      </c>
      <c r="P219" s="67">
        <f>Mensal!K219</f>
        <v>0.13</v>
      </c>
      <c r="Q219" s="10">
        <f>Mensal!L219</f>
        <v>0.11749999999999999</v>
      </c>
      <c r="R219" s="10">
        <f>Mensal!M219</f>
        <v>0.1075</v>
      </c>
      <c r="S219" s="78"/>
      <c r="T219" s="40"/>
      <c r="U219" s="40"/>
      <c r="V219" s="81"/>
      <c r="W219" s="47"/>
      <c r="X219" s="47"/>
      <c r="Y219" s="193"/>
      <c r="Z219" s="192"/>
      <c r="AA219" s="192"/>
      <c r="AB219" s="191"/>
      <c r="AC219" s="192"/>
      <c r="AD219" s="192"/>
      <c r="AE219" s="191">
        <f t="shared" si="500"/>
        <v>7.4170717777330974E-3</v>
      </c>
      <c r="AF219" s="192">
        <f t="shared" si="501"/>
        <v>5.1674601886613214E-3</v>
      </c>
      <c r="AG219" s="192">
        <f t="shared" si="502"/>
        <v>2.696717521774028E-3</v>
      </c>
      <c r="AH219" s="132">
        <f t="shared" si="503"/>
        <v>0.13</v>
      </c>
      <c r="AI219" s="131">
        <f t="shared" si="504"/>
        <v>0.11749999999999999</v>
      </c>
      <c r="AJ219" s="131">
        <f t="shared" si="505"/>
        <v>0.1075</v>
      </c>
      <c r="AK219" s="194"/>
      <c r="AL219" s="195"/>
      <c r="AM219" s="195"/>
      <c r="AN219" s="194"/>
      <c r="AO219" s="195"/>
      <c r="AP219" s="195"/>
      <c r="AQ219" s="193"/>
      <c r="AR219" s="192"/>
      <c r="AS219" s="192"/>
      <c r="AT219" s="191"/>
      <c r="AU219" s="192"/>
      <c r="AV219" s="192"/>
      <c r="AW219" s="191">
        <f t="shared" si="506"/>
        <v>2.7283802328238682E-2</v>
      </c>
      <c r="AX219" s="192">
        <f t="shared" si="507"/>
        <v>2.1664963666959469E-2</v>
      </c>
      <c r="AY219" s="192">
        <f t="shared" si="508"/>
        <v>1.2082387274474859E-2</v>
      </c>
      <c r="AZ219" s="132">
        <f t="shared" si="509"/>
        <v>0.13</v>
      </c>
      <c r="BA219" s="131">
        <f t="shared" si="510"/>
        <v>0.11749999999999999</v>
      </c>
      <c r="BB219" s="131">
        <f t="shared" si="511"/>
        <v>0.1075</v>
      </c>
      <c r="BC219" s="194"/>
      <c r="BD219" s="195"/>
      <c r="BE219" s="195"/>
      <c r="BF219" s="194"/>
      <c r="BG219" s="195"/>
      <c r="BH219" s="195"/>
      <c r="BI219" s="196"/>
      <c r="BJ219" s="197"/>
      <c r="BK219" s="197"/>
      <c r="BL219" s="194"/>
      <c r="BM219" s="195"/>
      <c r="BN219" s="195"/>
    </row>
    <row r="220" spans="1:66">
      <c r="A220" s="6">
        <v>45992</v>
      </c>
      <c r="B220" s="10">
        <f>Mensal!B220</f>
        <v>5.1827713456093303E-3</v>
      </c>
      <c r="C220" s="10">
        <f>Mensal!C220</f>
        <v>4.1751809472954119E-3</v>
      </c>
      <c r="D220" s="10">
        <f>Mensal!D220</f>
        <v>4.0767128310827466E-3</v>
      </c>
      <c r="E220" s="67">
        <f>Mensal!E220</f>
        <v>5.4259040803247022E-3</v>
      </c>
      <c r="F220" s="10">
        <f>Mensal!F220</f>
        <v>4.8501381384310352E-3</v>
      </c>
      <c r="G220" s="10">
        <f>Mensal!G220</f>
        <v>4.8009040803247026E-3</v>
      </c>
      <c r="H220" s="50">
        <f t="shared" si="498"/>
        <v>86.613644732014833</v>
      </c>
      <c r="I220" s="42">
        <f t="shared" si="499"/>
        <v>214.41603720917982</v>
      </c>
      <c r="J220" s="43">
        <f>(AVERAGE(I209:I220)/AVERAGE(I197:I208))-1</f>
        <v>3.9086908496005934E-2</v>
      </c>
      <c r="K220" s="43">
        <f>(AVERAGE(I218:I220)/AVERAGE(I206:I208))-1</f>
        <v>3.7200159331445493E-2</v>
      </c>
      <c r="L220" s="43">
        <f>I220/I208-1</f>
        <v>3.8090808697275325E-2</v>
      </c>
      <c r="M220" s="67">
        <f t="shared" si="124"/>
        <v>2.4662697723036864E-3</v>
      </c>
      <c r="N220" s="10">
        <f t="shared" si="125"/>
        <v>1.0357460146983577E-3</v>
      </c>
      <c r="O220" s="10">
        <f t="shared" si="126"/>
        <v>2.0809499864316017E-4</v>
      </c>
      <c r="P220" s="67">
        <f>Mensal!K220</f>
        <v>0.13</v>
      </c>
      <c r="Q220" s="10">
        <f>Mensal!L220</f>
        <v>0.1125</v>
      </c>
      <c r="R220" s="10">
        <f>Mensal!M220</f>
        <v>0.10249999999999999</v>
      </c>
      <c r="S220" s="78"/>
      <c r="T220" s="40"/>
      <c r="U220" s="40"/>
      <c r="V220" s="81"/>
      <c r="W220" s="47"/>
      <c r="X220" s="47"/>
      <c r="Y220" s="193"/>
      <c r="Z220" s="192"/>
      <c r="AA220" s="192"/>
      <c r="AB220" s="191"/>
      <c r="AC220" s="192"/>
      <c r="AD220" s="192"/>
      <c r="AE220" s="191">
        <f t="shared" si="500"/>
        <v>7.4170717777330974E-3</v>
      </c>
      <c r="AF220" s="192">
        <f t="shared" si="501"/>
        <v>4.344557616764666E-3</v>
      </c>
      <c r="AG220" s="192">
        <f t="shared" si="502"/>
        <v>1.8676932233350207E-3</v>
      </c>
      <c r="AH220" s="132">
        <f t="shared" si="503"/>
        <v>0.13</v>
      </c>
      <c r="AI220" s="131">
        <f t="shared" si="504"/>
        <v>0.1125</v>
      </c>
      <c r="AJ220" s="131">
        <f t="shared" si="505"/>
        <v>0.10249999999999999</v>
      </c>
      <c r="AK220" s="194"/>
      <c r="AL220" s="195"/>
      <c r="AM220" s="195"/>
      <c r="AN220" s="194"/>
      <c r="AO220" s="195"/>
      <c r="AP220" s="195"/>
      <c r="AQ220" s="193"/>
      <c r="AR220" s="192"/>
      <c r="AS220" s="192"/>
      <c r="AT220" s="191"/>
      <c r="AU220" s="192"/>
      <c r="AV220" s="192"/>
      <c r="AW220" s="191">
        <f t="shared" si="506"/>
        <v>2.8329609600047378E-2</v>
      </c>
      <c r="AX220" s="192">
        <f t="shared" si="507"/>
        <v>2.1245646197257217E-2</v>
      </c>
      <c r="AY220" s="192">
        <f t="shared" si="508"/>
        <v>1.1245602954340184E-2</v>
      </c>
      <c r="AZ220" s="132">
        <f t="shared" si="509"/>
        <v>0.13</v>
      </c>
      <c r="BA220" s="131">
        <f t="shared" si="510"/>
        <v>0.1125</v>
      </c>
      <c r="BB220" s="131">
        <f t="shared" si="511"/>
        <v>0.10249999999999999</v>
      </c>
      <c r="BC220" s="194"/>
      <c r="BD220" s="195"/>
      <c r="BE220" s="195"/>
      <c r="BF220" s="194"/>
      <c r="BG220" s="195"/>
      <c r="BH220" s="195"/>
      <c r="BI220" s="196"/>
      <c r="BJ220" s="197"/>
      <c r="BK220" s="197"/>
      <c r="BL220" s="194"/>
      <c r="BM220" s="195"/>
      <c r="BN220" s="195"/>
    </row>
    <row r="221" spans="1:66">
      <c r="A221" s="53">
        <v>46023</v>
      </c>
      <c r="B221" s="12"/>
      <c r="C221" s="12"/>
      <c r="D221" s="12"/>
      <c r="E221" s="66"/>
      <c r="F221" s="12"/>
      <c r="G221" s="12"/>
      <c r="H221" s="123"/>
      <c r="I221" s="95"/>
      <c r="J221" s="97"/>
      <c r="K221" s="90"/>
      <c r="L221" s="90"/>
      <c r="M221" s="66">
        <f t="shared" si="124"/>
        <v>2.0598362698427408E-3</v>
      </c>
      <c r="N221" s="12">
        <f t="shared" si="125"/>
        <v>6.2286180112658407E-4</v>
      </c>
      <c r="O221" s="12">
        <f t="shared" si="126"/>
        <v>-2.0857243058891584E-4</v>
      </c>
      <c r="P221" s="66">
        <f>Mensal!K221</f>
        <v>0.125</v>
      </c>
      <c r="Q221" s="12">
        <f>Mensal!L221</f>
        <v>0.1075</v>
      </c>
      <c r="R221" s="12">
        <f>Mensal!M221</f>
        <v>9.7500000000000003E-2</v>
      </c>
      <c r="S221" s="79"/>
      <c r="T221" s="41"/>
      <c r="U221" s="41"/>
      <c r="V221" s="80"/>
      <c r="W221" s="46"/>
      <c r="X221" s="46"/>
      <c r="Y221" s="198"/>
      <c r="Z221" s="199"/>
      <c r="AA221" s="199"/>
      <c r="AB221" s="200"/>
      <c r="AC221" s="199"/>
      <c r="AD221" s="199"/>
      <c r="AE221" s="200">
        <f t="shared" si="500"/>
        <v>7.0086310538226559E-3</v>
      </c>
      <c r="AF221" s="199">
        <f t="shared" si="501"/>
        <v>3.1084189102064119E-3</v>
      </c>
      <c r="AG221" s="199">
        <f t="shared" si="502"/>
        <v>6.2234064189303773E-4</v>
      </c>
      <c r="AH221" s="227">
        <f t="shared" si="503"/>
        <v>0.125</v>
      </c>
      <c r="AI221" s="228">
        <f t="shared" si="504"/>
        <v>0.1075</v>
      </c>
      <c r="AJ221" s="228">
        <f t="shared" si="505"/>
        <v>9.7500000000000003E-2</v>
      </c>
      <c r="AK221" s="201"/>
      <c r="AL221" s="202"/>
      <c r="AM221" s="202"/>
      <c r="AN221" s="201"/>
      <c r="AO221" s="202"/>
      <c r="AP221" s="202"/>
      <c r="AQ221" s="198"/>
      <c r="AR221" s="199"/>
      <c r="AS221" s="199"/>
      <c r="AT221" s="200"/>
      <c r="AU221" s="199"/>
      <c r="AV221" s="199"/>
      <c r="AW221" s="200">
        <f t="shared" si="506"/>
        <v>2.8538896283089921E-2</v>
      </c>
      <c r="AX221" s="199">
        <f t="shared" si="507"/>
        <v>1.998870577517331E-2</v>
      </c>
      <c r="AY221" s="199">
        <f t="shared" si="508"/>
        <v>9.988593340566343E-3</v>
      </c>
      <c r="AZ221" s="227">
        <f t="shared" si="509"/>
        <v>0.125</v>
      </c>
      <c r="BA221" s="228">
        <f t="shared" si="510"/>
        <v>0.1075</v>
      </c>
      <c r="BB221" s="228">
        <f t="shared" si="511"/>
        <v>9.7500000000000003E-2</v>
      </c>
      <c r="BC221" s="201"/>
      <c r="BD221" s="202"/>
      <c r="BE221" s="202"/>
      <c r="BF221" s="201"/>
      <c r="BG221" s="202"/>
      <c r="BH221" s="202"/>
      <c r="BI221" s="203"/>
      <c r="BJ221" s="204"/>
      <c r="BK221" s="204"/>
      <c r="BL221" s="201"/>
      <c r="BM221" s="202"/>
      <c r="BN221" s="202"/>
    </row>
    <row r="222" spans="1:66">
      <c r="A222" s="6">
        <v>46054</v>
      </c>
      <c r="B222" s="10"/>
      <c r="C222" s="10"/>
      <c r="D222" s="10"/>
      <c r="E222" s="67"/>
      <c r="F222" s="10"/>
      <c r="G222" s="10"/>
      <c r="H222" s="50"/>
      <c r="I222" s="42"/>
      <c r="J222" s="45"/>
      <c r="K222" s="43"/>
      <c r="L222" s="43"/>
      <c r="M222" s="67">
        <f t="shared" si="124"/>
        <v>2.0598362698427408E-3</v>
      </c>
      <c r="N222" s="10">
        <f t="shared" si="125"/>
        <v>6.2286180112658407E-4</v>
      </c>
      <c r="O222" s="10">
        <f t="shared" si="126"/>
        <v>-2.0857243058891584E-4</v>
      </c>
      <c r="P222" s="67">
        <f>Mensal!K222</f>
        <v>0.125</v>
      </c>
      <c r="Q222" s="10">
        <f>Mensal!L222</f>
        <v>0.1075</v>
      </c>
      <c r="R222" s="10">
        <f>Mensal!M222</f>
        <v>9.7500000000000003E-2</v>
      </c>
      <c r="S222" s="78"/>
      <c r="T222" s="40"/>
      <c r="U222" s="40"/>
      <c r="V222" s="81"/>
      <c r="W222" s="47"/>
      <c r="X222" s="47"/>
      <c r="Y222" s="193"/>
      <c r="Z222" s="192"/>
      <c r="AA222" s="192"/>
      <c r="AB222" s="191"/>
      <c r="AC222" s="192"/>
      <c r="AD222" s="192"/>
      <c r="AE222" s="191">
        <f t="shared" si="500"/>
        <v>6.6003559255030098E-3</v>
      </c>
      <c r="AF222" s="192">
        <f t="shared" si="501"/>
        <v>2.2831482288558913E-3</v>
      </c>
      <c r="AG222" s="192">
        <f t="shared" si="502"/>
        <v>-2.0909315678252494E-4</v>
      </c>
      <c r="AH222" s="132">
        <f t="shared" si="503"/>
        <v>0.125</v>
      </c>
      <c r="AI222" s="131">
        <f t="shared" si="504"/>
        <v>0.1075</v>
      </c>
      <c r="AJ222" s="131">
        <f t="shared" si="505"/>
        <v>9.7500000000000003E-2</v>
      </c>
      <c r="AK222" s="194"/>
      <c r="AL222" s="195"/>
      <c r="AM222" s="195"/>
      <c r="AN222" s="194"/>
      <c r="AO222" s="195"/>
      <c r="AP222" s="195"/>
      <c r="AQ222" s="193"/>
      <c r="AR222" s="192"/>
      <c r="AS222" s="192"/>
      <c r="AT222" s="191"/>
      <c r="AU222" s="192"/>
      <c r="AV222" s="192"/>
      <c r="AW222" s="191">
        <f t="shared" si="506"/>
        <v>2.8748225560369489E-2</v>
      </c>
      <c r="AX222" s="192">
        <f t="shared" si="507"/>
        <v>1.8733312384629386E-2</v>
      </c>
      <c r="AY222" s="192">
        <f t="shared" si="508"/>
        <v>8.7331462286859285E-3</v>
      </c>
      <c r="AZ222" s="132">
        <f t="shared" si="509"/>
        <v>0.125</v>
      </c>
      <c r="BA222" s="131">
        <f t="shared" si="510"/>
        <v>0.1075</v>
      </c>
      <c r="BB222" s="131">
        <f t="shared" si="511"/>
        <v>9.7500000000000003E-2</v>
      </c>
      <c r="BC222" s="194"/>
      <c r="BD222" s="195"/>
      <c r="BE222" s="195"/>
      <c r="BF222" s="194"/>
      <c r="BG222" s="195"/>
      <c r="BH222" s="195"/>
      <c r="BI222" s="196"/>
      <c r="BJ222" s="197"/>
      <c r="BK222" s="197"/>
      <c r="BL222" s="194"/>
      <c r="BM222" s="195"/>
      <c r="BN222" s="195"/>
    </row>
    <row r="223" spans="1:66">
      <c r="A223" s="39">
        <v>46082</v>
      </c>
      <c r="B223" s="10"/>
      <c r="C223" s="10"/>
      <c r="D223" s="10"/>
      <c r="E223" s="67"/>
      <c r="F223" s="10"/>
      <c r="G223" s="10"/>
      <c r="H223" s="50"/>
      <c r="I223" s="42"/>
      <c r="J223" s="45"/>
      <c r="K223" s="43"/>
      <c r="L223" s="43"/>
      <c r="M223" s="67">
        <f t="shared" si="124"/>
        <v>1.6515813019202241E-3</v>
      </c>
      <c r="N223" s="10">
        <f t="shared" si="125"/>
        <v>4.1571484472902043E-4</v>
      </c>
      <c r="O223" s="10">
        <f t="shared" si="126"/>
        <v>-4.1762458919303302E-4</v>
      </c>
      <c r="P223" s="67">
        <f>Mensal!K223</f>
        <v>0.12</v>
      </c>
      <c r="Q223" s="10">
        <f>Mensal!L223</f>
        <v>0.105</v>
      </c>
      <c r="R223" s="10">
        <f>Mensal!M223</f>
        <v>9.5000000000000001E-2</v>
      </c>
      <c r="S223" s="78"/>
      <c r="T223" s="40"/>
      <c r="U223" s="40"/>
      <c r="V223" s="81"/>
      <c r="W223" s="47"/>
      <c r="X223" s="47"/>
      <c r="Y223" s="193"/>
      <c r="Z223" s="192"/>
      <c r="AA223" s="192"/>
      <c r="AB223" s="191"/>
      <c r="AC223" s="192"/>
      <c r="AD223" s="192"/>
      <c r="AE223" s="191">
        <f t="shared" si="500"/>
        <v>5.7823077487371144E-3</v>
      </c>
      <c r="AF223" s="192">
        <f t="shared" si="501"/>
        <v>1.6623444308787594E-3</v>
      </c>
      <c r="AG223" s="192">
        <f t="shared" si="502"/>
        <v>-8.3455175612856536E-4</v>
      </c>
      <c r="AH223" s="132">
        <f t="shared" si="503"/>
        <v>0.12</v>
      </c>
      <c r="AI223" s="131">
        <f t="shared" si="504"/>
        <v>0.105</v>
      </c>
      <c r="AJ223" s="131">
        <f t="shared" si="505"/>
        <v>9.5000000000000001E-2</v>
      </c>
      <c r="AK223" s="194"/>
      <c r="AL223" s="195"/>
      <c r="AM223" s="195"/>
      <c r="AN223" s="194"/>
      <c r="AO223" s="195"/>
      <c r="AP223" s="195"/>
      <c r="AQ223" s="193"/>
      <c r="AR223" s="192"/>
      <c r="AS223" s="192"/>
      <c r="AT223" s="191"/>
      <c r="AU223" s="192"/>
      <c r="AV223" s="192"/>
      <c r="AW223" s="191">
        <f t="shared" si="506"/>
        <v>2.8120363007205329E-2</v>
      </c>
      <c r="AX223" s="192">
        <f t="shared" si="507"/>
        <v>1.7268827544839604E-2</v>
      </c>
      <c r="AY223" s="192">
        <f t="shared" si="508"/>
        <v>7.2686000246802163E-3</v>
      </c>
      <c r="AZ223" s="132">
        <f t="shared" si="509"/>
        <v>0.12</v>
      </c>
      <c r="BA223" s="131">
        <f t="shared" si="510"/>
        <v>0.105</v>
      </c>
      <c r="BB223" s="131">
        <f t="shared" si="511"/>
        <v>9.5000000000000001E-2</v>
      </c>
      <c r="BC223" s="194"/>
      <c r="BD223" s="195"/>
      <c r="BE223" s="195"/>
      <c r="BF223" s="194"/>
      <c r="BG223" s="195"/>
      <c r="BH223" s="195"/>
      <c r="BI223" s="196"/>
      <c r="BJ223" s="197"/>
      <c r="BK223" s="197"/>
      <c r="BL223" s="194"/>
      <c r="BM223" s="195"/>
      <c r="BN223" s="195"/>
    </row>
    <row r="224" spans="1:66">
      <c r="A224" s="6">
        <v>46113</v>
      </c>
      <c r="B224" s="10"/>
      <c r="C224" s="10"/>
      <c r="D224" s="10"/>
      <c r="E224" s="67"/>
      <c r="F224" s="10"/>
      <c r="G224" s="10"/>
      <c r="H224" s="50"/>
      <c r="I224" s="42"/>
      <c r="J224" s="150"/>
      <c r="K224" s="43"/>
      <c r="L224" s="43"/>
      <c r="M224" s="67">
        <f t="shared" si="124"/>
        <v>1.6515813019202241E-3</v>
      </c>
      <c r="N224" s="10">
        <f t="shared" si="125"/>
        <v>4.1571484472902043E-4</v>
      </c>
      <c r="O224" s="10">
        <f t="shared" si="126"/>
        <v>-4.1762458919303302E-4</v>
      </c>
      <c r="P224" s="67">
        <f>Mensal!K224</f>
        <v>0.12</v>
      </c>
      <c r="Q224" s="10">
        <f>Mensal!L224</f>
        <v>0.105</v>
      </c>
      <c r="R224" s="10">
        <f>Mensal!M224</f>
        <v>9.5000000000000001E-2</v>
      </c>
      <c r="S224" s="78"/>
      <c r="T224" s="40"/>
      <c r="U224" s="40"/>
      <c r="V224" s="81"/>
      <c r="W224" s="47"/>
      <c r="X224" s="47"/>
      <c r="Y224" s="193"/>
      <c r="Z224" s="192"/>
      <c r="AA224" s="192"/>
      <c r="AB224" s="191"/>
      <c r="AC224" s="192"/>
      <c r="AD224" s="192"/>
      <c r="AE224" s="191">
        <f t="shared" si="500"/>
        <v>5.3725361872747346E-3</v>
      </c>
      <c r="AF224" s="192">
        <f t="shared" si="501"/>
        <v>1.4549822828529013E-3</v>
      </c>
      <c r="AG224" s="192">
        <f t="shared" si="502"/>
        <v>-1.0434730251033253E-3</v>
      </c>
      <c r="AH224" s="132">
        <f t="shared" si="503"/>
        <v>0.12</v>
      </c>
      <c r="AI224" s="131">
        <f t="shared" si="504"/>
        <v>0.105</v>
      </c>
      <c r="AJ224" s="131">
        <f t="shared" si="505"/>
        <v>9.5000000000000001E-2</v>
      </c>
      <c r="AK224" s="194"/>
      <c r="AL224" s="195"/>
      <c r="AM224" s="195"/>
      <c r="AN224" s="194"/>
      <c r="AO224" s="195"/>
      <c r="AP224" s="195"/>
      <c r="AQ224" s="193"/>
      <c r="AR224" s="192"/>
      <c r="AS224" s="192"/>
      <c r="AT224" s="191"/>
      <c r="AU224" s="192"/>
      <c r="AV224" s="192"/>
      <c r="AW224" s="191">
        <f t="shared" si="506"/>
        <v>2.7492883649244293E-2</v>
      </c>
      <c r="AX224" s="192">
        <f t="shared" si="507"/>
        <v>1.5806447982083416E-2</v>
      </c>
      <c r="AY224" s="192">
        <f t="shared" si="508"/>
        <v>5.8061801467421681E-3</v>
      </c>
      <c r="AZ224" s="132">
        <f t="shared" si="509"/>
        <v>0.12</v>
      </c>
      <c r="BA224" s="131">
        <f t="shared" si="510"/>
        <v>0.105</v>
      </c>
      <c r="BB224" s="131">
        <f t="shared" si="511"/>
        <v>9.5000000000000001E-2</v>
      </c>
      <c r="BC224" s="194"/>
      <c r="BD224" s="195"/>
      <c r="BE224" s="195"/>
      <c r="BF224" s="194"/>
      <c r="BG224" s="195"/>
      <c r="BH224" s="195"/>
      <c r="BI224" s="196"/>
      <c r="BJ224" s="197"/>
      <c r="BK224" s="197"/>
      <c r="BL224" s="194"/>
      <c r="BM224" s="195"/>
      <c r="BN224" s="195"/>
    </row>
    <row r="225" spans="1:66">
      <c r="A225" s="6">
        <v>46143</v>
      </c>
      <c r="B225" s="10"/>
      <c r="C225" s="10"/>
      <c r="D225" s="10"/>
      <c r="E225" s="67"/>
      <c r="F225" s="10"/>
      <c r="G225" s="10"/>
      <c r="H225" s="50"/>
      <c r="I225" s="42"/>
      <c r="J225" s="45"/>
      <c r="K225" s="43"/>
      <c r="L225" s="43"/>
      <c r="M225" s="67">
        <f t="shared" ref="M225:M231" si="512">(1+(P225-0.1))^(21/252)-1</f>
        <v>1.2414877164492744E-3</v>
      </c>
      <c r="N225" s="10">
        <f t="shared" ref="N225:N232" si="513">(1+(Q225-0.1))^(21/252)-1</f>
        <v>2.0809499864316017E-4</v>
      </c>
      <c r="O225" s="10">
        <f t="shared" ref="O225:O232" si="514">(1+(R225-0.1))^(21/252)-1</f>
        <v>-6.2715878872776631E-4</v>
      </c>
      <c r="P225" s="67">
        <f>Mensal!K225</f>
        <v>0.115</v>
      </c>
      <c r="Q225" s="10">
        <f>Mensal!L225</f>
        <v>0.10249999999999999</v>
      </c>
      <c r="R225" s="10">
        <f>Mensal!M225</f>
        <v>9.2499999999999999E-2</v>
      </c>
      <c r="S225" s="78"/>
      <c r="T225" s="40"/>
      <c r="U225" s="40"/>
      <c r="V225" s="81"/>
      <c r="W225" s="47"/>
      <c r="X225" s="47"/>
      <c r="Y225" s="193"/>
      <c r="Z225" s="192"/>
      <c r="AA225" s="192"/>
      <c r="AB225" s="191"/>
      <c r="AC225" s="192"/>
      <c r="AD225" s="192"/>
      <c r="AE225" s="191">
        <f t="shared" si="500"/>
        <v>4.5514822633165863E-3</v>
      </c>
      <c r="AF225" s="192">
        <f t="shared" si="501"/>
        <v>1.0398705592562507E-3</v>
      </c>
      <c r="AG225" s="192">
        <f t="shared" si="502"/>
        <v>-1.4617098323362887E-3</v>
      </c>
      <c r="AH225" s="132">
        <f t="shared" si="503"/>
        <v>0.115</v>
      </c>
      <c r="AI225" s="131">
        <f t="shared" si="504"/>
        <v>0.10249999999999999</v>
      </c>
      <c r="AJ225" s="131">
        <f t="shared" si="505"/>
        <v>9.2499999999999999E-2</v>
      </c>
      <c r="AK225" s="194"/>
      <c r="AL225" s="195"/>
      <c r="AM225" s="195"/>
      <c r="AN225" s="194"/>
      <c r="AO225" s="195"/>
      <c r="AP225" s="195"/>
      <c r="AQ225" s="193"/>
      <c r="AR225" s="192"/>
      <c r="AS225" s="192"/>
      <c r="AT225" s="191"/>
      <c r="AU225" s="192"/>
      <c r="AV225" s="192"/>
      <c r="AW225" s="191">
        <f t="shared" si="506"/>
        <v>2.623752485627695E-2</v>
      </c>
      <c r="AX225" s="192">
        <f t="shared" si="507"/>
        <v>1.4135659786577159E-2</v>
      </c>
      <c r="AY225" s="192">
        <f t="shared" si="508"/>
        <v>4.1353507733250527E-3</v>
      </c>
      <c r="AZ225" s="132">
        <f t="shared" si="509"/>
        <v>0.115</v>
      </c>
      <c r="BA225" s="131">
        <f t="shared" si="510"/>
        <v>0.10249999999999999</v>
      </c>
      <c r="BB225" s="131">
        <f t="shared" si="511"/>
        <v>9.2499999999999999E-2</v>
      </c>
      <c r="BC225" s="194"/>
      <c r="BD225" s="195"/>
      <c r="BE225" s="195"/>
      <c r="BF225" s="194"/>
      <c r="BG225" s="195"/>
      <c r="BH225" s="195"/>
      <c r="BI225" s="196"/>
      <c r="BJ225" s="197"/>
      <c r="BK225" s="197"/>
      <c r="BL225" s="194"/>
      <c r="BM225" s="195"/>
      <c r="BN225" s="195"/>
    </row>
    <row r="226" spans="1:66">
      <c r="A226" s="39">
        <v>46174</v>
      </c>
      <c r="B226" s="10"/>
      <c r="C226" s="10"/>
      <c r="D226" s="10"/>
      <c r="E226" s="67"/>
      <c r="F226" s="10"/>
      <c r="G226" s="10"/>
      <c r="H226" s="50"/>
      <c r="I226" s="42"/>
      <c r="J226" s="45"/>
      <c r="K226" s="43"/>
      <c r="L226" s="43"/>
      <c r="M226" s="67">
        <f t="shared" si="512"/>
        <v>8.295381143461622E-4</v>
      </c>
      <c r="N226" s="10">
        <f t="shared" si="513"/>
        <v>0</v>
      </c>
      <c r="O226" s="10">
        <f t="shared" si="514"/>
        <v>-8.3717735912058888E-4</v>
      </c>
      <c r="P226" s="67">
        <f>Mensal!K226</f>
        <v>0.11</v>
      </c>
      <c r="Q226" s="10">
        <f>Mensal!L226</f>
        <v>0.1</v>
      </c>
      <c r="R226" s="10">
        <f>Mensal!M226</f>
        <v>0.09</v>
      </c>
      <c r="S226" s="78"/>
      <c r="T226" s="40"/>
      <c r="U226" s="40"/>
      <c r="V226" s="81"/>
      <c r="W226" s="47"/>
      <c r="X226" s="47"/>
      <c r="Y226" s="193"/>
      <c r="Z226" s="192"/>
      <c r="AA226" s="192"/>
      <c r="AB226" s="191"/>
      <c r="AC226" s="192"/>
      <c r="AD226" s="192"/>
      <c r="AE226" s="191">
        <f t="shared" si="500"/>
        <v>3.7270591625326865E-3</v>
      </c>
      <c r="AF226" s="192">
        <f t="shared" si="501"/>
        <v>6.2389635155213341E-4</v>
      </c>
      <c r="AG226" s="192">
        <f t="shared" si="502"/>
        <v>-1.8808243703916094E-3</v>
      </c>
      <c r="AH226" s="132">
        <f t="shared" si="503"/>
        <v>0.11</v>
      </c>
      <c r="AI226" s="131">
        <f t="shared" si="504"/>
        <v>0.1</v>
      </c>
      <c r="AJ226" s="131">
        <f t="shared" si="505"/>
        <v>0.09</v>
      </c>
      <c r="AK226" s="194"/>
      <c r="AL226" s="195"/>
      <c r="AM226" s="195"/>
      <c r="AN226" s="194"/>
      <c r="AO226" s="195"/>
      <c r="AP226" s="195"/>
      <c r="AQ226" s="193"/>
      <c r="AR226" s="192"/>
      <c r="AS226" s="192"/>
      <c r="AT226" s="191"/>
      <c r="AU226" s="192"/>
      <c r="AV226" s="192"/>
      <c r="AW226" s="191">
        <f t="shared" si="506"/>
        <v>2.4561981752070805E-2</v>
      </c>
      <c r="AX226" s="192">
        <f t="shared" si="507"/>
        <v>1.2256974072989424E-2</v>
      </c>
      <c r="AY226" s="192">
        <f t="shared" si="508"/>
        <v>2.2566280839220187E-3</v>
      </c>
      <c r="AZ226" s="132">
        <f t="shared" si="509"/>
        <v>0.11</v>
      </c>
      <c r="BA226" s="131">
        <f t="shared" si="510"/>
        <v>0.1</v>
      </c>
      <c r="BB226" s="131">
        <f t="shared" si="511"/>
        <v>0.09</v>
      </c>
      <c r="BC226" s="194"/>
      <c r="BD226" s="195"/>
      <c r="BE226" s="195"/>
      <c r="BF226" s="194"/>
      <c r="BG226" s="195"/>
      <c r="BH226" s="195"/>
      <c r="BI226" s="196"/>
      <c r="BJ226" s="197"/>
      <c r="BK226" s="197"/>
      <c r="BL226" s="194"/>
      <c r="BM226" s="195"/>
      <c r="BN226" s="195"/>
    </row>
    <row r="227" spans="1:66">
      <c r="A227" s="6">
        <v>46204</v>
      </c>
      <c r="B227" s="10"/>
      <c r="C227" s="10"/>
      <c r="D227" s="10"/>
      <c r="E227" s="67"/>
      <c r="F227" s="10"/>
      <c r="G227" s="10"/>
      <c r="H227" s="50"/>
      <c r="I227" s="42"/>
      <c r="J227" s="45"/>
      <c r="K227" s="43"/>
      <c r="L227" s="43"/>
      <c r="M227" s="67">
        <f t="shared" si="512"/>
        <v>8.295381143461622E-4</v>
      </c>
      <c r="N227" s="10">
        <f t="shared" si="513"/>
        <v>0</v>
      </c>
      <c r="O227" s="10">
        <f t="shared" si="514"/>
        <v>-8.3717735912058888E-4</v>
      </c>
      <c r="P227" s="67">
        <f>Mensal!K227</f>
        <v>0.11</v>
      </c>
      <c r="Q227" s="10">
        <f>Mensal!L227</f>
        <v>0.1</v>
      </c>
      <c r="R227" s="10">
        <f>Mensal!M227</f>
        <v>0.09</v>
      </c>
      <c r="S227" s="78"/>
      <c r="T227" s="40"/>
      <c r="U227" s="40"/>
      <c r="V227" s="81"/>
      <c r="W227" s="47"/>
      <c r="X227" s="47"/>
      <c r="Y227" s="193"/>
      <c r="Z227" s="192"/>
      <c r="AA227" s="192"/>
      <c r="AB227" s="191"/>
      <c r="AC227" s="192"/>
      <c r="AD227" s="192"/>
      <c r="AE227" s="191">
        <f t="shared" si="500"/>
        <v>2.903312655692547E-3</v>
      </c>
      <c r="AF227" s="192">
        <f t="shared" si="501"/>
        <v>2.0809499864316017E-4</v>
      </c>
      <c r="AG227" s="192">
        <f t="shared" si="502"/>
        <v>-2.2997629943155573E-3</v>
      </c>
      <c r="AH227" s="132">
        <f t="shared" si="503"/>
        <v>0.11</v>
      </c>
      <c r="AI227" s="131">
        <f t="shared" si="504"/>
        <v>0.1</v>
      </c>
      <c r="AJ227" s="131">
        <f t="shared" si="505"/>
        <v>0.09</v>
      </c>
      <c r="AK227" s="194"/>
      <c r="AL227" s="195"/>
      <c r="AM227" s="195"/>
      <c r="AN227" s="194"/>
      <c r="AO227" s="195"/>
      <c r="AP227" s="195"/>
      <c r="AQ227" s="193"/>
      <c r="AR227" s="192"/>
      <c r="AS227" s="192"/>
      <c r="AT227" s="191"/>
      <c r="AU227" s="192"/>
      <c r="AV227" s="192"/>
      <c r="AW227" s="191">
        <f t="shared" si="506"/>
        <v>2.2889174315413596E-2</v>
      </c>
      <c r="AX227" s="192">
        <f t="shared" si="507"/>
        <v>1.0381768623581644E-2</v>
      </c>
      <c r="AY227" s="192">
        <f t="shared" si="508"/>
        <v>3.814204574446034E-4</v>
      </c>
      <c r="AZ227" s="132">
        <f t="shared" si="509"/>
        <v>0.11</v>
      </c>
      <c r="BA227" s="131">
        <f t="shared" si="510"/>
        <v>0.1</v>
      </c>
      <c r="BB227" s="131">
        <f t="shared" si="511"/>
        <v>0.09</v>
      </c>
      <c r="BC227" s="194"/>
      <c r="BD227" s="195"/>
      <c r="BE227" s="195"/>
      <c r="BF227" s="194"/>
      <c r="BG227" s="195"/>
      <c r="BH227" s="195"/>
      <c r="BI227" s="196"/>
      <c r="BJ227" s="197"/>
      <c r="BK227" s="197"/>
      <c r="BL227" s="194"/>
      <c r="BM227" s="195"/>
      <c r="BN227" s="195"/>
    </row>
    <row r="228" spans="1:66">
      <c r="A228" s="6">
        <v>46235</v>
      </c>
      <c r="B228" s="10"/>
      <c r="C228" s="10"/>
      <c r="D228" s="10"/>
      <c r="E228" s="67"/>
      <c r="F228" s="10"/>
      <c r="G228" s="10"/>
      <c r="H228" s="50"/>
      <c r="I228" s="42"/>
      <c r="J228" s="45"/>
      <c r="K228" s="43"/>
      <c r="L228" s="43"/>
      <c r="M228" s="67">
        <f t="shared" si="512"/>
        <v>4.1571484472902043E-4</v>
      </c>
      <c r="N228" s="10">
        <f t="shared" si="513"/>
        <v>-2.0857243058891584E-4</v>
      </c>
      <c r="O228" s="10">
        <f t="shared" si="514"/>
        <v>-1.0476826474795642E-3</v>
      </c>
      <c r="P228" s="67">
        <f>Mensal!K228</f>
        <v>0.105</v>
      </c>
      <c r="Q228" s="10">
        <f>Mensal!L228</f>
        <v>9.7500000000000003E-2</v>
      </c>
      <c r="R228" s="10">
        <f>Mensal!M228</f>
        <v>8.7499999999999994E-2</v>
      </c>
      <c r="S228" s="78"/>
      <c r="T228" s="40"/>
      <c r="U228" s="40"/>
      <c r="V228" s="81"/>
      <c r="W228" s="47"/>
      <c r="X228" s="47"/>
      <c r="Y228" s="193"/>
      <c r="Z228" s="192"/>
      <c r="AA228" s="192"/>
      <c r="AB228" s="191"/>
      <c r="AC228" s="192"/>
      <c r="AD228" s="192"/>
      <c r="AE228" s="191">
        <f t="shared" si="500"/>
        <v>2.0761691955886175E-3</v>
      </c>
      <c r="AF228" s="192">
        <f t="shared" si="501"/>
        <v>-2.0857243058891584E-4</v>
      </c>
      <c r="AG228" s="192">
        <f t="shared" si="502"/>
        <v>-2.7195830416911759E-3</v>
      </c>
      <c r="AH228" s="132">
        <f t="shared" si="503"/>
        <v>0.105</v>
      </c>
      <c r="AI228" s="131">
        <f t="shared" si="504"/>
        <v>9.7500000000000003E-2</v>
      </c>
      <c r="AJ228" s="131">
        <f t="shared" si="505"/>
        <v>8.7499999999999994E-2</v>
      </c>
      <c r="AK228" s="194"/>
      <c r="AL228" s="195"/>
      <c r="AM228" s="195"/>
      <c r="AN228" s="194"/>
      <c r="AO228" s="195"/>
      <c r="AP228" s="195"/>
      <c r="AQ228" s="193"/>
      <c r="AR228" s="192"/>
      <c r="AS228" s="192"/>
      <c r="AT228" s="191"/>
      <c r="AU228" s="192"/>
      <c r="AV228" s="192"/>
      <c r="AW228" s="191">
        <f t="shared" si="506"/>
        <v>2.079684412934979E-2</v>
      </c>
      <c r="AX228" s="192">
        <f t="shared" si="507"/>
        <v>8.2996896014779775E-3</v>
      </c>
      <c r="AY228" s="192">
        <f t="shared" si="508"/>
        <v>-1.7006463746230827E-3</v>
      </c>
      <c r="AZ228" s="132">
        <f t="shared" si="509"/>
        <v>0.105</v>
      </c>
      <c r="BA228" s="131">
        <f t="shared" si="510"/>
        <v>9.7500000000000003E-2</v>
      </c>
      <c r="BB228" s="131">
        <f t="shared" si="511"/>
        <v>8.7499999999999994E-2</v>
      </c>
      <c r="BC228" s="194"/>
      <c r="BD228" s="195"/>
      <c r="BE228" s="195"/>
      <c r="BF228" s="194"/>
      <c r="BG228" s="195"/>
      <c r="BH228" s="195"/>
      <c r="BI228" s="196"/>
      <c r="BJ228" s="197"/>
      <c r="BK228" s="197"/>
      <c r="BL228" s="194"/>
      <c r="BM228" s="195"/>
      <c r="BN228" s="195"/>
    </row>
    <row r="229" spans="1:66">
      <c r="A229" s="39">
        <v>46266</v>
      </c>
      <c r="B229" s="10"/>
      <c r="C229" s="10"/>
      <c r="D229" s="10"/>
      <c r="E229" s="67"/>
      <c r="F229" s="10"/>
      <c r="G229" s="10"/>
      <c r="H229" s="50"/>
      <c r="I229" s="42"/>
      <c r="J229" s="45"/>
      <c r="K229" s="43"/>
      <c r="L229" s="43"/>
      <c r="M229" s="67">
        <f t="shared" si="512"/>
        <v>4.1571484472902043E-4</v>
      </c>
      <c r="N229" s="10">
        <f t="shared" si="513"/>
        <v>-4.1762458919303302E-4</v>
      </c>
      <c r="O229" s="10">
        <f t="shared" si="514"/>
        <v>-1.2586770182638762E-3</v>
      </c>
      <c r="P229" s="67">
        <f>Mensal!K229</f>
        <v>0.105</v>
      </c>
      <c r="Q229" s="10">
        <f>Mensal!L229</f>
        <v>9.5000000000000001E-2</v>
      </c>
      <c r="R229" s="10">
        <f>Mensal!M229</f>
        <v>8.5000000000000006E-2</v>
      </c>
      <c r="S229" s="78"/>
      <c r="T229" s="40"/>
      <c r="U229" s="40"/>
      <c r="V229" s="81"/>
      <c r="W229" s="47"/>
      <c r="X229" s="47"/>
      <c r="Y229" s="193"/>
      <c r="Z229" s="192"/>
      <c r="AA229" s="192"/>
      <c r="AB229" s="191"/>
      <c r="AC229" s="192"/>
      <c r="AD229" s="192"/>
      <c r="AE229" s="191">
        <f t="shared" si="500"/>
        <v>1.6618304686129015E-3</v>
      </c>
      <c r="AF229" s="192">
        <f t="shared" si="501"/>
        <v>-6.2610991480627209E-4</v>
      </c>
      <c r="AG229" s="192">
        <f t="shared" si="502"/>
        <v>-3.1402886026798971E-3</v>
      </c>
      <c r="AH229" s="132">
        <f t="shared" si="503"/>
        <v>0.105</v>
      </c>
      <c r="AI229" s="131">
        <f t="shared" si="504"/>
        <v>9.5000000000000001E-2</v>
      </c>
      <c r="AJ229" s="131">
        <f t="shared" si="505"/>
        <v>8.5000000000000006E-2</v>
      </c>
      <c r="AK229" s="194"/>
      <c r="AL229" s="195"/>
      <c r="AM229" s="195"/>
      <c r="AN229" s="194"/>
      <c r="AO229" s="195"/>
      <c r="AP229" s="195"/>
      <c r="AQ229" s="193"/>
      <c r="AR229" s="192"/>
      <c r="AS229" s="192"/>
      <c r="AT229" s="191"/>
      <c r="AU229" s="192"/>
      <c r="AV229" s="192"/>
      <c r="AW229" s="191">
        <f t="shared" si="506"/>
        <v>1.8708793825914061E-2</v>
      </c>
      <c r="AX229" s="192">
        <f t="shared" si="507"/>
        <v>6.0115043459290085E-3</v>
      </c>
      <c r="AY229" s="192">
        <f t="shared" si="508"/>
        <v>-3.9887974620028688E-3</v>
      </c>
      <c r="AZ229" s="132">
        <f t="shared" si="509"/>
        <v>0.105</v>
      </c>
      <c r="BA229" s="131">
        <f t="shared" si="510"/>
        <v>9.5000000000000001E-2</v>
      </c>
      <c r="BB229" s="131">
        <f t="shared" si="511"/>
        <v>8.5000000000000006E-2</v>
      </c>
      <c r="BC229" s="194"/>
      <c r="BD229" s="195"/>
      <c r="BE229" s="195"/>
      <c r="BF229" s="194"/>
      <c r="BG229" s="195"/>
      <c r="BH229" s="195"/>
      <c r="BI229" s="196"/>
      <c r="BJ229" s="197"/>
      <c r="BK229" s="197"/>
      <c r="BL229" s="194"/>
      <c r="BM229" s="195"/>
      <c r="BN229" s="195"/>
    </row>
    <row r="230" spans="1:66">
      <c r="A230" s="6">
        <v>46296</v>
      </c>
      <c r="B230" s="10"/>
      <c r="C230" s="10"/>
      <c r="D230" s="10"/>
      <c r="E230" s="67"/>
      <c r="F230" s="10"/>
      <c r="G230" s="10"/>
      <c r="H230" s="50"/>
      <c r="I230" s="42"/>
      <c r="J230" s="45"/>
      <c r="K230" s="43"/>
      <c r="L230" s="43"/>
      <c r="M230" s="67">
        <f t="shared" si="512"/>
        <v>4.1571484472902043E-4</v>
      </c>
      <c r="N230" s="10">
        <f t="shared" si="513"/>
        <v>-4.1762458919303302E-4</v>
      </c>
      <c r="O230" s="10">
        <f t="shared" si="514"/>
        <v>-1.2586770182638762E-3</v>
      </c>
      <c r="P230" s="67">
        <f>Mensal!K230</f>
        <v>0.105</v>
      </c>
      <c r="Q230" s="10">
        <f>Mensal!L230</f>
        <v>9.5000000000000001E-2</v>
      </c>
      <c r="R230" s="10">
        <f>Mensal!M230</f>
        <v>8.5000000000000006E-2</v>
      </c>
      <c r="S230" s="78"/>
      <c r="T230" s="40"/>
      <c r="U230" s="40"/>
      <c r="V230" s="81"/>
      <c r="W230" s="47"/>
      <c r="X230" s="47"/>
      <c r="Y230" s="193"/>
      <c r="Z230" s="192"/>
      <c r="AA230" s="192"/>
      <c r="AB230" s="191"/>
      <c r="AC230" s="192"/>
      <c r="AD230" s="192"/>
      <c r="AE230" s="191">
        <f t="shared" si="500"/>
        <v>1.2476630625268825E-3</v>
      </c>
      <c r="AF230" s="192">
        <f t="shared" si="501"/>
        <v>-1.0434730251033253E-3</v>
      </c>
      <c r="AG230" s="192">
        <f t="shared" si="502"/>
        <v>-3.5608166878392522E-3</v>
      </c>
      <c r="AH230" s="132">
        <f t="shared" si="503"/>
        <v>0.105</v>
      </c>
      <c r="AI230" s="131">
        <f t="shared" si="504"/>
        <v>9.5000000000000001E-2</v>
      </c>
      <c r="AJ230" s="131">
        <f t="shared" si="505"/>
        <v>8.5000000000000006E-2</v>
      </c>
      <c r="AK230" s="194"/>
      <c r="AL230" s="195"/>
      <c r="AM230" s="195"/>
      <c r="AN230" s="194"/>
      <c r="AO230" s="195"/>
      <c r="AP230" s="195"/>
      <c r="AQ230" s="193"/>
      <c r="AR230" s="192"/>
      <c r="AS230" s="192"/>
      <c r="AT230" s="191"/>
      <c r="AU230" s="192"/>
      <c r="AV230" s="192"/>
      <c r="AW230" s="191">
        <f t="shared" si="506"/>
        <v>1.6625014650562875E-2</v>
      </c>
      <c r="AX230" s="192">
        <f t="shared" si="507"/>
        <v>3.7285117843954829E-3</v>
      </c>
      <c r="AY230" s="192">
        <f t="shared" si="508"/>
        <v>-6.2717039948508857E-3</v>
      </c>
      <c r="AZ230" s="132">
        <f t="shared" si="509"/>
        <v>0.105</v>
      </c>
      <c r="BA230" s="131">
        <f t="shared" si="510"/>
        <v>9.5000000000000001E-2</v>
      </c>
      <c r="BB230" s="131">
        <f t="shared" si="511"/>
        <v>8.5000000000000006E-2</v>
      </c>
      <c r="BC230" s="194"/>
      <c r="BD230" s="195"/>
      <c r="BE230" s="195"/>
      <c r="BF230" s="194"/>
      <c r="BG230" s="195"/>
      <c r="BH230" s="195"/>
      <c r="BI230" s="196"/>
      <c r="BJ230" s="197"/>
      <c r="BK230" s="197"/>
      <c r="BL230" s="194"/>
      <c r="BM230" s="195"/>
      <c r="BN230" s="195"/>
    </row>
    <row r="231" spans="1:66">
      <c r="A231" s="6">
        <v>46327</v>
      </c>
      <c r="B231" s="10"/>
      <c r="C231" s="10"/>
      <c r="D231" s="10"/>
      <c r="E231" s="67"/>
      <c r="F231" s="10"/>
      <c r="G231" s="10"/>
      <c r="H231" s="50"/>
      <c r="I231" s="42"/>
      <c r="J231" s="45"/>
      <c r="K231" s="43"/>
      <c r="L231" s="43"/>
      <c r="M231" s="67">
        <f t="shared" si="512"/>
        <v>4.1571484472902043E-4</v>
      </c>
      <c r="N231" s="10">
        <f t="shared" si="513"/>
        <v>-6.2715878872776631E-4</v>
      </c>
      <c r="O231" s="10">
        <f t="shared" si="514"/>
        <v>-1.2586770182638762E-3</v>
      </c>
      <c r="P231" s="67">
        <f>Mensal!K231</f>
        <v>0.105</v>
      </c>
      <c r="Q231" s="10">
        <f>Mensal!L231</f>
        <v>9.2499999999999999E-2</v>
      </c>
      <c r="R231" s="10">
        <f>Mensal!M231</f>
        <v>8.5000000000000006E-2</v>
      </c>
      <c r="S231" s="78"/>
      <c r="T231" s="40"/>
      <c r="U231" s="40"/>
      <c r="V231" s="81"/>
      <c r="W231" s="47"/>
      <c r="X231" s="47"/>
      <c r="Y231" s="193"/>
      <c r="Z231" s="192"/>
      <c r="AA231" s="192"/>
      <c r="AB231" s="191"/>
      <c r="AC231" s="192"/>
      <c r="AD231" s="192"/>
      <c r="AE231" s="191">
        <f t="shared" si="500"/>
        <v>1.2476630625268825E-3</v>
      </c>
      <c r="AF231" s="192">
        <f t="shared" si="501"/>
        <v>-1.4617098323362887E-3</v>
      </c>
      <c r="AG231" s="192">
        <f t="shared" si="502"/>
        <v>-3.7712802453643279E-3</v>
      </c>
      <c r="AH231" s="132">
        <f t="shared" si="503"/>
        <v>0.105</v>
      </c>
      <c r="AI231" s="131">
        <f t="shared" si="504"/>
        <v>9.2499999999999999E-2</v>
      </c>
      <c r="AJ231" s="131">
        <f t="shared" si="505"/>
        <v>8.5000000000000006E-2</v>
      </c>
      <c r="AK231" s="194"/>
      <c r="AL231" s="195"/>
      <c r="AM231" s="195"/>
      <c r="AN231" s="194"/>
      <c r="AO231" s="195"/>
      <c r="AP231" s="195"/>
      <c r="AQ231" s="193"/>
      <c r="AR231" s="192"/>
      <c r="AS231" s="192"/>
      <c r="AT231" s="191"/>
      <c r="AU231" s="192"/>
      <c r="AV231" s="192"/>
      <c r="AW231" s="191">
        <f t="shared" si="506"/>
        <v>1.4545497866661261E-2</v>
      </c>
      <c r="AX231" s="192">
        <f t="shared" si="507"/>
        <v>1.649862245115985E-3</v>
      </c>
      <c r="AY231" s="192">
        <f t="shared" si="508"/>
        <v>-8.1402784960322716E-3</v>
      </c>
      <c r="AZ231" s="132">
        <f t="shared" si="509"/>
        <v>0.105</v>
      </c>
      <c r="BA231" s="131">
        <f t="shared" si="510"/>
        <v>9.2499999999999999E-2</v>
      </c>
      <c r="BB231" s="131">
        <f t="shared" si="511"/>
        <v>8.5000000000000006E-2</v>
      </c>
      <c r="BC231" s="194"/>
      <c r="BD231" s="195"/>
      <c r="BE231" s="195"/>
      <c r="BF231" s="194"/>
      <c r="BG231" s="195"/>
      <c r="BH231" s="195"/>
      <c r="BI231" s="196"/>
      <c r="BJ231" s="197"/>
      <c r="BK231" s="197"/>
      <c r="BL231" s="194"/>
      <c r="BM231" s="195"/>
      <c r="BN231" s="195"/>
    </row>
    <row r="232" spans="1:66">
      <c r="A232" s="39">
        <v>46357</v>
      </c>
      <c r="B232" s="10"/>
      <c r="C232" s="10"/>
      <c r="D232" s="10"/>
      <c r="E232" s="67"/>
      <c r="F232" s="10"/>
      <c r="G232" s="10"/>
      <c r="H232" s="50"/>
      <c r="I232" s="42"/>
      <c r="J232" s="43"/>
      <c r="K232" s="43"/>
      <c r="L232" s="43"/>
      <c r="M232" s="67">
        <f>(1+(P232-0.1))^(21/252)-1</f>
        <v>4.1571484472902043E-4</v>
      </c>
      <c r="N232" s="10">
        <f t="shared" si="513"/>
        <v>-8.3717735912058888E-4</v>
      </c>
      <c r="O232" s="10">
        <f t="shared" si="514"/>
        <v>-1.2586770182638762E-3</v>
      </c>
      <c r="P232" s="67">
        <f>Mensal!K232</f>
        <v>0.105</v>
      </c>
      <c r="Q232" s="10">
        <f>Mensal!L232</f>
        <v>0.09</v>
      </c>
      <c r="R232" s="10">
        <f>Mensal!M232</f>
        <v>8.5000000000000006E-2</v>
      </c>
      <c r="S232" s="78"/>
      <c r="T232" s="40"/>
      <c r="U232" s="40"/>
      <c r="V232" s="81"/>
      <c r="W232" s="47"/>
      <c r="X232" s="47"/>
      <c r="Y232" s="193"/>
      <c r="Z232" s="192"/>
      <c r="AA232" s="192"/>
      <c r="AB232" s="191"/>
      <c r="AC232" s="192"/>
      <c r="AD232" s="192"/>
      <c r="AE232" s="191">
        <f t="shared" si="500"/>
        <v>1.2476630625268825E-3</v>
      </c>
      <c r="AF232" s="192">
        <f t="shared" si="501"/>
        <v>-1.8808243703916094E-3</v>
      </c>
      <c r="AG232" s="192">
        <f t="shared" si="502"/>
        <v>-3.7712802453643279E-3</v>
      </c>
      <c r="AH232" s="132">
        <f t="shared" si="503"/>
        <v>0.105</v>
      </c>
      <c r="AI232" s="131">
        <f t="shared" si="504"/>
        <v>0.09</v>
      </c>
      <c r="AJ232" s="131">
        <f t="shared" si="505"/>
        <v>8.5000000000000006E-2</v>
      </c>
      <c r="AK232" s="194"/>
      <c r="AL232" s="195"/>
      <c r="AM232" s="195"/>
      <c r="AN232" s="194"/>
      <c r="AO232" s="195"/>
      <c r="AP232" s="195"/>
      <c r="AQ232" s="193"/>
      <c r="AR232" s="192"/>
      <c r="AS232" s="192"/>
      <c r="AT232" s="191"/>
      <c r="AU232" s="192"/>
      <c r="AV232" s="192"/>
      <c r="AW232" s="191">
        <f t="shared" si="506"/>
        <v>1.2470234755442622E-2</v>
      </c>
      <c r="AX232" s="192">
        <f t="shared" si="507"/>
        <v>-2.2421013127038592E-4</v>
      </c>
      <c r="AY232" s="192">
        <f t="shared" si="508"/>
        <v>-9.5948078999371633E-3</v>
      </c>
      <c r="AZ232" s="132">
        <f t="shared" si="509"/>
        <v>0.105</v>
      </c>
      <c r="BA232" s="131">
        <f t="shared" si="510"/>
        <v>0.09</v>
      </c>
      <c r="BB232" s="131">
        <f t="shared" si="511"/>
        <v>8.5000000000000006E-2</v>
      </c>
      <c r="BC232" s="194"/>
      <c r="BD232" s="195"/>
      <c r="BE232" s="195"/>
      <c r="BF232" s="194"/>
      <c r="BG232" s="195"/>
      <c r="BH232" s="195"/>
      <c r="BI232" s="196"/>
      <c r="BJ232" s="197"/>
      <c r="BK232" s="197"/>
      <c r="BL232" s="194"/>
      <c r="BM232" s="195"/>
      <c r="BN232" s="195"/>
    </row>
  </sheetData>
  <mergeCells count="3">
    <mergeCell ref="B2:X2"/>
    <mergeCell ref="Y2:AP2"/>
    <mergeCell ref="AQ2:BH2"/>
  </mergeCells>
  <conditionalFormatting sqref="B5:B160 C6:L160 B161:L220 I208:I221">
    <cfRule type="expression" dxfId="18" priority="12">
      <formula>$Y5=1</formula>
    </cfRule>
  </conditionalFormatting>
  <conditionalFormatting sqref="B221:X232">
    <cfRule type="expression" dxfId="17" priority="13">
      <formula>$Y221=1</formula>
    </cfRule>
  </conditionalFormatting>
  <conditionalFormatting sqref="C5:L5 P5:U5 W5">
    <cfRule type="expression" dxfId="16" priority="103">
      <formula>$Y7=1</formula>
    </cfRule>
  </conditionalFormatting>
  <conditionalFormatting sqref="M5:O14 M18:O26 M30:O38 M42:O50 M54:O62 M66:O74 M78:O86 M90:O98 M102:O110 M114:O122 M126:O134 M138:O146 M150:O158 M162:O170 M174:O182">
    <cfRule type="expression" dxfId="15" priority="52">
      <formula>$Y7=1</formula>
    </cfRule>
  </conditionalFormatting>
  <conditionalFormatting sqref="M17:X17 M29:X29 M41:X41 M53:X53 M65:X65 M77:X77 M89:X89 M101:X101 M113:X113 M125:X125 M137:X137 M149:X149 M161:X161 M173:X173">
    <cfRule type="expression" dxfId="14" priority="5">
      <formula>$Y17=1</formula>
    </cfRule>
  </conditionalFormatting>
  <conditionalFormatting sqref="M185:X220">
    <cfRule type="expression" dxfId="13" priority="1">
      <formula>$Y185=1</formula>
    </cfRule>
  </conditionalFormatting>
  <conditionalFormatting sqref="P14:P16 P26:P28 P38:P40 P50:P52 P62:P64 P74:P76 P86:P88 P98:P100 P110:P112 P122:P124 P134:P136 P146:P148 P158:P160 P170:P172">
    <cfRule type="expression" dxfId="12" priority="9">
      <formula>$Y14=1</formula>
    </cfRule>
  </conditionalFormatting>
  <conditionalFormatting sqref="P182:P184">
    <cfRule type="expression" dxfId="11" priority="29">
      <formula>$Y182=1</formula>
    </cfRule>
  </conditionalFormatting>
  <conditionalFormatting sqref="P6:R13 P18:R25 P30:R37 P42:R49 P54:R61 P66:R73 P78:R85 P90:R97 P102:R109 P114:R121 P126:R133 P138:R145 P150:R157 P162:R169">
    <cfRule type="expression" dxfId="10" priority="11">
      <formula>$Y6=1</formula>
    </cfRule>
  </conditionalFormatting>
  <conditionalFormatting sqref="P174:R181">
    <cfRule type="expression" dxfId="9" priority="36">
      <formula>$Y174=1</formula>
    </cfRule>
  </conditionalFormatting>
  <conditionalFormatting sqref="Q14:R14 Q26:R26 Q38:R38 Q50:R50 Q62:R62 Q74:R74 Q86:R86 Q98:R98 Q110:R110 Q122:R122 Q134:R134 Q146:R146 Q158:R158 Q170:R170">
    <cfRule type="expression" dxfId="8" priority="8">
      <formula>$Y14=1</formula>
    </cfRule>
  </conditionalFormatting>
  <conditionalFormatting sqref="Q182:R182">
    <cfRule type="expression" dxfId="7" priority="27">
      <formula>$Y182=1</formula>
    </cfRule>
  </conditionalFormatting>
  <conditionalFormatting sqref="S6:U14 S18:U26 S30:U38 S42:U50 S54:U62 S66:U74 S78:U86 S90:U98 S102:U110 S114:U122 S126:U134 S138:U146 S150:U158 S162:U170">
    <cfRule type="expression" dxfId="6" priority="10">
      <formula>$Y6=1</formula>
    </cfRule>
  </conditionalFormatting>
  <conditionalFormatting sqref="S174:U182">
    <cfRule type="expression" dxfId="5" priority="34">
      <formula>$Y174=1</formula>
    </cfRule>
  </conditionalFormatting>
  <conditionalFormatting sqref="V5 X5 M15:U16 M27:U28 M39:U40 M51:U52 M63:U64 M75:U76 M87:U88 M99:U100 M111:U112 M123:U124 M135:U136 M147:U148 M159:U160 M171:U172 M183:U184">
    <cfRule type="expression" dxfId="4" priority="92">
      <formula>$Y5=1</formula>
    </cfRule>
  </conditionalFormatting>
  <conditionalFormatting sqref="V16 V28 V40 V52 V64 V76 V88 V100 V112 V124 V136 V148 V160 V172">
    <cfRule type="expression" dxfId="3" priority="6">
      <formula>$Y16=1</formula>
    </cfRule>
  </conditionalFormatting>
  <conditionalFormatting sqref="V184">
    <cfRule type="expression" dxfId="2" priority="15">
      <formula>$Y184=1</formula>
    </cfRule>
  </conditionalFormatting>
  <conditionalFormatting sqref="V6:X16 V18:X28 V30:X40 V42:X52 V54:X64 V66:X76 V78:X88 V90:X100 V102:X112 V114:X124 V126:X136 V138:X148 V150:X160 V162:X172">
    <cfRule type="expression" dxfId="1" priority="7">
      <formula>$Y6=1</formula>
    </cfRule>
  </conditionalFormatting>
  <conditionalFormatting sqref="V174:X184">
    <cfRule type="expression" dxfId="0" priority="17">
      <formula>$Y174=1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C7B29AC0CD4448EC72233223470D9" ma:contentTypeVersion="6" ma:contentTypeDescription="Crie um novo documento." ma:contentTypeScope="" ma:versionID="a70cddf0950e680d0d3d738a8a8518cc">
  <xsd:schema xmlns:xsd="http://www.w3.org/2001/XMLSchema" xmlns:xs="http://www.w3.org/2001/XMLSchema" xmlns:p="http://schemas.microsoft.com/office/2006/metadata/properties" xmlns:ns2="4eb08a70-c1ff-4531-893c-782a754f27f8" targetNamespace="http://schemas.microsoft.com/office/2006/metadata/properties" ma:root="true" ma:fieldsID="3d19847fe9e75bc0c998f24ea5360576" ns2:_="">
    <xsd:import namespace="4eb08a70-c1ff-4531-893c-782a754f27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08a70-c1ff-4531-893c-782a754f2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CA087-1F02-424F-9720-A3F304A8FC8B}">
  <ds:schemaRefs>
    <ds:schemaRef ds:uri="4eb08a70-c1ff-4531-893c-782a754f27f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BCFC5D-34E1-49B0-8BC8-2911F35BF4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BE2704-9D21-476B-BBCA-BBC25C404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08a70-c1ff-4531-893c-782a754f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Mensal</vt:lpstr>
      <vt:lpstr>Trimestral</vt:lpstr>
      <vt:lpstr>Anual</vt:lpstr>
      <vt:lpstr>Externo</vt:lpstr>
      <vt:lpstr>WACC</vt:lpstr>
      <vt:lpstr>Mensal 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Bezerra de Araújo Porto</dc:creator>
  <cp:lastModifiedBy>Mateus Araújo Barroso Souto</cp:lastModifiedBy>
  <dcterms:created xsi:type="dcterms:W3CDTF">2015-06-05T18:19:34Z</dcterms:created>
  <dcterms:modified xsi:type="dcterms:W3CDTF">2024-09-23T18:10:38Z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0x0101001CCC7B29AC0CD4448EC72233223470D9</vt:lpwstr>
  </property>
  <property fmtid="{D5CDD505-2E9C-101B-9397-08002B2CF9AE}" pid="3" name="MSIP_Label_b992b9f4-16db-4ac1-af24-cc7c28db8625_Enabled">
    <vt:lpwstr>true</vt:lpwstr>
  </property>
  <property fmtid="{D5CDD505-2E9C-101B-9397-08002B2CF9AE}" pid="4" name="MSIP_Label_b992b9f4-16db-4ac1-af24-cc7c28db8625_SetDate">
    <vt:lpwstr>2023-04-03T18:39:59Z</vt:lpwstr>
  </property>
  <property fmtid="{D5CDD505-2E9C-101B-9397-08002B2CF9AE}" pid="5" name="MSIP_Label_b992b9f4-16db-4ac1-af24-cc7c28db8625_Method">
    <vt:lpwstr>Privileged</vt:lpwstr>
  </property>
  <property fmtid="{D5CDD505-2E9C-101B-9397-08002B2CF9AE}" pid="6" name="MSIP_Label_b992b9f4-16db-4ac1-af24-cc7c28db8625_Name">
    <vt:lpwstr>Interno</vt:lpwstr>
  </property>
  <property fmtid="{D5CDD505-2E9C-101B-9397-08002B2CF9AE}" pid="7" name="MSIP_Label_b992b9f4-16db-4ac1-af24-cc7c28db8625_SiteId">
    <vt:lpwstr>84c09349-8a90-4f46-b88a-2a034acb8b25</vt:lpwstr>
  </property>
  <property fmtid="{D5CDD505-2E9C-101B-9397-08002B2CF9AE}" pid="8" name="MSIP_Label_b992b9f4-16db-4ac1-af24-cc7c28db8625_ActionId">
    <vt:lpwstr>2651808b-a580-4eab-afde-c919d3bbbeec</vt:lpwstr>
  </property>
  <property fmtid="{D5CDD505-2E9C-101B-9397-08002B2CF9AE}" pid="9" name="MSIP_Label_b992b9f4-16db-4ac1-af24-cc7c28db8625_ContentBits">
    <vt:lpwstr>2</vt:lpwstr>
  </property>
</Properties>
</file>