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a6e43ec19a4729/Documents/uczelnia_s3/metody_opracowania_danych/"/>
    </mc:Choice>
  </mc:AlternateContent>
  <xr:revisionPtr revIDLastSave="161" documentId="8_{E7DBE53A-41DB-4EA3-971B-97A3DED6FC41}" xr6:coauthVersionLast="45" xr6:coauthVersionMax="45" xr10:uidLastSave="{11273FEE-7356-45E5-80A7-39D9BEAFF16F}"/>
  <bookViews>
    <workbookView xWindow="390" yWindow="390" windowWidth="21600" windowHeight="11385" xr2:uid="{2994BB3F-1B8D-4053-88D2-A04AEE4F4A1A}"/>
  </bookViews>
  <sheets>
    <sheet name="zadani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3" i="1"/>
  <c r="I32" i="1"/>
  <c r="J27" i="1"/>
  <c r="I26" i="1"/>
  <c r="J15" i="1"/>
  <c r="I15" i="1"/>
  <c r="I17" i="1"/>
  <c r="J12" i="1"/>
  <c r="I12" i="1"/>
  <c r="I11" i="1"/>
  <c r="J11" i="1"/>
  <c r="D17" i="1"/>
  <c r="D16" i="1"/>
  <c r="D14" i="1"/>
  <c r="B10" i="1"/>
  <c r="C7" i="1" s="1"/>
  <c r="D7" i="1" s="1"/>
  <c r="C8" i="1" l="1"/>
  <c r="D8" i="1" s="1"/>
  <c r="C6" i="1"/>
  <c r="D6" i="1" s="1"/>
  <c r="D11" i="1" s="1"/>
  <c r="D13" i="1" s="1"/>
</calcChain>
</file>

<file path=xl/sharedStrings.xml><?xml version="1.0" encoding="utf-8"?>
<sst xmlns="http://schemas.openxmlformats.org/spreadsheetml/2006/main" count="37" uniqueCount="33">
  <si>
    <t>T[s]</t>
  </si>
  <si>
    <t>L[m]</t>
  </si>
  <si>
    <t>Dlugosc wachadla</t>
  </si>
  <si>
    <t>Okres wachadla</t>
  </si>
  <si>
    <t>srednia</t>
  </si>
  <si>
    <t>(l-lsrednia)</t>
  </si>
  <si>
    <t>(l-lsrednia)^2</t>
  </si>
  <si>
    <t>suma</t>
  </si>
  <si>
    <t>odchylenie std sredniej</t>
  </si>
  <si>
    <t>odchylenie std poj.pomiaru</t>
  </si>
  <si>
    <t>funkcja odchylenie std</t>
  </si>
  <si>
    <t>z funkc przejscie na sred</t>
  </si>
  <si>
    <t>liczenie odchylen recznie</t>
  </si>
  <si>
    <t>odch stand</t>
  </si>
  <si>
    <t>liczenie przyspieszenia ziemskiego</t>
  </si>
  <si>
    <t>wartosc g[m/s^2]</t>
  </si>
  <si>
    <t>dokladnosc wzorcowania L [m]</t>
  </si>
  <si>
    <t>dokladnosc wzorcowania T [s]</t>
  </si>
  <si>
    <t>dokladnosc eksperymentatora L[m]</t>
  </si>
  <si>
    <t>nie obchodzi nas to ze nie masz refleksu</t>
  </si>
  <si>
    <t>niepewnosc std oceny u(T) [s]</t>
  </si>
  <si>
    <t>niepewnosc std oceny u(L) [m]</t>
  </si>
  <si>
    <t>wspolczynnik t-studenta (67%)</t>
  </si>
  <si>
    <t>odchylenie std z uwzglednieniem t-studenta</t>
  </si>
  <si>
    <t>niepewnosc standardowa oceny u(g) [m/s^2]</t>
  </si>
  <si>
    <t>pochodna po T</t>
  </si>
  <si>
    <t>pochodna po L</t>
  </si>
  <si>
    <t>(-8*pi^2*l)/(t^3)</t>
  </si>
  <si>
    <t>dg/dl</t>
  </si>
  <si>
    <t>dg/dt</t>
  </si>
  <si>
    <t>4*PI()^2/t^2</t>
  </si>
  <si>
    <t>Odp</t>
  </si>
  <si>
    <t>g=(9.85+/-0.22)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</si>
</sst>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3" fontId="0" fillId="0" borderId="0" xfId="0" applyNumberFormat="1"/>
    <xf numFmtId="173" fontId="0" fillId="2" borderId="0" xfId="0" applyNumberFormat="1" applyFill="1"/>
    <xf numFmtId="173" fontId="0" fillId="0" borderId="1" xfId="0" applyNumberFormat="1" applyBorder="1"/>
    <xf numFmtId="173" fontId="0" fillId="0" borderId="2" xfId="0" applyNumberFormat="1" applyBorder="1"/>
    <xf numFmtId="173" fontId="0" fillId="0" borderId="3" xfId="0" applyNumberFormat="1" applyBorder="1"/>
    <xf numFmtId="173" fontId="0" fillId="0" borderId="4" xfId="0" applyNumberFormat="1" applyBorder="1"/>
    <xf numFmtId="173" fontId="0" fillId="0" borderId="0" xfId="0" applyNumberFormat="1" applyBorder="1"/>
    <xf numFmtId="173" fontId="0" fillId="0" borderId="5" xfId="0" applyNumberFormat="1" applyBorder="1"/>
    <xf numFmtId="173" fontId="0" fillId="2" borderId="0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6BD4-4F6A-4E81-8093-7CE4A97F7C91}">
  <dimension ref="A1:K37"/>
  <sheetViews>
    <sheetView tabSelected="1" topLeftCell="G2" workbookViewId="0">
      <selection activeCell="K17" sqref="K17"/>
    </sheetView>
  </sheetViews>
  <sheetFormatPr defaultRowHeight="15" x14ac:dyDescent="0.25"/>
  <cols>
    <col min="1" max="1" width="23.85546875" customWidth="1"/>
    <col min="2" max="2" width="13.28515625" customWidth="1"/>
    <col min="3" max="3" width="21.85546875" bestFit="1" customWidth="1"/>
    <col min="4" max="4" width="21" bestFit="1" customWidth="1"/>
    <col min="6" max="6" width="10.5703125" bestFit="1" customWidth="1"/>
    <col min="8" max="8" width="41.5703125" bestFit="1" customWidth="1"/>
    <col min="9" max="9" width="16.7109375" bestFit="1" customWidth="1"/>
    <col min="10" max="10" width="15" bestFit="1" customWidth="1"/>
  </cols>
  <sheetData>
    <row r="1" spans="1:10" x14ac:dyDescent="0.25">
      <c r="A1" s="3" t="s">
        <v>12</v>
      </c>
      <c r="B1" s="4"/>
      <c r="C1" s="4"/>
      <c r="D1" s="5"/>
      <c r="E1" s="1"/>
      <c r="F1" s="1"/>
      <c r="G1" s="1"/>
      <c r="H1" t="s">
        <v>14</v>
      </c>
    </row>
    <row r="2" spans="1:10" x14ac:dyDescent="0.25">
      <c r="A2" s="6"/>
      <c r="B2" s="7"/>
      <c r="C2" s="7"/>
      <c r="D2" s="8"/>
      <c r="E2" s="1"/>
      <c r="F2" s="1"/>
      <c r="G2" s="1"/>
    </row>
    <row r="3" spans="1:10" x14ac:dyDescent="0.25">
      <c r="A3" s="6"/>
      <c r="B3" s="7"/>
      <c r="C3" s="7"/>
      <c r="D3" s="8"/>
      <c r="E3" s="1"/>
      <c r="F3" s="1"/>
      <c r="G3" s="1"/>
    </row>
    <row r="4" spans="1:10" x14ac:dyDescent="0.25">
      <c r="A4" s="6"/>
      <c r="B4" s="7" t="s">
        <v>2</v>
      </c>
      <c r="C4" s="7" t="s">
        <v>5</v>
      </c>
      <c r="D4" s="8" t="s">
        <v>6</v>
      </c>
      <c r="E4" s="1"/>
      <c r="G4" s="1"/>
      <c r="I4" s="7" t="s">
        <v>2</v>
      </c>
      <c r="J4" s="1" t="s">
        <v>3</v>
      </c>
    </row>
    <row r="5" spans="1:10" x14ac:dyDescent="0.25">
      <c r="A5" s="6"/>
      <c r="B5" s="9" t="s">
        <v>1</v>
      </c>
      <c r="C5" s="7"/>
      <c r="D5" s="8"/>
      <c r="E5" s="1"/>
      <c r="G5" s="1"/>
      <c r="I5" s="9" t="s">
        <v>1</v>
      </c>
      <c r="J5" s="2" t="s">
        <v>0</v>
      </c>
    </row>
    <row r="6" spans="1:10" x14ac:dyDescent="0.25">
      <c r="A6" s="6"/>
      <c r="B6" s="7">
        <v>1.0009999999999999</v>
      </c>
      <c r="C6" s="7">
        <f>B6-$B$10</f>
        <v>6.6666666666659324E-4</v>
      </c>
      <c r="D6" s="8">
        <f>C6^2</f>
        <v>4.4444444444434655E-7</v>
      </c>
      <c r="E6" s="1"/>
      <c r="G6" s="1"/>
      <c r="I6" s="7">
        <v>1.0009999999999999</v>
      </c>
      <c r="J6" s="1">
        <v>2.02</v>
      </c>
    </row>
    <row r="7" spans="1:10" x14ac:dyDescent="0.25">
      <c r="A7" s="6"/>
      <c r="B7" s="7">
        <v>0.998</v>
      </c>
      <c r="C7" s="7">
        <f t="shared" ref="C7:C8" si="0">B7-$B$10</f>
        <v>-2.3333333333332984E-3</v>
      </c>
      <c r="D7" s="8">
        <f t="shared" ref="D7:D8" si="1">C7^2</f>
        <v>5.4444444444442813E-6</v>
      </c>
      <c r="E7" s="1"/>
      <c r="G7" s="1"/>
      <c r="I7" s="7">
        <v>0.998</v>
      </c>
      <c r="J7" s="1">
        <v>1.98</v>
      </c>
    </row>
    <row r="8" spans="1:10" x14ac:dyDescent="0.25">
      <c r="A8" s="6"/>
      <c r="B8" s="7">
        <v>1.002</v>
      </c>
      <c r="C8" s="7">
        <f t="shared" si="0"/>
        <v>1.6666666666667052E-3</v>
      </c>
      <c r="D8" s="8">
        <f t="shared" si="1"/>
        <v>2.7777777777779062E-6</v>
      </c>
      <c r="E8" s="1"/>
      <c r="G8" s="1"/>
      <c r="I8" s="7">
        <v>1.002</v>
      </c>
      <c r="J8" s="1">
        <v>2.0099999999999998</v>
      </c>
    </row>
    <row r="9" spans="1:10" x14ac:dyDescent="0.25">
      <c r="A9" s="6"/>
      <c r="B9" s="7"/>
      <c r="C9" s="7"/>
      <c r="D9" s="8"/>
      <c r="E9" s="1"/>
      <c r="G9" s="1"/>
      <c r="J9" s="1">
        <v>2</v>
      </c>
    </row>
    <row r="10" spans="1:10" x14ac:dyDescent="0.25">
      <c r="A10" s="6" t="s">
        <v>4</v>
      </c>
      <c r="B10" s="7">
        <f>AVERAGE(B6:B8)</f>
        <v>1.0003333333333333</v>
      </c>
      <c r="C10" s="7"/>
      <c r="D10" s="8"/>
      <c r="E10" s="1"/>
      <c r="F10" s="1"/>
      <c r="G10" s="1"/>
    </row>
    <row r="11" spans="1:10" x14ac:dyDescent="0.25">
      <c r="A11" s="6" t="s">
        <v>7</v>
      </c>
      <c r="B11" s="7"/>
      <c r="C11" s="7"/>
      <c r="D11" s="8">
        <f>SUM(D6:D8)</f>
        <v>8.666666666666534E-6</v>
      </c>
      <c r="E11" s="1"/>
      <c r="F11" s="1"/>
      <c r="G11" s="1"/>
      <c r="H11" t="s">
        <v>4</v>
      </c>
      <c r="I11" s="1">
        <f>AVERAGE(I6:I8)</f>
        <v>1.0003333333333333</v>
      </c>
      <c r="J11" s="1">
        <f>AVERAGE(J6:J9)</f>
        <v>2.0024999999999999</v>
      </c>
    </row>
    <row r="12" spans="1:10" x14ac:dyDescent="0.25">
      <c r="A12" s="6"/>
      <c r="B12" s="7"/>
      <c r="C12" s="7"/>
      <c r="D12" s="8"/>
      <c r="E12" s="1"/>
      <c r="F12" s="1"/>
      <c r="G12" s="1"/>
      <c r="H12" t="s">
        <v>13</v>
      </c>
      <c r="I12">
        <f>STDEV(I6:I8)</f>
        <v>2.081665999466117E-3</v>
      </c>
      <c r="J12">
        <f>STDEV(J6:J9)</f>
        <v>1.7078251276599316E-2</v>
      </c>
    </row>
    <row r="13" spans="1:10" x14ac:dyDescent="0.25">
      <c r="A13" s="6" t="s">
        <v>9</v>
      </c>
      <c r="B13" s="7"/>
      <c r="C13" s="7"/>
      <c r="D13" s="8">
        <f>SQRT((D11/(3-1)))</f>
        <v>2.081665999466117E-3</v>
      </c>
      <c r="E13" s="1"/>
      <c r="F13" s="1"/>
      <c r="G13" s="1"/>
      <c r="H13" t="s">
        <v>22</v>
      </c>
      <c r="I13">
        <v>1.321</v>
      </c>
      <c r="J13">
        <v>1.1970000000000001</v>
      </c>
    </row>
    <row r="14" spans="1:10" x14ac:dyDescent="0.25">
      <c r="A14" s="6" t="s">
        <v>8</v>
      </c>
      <c r="B14" s="7"/>
      <c r="C14" s="7"/>
      <c r="D14" s="8">
        <f>SQRT(D11/(3*(3-1)))</f>
        <v>1.2018504251546539E-3</v>
      </c>
      <c r="E14" s="1"/>
      <c r="F14" s="1"/>
      <c r="G14" s="1"/>
    </row>
    <row r="15" spans="1:10" x14ac:dyDescent="0.25">
      <c r="A15" s="6"/>
      <c r="B15" s="7"/>
      <c r="C15" s="7"/>
      <c r="D15" s="8"/>
      <c r="E15" s="1"/>
      <c r="F15" s="1"/>
      <c r="G15" s="1"/>
      <c r="H15" t="s">
        <v>23</v>
      </c>
      <c r="I15">
        <f>I12*I13</f>
        <v>2.7498807852947404E-3</v>
      </c>
      <c r="J15">
        <f>J12*J13</f>
        <v>2.0442666778089383E-2</v>
      </c>
    </row>
    <row r="16" spans="1:10" x14ac:dyDescent="0.25">
      <c r="A16" s="6" t="s">
        <v>10</v>
      </c>
      <c r="B16" s="7"/>
      <c r="C16" s="7"/>
      <c r="D16" s="8">
        <f>STDEV(B6:B8)</f>
        <v>2.081665999466117E-3</v>
      </c>
      <c r="E16" s="1"/>
      <c r="F16" s="1"/>
      <c r="G16" s="1"/>
    </row>
    <row r="17" spans="1:11" x14ac:dyDescent="0.25">
      <c r="A17" s="6" t="s">
        <v>11</v>
      </c>
      <c r="B17" s="7"/>
      <c r="C17" s="7"/>
      <c r="D17" s="8">
        <f>D16/SQRT(3)</f>
        <v>1.2018504251546541E-3</v>
      </c>
      <c r="E17" s="1"/>
      <c r="F17" s="1"/>
      <c r="G17" s="1"/>
      <c r="H17" t="s">
        <v>15</v>
      </c>
      <c r="I17">
        <f>(4*PI()^2*I11)/(J11^2)</f>
        <v>9.8482582357302348</v>
      </c>
    </row>
    <row r="18" spans="1:11" ht="15.75" thickBot="1" x14ac:dyDescent="0.3">
      <c r="A18" s="10"/>
      <c r="B18" s="11"/>
      <c r="C18" s="11"/>
      <c r="D18" s="12"/>
    </row>
    <row r="21" spans="1:11" x14ac:dyDescent="0.25">
      <c r="H21" t="s">
        <v>16</v>
      </c>
      <c r="I21">
        <v>1E-3</v>
      </c>
    </row>
    <row r="22" spans="1:11" x14ac:dyDescent="0.25">
      <c r="H22" t="s">
        <v>17</v>
      </c>
      <c r="J22">
        <v>0.01</v>
      </c>
    </row>
    <row r="23" spans="1:11" x14ac:dyDescent="0.25">
      <c r="H23" t="s">
        <v>18</v>
      </c>
      <c r="I23">
        <v>1E-3</v>
      </c>
    </row>
    <row r="24" spans="1:11" x14ac:dyDescent="0.25">
      <c r="H24" t="s">
        <v>18</v>
      </c>
      <c r="J24">
        <v>0.01</v>
      </c>
      <c r="K24" t="s">
        <v>19</v>
      </c>
    </row>
    <row r="26" spans="1:11" x14ac:dyDescent="0.25">
      <c r="H26" t="s">
        <v>21</v>
      </c>
      <c r="I26">
        <f>SQRT(I15^2+I21^2/3+I23^2/3)</f>
        <v>2.8685381294310673E-3</v>
      </c>
    </row>
    <row r="27" spans="1:11" x14ac:dyDescent="0.25">
      <c r="H27" t="s">
        <v>20</v>
      </c>
      <c r="J27">
        <f>SQRT(J15^2+J22^2/3+J24^2/3)</f>
        <v>2.2012934644582625E-2</v>
      </c>
    </row>
    <row r="29" spans="1:11" x14ac:dyDescent="0.25">
      <c r="H29" t="s">
        <v>26</v>
      </c>
      <c r="I29" t="s">
        <v>30</v>
      </c>
    </row>
    <row r="30" spans="1:11" x14ac:dyDescent="0.25">
      <c r="H30" t="s">
        <v>25</v>
      </c>
      <c r="J30" t="s">
        <v>27</v>
      </c>
    </row>
    <row r="32" spans="1:11" x14ac:dyDescent="0.25">
      <c r="H32" t="s">
        <v>28</v>
      </c>
      <c r="I32">
        <f>(4*PI()^2)/J11^2</f>
        <v>9.8449765768712787</v>
      </c>
    </row>
    <row r="33" spans="8:9" x14ac:dyDescent="0.25">
      <c r="H33" t="s">
        <v>29</v>
      </c>
      <c r="I33">
        <f>(-8*PI()^2*I11)/(J11^3)</f>
        <v>-9.8359632816281977</v>
      </c>
    </row>
    <row r="35" spans="8:9" x14ac:dyDescent="0.25">
      <c r="H35" t="s">
        <v>24</v>
      </c>
      <c r="I35">
        <f>SQRT((I32^2*I26^2)+ (I33^2*J27^2))</f>
        <v>0.21835237910603433</v>
      </c>
    </row>
    <row r="37" spans="8:9" ht="21" x14ac:dyDescent="0.35">
      <c r="H37" s="13" t="s">
        <v>31</v>
      </c>
      <c r="I37" s="13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zadanie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Kojro</dc:creator>
  <cp:lastModifiedBy>Mateusz Kojro</cp:lastModifiedBy>
  <dcterms:created xsi:type="dcterms:W3CDTF">2020-11-05T09:46:26Z</dcterms:created>
  <dcterms:modified xsi:type="dcterms:W3CDTF">2020-11-05T11:54:36Z</dcterms:modified>
</cp:coreProperties>
</file>