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skrz\Desktop\Github\Fizyka-laby\7\"/>
    </mc:Choice>
  </mc:AlternateContent>
  <xr:revisionPtr revIDLastSave="0" documentId="13_ncr:1_{B07CEEE7-BACE-45B4-B25F-2F8CBD71EB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adania" sheetId="3" r:id="rId1"/>
    <sheet name="Pomia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3" l="1"/>
  <c r="Q15" i="3" l="1"/>
  <c r="C4" i="1"/>
  <c r="C5" i="1"/>
  <c r="C6" i="1"/>
  <c r="C7" i="1"/>
  <c r="C8" i="1"/>
  <c r="C9" i="1"/>
  <c r="C10" i="1"/>
  <c r="C11" i="1"/>
  <c r="C12" i="1"/>
  <c r="C3" i="1"/>
  <c r="L4" i="3"/>
  <c r="L5" i="3"/>
  <c r="L6" i="3"/>
  <c r="L7" i="3"/>
  <c r="L8" i="3"/>
  <c r="L9" i="3"/>
  <c r="L10" i="3"/>
  <c r="L11" i="3"/>
  <c r="L12" i="3"/>
  <c r="L3" i="3"/>
  <c r="I3" i="3"/>
  <c r="D3" i="3"/>
  <c r="E3" i="3"/>
  <c r="F3" i="3"/>
  <c r="G3" i="3"/>
  <c r="H3" i="3"/>
  <c r="D4" i="3"/>
  <c r="E4" i="3"/>
  <c r="F4" i="3"/>
  <c r="G4" i="3"/>
  <c r="H4" i="3"/>
  <c r="D5" i="3"/>
  <c r="E5" i="3"/>
  <c r="F5" i="3"/>
  <c r="G5" i="3"/>
  <c r="I5" i="3" s="1"/>
  <c r="H5" i="3"/>
  <c r="D6" i="3"/>
  <c r="E6" i="3"/>
  <c r="F6" i="3"/>
  <c r="G6" i="3"/>
  <c r="H6" i="3"/>
  <c r="D7" i="3"/>
  <c r="E7" i="3"/>
  <c r="F7" i="3"/>
  <c r="G7" i="3"/>
  <c r="H7" i="3"/>
  <c r="D8" i="3"/>
  <c r="E8" i="3"/>
  <c r="F8" i="3"/>
  <c r="G8" i="3"/>
  <c r="H8" i="3"/>
  <c r="D9" i="3"/>
  <c r="E9" i="3"/>
  <c r="F9" i="3"/>
  <c r="G9" i="3"/>
  <c r="H9" i="3"/>
  <c r="D10" i="3"/>
  <c r="E10" i="3"/>
  <c r="F10" i="3"/>
  <c r="G10" i="3"/>
  <c r="H10" i="3"/>
  <c r="D11" i="3"/>
  <c r="E11" i="3"/>
  <c r="F11" i="3"/>
  <c r="I11" i="3" s="1"/>
  <c r="G11" i="3"/>
  <c r="H11" i="3"/>
  <c r="D12" i="3"/>
  <c r="E12" i="3"/>
  <c r="F12" i="3"/>
  <c r="G12" i="3"/>
  <c r="H12" i="3"/>
  <c r="I12" i="3" s="1"/>
  <c r="I3" i="1"/>
  <c r="I4" i="1"/>
  <c r="I5" i="1"/>
  <c r="I6" i="1"/>
  <c r="I7" i="1"/>
  <c r="I8" i="1"/>
  <c r="I9" i="1"/>
  <c r="I10" i="1"/>
  <c r="I11" i="1"/>
  <c r="I12" i="1"/>
  <c r="A2" i="1"/>
  <c r="I10" i="3" l="1"/>
  <c r="E23" i="3" s="1"/>
  <c r="I9" i="3"/>
  <c r="E22" i="3" s="1"/>
  <c r="I8" i="3"/>
  <c r="I7" i="3"/>
  <c r="E20" i="3" s="1"/>
  <c r="I6" i="3"/>
  <c r="E19" i="3" s="1"/>
  <c r="I4" i="3"/>
  <c r="E17" i="3" s="1"/>
  <c r="E18" i="3"/>
  <c r="E21" i="3"/>
  <c r="E24" i="3"/>
  <c r="E25" i="3"/>
  <c r="E16" i="3"/>
  <c r="J4" i="3"/>
  <c r="K4" i="3" s="1"/>
  <c r="M4" i="3" s="1"/>
  <c r="J5" i="3"/>
  <c r="K5" i="3" s="1"/>
  <c r="M5" i="3" s="1"/>
  <c r="J6" i="3"/>
  <c r="K6" i="3" s="1"/>
  <c r="M6" i="3" s="1"/>
  <c r="J7" i="3"/>
  <c r="K7" i="3" s="1"/>
  <c r="M7" i="3" s="1"/>
  <c r="J8" i="3"/>
  <c r="K8" i="3" s="1"/>
  <c r="M8" i="3" s="1"/>
  <c r="J9" i="3"/>
  <c r="K9" i="3" s="1"/>
  <c r="M9" i="3" s="1"/>
  <c r="J10" i="3"/>
  <c r="K10" i="3" s="1"/>
  <c r="M10" i="3" s="1"/>
  <c r="J11" i="3"/>
  <c r="K11" i="3" s="1"/>
  <c r="M11" i="3" s="1"/>
  <c r="J12" i="3"/>
  <c r="K12" i="3" s="1"/>
  <c r="M12" i="3" s="1"/>
  <c r="J3" i="3"/>
  <c r="K3" i="3" s="1"/>
  <c r="M3" i="3" s="1"/>
  <c r="C12" i="3"/>
  <c r="C25" i="3" s="1"/>
  <c r="B12" i="3"/>
  <c r="C11" i="3"/>
  <c r="D24" i="3" s="1"/>
  <c r="G24" i="3" s="1"/>
  <c r="B11" i="3"/>
  <c r="C10" i="3"/>
  <c r="C23" i="3" s="1"/>
  <c r="B10" i="3"/>
  <c r="C9" i="3"/>
  <c r="C22" i="3" s="1"/>
  <c r="B9" i="3"/>
  <c r="C8" i="3"/>
  <c r="C21" i="3" s="1"/>
  <c r="B8" i="3"/>
  <c r="C7" i="3"/>
  <c r="D20" i="3" s="1"/>
  <c r="G20" i="3" s="1"/>
  <c r="B7" i="3"/>
  <c r="C6" i="3"/>
  <c r="C19" i="3" s="1"/>
  <c r="B6" i="3"/>
  <c r="C5" i="3"/>
  <c r="C18" i="3" s="1"/>
  <c r="B5" i="3"/>
  <c r="C4" i="3"/>
  <c r="D17" i="3" s="1"/>
  <c r="B4" i="3"/>
  <c r="C3" i="3"/>
  <c r="C16" i="3" s="1"/>
  <c r="B3" i="3"/>
  <c r="I2" i="3"/>
  <c r="H2" i="3"/>
  <c r="G2" i="3"/>
  <c r="F2" i="3"/>
  <c r="E2" i="3"/>
  <c r="D2" i="3"/>
  <c r="C2" i="3"/>
  <c r="B2" i="3"/>
  <c r="D1" i="3"/>
  <c r="D21" i="3" l="1"/>
  <c r="G21" i="3" s="1"/>
  <c r="C17" i="3"/>
  <c r="D16" i="3"/>
  <c r="G16" i="3" s="1"/>
  <c r="N12" i="3"/>
  <c r="F25" i="3"/>
  <c r="F21" i="3"/>
  <c r="N8" i="3"/>
  <c r="N4" i="3"/>
  <c r="F17" i="3"/>
  <c r="N11" i="3"/>
  <c r="F24" i="3"/>
  <c r="N7" i="3"/>
  <c r="F20" i="3"/>
  <c r="N10" i="3"/>
  <c r="F23" i="3"/>
  <c r="F19" i="3"/>
  <c r="N6" i="3"/>
  <c r="F16" i="3"/>
  <c r="N3" i="3"/>
  <c r="F22" i="3"/>
  <c r="N9" i="3"/>
  <c r="F18" i="3"/>
  <c r="N5" i="3"/>
  <c r="D23" i="3"/>
  <c r="G23" i="3" s="1"/>
  <c r="D19" i="3"/>
  <c r="G19" i="3" s="1"/>
  <c r="C24" i="3"/>
  <c r="C20" i="3"/>
  <c r="D22" i="3"/>
  <c r="G22" i="3" s="1"/>
  <c r="D18" i="3"/>
  <c r="G18" i="3" s="1"/>
  <c r="D25" i="3"/>
  <c r="G25" i="3" s="1"/>
  <c r="G17" i="3"/>
  <c r="I16" i="3" a="1"/>
  <c r="I16" i="3" s="1"/>
  <c r="O15" i="3" s="1"/>
  <c r="J18" i="3" l="1"/>
  <c r="I17" i="3"/>
  <c r="P15" i="3" s="1"/>
  <c r="I18" i="3"/>
  <c r="J17" i="3"/>
  <c r="J16" i="3"/>
</calcChain>
</file>

<file path=xl/sharedStrings.xml><?xml version="1.0" encoding="utf-8"?>
<sst xmlns="http://schemas.openxmlformats.org/spreadsheetml/2006/main" count="47" uniqueCount="41">
  <si>
    <t>Lp.</t>
  </si>
  <si>
    <t>H, m</t>
  </si>
  <si>
    <t>t, s</t>
  </si>
  <si>
    <t>tsr, s</t>
  </si>
  <si>
    <t>odchyl</t>
  </si>
  <si>
    <t>Student fisher</t>
  </si>
  <si>
    <t>Zapis końcowy</t>
  </si>
  <si>
    <t>4.</t>
  </si>
  <si>
    <t>5.</t>
  </si>
  <si>
    <t>3.</t>
  </si>
  <si>
    <t>2.</t>
  </si>
  <si>
    <t>ua(tśr)</t>
  </si>
  <si>
    <t>tśr, s</t>
  </si>
  <si>
    <t>u(śr), s</t>
  </si>
  <si>
    <t>ub(tśr)</t>
  </si>
  <si>
    <t>u(tśr)</t>
  </si>
  <si>
    <t>Regresja:</t>
  </si>
  <si>
    <t>9.</t>
  </si>
  <si>
    <t>a</t>
  </si>
  <si>
    <t>b</t>
  </si>
  <si>
    <t>u(a)</t>
  </si>
  <si>
    <t>R^2</t>
  </si>
  <si>
    <t>u(b)</t>
  </si>
  <si>
    <t>7.</t>
  </si>
  <si>
    <t>8.</t>
  </si>
  <si>
    <t>u(H), m</t>
  </si>
  <si>
    <t>√H, √m</t>
  </si>
  <si>
    <t>10.</t>
  </si>
  <si>
    <t>u(√H), √m</t>
  </si>
  <si>
    <t>Pytania:</t>
  </si>
  <si>
    <t>g=2/a^2</t>
  </si>
  <si>
    <t>u(g)</t>
  </si>
  <si>
    <t>11.</t>
  </si>
  <si>
    <t>g</t>
  </si>
  <si>
    <t>12.</t>
  </si>
  <si>
    <t>1.</t>
  </si>
  <si>
    <t>6.</t>
  </si>
  <si>
    <t>N = 5</t>
  </si>
  <si>
    <t>promień kulki</t>
  </si>
  <si>
    <t>RAW:</t>
  </si>
  <si>
    <t>Zapis koncowy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</si>
</sst>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Continuous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</a:t>
            </a:r>
            <a:r>
              <a:rPr lang="pl-PL" baseline="0"/>
              <a:t> zależności tśr(H)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 średnia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Zadania!$F$16:$F$25</c:f>
                <c:numCache>
                  <c:formatCode>General</c:formatCode>
                  <c:ptCount val="10"/>
                  <c:pt idx="0">
                    <c:v>6.3121104500264691E-4</c:v>
                  </c:pt>
                  <c:pt idx="1">
                    <c:v>6.3121104500264691E-4</c:v>
                  </c:pt>
                  <c:pt idx="2">
                    <c:v>7.0432127494016086E-4</c:v>
                  </c:pt>
                  <c:pt idx="3">
                    <c:v>6.5648641138513566E-4</c:v>
                  </c:pt>
                  <c:pt idx="4">
                    <c:v>7.0432127494016086E-4</c:v>
                  </c:pt>
                  <c:pt idx="5">
                    <c:v>5.773502691896258E-4</c:v>
                  </c:pt>
                  <c:pt idx="6">
                    <c:v>6.3121104500264691E-4</c:v>
                  </c:pt>
                  <c:pt idx="7">
                    <c:v>6.3121104500264691E-4</c:v>
                  </c:pt>
                  <c:pt idx="8">
                    <c:v>6.3121104500264691E-4</c:v>
                  </c:pt>
                  <c:pt idx="9">
                    <c:v>6.5648641138513566E-4</c:v>
                  </c:pt>
                </c:numCache>
              </c:numRef>
            </c:plus>
            <c:minus>
              <c:numRef>
                <c:f>Zadania!$F$16:$F$25</c:f>
                <c:numCache>
                  <c:formatCode>General</c:formatCode>
                  <c:ptCount val="10"/>
                  <c:pt idx="0">
                    <c:v>6.3121104500264691E-4</c:v>
                  </c:pt>
                  <c:pt idx="1">
                    <c:v>6.3121104500264691E-4</c:v>
                  </c:pt>
                  <c:pt idx="2">
                    <c:v>7.0432127494016086E-4</c:v>
                  </c:pt>
                  <c:pt idx="3">
                    <c:v>6.5648641138513566E-4</c:v>
                  </c:pt>
                  <c:pt idx="4">
                    <c:v>7.0432127494016086E-4</c:v>
                  </c:pt>
                  <c:pt idx="5">
                    <c:v>5.773502691896258E-4</c:v>
                  </c:pt>
                  <c:pt idx="6">
                    <c:v>6.3121104500264691E-4</c:v>
                  </c:pt>
                  <c:pt idx="7">
                    <c:v>6.3121104500264691E-4</c:v>
                  </c:pt>
                  <c:pt idx="8">
                    <c:v>6.3121104500264691E-4</c:v>
                  </c:pt>
                  <c:pt idx="9">
                    <c:v>6.5648641138513566E-4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Zadania!$C$29</c:f>
                <c:numCache>
                  <c:formatCode>General</c:formatCode>
                  <c:ptCount val="1"/>
                  <c:pt idx="0">
                    <c:v>1.7320508075688774E-3</c:v>
                  </c:pt>
                </c:numCache>
              </c:numRef>
            </c:plus>
            <c:minus>
              <c:numRef>
                <c:f>Zadania!$C$29</c:f>
                <c:numCache>
                  <c:formatCode>General</c:formatCode>
                  <c:ptCount val="1"/>
                  <c:pt idx="0">
                    <c:v>1.7320508075688774E-3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Zadania!$C$16:$C$25</c:f>
              <c:numCache>
                <c:formatCode>General</c:formatCode>
                <c:ptCount val="10"/>
                <c:pt idx="0">
                  <c:v>0.58724999999999994</c:v>
                </c:pt>
                <c:pt idx="1">
                  <c:v>0.68724999999999992</c:v>
                </c:pt>
                <c:pt idx="2">
                  <c:v>0.78725000000000001</c:v>
                </c:pt>
                <c:pt idx="3">
                  <c:v>0.88724999999999998</c:v>
                </c:pt>
                <c:pt idx="4">
                  <c:v>0.98724999999999996</c:v>
                </c:pt>
                <c:pt idx="5">
                  <c:v>1.08725</c:v>
                </c:pt>
                <c:pt idx="6">
                  <c:v>1.1872499999999999</c:v>
                </c:pt>
                <c:pt idx="7">
                  <c:v>1.28725</c:v>
                </c:pt>
                <c:pt idx="8">
                  <c:v>1.3872499999999999</c:v>
                </c:pt>
                <c:pt idx="9">
                  <c:v>1.48725</c:v>
                </c:pt>
              </c:numCache>
            </c:numRef>
          </c:xVal>
          <c:yVal>
            <c:numRef>
              <c:f>Zadania!$E$16:$E$25</c:f>
              <c:numCache>
                <c:formatCode>General</c:formatCode>
                <c:ptCount val="10"/>
                <c:pt idx="0">
                  <c:v>0.3478</c:v>
                </c:pt>
                <c:pt idx="1">
                  <c:v>0.37720000000000004</c:v>
                </c:pt>
                <c:pt idx="2">
                  <c:v>0.40200000000000002</c:v>
                </c:pt>
                <c:pt idx="3">
                  <c:v>0.4284</c:v>
                </c:pt>
                <c:pt idx="4">
                  <c:v>0.45300000000000001</c:v>
                </c:pt>
                <c:pt idx="5">
                  <c:v>0.47400000000000003</c:v>
                </c:pt>
                <c:pt idx="6">
                  <c:v>0.49519999999999997</c:v>
                </c:pt>
                <c:pt idx="7">
                  <c:v>0.51419999999999999</c:v>
                </c:pt>
                <c:pt idx="8">
                  <c:v>0.53520000000000001</c:v>
                </c:pt>
                <c:pt idx="9">
                  <c:v>0.55460000000000009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9B-404C-AEC1-942F16177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197560"/>
        <c:axId val="596195400"/>
      </c:scatterChart>
      <c:valAx>
        <c:axId val="596197560"/>
        <c:scaling>
          <c:orientation val="minMax"/>
          <c:max val="1.5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H,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195400"/>
        <c:crosses val="autoZero"/>
        <c:crossBetween val="midCat"/>
        <c:majorUnit val="0.1"/>
      </c:valAx>
      <c:valAx>
        <c:axId val="596195400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 śr,</a:t>
                </a:r>
                <a:r>
                  <a:rPr lang="pl-PL" baseline="0"/>
                  <a:t> s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197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</a:t>
            </a:r>
            <a:r>
              <a:rPr lang="pl-PL" baseline="0"/>
              <a:t> zależności tśr(√H)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 średnia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Zadania!$F$16:$F$25</c:f>
                <c:numCache>
                  <c:formatCode>General</c:formatCode>
                  <c:ptCount val="10"/>
                  <c:pt idx="0">
                    <c:v>6.3121104500264691E-4</c:v>
                  </c:pt>
                  <c:pt idx="1">
                    <c:v>6.3121104500264691E-4</c:v>
                  </c:pt>
                  <c:pt idx="2">
                    <c:v>7.0432127494016086E-4</c:v>
                  </c:pt>
                  <c:pt idx="3">
                    <c:v>6.5648641138513566E-4</c:v>
                  </c:pt>
                  <c:pt idx="4">
                    <c:v>7.0432127494016086E-4</c:v>
                  </c:pt>
                  <c:pt idx="5">
                    <c:v>5.773502691896258E-4</c:v>
                  </c:pt>
                  <c:pt idx="6">
                    <c:v>6.3121104500264691E-4</c:v>
                  </c:pt>
                  <c:pt idx="7">
                    <c:v>6.3121104500264691E-4</c:v>
                  </c:pt>
                  <c:pt idx="8">
                    <c:v>6.3121104500264691E-4</c:v>
                  </c:pt>
                  <c:pt idx="9">
                    <c:v>6.5648641138513566E-4</c:v>
                  </c:pt>
                </c:numCache>
              </c:numRef>
            </c:plus>
            <c:minus>
              <c:numRef>
                <c:f>Zadania!$F$16:$F$25</c:f>
                <c:numCache>
                  <c:formatCode>General</c:formatCode>
                  <c:ptCount val="10"/>
                  <c:pt idx="0">
                    <c:v>6.3121104500264691E-4</c:v>
                  </c:pt>
                  <c:pt idx="1">
                    <c:v>6.3121104500264691E-4</c:v>
                  </c:pt>
                  <c:pt idx="2">
                    <c:v>7.0432127494016086E-4</c:v>
                  </c:pt>
                  <c:pt idx="3">
                    <c:v>6.5648641138513566E-4</c:v>
                  </c:pt>
                  <c:pt idx="4">
                    <c:v>7.0432127494016086E-4</c:v>
                  </c:pt>
                  <c:pt idx="5">
                    <c:v>5.773502691896258E-4</c:v>
                  </c:pt>
                  <c:pt idx="6">
                    <c:v>6.3121104500264691E-4</c:v>
                  </c:pt>
                  <c:pt idx="7">
                    <c:v>6.3121104500264691E-4</c:v>
                  </c:pt>
                  <c:pt idx="8">
                    <c:v>6.3121104500264691E-4</c:v>
                  </c:pt>
                  <c:pt idx="9">
                    <c:v>6.5648641138513566E-4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Zadania!$G$16:$G$25</c:f>
                <c:numCache>
                  <c:formatCode>General</c:formatCode>
                  <c:ptCount val="10"/>
                  <c:pt idx="0">
                    <c:v>1.1301058393680173E-3</c:v>
                  </c:pt>
                  <c:pt idx="1">
                    <c:v>1.0446558904389921E-3</c:v>
                  </c:pt>
                  <c:pt idx="2">
                    <c:v>9.7605501461386598E-4</c:v>
                  </c:pt>
                  <c:pt idx="3">
                    <c:v>9.1940662256491824E-4</c:v>
                  </c:pt>
                  <c:pt idx="4">
                    <c:v>8.7159967671792923E-4</c:v>
                  </c:pt>
                  <c:pt idx="5">
                    <c:v>8.3055026957278304E-4</c:v>
                  </c:pt>
                  <c:pt idx="6">
                    <c:v>7.9480308212516015E-4</c:v>
                  </c:pt>
                  <c:pt idx="7">
                    <c:v>7.6330688803483333E-4</c:v>
                  </c:pt>
                  <c:pt idx="8">
                    <c:v>7.3528086659744218E-4</c:v>
                  </c:pt>
                  <c:pt idx="9">
                    <c:v>7.1013127990175642E-4</c:v>
                  </c:pt>
                </c:numCache>
              </c:numRef>
            </c:plus>
            <c:minus>
              <c:numRef>
                <c:f>Zadania!$G$16:$G$25</c:f>
                <c:numCache>
                  <c:formatCode>General</c:formatCode>
                  <c:ptCount val="10"/>
                  <c:pt idx="0">
                    <c:v>1.1301058393680173E-3</c:v>
                  </c:pt>
                  <c:pt idx="1">
                    <c:v>1.0446558904389921E-3</c:v>
                  </c:pt>
                  <c:pt idx="2">
                    <c:v>9.7605501461386598E-4</c:v>
                  </c:pt>
                  <c:pt idx="3">
                    <c:v>9.1940662256491824E-4</c:v>
                  </c:pt>
                  <c:pt idx="4">
                    <c:v>8.7159967671792923E-4</c:v>
                  </c:pt>
                  <c:pt idx="5">
                    <c:v>8.3055026957278304E-4</c:v>
                  </c:pt>
                  <c:pt idx="6">
                    <c:v>7.9480308212516015E-4</c:v>
                  </c:pt>
                  <c:pt idx="7">
                    <c:v>7.6330688803483333E-4</c:v>
                  </c:pt>
                  <c:pt idx="8">
                    <c:v>7.3528086659744218E-4</c:v>
                  </c:pt>
                  <c:pt idx="9">
                    <c:v>7.1013127990175642E-4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Zadania!$D$16:$D$25</c:f>
              <c:numCache>
                <c:formatCode>General</c:formatCode>
                <c:ptCount val="10"/>
                <c:pt idx="0">
                  <c:v>0.76632238646668804</c:v>
                </c:pt>
                <c:pt idx="1">
                  <c:v>0.82900542820900747</c:v>
                </c:pt>
                <c:pt idx="2">
                  <c:v>0.88727109724142372</c:v>
                </c:pt>
                <c:pt idx="3">
                  <c:v>0.94193948850231346</c:v>
                </c:pt>
                <c:pt idx="4">
                  <c:v>0.99360454910391793</c:v>
                </c:pt>
                <c:pt idx="5">
                  <c:v>1.0427128080157066</c:v>
                </c:pt>
                <c:pt idx="6">
                  <c:v>1.0896100219803413</c:v>
                </c:pt>
                <c:pt idx="7">
                  <c:v>1.1345704032804664</c:v>
                </c:pt>
                <c:pt idx="8">
                  <c:v>1.1778157750684102</c:v>
                </c:pt>
                <c:pt idx="9">
                  <c:v>1.2195285974506707</c:v>
                </c:pt>
              </c:numCache>
            </c:numRef>
          </c:xVal>
          <c:yVal>
            <c:numRef>
              <c:f>Zadania!$E$16:$E$25</c:f>
              <c:numCache>
                <c:formatCode>General</c:formatCode>
                <c:ptCount val="10"/>
                <c:pt idx="0">
                  <c:v>0.3478</c:v>
                </c:pt>
                <c:pt idx="1">
                  <c:v>0.37720000000000004</c:v>
                </c:pt>
                <c:pt idx="2">
                  <c:v>0.40200000000000002</c:v>
                </c:pt>
                <c:pt idx="3">
                  <c:v>0.4284</c:v>
                </c:pt>
                <c:pt idx="4">
                  <c:v>0.45300000000000001</c:v>
                </c:pt>
                <c:pt idx="5">
                  <c:v>0.47400000000000003</c:v>
                </c:pt>
                <c:pt idx="6">
                  <c:v>0.49519999999999997</c:v>
                </c:pt>
                <c:pt idx="7">
                  <c:v>0.51419999999999999</c:v>
                </c:pt>
                <c:pt idx="8">
                  <c:v>0.53520000000000001</c:v>
                </c:pt>
                <c:pt idx="9">
                  <c:v>0.55460000000000009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58-43A7-8AC8-B542DD169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197560"/>
        <c:axId val="596195400"/>
      </c:scatterChart>
      <c:valAx>
        <c:axId val="596197560"/>
        <c:scaling>
          <c:orientation val="minMax"/>
          <c:max val="1.3"/>
          <c:min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√H, √m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195400"/>
        <c:crosses val="autoZero"/>
        <c:crossBetween val="midCat"/>
      </c:valAx>
      <c:valAx>
        <c:axId val="596195400"/>
        <c:scaling>
          <c:orientation val="minMax"/>
          <c:max val="0.60000000000000009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 śr,</a:t>
                </a:r>
                <a:r>
                  <a:rPr lang="pl-PL" baseline="0"/>
                  <a:t> s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197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33</xdr:row>
      <xdr:rowOff>4761</xdr:rowOff>
    </xdr:from>
    <xdr:to>
      <xdr:col>8</xdr:col>
      <xdr:colOff>66674</xdr:colOff>
      <xdr:row>54</xdr:row>
      <xdr:rowOff>76200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114D7C1-2363-8461-520D-3A38B4197B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</xdr:colOff>
      <xdr:row>33</xdr:row>
      <xdr:rowOff>0</xdr:rowOff>
    </xdr:from>
    <xdr:to>
      <xdr:col>16</xdr:col>
      <xdr:colOff>361950</xdr:colOff>
      <xdr:row>54</xdr:row>
      <xdr:rowOff>66675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93B42D3C-79B5-4430-8CF0-E132DDB91C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460A7-3949-42AF-A0E0-AAEB0C0F0D08}">
  <dimension ref="B1:Q31"/>
  <sheetViews>
    <sheetView tabSelected="1" zoomScale="69" workbookViewId="0">
      <selection activeCell="Q6" sqref="Q6:Q10"/>
    </sheetView>
  </sheetViews>
  <sheetFormatPr defaultColWidth="9.1796875" defaultRowHeight="14.5" x14ac:dyDescent="0.35"/>
  <cols>
    <col min="1" max="1" width="9.1796875" style="1"/>
    <col min="2" max="3" width="9.26953125" style="1" bestFit="1" customWidth="1"/>
    <col min="4" max="4" width="14.36328125" style="1" bestFit="1" customWidth="1"/>
    <col min="5" max="7" width="9.26953125" style="1" bestFit="1" customWidth="1"/>
    <col min="8" max="8" width="9.1796875" style="1" customWidth="1"/>
    <col min="9" max="9" width="9.26953125" style="1" bestFit="1" customWidth="1"/>
    <col min="10" max="11" width="16.08984375" style="1" bestFit="1" customWidth="1"/>
    <col min="12" max="13" width="9.26953125" style="1" bestFit="1" customWidth="1"/>
    <col min="14" max="14" width="14" style="1" bestFit="1" customWidth="1"/>
    <col min="15" max="16" width="9.26953125" style="1" bestFit="1" customWidth="1"/>
    <col min="17" max="17" width="22.90625" style="1" bestFit="1" customWidth="1"/>
    <col min="18" max="16384" width="9.1796875" style="1"/>
  </cols>
  <sheetData>
    <row r="1" spans="2:17" x14ac:dyDescent="0.35">
      <c r="D1" s="3" t="str">
        <f>Pomiary!D1</f>
        <v>t, s</v>
      </c>
      <c r="E1" s="3"/>
      <c r="F1" s="3"/>
      <c r="G1" s="3"/>
      <c r="H1" s="3"/>
      <c r="I1" s="4" t="s">
        <v>10</v>
      </c>
      <c r="J1" s="1" t="s">
        <v>9</v>
      </c>
      <c r="L1" s="1" t="s">
        <v>7</v>
      </c>
      <c r="M1" s="1" t="s">
        <v>8</v>
      </c>
    </row>
    <row r="2" spans="2:17" x14ac:dyDescent="0.35">
      <c r="B2" s="2" t="str">
        <f>Pomiary!B2</f>
        <v>Lp.</v>
      </c>
      <c r="C2" s="2" t="str">
        <f>Pomiary!C2</f>
        <v>H, m</v>
      </c>
      <c r="D2" s="2">
        <f>Pomiary!D2</f>
        <v>1</v>
      </c>
      <c r="E2" s="2">
        <f>Pomiary!E2</f>
        <v>2</v>
      </c>
      <c r="F2" s="2">
        <f>Pomiary!F2</f>
        <v>3</v>
      </c>
      <c r="G2" s="2">
        <f>Pomiary!G2</f>
        <v>4</v>
      </c>
      <c r="H2" s="2">
        <f>Pomiary!H2</f>
        <v>5</v>
      </c>
      <c r="I2" s="2" t="str">
        <f>Pomiary!I2</f>
        <v>tśr, s</v>
      </c>
      <c r="J2" s="2" t="s">
        <v>4</v>
      </c>
      <c r="K2" s="2" t="s">
        <v>11</v>
      </c>
      <c r="L2" s="2" t="s">
        <v>14</v>
      </c>
      <c r="M2" s="2" t="s">
        <v>15</v>
      </c>
      <c r="N2" s="2" t="s">
        <v>6</v>
      </c>
      <c r="P2" s="1" t="s">
        <v>5</v>
      </c>
    </row>
    <row r="3" spans="2:17" x14ac:dyDescent="0.35">
      <c r="B3" s="2">
        <f>Pomiary!B3</f>
        <v>1</v>
      </c>
      <c r="C3" s="2">
        <f>Pomiary!C3</f>
        <v>0.58724999999999994</v>
      </c>
      <c r="D3" s="2">
        <f>Pomiary!D3</f>
        <v>0.34799999999999998</v>
      </c>
      <c r="E3" s="2">
        <f>Pomiary!E3</f>
        <v>0.34799999999999998</v>
      </c>
      <c r="F3" s="2">
        <f>Pomiary!F3</f>
        <v>0.34699999999999998</v>
      </c>
      <c r="G3" s="2">
        <f>Pomiary!G3</f>
        <v>0.34799999999999998</v>
      </c>
      <c r="H3" s="2">
        <f>Pomiary!H3</f>
        <v>0.34799999999999998</v>
      </c>
      <c r="I3" s="2">
        <f>AVERAGE(D3:H3)</f>
        <v>0.3478</v>
      </c>
      <c r="J3" s="2">
        <f>STDEVA(D3:H3)</f>
        <v>4.4721359549995833E-4</v>
      </c>
      <c r="K3" s="2">
        <f>J3*$Q$3/SQRT(5-1)</f>
        <v>2.5513535623272624E-4</v>
      </c>
      <c r="L3" s="2">
        <f>0.001/SQRT(3)</f>
        <v>5.773502691896258E-4</v>
      </c>
      <c r="M3" s="2">
        <f>SQRT(K3^2+L3^2)</f>
        <v>6.3121104500264691E-4</v>
      </c>
      <c r="N3" s="2" t="str">
        <f>_xlfn.CONCAT(FIXED(I3,RIGHT(TEXT(M3,"0,00E+00"),2)+1,TRUE),"(",LEFT(M3*10^LEN(M3),2),")")</f>
        <v>0,34780(63)</v>
      </c>
      <c r="P3" s="1" t="s">
        <v>37</v>
      </c>
      <c r="Q3" s="1">
        <v>1.141</v>
      </c>
    </row>
    <row r="4" spans="2:17" x14ac:dyDescent="0.35">
      <c r="B4" s="2">
        <f>Pomiary!B4</f>
        <v>2</v>
      </c>
      <c r="C4" s="2">
        <f>Pomiary!C4</f>
        <v>0.68724999999999992</v>
      </c>
      <c r="D4" s="2">
        <f>Pomiary!D4</f>
        <v>0.377</v>
      </c>
      <c r="E4" s="2">
        <f>Pomiary!E4</f>
        <v>0.377</v>
      </c>
      <c r="F4" s="2">
        <f>Pomiary!F4</f>
        <v>0.378</v>
      </c>
      <c r="G4" s="2">
        <f>Pomiary!G4</f>
        <v>0.377</v>
      </c>
      <c r="H4" s="2">
        <f>Pomiary!H4</f>
        <v>0.377</v>
      </c>
      <c r="I4" s="2">
        <f t="shared" ref="I4:I13" si="0">AVERAGE(D4:H4)</f>
        <v>0.37720000000000004</v>
      </c>
      <c r="J4" s="2">
        <f t="shared" ref="J4:J12" si="1">STDEVA(D4:H4)</f>
        <v>4.4721359549995833E-4</v>
      </c>
      <c r="K4" s="2">
        <f t="shared" ref="K4:K12" si="2">J4*$Q$3/SQRT(5-1)</f>
        <v>2.5513535623272624E-4</v>
      </c>
      <c r="L4" s="2">
        <f t="shared" ref="L4:L12" si="3">0.001/SQRT(3)</f>
        <v>5.773502691896258E-4</v>
      </c>
      <c r="M4" s="2">
        <f t="shared" ref="M4:M12" si="4">SQRT(K4^2+L4^2)</f>
        <v>6.3121104500264691E-4</v>
      </c>
      <c r="N4" s="2" t="str">
        <f t="shared" ref="N4:N12" si="5">_xlfn.CONCAT(FIXED(I4,RIGHT(TEXT(M4,"0,00E+00"),2)+1,TRUE),"(",LEFT(M4*10^LEN(M4),2),")")</f>
        <v>0,37720(63)</v>
      </c>
    </row>
    <row r="5" spans="2:17" x14ac:dyDescent="0.35">
      <c r="B5" s="2">
        <f>Pomiary!B5</f>
        <v>3</v>
      </c>
      <c r="C5" s="2">
        <f>Pomiary!C5</f>
        <v>0.78725000000000001</v>
      </c>
      <c r="D5" s="2">
        <f>Pomiary!D5</f>
        <v>0.40100000000000002</v>
      </c>
      <c r="E5" s="2">
        <f>Pomiary!E5</f>
        <v>0.40200000000000002</v>
      </c>
      <c r="F5" s="2">
        <f>Pomiary!F5</f>
        <v>0.40200000000000002</v>
      </c>
      <c r="G5" s="2">
        <f>Pomiary!G5</f>
        <v>0.40300000000000002</v>
      </c>
      <c r="H5" s="2">
        <f>Pomiary!H5</f>
        <v>0.40200000000000002</v>
      </c>
      <c r="I5" s="2">
        <f t="shared" si="0"/>
        <v>0.40200000000000002</v>
      </c>
      <c r="J5" s="2">
        <f t="shared" si="1"/>
        <v>7.0710678118654816E-4</v>
      </c>
      <c r="K5" s="2">
        <f t="shared" si="2"/>
        <v>4.0340441866692573E-4</v>
      </c>
      <c r="L5" s="2">
        <f t="shared" si="3"/>
        <v>5.773502691896258E-4</v>
      </c>
      <c r="M5" s="2">
        <f t="shared" si="4"/>
        <v>7.0432127494016086E-4</v>
      </c>
      <c r="N5" s="2" t="str">
        <f t="shared" si="5"/>
        <v>0,40200(70)</v>
      </c>
    </row>
    <row r="6" spans="2:17" x14ac:dyDescent="0.35">
      <c r="B6" s="2">
        <f>Pomiary!B6</f>
        <v>4</v>
      </c>
      <c r="C6" s="2">
        <f>Pomiary!C6</f>
        <v>0.88724999999999998</v>
      </c>
      <c r="D6" s="2">
        <f>Pomiary!D6</f>
        <v>0.42799999999999999</v>
      </c>
      <c r="E6" s="2">
        <f>Pomiary!E6</f>
        <v>0.42799999999999999</v>
      </c>
      <c r="F6" s="2">
        <f>Pomiary!F6</f>
        <v>0.42799999999999999</v>
      </c>
      <c r="G6" s="2">
        <f>Pomiary!G6</f>
        <v>0.42899999999999999</v>
      </c>
      <c r="H6" s="2">
        <f>Pomiary!H6</f>
        <v>0.42899999999999999</v>
      </c>
      <c r="I6" s="2">
        <f t="shared" si="0"/>
        <v>0.4284</v>
      </c>
      <c r="J6" s="2">
        <f t="shared" si="1"/>
        <v>5.4772255750516654E-4</v>
      </c>
      <c r="K6" s="2">
        <f t="shared" si="2"/>
        <v>3.1247571905669753E-4</v>
      </c>
      <c r="L6" s="2">
        <f t="shared" si="3"/>
        <v>5.773502691896258E-4</v>
      </c>
      <c r="M6" s="2">
        <f t="shared" si="4"/>
        <v>6.5648641138513566E-4</v>
      </c>
      <c r="N6" s="2" t="str">
        <f t="shared" si="5"/>
        <v>0,42840(65)</v>
      </c>
      <c r="P6" s="1" t="s">
        <v>29</v>
      </c>
    </row>
    <row r="7" spans="2:17" x14ac:dyDescent="0.35">
      <c r="B7" s="2">
        <f>Pomiary!B7</f>
        <v>5</v>
      </c>
      <c r="C7" s="2">
        <f>Pomiary!C7</f>
        <v>0.98724999999999996</v>
      </c>
      <c r="D7" s="2">
        <f>Pomiary!D7</f>
        <v>0.45200000000000001</v>
      </c>
      <c r="E7" s="2">
        <f>Pomiary!E7</f>
        <v>0.45300000000000001</v>
      </c>
      <c r="F7" s="2">
        <f>Pomiary!F7</f>
        <v>0.45300000000000001</v>
      </c>
      <c r="G7" s="2">
        <f>Pomiary!G7</f>
        <v>0.45300000000000001</v>
      </c>
      <c r="H7" s="2">
        <f>Pomiary!H7</f>
        <v>0.45400000000000001</v>
      </c>
      <c r="I7" s="2">
        <f t="shared" si="0"/>
        <v>0.45300000000000001</v>
      </c>
      <c r="J7" s="2">
        <f t="shared" si="1"/>
        <v>7.0710678118654816E-4</v>
      </c>
      <c r="K7" s="2">
        <f t="shared" si="2"/>
        <v>4.0340441866692573E-4</v>
      </c>
      <c r="L7" s="2">
        <f t="shared" si="3"/>
        <v>5.773502691896258E-4</v>
      </c>
      <c r="M7" s="2">
        <f t="shared" si="4"/>
        <v>7.0432127494016086E-4</v>
      </c>
      <c r="N7" s="2" t="str">
        <f t="shared" si="5"/>
        <v>0,45300(70)</v>
      </c>
    </row>
    <row r="8" spans="2:17" x14ac:dyDescent="0.35">
      <c r="B8" s="2">
        <f>Pomiary!B8</f>
        <v>6</v>
      </c>
      <c r="C8" s="2">
        <f>Pomiary!C8</f>
        <v>1.08725</v>
      </c>
      <c r="D8" s="2">
        <f>Pomiary!D8</f>
        <v>0.47399999999999998</v>
      </c>
      <c r="E8" s="2">
        <f>Pomiary!E8</f>
        <v>0.47399999999999998</v>
      </c>
      <c r="F8" s="2">
        <f>Pomiary!F8</f>
        <v>0.47399999999999998</v>
      </c>
      <c r="G8" s="2">
        <f>Pomiary!G8</f>
        <v>0.47399999999999998</v>
      </c>
      <c r="H8" s="2">
        <f>Pomiary!H8</f>
        <v>0.47399999999999998</v>
      </c>
      <c r="I8" s="2">
        <f t="shared" si="0"/>
        <v>0.47400000000000003</v>
      </c>
      <c r="J8" s="2">
        <f t="shared" si="1"/>
        <v>6.2063353831181828E-17</v>
      </c>
      <c r="K8" s="2">
        <f t="shared" si="2"/>
        <v>3.5407143360689232E-17</v>
      </c>
      <c r="L8" s="2">
        <f t="shared" si="3"/>
        <v>5.773502691896258E-4</v>
      </c>
      <c r="M8" s="2">
        <f t="shared" si="4"/>
        <v>5.773502691896258E-4</v>
      </c>
      <c r="N8" s="2" t="str">
        <f t="shared" si="5"/>
        <v>0,47400(57)</v>
      </c>
    </row>
    <row r="9" spans="2:17" x14ac:dyDescent="0.35">
      <c r="B9" s="2">
        <f>Pomiary!B9</f>
        <v>7</v>
      </c>
      <c r="C9" s="2">
        <f>Pomiary!C9</f>
        <v>1.1872499999999999</v>
      </c>
      <c r="D9" s="2">
        <f>Pomiary!D9</f>
        <v>0.495</v>
      </c>
      <c r="E9" s="2">
        <f>Pomiary!E9</f>
        <v>0.495</v>
      </c>
      <c r="F9" s="2">
        <f>Pomiary!F9</f>
        <v>0.495</v>
      </c>
      <c r="G9" s="2">
        <f>Pomiary!G9</f>
        <v>0.496</v>
      </c>
      <c r="H9" s="2">
        <f>Pomiary!H9</f>
        <v>0.495</v>
      </c>
      <c r="I9" s="2">
        <f t="shared" si="0"/>
        <v>0.49519999999999997</v>
      </c>
      <c r="J9" s="2">
        <f t="shared" si="1"/>
        <v>4.4721359549995833E-4</v>
      </c>
      <c r="K9" s="2">
        <f t="shared" si="2"/>
        <v>2.5513535623272624E-4</v>
      </c>
      <c r="L9" s="2">
        <f t="shared" si="3"/>
        <v>5.773502691896258E-4</v>
      </c>
      <c r="M9" s="2">
        <f t="shared" si="4"/>
        <v>6.3121104500264691E-4</v>
      </c>
      <c r="N9" s="2" t="str">
        <f t="shared" si="5"/>
        <v>0,49520(63)</v>
      </c>
    </row>
    <row r="10" spans="2:17" x14ac:dyDescent="0.35">
      <c r="B10" s="2">
        <f>Pomiary!B10</f>
        <v>8</v>
      </c>
      <c r="C10" s="2">
        <f>Pomiary!C10</f>
        <v>1.28725</v>
      </c>
      <c r="D10" s="2">
        <f>Pomiary!D10</f>
        <v>0.51400000000000001</v>
      </c>
      <c r="E10" s="2">
        <f>Pomiary!E10</f>
        <v>0.51400000000000001</v>
      </c>
      <c r="F10" s="2">
        <f>Pomiary!F10</f>
        <v>0.51400000000000001</v>
      </c>
      <c r="G10" s="2">
        <f>Pomiary!G10</f>
        <v>0.51500000000000001</v>
      </c>
      <c r="H10" s="2">
        <f>Pomiary!H10</f>
        <v>0.51400000000000001</v>
      </c>
      <c r="I10" s="2">
        <f t="shared" si="0"/>
        <v>0.51419999999999999</v>
      </c>
      <c r="J10" s="2">
        <f t="shared" si="1"/>
        <v>4.4721359549995833E-4</v>
      </c>
      <c r="K10" s="2">
        <f t="shared" si="2"/>
        <v>2.5513535623272624E-4</v>
      </c>
      <c r="L10" s="2">
        <f t="shared" si="3"/>
        <v>5.773502691896258E-4</v>
      </c>
      <c r="M10" s="2">
        <f t="shared" si="4"/>
        <v>6.3121104500264691E-4</v>
      </c>
      <c r="N10" s="2" t="str">
        <f t="shared" si="5"/>
        <v>0,51420(63)</v>
      </c>
    </row>
    <row r="11" spans="2:17" x14ac:dyDescent="0.35">
      <c r="B11" s="2">
        <f>Pomiary!B11</f>
        <v>9</v>
      </c>
      <c r="C11" s="2">
        <f>Pomiary!C11</f>
        <v>1.3872499999999999</v>
      </c>
      <c r="D11" s="2">
        <f>Pomiary!D11</f>
        <v>0.53500000000000003</v>
      </c>
      <c r="E11" s="2">
        <f>Pomiary!E11</f>
        <v>0.53500000000000003</v>
      </c>
      <c r="F11" s="2">
        <f>Pomiary!F11</f>
        <v>0.53600000000000003</v>
      </c>
      <c r="G11" s="2">
        <f>Pomiary!G11</f>
        <v>0.53500000000000003</v>
      </c>
      <c r="H11" s="2">
        <f>Pomiary!H11</f>
        <v>0.53500000000000003</v>
      </c>
      <c r="I11" s="2">
        <f t="shared" si="0"/>
        <v>0.53520000000000001</v>
      </c>
      <c r="J11" s="2">
        <f t="shared" si="1"/>
        <v>4.4721359549995833E-4</v>
      </c>
      <c r="K11" s="2">
        <f t="shared" si="2"/>
        <v>2.5513535623272624E-4</v>
      </c>
      <c r="L11" s="2">
        <f t="shared" si="3"/>
        <v>5.773502691896258E-4</v>
      </c>
      <c r="M11" s="2">
        <f t="shared" si="4"/>
        <v>6.3121104500264691E-4</v>
      </c>
      <c r="N11" s="2" t="str">
        <f t="shared" si="5"/>
        <v>0,53520(63)</v>
      </c>
    </row>
    <row r="12" spans="2:17" x14ac:dyDescent="0.35">
      <c r="B12" s="2">
        <f>Pomiary!B12</f>
        <v>10</v>
      </c>
      <c r="C12" s="2">
        <f>Pomiary!C12</f>
        <v>1.48725</v>
      </c>
      <c r="D12" s="2">
        <f>Pomiary!D12</f>
        <v>0.55400000000000005</v>
      </c>
      <c r="E12" s="2">
        <f>Pomiary!E12</f>
        <v>0.55400000000000005</v>
      </c>
      <c r="F12" s="2">
        <f>Pomiary!F12</f>
        <v>0.55500000000000005</v>
      </c>
      <c r="G12" s="2">
        <f>Pomiary!G12</f>
        <v>0.55500000000000005</v>
      </c>
      <c r="H12" s="2">
        <f>Pomiary!H12</f>
        <v>0.55500000000000005</v>
      </c>
      <c r="I12" s="2">
        <f t="shared" si="0"/>
        <v>0.55460000000000009</v>
      </c>
      <c r="J12" s="2">
        <f t="shared" si="1"/>
        <v>5.4772255750516665E-4</v>
      </c>
      <c r="K12" s="2">
        <f t="shared" si="2"/>
        <v>3.1247571905669759E-4</v>
      </c>
      <c r="L12" s="2">
        <f t="shared" si="3"/>
        <v>5.773502691896258E-4</v>
      </c>
      <c r="M12" s="2">
        <f t="shared" si="4"/>
        <v>6.5648641138513566E-4</v>
      </c>
      <c r="N12" s="2" t="str">
        <f t="shared" si="5"/>
        <v>0,55460(65)</v>
      </c>
    </row>
    <row r="13" spans="2:17" x14ac:dyDescent="0.35">
      <c r="N13" s="1" t="s">
        <v>27</v>
      </c>
      <c r="P13" s="1" t="s">
        <v>32</v>
      </c>
    </row>
    <row r="14" spans="2:17" x14ac:dyDescent="0.35">
      <c r="B14" s="1" t="s">
        <v>36</v>
      </c>
      <c r="D14" s="1" t="s">
        <v>35</v>
      </c>
      <c r="H14" s="1" t="s">
        <v>17</v>
      </c>
      <c r="I14" s="1" t="s">
        <v>16</v>
      </c>
      <c r="N14" s="1" t="s">
        <v>30</v>
      </c>
      <c r="O14" s="2" t="s">
        <v>33</v>
      </c>
      <c r="P14" s="2" t="s">
        <v>31</v>
      </c>
      <c r="Q14" s="2" t="s">
        <v>40</v>
      </c>
    </row>
    <row r="15" spans="2:17" x14ac:dyDescent="0.35">
      <c r="B15" s="2" t="s">
        <v>0</v>
      </c>
      <c r="C15" s="2" t="s">
        <v>1</v>
      </c>
      <c r="D15" s="2" t="s">
        <v>26</v>
      </c>
      <c r="E15" s="2" t="s">
        <v>3</v>
      </c>
      <c r="F15" s="2" t="s">
        <v>13</v>
      </c>
      <c r="G15" s="5" t="s">
        <v>28</v>
      </c>
      <c r="I15" s="1" t="s">
        <v>18</v>
      </c>
      <c r="J15" s="1" t="s">
        <v>19</v>
      </c>
      <c r="O15" s="2">
        <f>2/I16^2</f>
        <v>9.6772962155157476</v>
      </c>
      <c r="P15" s="2">
        <f>ABS(-4*I17/I16^3)</f>
        <v>8.2837514871995921E-2</v>
      </c>
      <c r="Q15" s="2" t="str">
        <f>_xlfn.CONCAT(FIXED(O15,RIGHT(TEXT(P15,"0,00E+00"),2)+1,TRUE),"(",LEFT(P15*10^LEN(P15),2),")")</f>
        <v>9,677(82)</v>
      </c>
    </row>
    <row r="16" spans="2:17" x14ac:dyDescent="0.35">
      <c r="B16" s="2">
        <v>1</v>
      </c>
      <c r="C16" s="2">
        <f>C3</f>
        <v>0.58724999999999994</v>
      </c>
      <c r="D16" s="2">
        <f>SQRT(C3)</f>
        <v>0.76632238646668804</v>
      </c>
      <c r="E16" s="2">
        <f>I3</f>
        <v>0.3478</v>
      </c>
      <c r="F16" s="2">
        <f>M3</f>
        <v>6.3121104500264691E-4</v>
      </c>
      <c r="G16" s="2">
        <f>$C$29/2/D16</f>
        <v>1.1301058393680173E-3</v>
      </c>
      <c r="I16" s="2">
        <f t="array" ref="I16:J18">LINEST(E16:E25,D16:D25,TRUE,TRUE)</f>
        <v>0.45460894888770187</v>
      </c>
      <c r="J16" s="2">
        <v>-1.9404265393496711E-4</v>
      </c>
    </row>
    <row r="17" spans="2:15" x14ac:dyDescent="0.35">
      <c r="B17" s="2">
        <v>2</v>
      </c>
      <c r="C17" s="2">
        <f t="shared" ref="C17:C25" si="6">C4</f>
        <v>0.68724999999999992</v>
      </c>
      <c r="D17" s="2">
        <f t="shared" ref="D17:D25" si="7">SQRT(C4)</f>
        <v>0.82900542820900747</v>
      </c>
      <c r="E17" s="2">
        <f t="shared" ref="E17:E25" si="8">I4</f>
        <v>0.37720000000000004</v>
      </c>
      <c r="F17" s="2">
        <f t="shared" ref="F17:F25" si="9">M4</f>
        <v>6.3121104500264691E-4</v>
      </c>
      <c r="G17" s="2">
        <f t="shared" ref="G17:G25" si="10">$C$29/2/D17</f>
        <v>1.0446558904389921E-3</v>
      </c>
      <c r="H17" s="1" t="s">
        <v>20</v>
      </c>
      <c r="I17" s="2">
        <v>1.945722995646694E-3</v>
      </c>
      <c r="J17" s="2">
        <v>1.981630752785811E-3</v>
      </c>
      <c r="K17" s="1" t="s">
        <v>22</v>
      </c>
      <c r="O17" s="1" t="s">
        <v>34</v>
      </c>
    </row>
    <row r="18" spans="2:15" x14ac:dyDescent="0.35">
      <c r="B18" s="2">
        <v>3</v>
      </c>
      <c r="C18" s="2">
        <f t="shared" si="6"/>
        <v>0.78725000000000001</v>
      </c>
      <c r="D18" s="2">
        <f t="shared" si="7"/>
        <v>0.88727109724142372</v>
      </c>
      <c r="E18" s="2">
        <f t="shared" si="8"/>
        <v>0.40200000000000002</v>
      </c>
      <c r="F18" s="2">
        <f t="shared" si="9"/>
        <v>7.0432127494016086E-4</v>
      </c>
      <c r="G18" s="2">
        <f t="shared" si="10"/>
        <v>9.7605501461386598E-4</v>
      </c>
      <c r="H18" s="1" t="s">
        <v>21</v>
      </c>
      <c r="I18" s="2">
        <v>0.9998534747707265</v>
      </c>
      <c r="J18" s="2">
        <v>8.8537929515664679E-4</v>
      </c>
    </row>
    <row r="19" spans="2:15" x14ac:dyDescent="0.35">
      <c r="B19" s="2">
        <v>4</v>
      </c>
      <c r="C19" s="2">
        <f t="shared" si="6"/>
        <v>0.88724999999999998</v>
      </c>
      <c r="D19" s="2">
        <f t="shared" si="7"/>
        <v>0.94193948850231346</v>
      </c>
      <c r="E19" s="2">
        <f t="shared" si="8"/>
        <v>0.4284</v>
      </c>
      <c r="F19" s="2">
        <f t="shared" si="9"/>
        <v>6.5648641138513566E-4</v>
      </c>
      <c r="G19" s="2">
        <f t="shared" si="10"/>
        <v>9.1940662256491824E-4</v>
      </c>
    </row>
    <row r="20" spans="2:15" x14ac:dyDescent="0.35">
      <c r="B20" s="2">
        <v>5</v>
      </c>
      <c r="C20" s="2">
        <f t="shared" si="6"/>
        <v>0.98724999999999996</v>
      </c>
      <c r="D20" s="2">
        <f t="shared" si="7"/>
        <v>0.99360454910391793</v>
      </c>
      <c r="E20" s="2">
        <f t="shared" si="8"/>
        <v>0.45300000000000001</v>
      </c>
      <c r="F20" s="2">
        <f t="shared" si="9"/>
        <v>7.0432127494016086E-4</v>
      </c>
      <c r="G20" s="2">
        <f t="shared" si="10"/>
        <v>8.7159967671792923E-4</v>
      </c>
    </row>
    <row r="21" spans="2:15" x14ac:dyDescent="0.35">
      <c r="B21" s="2">
        <v>6</v>
      </c>
      <c r="C21" s="2">
        <f t="shared" si="6"/>
        <v>1.08725</v>
      </c>
      <c r="D21" s="2">
        <f t="shared" si="7"/>
        <v>1.0427128080157066</v>
      </c>
      <c r="E21" s="2">
        <f t="shared" si="8"/>
        <v>0.47400000000000003</v>
      </c>
      <c r="F21" s="2">
        <f t="shared" si="9"/>
        <v>5.773502691896258E-4</v>
      </c>
      <c r="G21" s="2">
        <f t="shared" si="10"/>
        <v>8.3055026957278304E-4</v>
      </c>
    </row>
    <row r="22" spans="2:15" x14ac:dyDescent="0.35">
      <c r="B22" s="2">
        <v>7</v>
      </c>
      <c r="C22" s="2">
        <f t="shared" si="6"/>
        <v>1.1872499999999999</v>
      </c>
      <c r="D22" s="2">
        <f t="shared" si="7"/>
        <v>1.0896100219803413</v>
      </c>
      <c r="E22" s="2">
        <f t="shared" si="8"/>
        <v>0.49519999999999997</v>
      </c>
      <c r="F22" s="2">
        <f t="shared" si="9"/>
        <v>6.3121104500264691E-4</v>
      </c>
      <c r="G22" s="2">
        <f t="shared" si="10"/>
        <v>7.9480308212516015E-4</v>
      </c>
    </row>
    <row r="23" spans="2:15" x14ac:dyDescent="0.35">
      <c r="B23" s="2">
        <v>8</v>
      </c>
      <c r="C23" s="2">
        <f t="shared" si="6"/>
        <v>1.28725</v>
      </c>
      <c r="D23" s="2">
        <f t="shared" si="7"/>
        <v>1.1345704032804664</v>
      </c>
      <c r="E23" s="2">
        <f t="shared" si="8"/>
        <v>0.51419999999999999</v>
      </c>
      <c r="F23" s="2">
        <f t="shared" si="9"/>
        <v>6.3121104500264691E-4</v>
      </c>
      <c r="G23" s="2">
        <f t="shared" si="10"/>
        <v>7.6330688803483333E-4</v>
      </c>
    </row>
    <row r="24" spans="2:15" x14ac:dyDescent="0.35">
      <c r="B24" s="2">
        <v>9</v>
      </c>
      <c r="C24" s="2">
        <f t="shared" si="6"/>
        <v>1.3872499999999999</v>
      </c>
      <c r="D24" s="2">
        <f t="shared" si="7"/>
        <v>1.1778157750684102</v>
      </c>
      <c r="E24" s="2">
        <f t="shared" si="8"/>
        <v>0.53520000000000001</v>
      </c>
      <c r="F24" s="2">
        <f t="shared" si="9"/>
        <v>6.3121104500264691E-4</v>
      </c>
      <c r="G24" s="2">
        <f t="shared" si="10"/>
        <v>7.3528086659744218E-4</v>
      </c>
    </row>
    <row r="25" spans="2:15" x14ac:dyDescent="0.35">
      <c r="B25" s="2">
        <v>10</v>
      </c>
      <c r="C25" s="2">
        <f t="shared" si="6"/>
        <v>1.48725</v>
      </c>
      <c r="D25" s="2">
        <f t="shared" si="7"/>
        <v>1.2195285974506707</v>
      </c>
      <c r="E25" s="2">
        <f t="shared" si="8"/>
        <v>0.55460000000000009</v>
      </c>
      <c r="F25" s="2">
        <f t="shared" si="9"/>
        <v>6.5648641138513566E-4</v>
      </c>
      <c r="G25" s="2">
        <f t="shared" si="10"/>
        <v>7.1013127990175642E-4</v>
      </c>
    </row>
    <row r="29" spans="2:15" x14ac:dyDescent="0.35">
      <c r="B29" s="5" t="s">
        <v>25</v>
      </c>
      <c r="C29" s="5">
        <f>0.003/SQRT(3)</f>
        <v>1.7320508075688774E-3</v>
      </c>
    </row>
    <row r="31" spans="2:15" x14ac:dyDescent="0.35">
      <c r="B31" s="1" t="s">
        <v>23</v>
      </c>
      <c r="H31" s="1" t="s">
        <v>24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workbookViewId="0">
      <selection activeCell="A6" sqref="A6"/>
    </sheetView>
  </sheetViews>
  <sheetFormatPr defaultColWidth="9.1796875" defaultRowHeight="14.5" x14ac:dyDescent="0.35"/>
  <cols>
    <col min="1" max="1" width="12.08984375" style="1" bestFit="1" customWidth="1"/>
    <col min="2" max="2" width="3.54296875" style="1" bestFit="1" customWidth="1"/>
    <col min="3" max="3" width="5" style="1" bestFit="1" customWidth="1"/>
    <col min="4" max="9" width="6.453125" style="1" customWidth="1"/>
    <col min="10" max="16384" width="9.1796875" style="1"/>
  </cols>
  <sheetData>
    <row r="1" spans="1:9" x14ac:dyDescent="0.35">
      <c r="A1" s="1" t="s">
        <v>38</v>
      </c>
      <c r="D1" s="3" t="s">
        <v>2</v>
      </c>
      <c r="E1" s="3"/>
      <c r="F1" s="3"/>
      <c r="G1" s="3"/>
      <c r="H1" s="3"/>
    </row>
    <row r="2" spans="1:9" x14ac:dyDescent="0.35">
      <c r="A2" s="1">
        <f>25.5*10^(-3)/2</f>
        <v>1.2750000000000001E-2</v>
      </c>
      <c r="B2" s="2" t="s">
        <v>0</v>
      </c>
      <c r="C2" s="2" t="s">
        <v>1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 t="s">
        <v>12</v>
      </c>
    </row>
    <row r="3" spans="1:9" x14ac:dyDescent="0.35">
      <c r="B3" s="2">
        <v>1</v>
      </c>
      <c r="C3" s="2">
        <f>C16-$A$2</f>
        <v>0.58724999999999994</v>
      </c>
      <c r="D3" s="2">
        <v>0.34799999999999998</v>
      </c>
      <c r="E3" s="2">
        <v>0.34799999999999998</v>
      </c>
      <c r="F3" s="2">
        <v>0.34699999999999998</v>
      </c>
      <c r="G3" s="2">
        <v>0.34799999999999998</v>
      </c>
      <c r="H3" s="2">
        <v>0.34799999999999998</v>
      </c>
      <c r="I3" s="2">
        <f>AVERAGE(D3:H3)</f>
        <v>0.3478</v>
      </c>
    </row>
    <row r="4" spans="1:9" x14ac:dyDescent="0.35">
      <c r="B4" s="2">
        <v>2</v>
      </c>
      <c r="C4" s="2">
        <f t="shared" ref="C4:C12" si="0">C17-$A$2</f>
        <v>0.68724999999999992</v>
      </c>
      <c r="D4" s="2">
        <v>0.377</v>
      </c>
      <c r="E4" s="2">
        <v>0.377</v>
      </c>
      <c r="F4" s="2">
        <v>0.378</v>
      </c>
      <c r="G4" s="2">
        <v>0.377</v>
      </c>
      <c r="H4" s="2">
        <v>0.377</v>
      </c>
      <c r="I4" s="2">
        <f t="shared" ref="I4:I12" si="1">AVERAGE(D4:H4)</f>
        <v>0.37720000000000004</v>
      </c>
    </row>
    <row r="5" spans="1:9" x14ac:dyDescent="0.35">
      <c r="B5" s="2">
        <v>3</v>
      </c>
      <c r="C5" s="2">
        <f t="shared" si="0"/>
        <v>0.78725000000000001</v>
      </c>
      <c r="D5" s="2">
        <v>0.40100000000000002</v>
      </c>
      <c r="E5" s="2">
        <v>0.40200000000000002</v>
      </c>
      <c r="F5" s="2">
        <v>0.40200000000000002</v>
      </c>
      <c r="G5" s="2">
        <v>0.40300000000000002</v>
      </c>
      <c r="H5" s="2">
        <v>0.40200000000000002</v>
      </c>
      <c r="I5" s="2">
        <f t="shared" si="1"/>
        <v>0.40200000000000002</v>
      </c>
    </row>
    <row r="6" spans="1:9" x14ac:dyDescent="0.35">
      <c r="B6" s="2">
        <v>4</v>
      </c>
      <c r="C6" s="2">
        <f t="shared" si="0"/>
        <v>0.88724999999999998</v>
      </c>
      <c r="D6" s="2">
        <v>0.42799999999999999</v>
      </c>
      <c r="E6" s="2">
        <v>0.42799999999999999</v>
      </c>
      <c r="F6" s="2">
        <v>0.42799999999999999</v>
      </c>
      <c r="G6" s="2">
        <v>0.42899999999999999</v>
      </c>
      <c r="H6" s="2">
        <v>0.42899999999999999</v>
      </c>
      <c r="I6" s="2">
        <f t="shared" si="1"/>
        <v>0.4284</v>
      </c>
    </row>
    <row r="7" spans="1:9" x14ac:dyDescent="0.35">
      <c r="B7" s="2">
        <v>5</v>
      </c>
      <c r="C7" s="2">
        <f t="shared" si="0"/>
        <v>0.98724999999999996</v>
      </c>
      <c r="D7" s="2">
        <v>0.45200000000000001</v>
      </c>
      <c r="E7" s="2">
        <v>0.45300000000000001</v>
      </c>
      <c r="F7" s="2">
        <v>0.45300000000000001</v>
      </c>
      <c r="G7" s="2">
        <v>0.45300000000000001</v>
      </c>
      <c r="H7" s="2">
        <v>0.45400000000000001</v>
      </c>
      <c r="I7" s="2">
        <f t="shared" si="1"/>
        <v>0.45300000000000001</v>
      </c>
    </row>
    <row r="8" spans="1:9" x14ac:dyDescent="0.35">
      <c r="B8" s="2">
        <v>6</v>
      </c>
      <c r="C8" s="2">
        <f t="shared" si="0"/>
        <v>1.08725</v>
      </c>
      <c r="D8" s="2">
        <v>0.47399999999999998</v>
      </c>
      <c r="E8" s="2">
        <v>0.47399999999999998</v>
      </c>
      <c r="F8" s="2">
        <v>0.47399999999999998</v>
      </c>
      <c r="G8" s="2">
        <v>0.47399999999999998</v>
      </c>
      <c r="H8" s="2">
        <v>0.47399999999999998</v>
      </c>
      <c r="I8" s="2">
        <f t="shared" si="1"/>
        <v>0.47400000000000003</v>
      </c>
    </row>
    <row r="9" spans="1:9" x14ac:dyDescent="0.35">
      <c r="B9" s="2">
        <v>7</v>
      </c>
      <c r="C9" s="2">
        <f t="shared" si="0"/>
        <v>1.1872499999999999</v>
      </c>
      <c r="D9" s="2">
        <v>0.495</v>
      </c>
      <c r="E9" s="2">
        <v>0.495</v>
      </c>
      <c r="F9" s="2">
        <v>0.495</v>
      </c>
      <c r="G9" s="2">
        <v>0.496</v>
      </c>
      <c r="H9" s="2">
        <v>0.495</v>
      </c>
      <c r="I9" s="2">
        <f t="shared" si="1"/>
        <v>0.49519999999999997</v>
      </c>
    </row>
    <row r="10" spans="1:9" x14ac:dyDescent="0.35">
      <c r="B10" s="2">
        <v>8</v>
      </c>
      <c r="C10" s="2">
        <f t="shared" si="0"/>
        <v>1.28725</v>
      </c>
      <c r="D10" s="2">
        <v>0.51400000000000001</v>
      </c>
      <c r="E10" s="2">
        <v>0.51400000000000001</v>
      </c>
      <c r="F10" s="2">
        <v>0.51400000000000001</v>
      </c>
      <c r="G10" s="2">
        <v>0.51500000000000001</v>
      </c>
      <c r="H10" s="2">
        <v>0.51400000000000001</v>
      </c>
      <c r="I10" s="2">
        <f t="shared" si="1"/>
        <v>0.51419999999999999</v>
      </c>
    </row>
    <row r="11" spans="1:9" x14ac:dyDescent="0.35">
      <c r="B11" s="2">
        <v>9</v>
      </c>
      <c r="C11" s="2">
        <f t="shared" si="0"/>
        <v>1.3872499999999999</v>
      </c>
      <c r="D11" s="2">
        <v>0.53500000000000003</v>
      </c>
      <c r="E11" s="2">
        <v>0.53500000000000003</v>
      </c>
      <c r="F11" s="2">
        <v>0.53600000000000003</v>
      </c>
      <c r="G11" s="2">
        <v>0.53500000000000003</v>
      </c>
      <c r="H11" s="2">
        <v>0.53500000000000003</v>
      </c>
      <c r="I11" s="2">
        <f t="shared" si="1"/>
        <v>0.53520000000000001</v>
      </c>
    </row>
    <row r="12" spans="1:9" x14ac:dyDescent="0.35">
      <c r="B12" s="2">
        <v>10</v>
      </c>
      <c r="C12" s="2">
        <f t="shared" si="0"/>
        <v>1.48725</v>
      </c>
      <c r="D12" s="2">
        <v>0.55400000000000005</v>
      </c>
      <c r="E12" s="2">
        <v>0.55400000000000005</v>
      </c>
      <c r="F12" s="2">
        <v>0.55500000000000005</v>
      </c>
      <c r="G12" s="2">
        <v>0.55500000000000005</v>
      </c>
      <c r="H12" s="2">
        <v>0.55500000000000005</v>
      </c>
      <c r="I12" s="2">
        <f t="shared" si="1"/>
        <v>0.55460000000000009</v>
      </c>
    </row>
    <row r="14" spans="1:9" x14ac:dyDescent="0.35">
      <c r="A14" s="1" t="s">
        <v>39</v>
      </c>
      <c r="D14" s="3" t="s">
        <v>2</v>
      </c>
      <c r="E14" s="3"/>
      <c r="F14" s="3"/>
      <c r="G14" s="3"/>
      <c r="H14" s="3"/>
    </row>
    <row r="15" spans="1:9" x14ac:dyDescent="0.35">
      <c r="B15" s="2" t="s">
        <v>0</v>
      </c>
      <c r="C15" s="2" t="s">
        <v>1</v>
      </c>
      <c r="D15" s="2">
        <v>1</v>
      </c>
      <c r="E15" s="2">
        <v>2</v>
      </c>
      <c r="F15" s="2">
        <v>3</v>
      </c>
      <c r="G15" s="2">
        <v>4</v>
      </c>
      <c r="H15" s="2">
        <v>5</v>
      </c>
      <c r="I15" s="2" t="s">
        <v>12</v>
      </c>
    </row>
    <row r="16" spans="1:9" x14ac:dyDescent="0.35">
      <c r="B16" s="2">
        <v>1</v>
      </c>
      <c r="C16" s="2">
        <v>0.6</v>
      </c>
      <c r="I16" s="2"/>
    </row>
    <row r="17" spans="2:9" x14ac:dyDescent="0.35">
      <c r="B17" s="2">
        <v>2</v>
      </c>
      <c r="C17" s="2">
        <v>0.7</v>
      </c>
      <c r="D17" s="2"/>
      <c r="E17" s="2"/>
      <c r="F17" s="2"/>
      <c r="G17" s="2"/>
      <c r="H17" s="2"/>
      <c r="I17" s="2"/>
    </row>
    <row r="18" spans="2:9" x14ac:dyDescent="0.35">
      <c r="B18" s="2">
        <v>3</v>
      </c>
      <c r="C18" s="2">
        <v>0.8</v>
      </c>
      <c r="D18" s="2"/>
      <c r="E18" s="2"/>
      <c r="F18" s="2"/>
      <c r="G18" s="2"/>
      <c r="H18" s="2"/>
      <c r="I18" s="2"/>
    </row>
    <row r="19" spans="2:9" x14ac:dyDescent="0.35">
      <c r="B19" s="2">
        <v>4</v>
      </c>
      <c r="C19" s="2">
        <v>0.9</v>
      </c>
      <c r="D19" s="2"/>
      <c r="E19" s="2"/>
      <c r="F19" s="2"/>
      <c r="G19" s="2"/>
      <c r="H19" s="2"/>
      <c r="I19" s="2"/>
    </row>
    <row r="20" spans="2:9" x14ac:dyDescent="0.35">
      <c r="B20" s="2">
        <v>5</v>
      </c>
      <c r="C20" s="2">
        <v>1</v>
      </c>
      <c r="D20" s="2"/>
      <c r="E20" s="2"/>
      <c r="F20" s="2"/>
      <c r="G20" s="2"/>
      <c r="H20" s="2"/>
      <c r="I20" s="2"/>
    </row>
    <row r="21" spans="2:9" x14ac:dyDescent="0.35">
      <c r="B21" s="2">
        <v>6</v>
      </c>
      <c r="C21" s="2">
        <v>1.1000000000000001</v>
      </c>
      <c r="D21" s="2"/>
      <c r="E21" s="2"/>
      <c r="F21" s="2"/>
      <c r="G21" s="2"/>
      <c r="H21" s="2"/>
      <c r="I21" s="2"/>
    </row>
    <row r="22" spans="2:9" x14ac:dyDescent="0.35">
      <c r="B22" s="2">
        <v>7</v>
      </c>
      <c r="C22" s="2">
        <v>1.2</v>
      </c>
      <c r="D22" s="2"/>
      <c r="E22" s="2"/>
      <c r="F22" s="2"/>
      <c r="G22" s="2"/>
      <c r="H22" s="2"/>
      <c r="I22" s="2"/>
    </row>
    <row r="23" spans="2:9" x14ac:dyDescent="0.35">
      <c r="B23" s="2">
        <v>8</v>
      </c>
      <c r="C23" s="2">
        <v>1.3</v>
      </c>
      <c r="D23" s="2"/>
      <c r="E23" s="2"/>
      <c r="F23" s="2"/>
      <c r="G23" s="2"/>
      <c r="H23" s="2"/>
      <c r="I23" s="2"/>
    </row>
    <row r="24" spans="2:9" x14ac:dyDescent="0.35">
      <c r="B24" s="2">
        <v>9</v>
      </c>
      <c r="C24" s="2">
        <v>1.4</v>
      </c>
      <c r="D24" s="2"/>
      <c r="E24" s="2"/>
      <c r="F24" s="2"/>
      <c r="G24" s="2"/>
      <c r="H24" s="2"/>
      <c r="I24" s="2"/>
    </row>
    <row r="25" spans="2:9" x14ac:dyDescent="0.35">
      <c r="B25" s="2">
        <v>10</v>
      </c>
      <c r="C25" s="2">
        <v>1.5</v>
      </c>
      <c r="D25" s="2"/>
      <c r="E25" s="2"/>
      <c r="F25" s="2"/>
      <c r="G25" s="2"/>
      <c r="H25" s="2"/>
      <c r="I25" s="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Zadania</vt:lpstr>
      <vt:lpstr>Pomiary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Skrzypek</dc:creator>
  <cp:lastModifiedBy>Mateusz Skrzypek</cp:lastModifiedBy>
  <cp:lastPrinted>2023-04-02T11:53:25Z</cp:lastPrinted>
  <dcterms:created xsi:type="dcterms:W3CDTF">2015-06-05T18:17:20Z</dcterms:created>
  <dcterms:modified xsi:type="dcterms:W3CDTF">2023-04-05T08:14:17Z</dcterms:modified>
</cp:coreProperties>
</file>