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ulpit\Github\Fizyka-laby\6\"/>
    </mc:Choice>
  </mc:AlternateContent>
  <xr:revisionPtr revIDLastSave="0" documentId="13_ncr:1_{6B5666F4-3642-499C-8D0A-247A7FF705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dania w cm" sheetId="5" r:id="rId1"/>
    <sheet name="Zadania w m" sheetId="3" r:id="rId2"/>
    <sheet name="Pomia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5" l="1"/>
  <c r="I44" i="5"/>
  <c r="J45" i="5"/>
  <c r="G9" i="5"/>
  <c r="F9" i="5"/>
  <c r="F10" i="5"/>
  <c r="G10" i="5" s="1"/>
  <c r="F11" i="5"/>
  <c r="G11" i="5" s="1"/>
  <c r="F15" i="5"/>
  <c r="G15" i="5" s="1"/>
  <c r="F16" i="5"/>
  <c r="G16" i="5" s="1"/>
  <c r="F17" i="5"/>
  <c r="G17" i="5" s="1"/>
  <c r="F21" i="5"/>
  <c r="G21" i="5" s="1"/>
  <c r="F22" i="5"/>
  <c r="G22" i="5" s="1"/>
  <c r="F23" i="5"/>
  <c r="G23" i="5" s="1"/>
  <c r="F27" i="5"/>
  <c r="G27" i="5" s="1"/>
  <c r="F28" i="5"/>
  <c r="G28" i="5" s="1"/>
  <c r="F29" i="5"/>
  <c r="G29" i="5" s="1"/>
  <c r="F4" i="5"/>
  <c r="G4" i="5" s="1"/>
  <c r="F5" i="5"/>
  <c r="G5" i="5" s="1"/>
  <c r="F3" i="5"/>
  <c r="G3" i="5" s="1"/>
  <c r="B32" i="5" l="1"/>
  <c r="H15" i="5" l="1"/>
  <c r="H22" i="5"/>
  <c r="H5" i="5"/>
  <c r="H16" i="5"/>
  <c r="H11" i="5"/>
  <c r="H4" i="5"/>
  <c r="H27" i="5"/>
  <c r="H28" i="5"/>
  <c r="L28" i="5" s="1"/>
  <c r="H23" i="5"/>
  <c r="H17" i="5"/>
  <c r="H9" i="5"/>
  <c r="H29" i="5"/>
  <c r="L29" i="5" s="1"/>
  <c r="H21" i="5"/>
  <c r="H10" i="5"/>
  <c r="H3" i="5"/>
  <c r="J1" i="3"/>
  <c r="M1" i="5"/>
  <c r="E29" i="5"/>
  <c r="E28" i="5"/>
  <c r="E27" i="5"/>
  <c r="I27" i="5" s="1"/>
  <c r="E23" i="5"/>
  <c r="I23" i="5" s="1"/>
  <c r="E22" i="5"/>
  <c r="I22" i="5" s="1"/>
  <c r="E21" i="5"/>
  <c r="E17" i="5"/>
  <c r="I17" i="5" s="1"/>
  <c r="E16" i="5"/>
  <c r="I16" i="5" s="1"/>
  <c r="E15" i="5"/>
  <c r="E11" i="5"/>
  <c r="I11" i="5" s="1"/>
  <c r="E10" i="5"/>
  <c r="I10" i="5" s="1"/>
  <c r="E9" i="5"/>
  <c r="E5" i="5"/>
  <c r="E4" i="5"/>
  <c r="E3" i="5"/>
  <c r="C37" i="3"/>
  <c r="H29" i="1"/>
  <c r="G29" i="1"/>
  <c r="H28" i="1"/>
  <c r="G28" i="1"/>
  <c r="H27" i="1"/>
  <c r="G27" i="1"/>
  <c r="G25" i="1"/>
  <c r="H23" i="1"/>
  <c r="G23" i="1"/>
  <c r="H22" i="1"/>
  <c r="G22" i="1"/>
  <c r="H21" i="1"/>
  <c r="G21" i="1"/>
  <c r="G19" i="1"/>
  <c r="H17" i="1"/>
  <c r="G17" i="1"/>
  <c r="H16" i="1"/>
  <c r="G16" i="1"/>
  <c r="H15" i="1"/>
  <c r="G15" i="1"/>
  <c r="G13" i="1"/>
  <c r="H11" i="1"/>
  <c r="G11" i="1"/>
  <c r="H10" i="1"/>
  <c r="G10" i="1"/>
  <c r="H9" i="1"/>
  <c r="G9" i="1"/>
  <c r="G7" i="1"/>
  <c r="G4" i="1"/>
  <c r="H4" i="1"/>
  <c r="G5" i="1"/>
  <c r="H5" i="1"/>
  <c r="H3" i="1"/>
  <c r="G3" i="1"/>
  <c r="G1" i="1"/>
  <c r="E15" i="3"/>
  <c r="F15" i="3" s="1"/>
  <c r="E16" i="3"/>
  <c r="F16" i="3" s="1"/>
  <c r="E17" i="3"/>
  <c r="F17" i="3" s="1"/>
  <c r="E21" i="3"/>
  <c r="E22" i="3"/>
  <c r="F22" i="3" s="1"/>
  <c r="E23" i="3"/>
  <c r="F23" i="3" s="1"/>
  <c r="E27" i="3"/>
  <c r="E28" i="3"/>
  <c r="E29" i="3"/>
  <c r="H29" i="3" s="1"/>
  <c r="C55" i="3" s="1"/>
  <c r="E9" i="3"/>
  <c r="E10" i="3"/>
  <c r="F10" i="3" s="1"/>
  <c r="E11" i="3"/>
  <c r="E4" i="3"/>
  <c r="E5" i="3"/>
  <c r="F5" i="3" s="1"/>
  <c r="E3" i="3"/>
  <c r="F3" i="3" s="1"/>
  <c r="L9" i="5" l="1"/>
  <c r="D44" i="5" s="1"/>
  <c r="E44" i="5" s="1"/>
  <c r="L21" i="5"/>
  <c r="L15" i="5"/>
  <c r="I4" i="5"/>
  <c r="I5" i="5"/>
  <c r="I3" i="5"/>
  <c r="L27" i="5"/>
  <c r="I28" i="5"/>
  <c r="I29" i="5"/>
  <c r="L23" i="5"/>
  <c r="D52" i="5" s="1"/>
  <c r="E52" i="5" s="1"/>
  <c r="I21" i="5"/>
  <c r="L22" i="5"/>
  <c r="D51" i="5" s="1"/>
  <c r="E51" i="5" s="1"/>
  <c r="L16" i="5"/>
  <c r="D48" i="5" s="1"/>
  <c r="E48" i="5" s="1"/>
  <c r="I15" i="5"/>
  <c r="L17" i="5"/>
  <c r="D49" i="5" s="1"/>
  <c r="E49" i="5" s="1"/>
  <c r="F49" i="5" s="1"/>
  <c r="L10" i="5"/>
  <c r="I9" i="5"/>
  <c r="L11" i="5"/>
  <c r="L3" i="5"/>
  <c r="D41" i="5" s="1"/>
  <c r="E41" i="5" s="1"/>
  <c r="L5" i="5"/>
  <c r="D43" i="5" s="1"/>
  <c r="E43" i="5" s="1"/>
  <c r="L4" i="5"/>
  <c r="D42" i="5" s="1"/>
  <c r="E42" i="5" s="1"/>
  <c r="K17" i="5"/>
  <c r="C49" i="5" s="1"/>
  <c r="K3" i="5"/>
  <c r="C41" i="5" s="1"/>
  <c r="K10" i="5"/>
  <c r="C45" i="5" s="1"/>
  <c r="K27" i="5"/>
  <c r="C53" i="5" s="1"/>
  <c r="D55" i="5"/>
  <c r="E55" i="5" s="1"/>
  <c r="K23" i="5"/>
  <c r="K16" i="5"/>
  <c r="D47" i="5"/>
  <c r="E47" i="5" s="1"/>
  <c r="K9" i="5"/>
  <c r="K29" i="5"/>
  <c r="D54" i="5"/>
  <c r="E54" i="5" s="1"/>
  <c r="K22" i="5"/>
  <c r="D50" i="5"/>
  <c r="E50" i="5" s="1"/>
  <c r="K15" i="5"/>
  <c r="D46" i="5"/>
  <c r="E46" i="5" s="1"/>
  <c r="K5" i="5"/>
  <c r="K28" i="5"/>
  <c r="D53" i="5"/>
  <c r="E53" i="5" s="1"/>
  <c r="K21" i="5"/>
  <c r="K11" i="5"/>
  <c r="D45" i="5"/>
  <c r="E45" i="5" s="1"/>
  <c r="K4" i="5"/>
  <c r="F4" i="3"/>
  <c r="F11" i="3"/>
  <c r="F28" i="3"/>
  <c r="F21" i="3"/>
  <c r="I9" i="3"/>
  <c r="D44" i="3" s="1"/>
  <c r="E44" i="3" s="1"/>
  <c r="F29" i="3"/>
  <c r="F9" i="3"/>
  <c r="H27" i="3"/>
  <c r="C53" i="3" s="1"/>
  <c r="F27" i="3"/>
  <c r="I15" i="3"/>
  <c r="D47" i="3" s="1"/>
  <c r="E47" i="3" s="1"/>
  <c r="I28" i="3"/>
  <c r="D54" i="3" s="1"/>
  <c r="E54" i="3" s="1"/>
  <c r="I11" i="3"/>
  <c r="D46" i="3" s="1"/>
  <c r="E46" i="3" s="1"/>
  <c r="H11" i="3"/>
  <c r="C46" i="3" s="1"/>
  <c r="I3" i="3"/>
  <c r="D41" i="3" s="1"/>
  <c r="E41" i="3" s="1"/>
  <c r="H21" i="3"/>
  <c r="C50" i="3" s="1"/>
  <c r="H28" i="3"/>
  <c r="H5" i="3"/>
  <c r="C43" i="3" s="1"/>
  <c r="H23" i="3"/>
  <c r="C52" i="3" s="1"/>
  <c r="I5" i="3"/>
  <c r="D43" i="3" s="1"/>
  <c r="E43" i="3" s="1"/>
  <c r="I10" i="3"/>
  <c r="D45" i="3" s="1"/>
  <c r="E45" i="3" s="1"/>
  <c r="H4" i="3"/>
  <c r="C42" i="3" s="1"/>
  <c r="H22" i="3"/>
  <c r="C51" i="3" s="1"/>
  <c r="I4" i="3"/>
  <c r="D42" i="3" s="1"/>
  <c r="E42" i="3" s="1"/>
  <c r="H15" i="3"/>
  <c r="C47" i="3" s="1"/>
  <c r="H17" i="3"/>
  <c r="C49" i="3" s="1"/>
  <c r="I17" i="3"/>
  <c r="D49" i="3" s="1"/>
  <c r="E49" i="3" s="1"/>
  <c r="H9" i="3"/>
  <c r="H10" i="3"/>
  <c r="C45" i="3" s="1"/>
  <c r="F45" i="3" s="1"/>
  <c r="H3" i="3"/>
  <c r="C41" i="3" s="1"/>
  <c r="H16" i="3"/>
  <c r="C48" i="3" s="1"/>
  <c r="I16" i="3"/>
  <c r="D48" i="3" s="1"/>
  <c r="E48" i="3" s="1"/>
  <c r="I21" i="3"/>
  <c r="D50" i="3" s="1"/>
  <c r="E50" i="3" s="1"/>
  <c r="I23" i="3"/>
  <c r="D52" i="3" s="1"/>
  <c r="E52" i="3" s="1"/>
  <c r="I22" i="3"/>
  <c r="D51" i="3" s="1"/>
  <c r="E51" i="3" s="1"/>
  <c r="I27" i="3"/>
  <c r="I29" i="3"/>
  <c r="F45" i="5" l="1"/>
  <c r="F53" i="5"/>
  <c r="M3" i="5"/>
  <c r="F41" i="5"/>
  <c r="M10" i="5"/>
  <c r="M4" i="5"/>
  <c r="C42" i="5"/>
  <c r="F42" i="5" s="1"/>
  <c r="C43" i="5"/>
  <c r="F43" i="5" s="1"/>
  <c r="M5" i="5"/>
  <c r="M9" i="5"/>
  <c r="C44" i="5"/>
  <c r="F44" i="5" s="1"/>
  <c r="M11" i="5"/>
  <c r="C46" i="5"/>
  <c r="F46" i="5" s="1"/>
  <c r="M28" i="5"/>
  <c r="C54" i="5"/>
  <c r="F54" i="5" s="1"/>
  <c r="C47" i="5"/>
  <c r="F47" i="5" s="1"/>
  <c r="M15" i="5"/>
  <c r="C55" i="5"/>
  <c r="F55" i="5" s="1"/>
  <c r="M29" i="5"/>
  <c r="M16" i="5"/>
  <c r="C48" i="5"/>
  <c r="F48" i="5" s="1"/>
  <c r="M27" i="5"/>
  <c r="I41" i="5"/>
  <c r="M17" i="5"/>
  <c r="M21" i="5"/>
  <c r="C50" i="5"/>
  <c r="F50" i="5" s="1"/>
  <c r="C51" i="5"/>
  <c r="F51" i="5" s="1"/>
  <c r="M22" i="5"/>
  <c r="M23" i="5"/>
  <c r="C52" i="5"/>
  <c r="F52" i="5" s="1"/>
  <c r="F46" i="3"/>
  <c r="F50" i="3"/>
  <c r="F52" i="3"/>
  <c r="F48" i="3"/>
  <c r="F51" i="3"/>
  <c r="F41" i="3"/>
  <c r="F49" i="3"/>
  <c r="F42" i="3"/>
  <c r="F43" i="3"/>
  <c r="F47" i="3"/>
  <c r="J29" i="3"/>
  <c r="D55" i="3"/>
  <c r="E55" i="3" s="1"/>
  <c r="F55" i="3" s="1"/>
  <c r="J28" i="3"/>
  <c r="C54" i="3"/>
  <c r="F54" i="3" s="1"/>
  <c r="J27" i="3"/>
  <c r="D53" i="3"/>
  <c r="E53" i="3" s="1"/>
  <c r="F53" i="3" s="1"/>
  <c r="J9" i="3"/>
  <c r="C44" i="3"/>
  <c r="F44" i="3" s="1"/>
  <c r="J15" i="3"/>
  <c r="J11" i="3"/>
  <c r="J21" i="3"/>
  <c r="J16" i="3"/>
  <c r="J3" i="3"/>
  <c r="J17" i="3"/>
  <c r="J22" i="3"/>
  <c r="J23" i="3"/>
  <c r="J10" i="3"/>
  <c r="J4" i="3"/>
  <c r="J5" i="3"/>
  <c r="I42" i="5" l="1"/>
  <c r="J47" i="5" s="1"/>
  <c r="J46" i="5"/>
  <c r="H41" i="5"/>
  <c r="H41" i="3"/>
  <c r="I41" i="3"/>
  <c r="I42" i="3" s="1"/>
  <c r="H42" i="5" l="1"/>
  <c r="J42" i="5" s="1"/>
  <c r="I47" i="5" s="1"/>
  <c r="J41" i="5"/>
  <c r="I46" i="5" s="1"/>
  <c r="H42" i="3"/>
  <c r="J42" i="3" s="1"/>
  <c r="J41" i="3"/>
</calcChain>
</file>

<file path=xl/sharedStrings.xml><?xml version="1.0" encoding="utf-8"?>
<sst xmlns="http://schemas.openxmlformats.org/spreadsheetml/2006/main" count="213" uniqueCount="36">
  <si>
    <t>xr</t>
  </si>
  <si>
    <t>xl</t>
  </si>
  <si>
    <t>Rząd</t>
  </si>
  <si>
    <t>L</t>
  </si>
  <si>
    <t>cm</t>
  </si>
  <si>
    <t>xn</t>
  </si>
  <si>
    <t>λ</t>
  </si>
  <si>
    <t>1)</t>
  </si>
  <si>
    <t>2)</t>
  </si>
  <si>
    <t>m</t>
  </si>
  <si>
    <t>d:</t>
  </si>
  <si>
    <t>u(xL) = u(xP)</t>
  </si>
  <si>
    <t>3)</t>
  </si>
  <si>
    <t>u(λ)</t>
  </si>
  <si>
    <t>4)</t>
  </si>
  <si>
    <t>Zapis xn</t>
  </si>
  <si>
    <t>Zapis λ</t>
  </si>
  <si>
    <t>λ*w = λ/u(λ)^2</t>
  </si>
  <si>
    <t>w = 1/u(λ)^2</t>
  </si>
  <si>
    <t>śr. waż λ</t>
  </si>
  <si>
    <t>u(śr waż λ)</t>
  </si>
  <si>
    <t>Zapis śr. waż λ</t>
  </si>
  <si>
    <t>5)</t>
  </si>
  <si>
    <t>6)</t>
  </si>
  <si>
    <t>u(xn)</t>
  </si>
  <si>
    <t>m:</t>
  </si>
  <si>
    <t>nm:</t>
  </si>
  <si>
    <t>Rząd N</t>
  </si>
  <si>
    <t>cm:</t>
  </si>
  <si>
    <t>Jednostka</t>
  </si>
  <si>
    <t>ub(xn)</t>
  </si>
  <si>
    <t>ua(xn)</t>
  </si>
  <si>
    <t>odchyl</t>
  </si>
  <si>
    <t>st. Fish. 2</t>
  </si>
  <si>
    <t>waga = 1/u(λ)^2</t>
  </si>
  <si>
    <t>Jednostka: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</si>
</sst>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0"/>
    <numFmt numFmtId="165" formatCode="0.0000"/>
    <numFmt numFmtId="166" formatCode="0.00000000"/>
    <numFmt numFmtId="167" formatCode="0.0000000"/>
    <numFmt numFmtId="168" formatCode="0.000000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2"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</xdr:colOff>
      <xdr:row>0</xdr:row>
      <xdr:rowOff>0</xdr:rowOff>
    </xdr:from>
    <xdr:to>
      <xdr:col>19</xdr:col>
      <xdr:colOff>325254</xdr:colOff>
      <xdr:row>3</xdr:row>
      <xdr:rowOff>167736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401AA88-3B87-40FB-84CD-E5E8E8D28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9325" y="0"/>
          <a:ext cx="3224029" cy="739236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4</xdr:row>
      <xdr:rowOff>1</xdr:rowOff>
    </xdr:from>
    <xdr:to>
      <xdr:col>20</xdr:col>
      <xdr:colOff>517267</xdr:colOff>
      <xdr:row>6</xdr:row>
      <xdr:rowOff>75991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72A5634-65D4-4370-A40F-41C7EBF27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2025" y="762001"/>
          <a:ext cx="3984367" cy="456990"/>
        </a:xfrm>
        <a:prstGeom prst="rect">
          <a:avLst/>
        </a:prstGeom>
      </xdr:spPr>
    </xdr:pic>
    <xdr:clientData/>
  </xdr:twoCellAnchor>
  <xdr:twoCellAnchor editAs="oneCell">
    <xdr:from>
      <xdr:col>14</xdr:col>
      <xdr:colOff>57728</xdr:colOff>
      <xdr:row>7</xdr:row>
      <xdr:rowOff>105834</xdr:rowOff>
    </xdr:from>
    <xdr:to>
      <xdr:col>20</xdr:col>
      <xdr:colOff>688354</xdr:colOff>
      <xdr:row>11</xdr:row>
      <xdr:rowOff>40350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CB79B967-7EE3-47F8-A29A-342C53D6E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20703" y="1439334"/>
          <a:ext cx="4116776" cy="696516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11</xdr:row>
      <xdr:rowOff>144319</xdr:rowOff>
    </xdr:from>
    <xdr:to>
      <xdr:col>22</xdr:col>
      <xdr:colOff>176168</xdr:colOff>
      <xdr:row>16</xdr:row>
      <xdr:rowOff>36465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EFA5F7E6-FCA3-4BD7-8812-584E2F8BE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62976" y="2239819"/>
          <a:ext cx="5024392" cy="8446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</xdr:colOff>
      <xdr:row>0</xdr:row>
      <xdr:rowOff>0</xdr:rowOff>
    </xdr:from>
    <xdr:to>
      <xdr:col>14</xdr:col>
      <xdr:colOff>306204</xdr:colOff>
      <xdr:row>3</xdr:row>
      <xdr:rowOff>167736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2C0844E-7860-9DFF-1D5B-9803BF010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2350" y="0"/>
          <a:ext cx="3363834" cy="72018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</xdr:row>
      <xdr:rowOff>1</xdr:rowOff>
    </xdr:from>
    <xdr:to>
      <xdr:col>15</xdr:col>
      <xdr:colOff>498216</xdr:colOff>
      <xdr:row>6</xdr:row>
      <xdr:rowOff>75991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593749A-7FFB-DC4E-2BB5-35233F507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050" y="736601"/>
          <a:ext cx="4179100" cy="444290"/>
        </a:xfrm>
        <a:prstGeom prst="rect">
          <a:avLst/>
        </a:prstGeom>
      </xdr:spPr>
    </xdr:pic>
    <xdr:clientData/>
  </xdr:twoCellAnchor>
  <xdr:twoCellAnchor editAs="oneCell">
    <xdr:from>
      <xdr:col>2</xdr:col>
      <xdr:colOff>240530</xdr:colOff>
      <xdr:row>29</xdr:row>
      <xdr:rowOff>76970</xdr:rowOff>
    </xdr:from>
    <xdr:to>
      <xdr:col>6</xdr:col>
      <xdr:colOff>630437</xdr:colOff>
      <xdr:row>32</xdr:row>
      <xdr:rowOff>18046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7BA5FF9B-67E7-7945-E1CC-30C01FCDB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2803" y="5378258"/>
          <a:ext cx="3848105" cy="489485"/>
        </a:xfrm>
        <a:prstGeom prst="rect">
          <a:avLst/>
        </a:prstGeom>
      </xdr:spPr>
    </xdr:pic>
    <xdr:clientData/>
  </xdr:twoCellAnchor>
  <xdr:twoCellAnchor editAs="oneCell">
    <xdr:from>
      <xdr:col>2</xdr:col>
      <xdr:colOff>288636</xdr:colOff>
      <xdr:row>32</xdr:row>
      <xdr:rowOff>105834</xdr:rowOff>
    </xdr:from>
    <xdr:to>
      <xdr:col>5</xdr:col>
      <xdr:colOff>839397</xdr:colOff>
      <xdr:row>35</xdr:row>
      <xdr:rowOff>82422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191C3FED-5802-5DE1-8C9D-A575EB2D8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0909" y="5955531"/>
          <a:ext cx="3032447" cy="524997"/>
        </a:xfrm>
        <a:prstGeom prst="rect">
          <a:avLst/>
        </a:prstGeom>
      </xdr:spPr>
    </xdr:pic>
    <xdr:clientData/>
  </xdr:twoCellAnchor>
  <xdr:twoCellAnchor editAs="oneCell">
    <xdr:from>
      <xdr:col>11</xdr:col>
      <xdr:colOff>57728</xdr:colOff>
      <xdr:row>7</xdr:row>
      <xdr:rowOff>105834</xdr:rowOff>
    </xdr:from>
    <xdr:to>
      <xdr:col>16</xdr:col>
      <xdr:colOff>88279</xdr:colOff>
      <xdr:row>11</xdr:row>
      <xdr:rowOff>40350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865A0222-6C13-F8B0-1300-15BA0E533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82955" y="1385455"/>
          <a:ext cx="4289486" cy="665728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11</xdr:row>
      <xdr:rowOff>144319</xdr:rowOff>
    </xdr:from>
    <xdr:to>
      <xdr:col>17</xdr:col>
      <xdr:colOff>357142</xdr:colOff>
      <xdr:row>16</xdr:row>
      <xdr:rowOff>36465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13656BC3-C45B-1BBF-1C91-1BEDA683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25228" y="2155152"/>
          <a:ext cx="5222212" cy="806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5E49-8A1C-4415-AA0A-63BEE195A981}">
  <dimension ref="A1:R55"/>
  <sheetViews>
    <sheetView tabSelected="1" zoomScaleNormal="100" workbookViewId="0">
      <selection activeCell="J2" sqref="J2"/>
    </sheetView>
  </sheetViews>
  <sheetFormatPr defaultColWidth="8.7109375" defaultRowHeight="15" x14ac:dyDescent="0.25"/>
  <cols>
    <col min="1" max="1" width="10.85546875" style="1" customWidth="1"/>
    <col min="2" max="2" width="7" style="1" customWidth="1"/>
    <col min="3" max="3" width="10" style="1" bestFit="1" customWidth="1"/>
    <col min="4" max="4" width="9.5703125" style="1" bestFit="1" customWidth="1"/>
    <col min="5" max="6" width="26.28515625" style="1" customWidth="1"/>
    <col min="7" max="7" width="8.7109375" style="1" customWidth="1"/>
    <col min="8" max="8" width="12.28515625" style="1" customWidth="1"/>
    <col min="9" max="9" width="14.140625" style="1" bestFit="1" customWidth="1"/>
    <col min="10" max="10" width="14.7109375" style="1" bestFit="1" customWidth="1"/>
    <col min="11" max="11" width="8.7109375" style="1" customWidth="1"/>
    <col min="12" max="12" width="12" style="1" customWidth="1"/>
    <col min="13" max="13" width="18.7109375" style="1" bestFit="1" customWidth="1"/>
    <col min="14" max="14" width="16.42578125" style="1" bestFit="1" customWidth="1"/>
    <col min="15" max="20" width="8.7109375" style="1"/>
    <col min="21" max="21" width="11.7109375" style="1" bestFit="1" customWidth="1"/>
    <col min="22" max="16384" width="8.7109375" style="1"/>
  </cols>
  <sheetData>
    <row r="1" spans="1:14" x14ac:dyDescent="0.25">
      <c r="A1" s="1" t="s">
        <v>7</v>
      </c>
      <c r="B1" s="2" t="s">
        <v>3</v>
      </c>
      <c r="C1" s="16">
        <v>10</v>
      </c>
      <c r="D1" s="2" t="s">
        <v>4</v>
      </c>
      <c r="K1" s="1" t="s">
        <v>8</v>
      </c>
      <c r="L1" s="1" t="s">
        <v>10</v>
      </c>
      <c r="M1" s="1">
        <f>1/3000</f>
        <v>3.3333333333333332E-4</v>
      </c>
    </row>
    <row r="2" spans="1:14" x14ac:dyDescent="0.2">
      <c r="A2" s="1" t="s">
        <v>33</v>
      </c>
      <c r="B2" s="2" t="s">
        <v>2</v>
      </c>
      <c r="C2" s="2" t="s">
        <v>1</v>
      </c>
      <c r="D2" s="2" t="s">
        <v>0</v>
      </c>
      <c r="E2" s="2" t="s">
        <v>5</v>
      </c>
      <c r="F2" s="1" t="s">
        <v>32</v>
      </c>
      <c r="G2" s="1" t="s">
        <v>31</v>
      </c>
      <c r="H2" s="1" t="s">
        <v>24</v>
      </c>
      <c r="I2" s="2" t="s">
        <v>5</v>
      </c>
      <c r="K2" s="3" t="s">
        <v>6</v>
      </c>
      <c r="L2" s="2" t="s">
        <v>13</v>
      </c>
      <c r="M2" s="2" t="s">
        <v>6</v>
      </c>
    </row>
    <row r="3" spans="1:14" x14ac:dyDescent="0.25">
      <c r="A3" s="1">
        <v>1.837</v>
      </c>
      <c r="B3" s="2">
        <v>1</v>
      </c>
      <c r="C3" s="2">
        <v>1.8</v>
      </c>
      <c r="D3" s="2">
        <v>1.8</v>
      </c>
      <c r="E3" s="2">
        <f>(C3+D3)/2</f>
        <v>1.8</v>
      </c>
      <c r="F3" s="1">
        <f>STDEVA(C3:D3)</f>
        <v>0</v>
      </c>
      <c r="G3" s="1">
        <f>F3*$A$3/SQRT(2-1)</f>
        <v>0</v>
      </c>
      <c r="H3" s="17">
        <f>SQRT(G3^2+$B$32^2)</f>
        <v>0.11547005383792516</v>
      </c>
      <c r="I3" s="2" t="str">
        <f>_xlfn.CONCAT(FIXED(E3,RIGHT(TEXT(H3,"0,00E+00"),2)+1,TRUE),"(",LEFT(H3*10^LEN(H3),2),")")</f>
        <v>1,80(11)</v>
      </c>
      <c r="K3" s="2">
        <f>$M$1/B3*E3/SQRT(E3^2+$C$1^2)</f>
        <v>5.9050999438421717E-5</v>
      </c>
      <c r="L3" s="2">
        <f>SQRT(($M$1*$C$1^2*H3/B3/(E3^2+$C$1^2)^1.5)^2+(-$M$1*$C$1*E3*H3/B3/(E3^2+$C$1^2)^1.5)^2)</f>
        <v>3.7282078599355915E-6</v>
      </c>
      <c r="M3" s="2" t="str">
        <f>_xlfn.CONCAT(FIXED(K3,RIGHT(TEXT(L3,"0,00E+00"),2)+1,TRUE),"(",LEFT(L3*10^LEN(L3),2),")")</f>
        <v>0,0000591(37)</v>
      </c>
    </row>
    <row r="4" spans="1:14" x14ac:dyDescent="0.25">
      <c r="B4" s="2">
        <v>2</v>
      </c>
      <c r="C4" s="2">
        <v>3.9</v>
      </c>
      <c r="D4" s="2">
        <v>3.9</v>
      </c>
      <c r="E4" s="2">
        <f t="shared" ref="E4:E11" si="0">(C4+D4)/2</f>
        <v>3.9</v>
      </c>
      <c r="F4" s="1">
        <f>STDEVA(C4:D4)</f>
        <v>0</v>
      </c>
      <c r="G4" s="1">
        <f t="shared" ref="G4:G5" si="1">F4*$A$3/SQRT(2-1)</f>
        <v>0</v>
      </c>
      <c r="H4" s="17">
        <f t="shared" ref="H4:H5" si="2">SQRT(G4^2+$B$32^2)</f>
        <v>0.11547005383792516</v>
      </c>
      <c r="I4" s="2" t="str">
        <f t="shared" ref="I4:I5" si="3">_xlfn.CONCAT(FIXED(E4,RIGHT(TEXT(H4,"0,00E+00"),2)+1,TRUE),"(",LEFT(H4*10^LEN(H4),2),")")</f>
        <v>3,90(11)</v>
      </c>
      <c r="K4" s="2">
        <f>$M$1/B4*E4/SQRT(E4^2+$C$1^2)</f>
        <v>6.0557546081940649E-5</v>
      </c>
      <c r="L4" s="2">
        <f t="shared" ref="L4:L5" si="4">SQRT(($M$1*$C$1^2*H4/B4/(E4^2+$C$1^2)^1.5)^2+(-$M$1*$C$1*E4*H4/B4/(E4^2+$C$1^2)^1.5)^2)</f>
        <v>1.6704286930811143E-6</v>
      </c>
      <c r="M4" s="2" t="str">
        <f>_xlfn.CONCAT(FIXED(K4,RIGHT(TEXT(L4,"0,00E+00"),2)+1,TRUE),"(",LEFT(L4*10^LEN(L4),2),")")</f>
        <v>0,0000606(16)</v>
      </c>
    </row>
    <row r="5" spans="1:14" x14ac:dyDescent="0.25">
      <c r="B5" s="2">
        <v>3</v>
      </c>
      <c r="C5" s="2">
        <v>6.6</v>
      </c>
      <c r="D5" s="2">
        <v>6.6</v>
      </c>
      <c r="E5" s="2">
        <f t="shared" si="0"/>
        <v>6.6</v>
      </c>
      <c r="F5" s="1">
        <f t="shared" ref="F5" si="5">STDEVA(C5:D5)</f>
        <v>0</v>
      </c>
      <c r="G5" s="1">
        <f t="shared" si="1"/>
        <v>0</v>
      </c>
      <c r="H5" s="17">
        <f t="shared" si="2"/>
        <v>0.11547005383792516</v>
      </c>
      <c r="I5" s="2" t="str">
        <f t="shared" si="3"/>
        <v>6,60(11)</v>
      </c>
      <c r="K5" s="2">
        <f>$M$1/B5*E5/SQRT(E5^2+$C$1^2)</f>
        <v>6.1204689814526496E-5</v>
      </c>
      <c r="L5" s="2">
        <f t="shared" si="4"/>
        <v>8.9370339802115323E-7</v>
      </c>
      <c r="M5" s="2" t="str">
        <f>_xlfn.CONCAT(FIXED(K5,RIGHT(TEXT(L5,"0,00E+00"),2)+1,TRUE),"(",LEFT(L5*10^LEN(L5),2),")")</f>
        <v>0,00006120(89)</v>
      </c>
    </row>
    <row r="6" spans="1:14" x14ac:dyDescent="0.25">
      <c r="H6" s="17"/>
    </row>
    <row r="7" spans="1:14" x14ac:dyDescent="0.25">
      <c r="B7" s="2" t="s">
        <v>3</v>
      </c>
      <c r="C7" s="16">
        <v>15</v>
      </c>
      <c r="D7" s="2" t="s">
        <v>4</v>
      </c>
      <c r="H7" s="17"/>
    </row>
    <row r="8" spans="1:14" x14ac:dyDescent="0.2">
      <c r="B8" s="2" t="s">
        <v>2</v>
      </c>
      <c r="C8" s="2" t="s">
        <v>1</v>
      </c>
      <c r="D8" s="2" t="s">
        <v>0</v>
      </c>
      <c r="E8" s="2" t="s">
        <v>5</v>
      </c>
      <c r="F8" s="1" t="s">
        <v>32</v>
      </c>
      <c r="G8" s="1" t="s">
        <v>31</v>
      </c>
      <c r="H8" s="17" t="s">
        <v>24</v>
      </c>
      <c r="I8" s="2" t="s">
        <v>15</v>
      </c>
      <c r="K8" s="3" t="s">
        <v>6</v>
      </c>
      <c r="L8" s="2" t="s">
        <v>13</v>
      </c>
      <c r="M8" s="2" t="s">
        <v>16</v>
      </c>
    </row>
    <row r="9" spans="1:14" x14ac:dyDescent="0.25">
      <c r="B9" s="2">
        <v>1</v>
      </c>
      <c r="C9" s="2">
        <v>2.8</v>
      </c>
      <c r="D9" s="2">
        <v>2.8</v>
      </c>
      <c r="E9" s="2">
        <f t="shared" si="0"/>
        <v>2.8</v>
      </c>
      <c r="F9" s="1">
        <f t="shared" ref="F9:F29" si="6">STDEVA(C9:D9)</f>
        <v>0</v>
      </c>
      <c r="G9" s="1">
        <f t="shared" ref="G9:G29" si="7">F9*$A$3/SQRT(2-1)</f>
        <v>0</v>
      </c>
      <c r="H9" s="17">
        <f t="shared" ref="H9:H29" si="8">SQRT(G9^2+$B$32^2)</f>
        <v>0.11547005383792516</v>
      </c>
      <c r="I9" s="2" t="str">
        <f t="shared" ref="I9:I29" si="9">_xlfn.CONCAT(FIXED(E9,RIGHT(TEXT(H9,"0,00E+00"),2)+1,TRUE),"(",LEFT(H9*10^LEN(H9),2),")")</f>
        <v>2,80(11)</v>
      </c>
      <c r="K9" s="2">
        <f>$M$1/B9*E9/SQRT(E9^2+$C$7^2)</f>
        <v>6.116570436762861E-5</v>
      </c>
      <c r="L9" s="2">
        <f t="shared" ref="L9:L29" si="10">SQRT(($M$1*$C$1^2*H9/B9/(E9^2+$C$1^2)^1.5)^2+(-$M$1*$C$1*E9*H9/B9/(E9^2+$C$1^2)^1.5)^2)</f>
        <v>3.5691782219932365E-6</v>
      </c>
      <c r="M9" s="2" t="str">
        <f>_xlfn.CONCAT(FIXED(K9,RIGHT(TEXT(L9,"0,00E+00"),2)+1,TRUE),"(",LEFT(L9*10^LEN(L9),2),")")</f>
        <v>0,0000612(35)</v>
      </c>
      <c r="N9" s="1" t="s">
        <v>12</v>
      </c>
    </row>
    <row r="10" spans="1:14" x14ac:dyDescent="0.25">
      <c r="B10" s="2">
        <v>2</v>
      </c>
      <c r="C10" s="2">
        <v>6.1</v>
      </c>
      <c r="D10" s="2">
        <v>6</v>
      </c>
      <c r="E10" s="2">
        <f t="shared" si="0"/>
        <v>6.05</v>
      </c>
      <c r="F10" s="1">
        <f t="shared" si="6"/>
        <v>7.0710678118654502E-2</v>
      </c>
      <c r="G10" s="1">
        <f t="shared" si="7"/>
        <v>0.12989551570396832</v>
      </c>
      <c r="H10" s="17">
        <f t="shared" si="8"/>
        <v>0.17379924721739509</v>
      </c>
      <c r="I10" s="2" t="str">
        <f t="shared" si="9"/>
        <v>6,05(17)</v>
      </c>
      <c r="K10" s="2">
        <f>$M$1/B10*E10/SQRT(E10^2+$C$7^2)</f>
        <v>6.2342351471836627E-5</v>
      </c>
      <c r="L10" s="2">
        <f t="shared" si="10"/>
        <v>2.1204986148056725E-6</v>
      </c>
      <c r="M10" s="2" t="str">
        <f>_xlfn.CONCAT(FIXED(K10,RIGHT(TEXT(L10,"0,00E+00"),2)+1,TRUE),"(",LEFT(L10*10^LEN(L10),2),")")</f>
        <v>0,0000623(21)</v>
      </c>
    </row>
    <row r="11" spans="1:14" x14ac:dyDescent="0.25">
      <c r="B11" s="2">
        <v>3</v>
      </c>
      <c r="C11" s="2">
        <v>9.6999999999999993</v>
      </c>
      <c r="D11" s="2">
        <v>10.199999999999999</v>
      </c>
      <c r="E11" s="2">
        <f t="shared" si="0"/>
        <v>9.9499999999999993</v>
      </c>
      <c r="F11" s="1">
        <f t="shared" si="6"/>
        <v>0.35355339059327379</v>
      </c>
      <c r="G11" s="1">
        <f t="shared" si="7"/>
        <v>0.64947757851984389</v>
      </c>
      <c r="H11" s="17">
        <f t="shared" si="8"/>
        <v>0.65966238208142003</v>
      </c>
      <c r="I11" s="2" t="str">
        <f t="shared" si="9"/>
        <v>9,95(65)</v>
      </c>
      <c r="K11" s="2">
        <f>$M$1/B11*E11/SQRT(E11^2+$C$7^2)</f>
        <v>6.1419516128867078E-5</v>
      </c>
      <c r="L11" s="2">
        <f t="shared" si="10"/>
        <v>3.6831607759334149E-6</v>
      </c>
      <c r="M11" s="2" t="str">
        <f>_xlfn.CONCAT(FIXED(K11,RIGHT(TEXT(L11,"0,00E+00"),2)+1,TRUE),"(",LEFT(L11*10^LEN(L11),2),")")</f>
        <v>0,0000614(36)</v>
      </c>
    </row>
    <row r="12" spans="1:14" x14ac:dyDescent="0.25">
      <c r="H12" s="17"/>
    </row>
    <row r="13" spans="1:14" x14ac:dyDescent="0.25">
      <c r="B13" s="2" t="s">
        <v>3</v>
      </c>
      <c r="C13" s="16">
        <v>20</v>
      </c>
      <c r="D13" s="2" t="s">
        <v>4</v>
      </c>
      <c r="H13" s="17"/>
    </row>
    <row r="14" spans="1:14" x14ac:dyDescent="0.2">
      <c r="B14" s="2" t="s">
        <v>2</v>
      </c>
      <c r="C14" s="2" t="s">
        <v>1</v>
      </c>
      <c r="D14" s="2" t="s">
        <v>0</v>
      </c>
      <c r="E14" s="2" t="s">
        <v>5</v>
      </c>
      <c r="F14" s="1" t="s">
        <v>32</v>
      </c>
      <c r="G14" s="1" t="s">
        <v>31</v>
      </c>
      <c r="H14" s="17" t="s">
        <v>24</v>
      </c>
      <c r="I14" s="2" t="s">
        <v>15</v>
      </c>
      <c r="K14" s="3" t="s">
        <v>6</v>
      </c>
      <c r="L14" s="2" t="s">
        <v>13</v>
      </c>
      <c r="M14" s="2" t="s">
        <v>16</v>
      </c>
    </row>
    <row r="15" spans="1:14" x14ac:dyDescent="0.25">
      <c r="B15" s="2">
        <v>1</v>
      </c>
      <c r="C15" s="2">
        <v>3.8</v>
      </c>
      <c r="D15" s="2">
        <v>3.8</v>
      </c>
      <c r="E15" s="2">
        <f t="shared" ref="E15:E29" si="11">(C15+D15)/2</f>
        <v>3.8</v>
      </c>
      <c r="F15" s="1">
        <f t="shared" ref="F15:F16" si="12">STDEVA(C15:D15)</f>
        <v>0</v>
      </c>
      <c r="G15" s="1">
        <f t="shared" ref="G15" si="13">F15*$A$3/SQRT(2-1)</f>
        <v>0</v>
      </c>
      <c r="H15" s="17">
        <f t="shared" ref="H15" si="14">SQRT(G15^2+$B$32^2)</f>
        <v>0.11547005383792516</v>
      </c>
      <c r="I15" s="2" t="str">
        <f t="shared" ref="I15" si="15">_xlfn.CONCAT(FIXED(E15,RIGHT(TEXT(H15,"0,00E+00"),2)+1,TRUE),"(",LEFT(H15*10^LEN(H15),2),")")</f>
        <v>3,80(11)</v>
      </c>
      <c r="K15" s="2">
        <f>$M$1/B15*E15/SQRT(E15^2+$C$13^2)</f>
        <v>6.2220215274423393E-5</v>
      </c>
      <c r="L15" s="2">
        <f t="shared" ref="L15" si="16">SQRT(($M$1*$C$1^2*H15/B15/(E15^2+$C$1^2)^1.5)^2+(-$M$1*$C$1*E15*H15/B15/(E15^2+$C$1^2)^1.5)^2)</f>
        <v>3.3633360665829283E-6</v>
      </c>
      <c r="M15" s="2" t="str">
        <f>_xlfn.CONCAT(FIXED(K15,RIGHT(TEXT(L15,"0,00E+00"),2)+1,TRUE),"(",LEFT(L15*10^LEN(L15),2),")")</f>
        <v>0,0000622(33)</v>
      </c>
    </row>
    <row r="16" spans="1:14" x14ac:dyDescent="0.25">
      <c r="B16" s="2">
        <v>2</v>
      </c>
      <c r="C16" s="2">
        <v>7.8</v>
      </c>
      <c r="D16" s="2">
        <v>7.9</v>
      </c>
      <c r="E16" s="2">
        <f t="shared" si="11"/>
        <v>7.85</v>
      </c>
      <c r="F16" s="1">
        <f t="shared" si="12"/>
        <v>7.0710678118655126E-2</v>
      </c>
      <c r="G16" s="1">
        <f t="shared" si="7"/>
        <v>0.12989551570396946</v>
      </c>
      <c r="H16" s="17">
        <f t="shared" si="8"/>
        <v>0.17379924721739595</v>
      </c>
      <c r="I16" s="2" t="str">
        <f t="shared" si="9"/>
        <v>7,85(17)</v>
      </c>
      <c r="K16" s="2">
        <f>$M$1/B16*E16/SQRT(E16^2+$C$13^2)</f>
        <v>6.0894058768842837E-5</v>
      </c>
      <c r="L16" s="2">
        <f t="shared" si="10"/>
        <v>1.7922344477346479E-6</v>
      </c>
      <c r="M16" s="2" t="str">
        <f>_xlfn.CONCAT(FIXED(K16,RIGHT(TEXT(L16,"0,00E+00"),2)+1,TRUE),"(",LEFT(L16*10^LEN(L16),2),")")</f>
        <v>0,0000609(17)</v>
      </c>
    </row>
    <row r="17" spans="2:18" x14ac:dyDescent="0.25">
      <c r="B17" s="2">
        <v>3</v>
      </c>
      <c r="C17" s="2">
        <v>13.4</v>
      </c>
      <c r="D17" s="2">
        <v>13.9</v>
      </c>
      <c r="E17" s="2">
        <f t="shared" si="11"/>
        <v>13.65</v>
      </c>
      <c r="F17" s="1">
        <f t="shared" si="6"/>
        <v>0.35355339059327379</v>
      </c>
      <c r="G17" s="1">
        <f t="shared" si="7"/>
        <v>0.64947757851984389</v>
      </c>
      <c r="H17" s="17">
        <f t="shared" si="8"/>
        <v>0.65966238208142003</v>
      </c>
      <c r="I17" s="2" t="str">
        <f t="shared" si="9"/>
        <v>13,65(65)</v>
      </c>
      <c r="K17" s="2">
        <f>$M$1/B17*E17/SQRT(E17^2+$C$13^2)</f>
        <v>6.2635689379315256E-5</v>
      </c>
      <c r="L17" s="2">
        <f t="shared" si="10"/>
        <v>2.5599043117906848E-6</v>
      </c>
      <c r="M17" s="2" t="str">
        <f>_xlfn.CONCAT(FIXED(K17,RIGHT(TEXT(L17,"0,00E+00"),2)+1,TRUE),"(",LEFT(L17*10^LEN(L17),2),")")</f>
        <v>0,0000626(25)</v>
      </c>
    </row>
    <row r="18" spans="2:18" x14ac:dyDescent="0.25">
      <c r="H18" s="17"/>
    </row>
    <row r="19" spans="2:18" x14ac:dyDescent="0.25">
      <c r="B19" s="2" t="s">
        <v>3</v>
      </c>
      <c r="C19" s="16">
        <v>25</v>
      </c>
      <c r="D19" s="2" t="s">
        <v>4</v>
      </c>
      <c r="H19" s="17"/>
      <c r="P19" s="5"/>
    </row>
    <row r="20" spans="2:18" x14ac:dyDescent="0.2">
      <c r="B20" s="2" t="s">
        <v>2</v>
      </c>
      <c r="C20" s="2" t="s">
        <v>1</v>
      </c>
      <c r="D20" s="2" t="s">
        <v>0</v>
      </c>
      <c r="E20" s="2" t="s">
        <v>5</v>
      </c>
      <c r="F20" s="1" t="s">
        <v>32</v>
      </c>
      <c r="G20" s="1" t="s">
        <v>31</v>
      </c>
      <c r="H20" s="17" t="s">
        <v>24</v>
      </c>
      <c r="I20" s="2" t="s">
        <v>15</v>
      </c>
      <c r="K20" s="3" t="s">
        <v>6</v>
      </c>
      <c r="L20" s="2" t="s">
        <v>13</v>
      </c>
      <c r="M20" s="2" t="s">
        <v>16</v>
      </c>
    </row>
    <row r="21" spans="2:18" x14ac:dyDescent="0.25">
      <c r="B21" s="2">
        <v>1</v>
      </c>
      <c r="C21" s="2">
        <v>4.7</v>
      </c>
      <c r="D21" s="2">
        <v>4.7</v>
      </c>
      <c r="E21" s="2">
        <f t="shared" si="11"/>
        <v>4.7</v>
      </c>
      <c r="F21" s="1">
        <f t="shared" ref="F21:F22" si="17">STDEVA(C21:D21)</f>
        <v>0</v>
      </c>
      <c r="G21" s="1">
        <f t="shared" ref="G21" si="18">F21*$A$3/SQRT(2-1)</f>
        <v>0</v>
      </c>
      <c r="H21" s="17">
        <f t="shared" ref="H21" si="19">SQRT(G21^2+$B$32^2)</f>
        <v>0.11547005383792516</v>
      </c>
      <c r="I21" s="2" t="str">
        <f t="shared" ref="I21" si="20">_xlfn.CONCAT(FIXED(E21,RIGHT(TEXT(H21,"0,00E+00"),2)+1,TRUE),"(",LEFT(H21*10^LEN(H21),2),")")</f>
        <v>4,70(11)</v>
      </c>
      <c r="K21" s="2">
        <f>$M$1/B21*E21/SQRT(E21^2+$C$19^2)</f>
        <v>6.1587738773295785E-5</v>
      </c>
      <c r="L21" s="2">
        <f t="shared" ref="L21" si="21">SQRT(($M$1*$C$1^2*H21/B21/(E21^2+$C$1^2)^1.5)^2+(-$M$1*$C$1*E21*H21/B21/(E21^2+$C$1^2)^1.5)^2)</f>
        <v>3.1525938198030192E-6</v>
      </c>
      <c r="M21" s="2" t="str">
        <f>_xlfn.CONCAT(FIXED(K21,RIGHT(TEXT(L21,"0,00E+00"),2)+1,TRUE),"(",LEFT(L21*10^LEN(L21),2),")")</f>
        <v>0,0000616(31)</v>
      </c>
      <c r="O21" s="4"/>
      <c r="P21" s="4"/>
      <c r="Q21" s="4"/>
      <c r="R21" s="4"/>
    </row>
    <row r="22" spans="2:18" x14ac:dyDescent="0.25">
      <c r="B22" s="2">
        <v>2</v>
      </c>
      <c r="C22" s="2">
        <v>10.199999999999999</v>
      </c>
      <c r="D22" s="2">
        <v>10</v>
      </c>
      <c r="E22" s="2">
        <f t="shared" si="11"/>
        <v>10.1</v>
      </c>
      <c r="F22" s="1">
        <f t="shared" si="17"/>
        <v>0.141421356237309</v>
      </c>
      <c r="G22" s="1">
        <f t="shared" si="7"/>
        <v>0.25979103140793663</v>
      </c>
      <c r="H22" s="17">
        <f t="shared" si="8"/>
        <v>0.28429687534922515</v>
      </c>
      <c r="I22" s="2" t="str">
        <f t="shared" si="9"/>
        <v>10,10(28)</v>
      </c>
      <c r="K22" s="2">
        <f>$M$1/B22*E22/SQRT(E22^2+$C$19^2)</f>
        <v>6.243094820834299E-5</v>
      </c>
      <c r="L22" s="2">
        <f t="shared" si="10"/>
        <v>2.345567672798584E-6</v>
      </c>
      <c r="M22" s="2" t="str">
        <f>_xlfn.CONCAT(FIXED(K22,RIGHT(TEXT(L22,"0,00E+00"),2)+1,TRUE),"(",LEFT(L22*10^LEN(L22),2),")")</f>
        <v>0,0000624(23)</v>
      </c>
      <c r="O22" s="4"/>
      <c r="P22" s="4"/>
      <c r="Q22" s="4"/>
      <c r="R22" s="4"/>
    </row>
    <row r="23" spans="2:18" x14ac:dyDescent="0.25">
      <c r="B23" s="2">
        <v>3</v>
      </c>
      <c r="C23" s="2">
        <v>17.399999999999999</v>
      </c>
      <c r="D23" s="2">
        <v>17.399999999999999</v>
      </c>
      <c r="E23" s="2">
        <f t="shared" si="11"/>
        <v>17.399999999999999</v>
      </c>
      <c r="F23" s="1">
        <f t="shared" si="6"/>
        <v>0</v>
      </c>
      <c r="G23" s="1">
        <f t="shared" si="7"/>
        <v>0</v>
      </c>
      <c r="H23" s="17">
        <f t="shared" si="8"/>
        <v>0.11547005383792516</v>
      </c>
      <c r="I23" s="2" t="str">
        <f t="shared" si="9"/>
        <v>17,40(11)</v>
      </c>
      <c r="K23" s="2">
        <f>$M$1/B23*E23/SQRT(E23^2+$C$19^2)</f>
        <v>6.3472984126403611E-5</v>
      </c>
      <c r="L23" s="2">
        <f t="shared" si="10"/>
        <v>3.1855213978527374E-7</v>
      </c>
      <c r="M23" s="2" t="str">
        <f>_xlfn.CONCAT(FIXED(K23,RIGHT(TEXT(L23,"0,00E+00"),2)+1,TRUE),"(",LEFT(L23*10^LEN(L23),2),")")</f>
        <v>0,00006347(31)</v>
      </c>
    </row>
    <row r="24" spans="2:18" x14ac:dyDescent="0.25">
      <c r="H24" s="17"/>
      <c r="O24" s="4"/>
      <c r="P24" s="4"/>
      <c r="Q24" s="4"/>
      <c r="R24" s="4"/>
    </row>
    <row r="25" spans="2:18" x14ac:dyDescent="0.25">
      <c r="B25" s="2" t="s">
        <v>3</v>
      </c>
      <c r="C25" s="16">
        <v>30</v>
      </c>
      <c r="D25" s="2" t="s">
        <v>4</v>
      </c>
      <c r="H25" s="17"/>
      <c r="O25" s="4"/>
      <c r="P25" s="4"/>
      <c r="Q25" s="4"/>
      <c r="R25" s="4"/>
    </row>
    <row r="26" spans="2:18" x14ac:dyDescent="0.2">
      <c r="B26" s="2" t="s">
        <v>2</v>
      </c>
      <c r="C26" s="2" t="s">
        <v>1</v>
      </c>
      <c r="D26" s="2" t="s">
        <v>0</v>
      </c>
      <c r="E26" s="2" t="s">
        <v>5</v>
      </c>
      <c r="F26" s="1" t="s">
        <v>32</v>
      </c>
      <c r="G26" s="1" t="s">
        <v>31</v>
      </c>
      <c r="H26" s="17" t="s">
        <v>24</v>
      </c>
      <c r="I26" s="2" t="s">
        <v>15</v>
      </c>
      <c r="K26" s="3" t="s">
        <v>6</v>
      </c>
      <c r="L26" s="2" t="s">
        <v>13</v>
      </c>
      <c r="M26" s="2" t="s">
        <v>16</v>
      </c>
    </row>
    <row r="27" spans="2:18" x14ac:dyDescent="0.25">
      <c r="B27" s="2">
        <v>1</v>
      </c>
      <c r="C27" s="2">
        <v>5.7</v>
      </c>
      <c r="D27" s="2">
        <v>5.8</v>
      </c>
      <c r="E27" s="2">
        <f t="shared" ref="E27" si="22">(C27+D27)/2</f>
        <v>5.75</v>
      </c>
      <c r="F27" s="1">
        <f t="shared" ref="F27:F28" si="23">STDEVA(C27:D27)</f>
        <v>7.0710678118654502E-2</v>
      </c>
      <c r="G27" s="1">
        <f t="shared" ref="G27" si="24">F27*$A$3/SQRT(2-1)</f>
        <v>0.12989551570396832</v>
      </c>
      <c r="H27" s="17">
        <f t="shared" ref="H27" si="25">SQRT(G27^2+$B$32^2)</f>
        <v>0.17379924721739509</v>
      </c>
      <c r="I27" s="2" t="str">
        <f t="shared" ref="I27" si="26">_xlfn.CONCAT(FIXED(E27,RIGHT(TEXT(H27,"0,00E+00"),2)+1,TRUE),"(",LEFT(H27*10^LEN(H27),2),")")</f>
        <v>5,75(17)</v>
      </c>
      <c r="K27" s="2">
        <f>$M$1/B27*E27/SQRT(E27^2+$C$25^2)</f>
        <v>6.2746747984227357E-5</v>
      </c>
      <c r="L27" s="2">
        <f t="shared" ref="L27" si="27">SQRT(($M$1*$C$1^2*H27/B27/(E27^2+$C$1^2)^1.5)^2+(-$M$1*$C$1*E27*H27/B27/(E27^2+$C$1^2)^1.5)^2)</f>
        <v>4.3538248872370751E-6</v>
      </c>
      <c r="M27" s="2" t="str">
        <f>_xlfn.CONCAT(FIXED(K27,RIGHT(TEXT(L27,"0,00E+00"),2)+1,TRUE),"(",LEFT(L27*10^LEN(L27),2),")")</f>
        <v>0,0000627(43)</v>
      </c>
      <c r="O27" s="4"/>
      <c r="P27" s="4"/>
      <c r="Q27" s="4"/>
    </row>
    <row r="28" spans="2:18" x14ac:dyDescent="0.25">
      <c r="B28" s="2">
        <v>2</v>
      </c>
      <c r="C28" s="2">
        <v>12</v>
      </c>
      <c r="D28" s="2">
        <v>12.3</v>
      </c>
      <c r="E28" s="2">
        <f t="shared" si="11"/>
        <v>12.15</v>
      </c>
      <c r="F28" s="1">
        <f t="shared" si="23"/>
        <v>0.21213203435596475</v>
      </c>
      <c r="G28" s="1">
        <f t="shared" si="7"/>
        <v>0.38968654711190726</v>
      </c>
      <c r="H28" s="17">
        <f t="shared" si="8"/>
        <v>0.40643442070441582</v>
      </c>
      <c r="I28" s="2" t="str">
        <f t="shared" si="9"/>
        <v>12,15(40)</v>
      </c>
      <c r="K28" s="2">
        <f>$M$1/B28*E28/SQRT(E28^2+$C$25^2)</f>
        <v>6.2563727953273213E-5</v>
      </c>
      <c r="L28" s="2">
        <f t="shared" si="10"/>
        <v>2.735578152930473E-6</v>
      </c>
      <c r="M28" s="2" t="str">
        <f>_xlfn.CONCAT(FIXED(K28,RIGHT(TEXT(L28,"0,00E+00"),2)+1,TRUE),"(",LEFT(L28*10^LEN(L28),2),")")</f>
        <v>0,0000626(27)</v>
      </c>
      <c r="O28" s="4"/>
      <c r="P28" s="4"/>
      <c r="Q28" s="4"/>
    </row>
    <row r="29" spans="2:18" x14ac:dyDescent="0.25">
      <c r="B29" s="2">
        <v>3</v>
      </c>
      <c r="C29" s="2">
        <v>20.5</v>
      </c>
      <c r="D29" s="2">
        <v>21.3</v>
      </c>
      <c r="E29" s="2">
        <f t="shared" si="11"/>
        <v>20.9</v>
      </c>
      <c r="F29" s="1">
        <f t="shared" si="6"/>
        <v>0.56568542494923857</v>
      </c>
      <c r="G29" s="1">
        <f t="shared" si="7"/>
        <v>1.0391641256317512</v>
      </c>
      <c r="H29" s="9">
        <f t="shared" si="8"/>
        <v>1.0455598564086781</v>
      </c>
      <c r="I29" s="2" t="str">
        <f t="shared" si="9"/>
        <v>20,9(10)</v>
      </c>
      <c r="K29" s="2">
        <f>$M$1/B29*E29/SQRT(E29^2+$C$25^2)</f>
        <v>6.3513922365340735E-5</v>
      </c>
      <c r="L29" s="2">
        <f t="shared" si="10"/>
        <v>2.1641421988923841E-6</v>
      </c>
      <c r="M29" s="2" t="str">
        <f>_xlfn.CONCAT(FIXED(K29,RIGHT(TEXT(L29,"0,00E+00"),2)+1,TRUE),"(",LEFT(L29*10^LEN(L29),2),")")</f>
        <v>0,0000635(21)</v>
      </c>
    </row>
    <row r="31" spans="2:18" x14ac:dyDescent="0.25">
      <c r="B31" s="1" t="s">
        <v>30</v>
      </c>
    </row>
    <row r="32" spans="2:18" x14ac:dyDescent="0.25">
      <c r="B32" s="1">
        <f>0.2/SQRT(3)</f>
        <v>0.11547005383792516</v>
      </c>
    </row>
    <row r="39" spans="1:10" x14ac:dyDescent="0.25">
      <c r="H39" s="1" t="s">
        <v>14</v>
      </c>
      <c r="I39" s="1" t="s">
        <v>22</v>
      </c>
      <c r="J39" s="1" t="s">
        <v>23</v>
      </c>
    </row>
    <row r="40" spans="1:10" x14ac:dyDescent="0.2">
      <c r="A40" s="2" t="s">
        <v>2</v>
      </c>
      <c r="B40" s="2" t="s">
        <v>3</v>
      </c>
      <c r="C40" s="10" t="s">
        <v>6</v>
      </c>
      <c r="D40" s="2" t="s">
        <v>13</v>
      </c>
      <c r="E40" s="2" t="s">
        <v>34</v>
      </c>
      <c r="F40" s="2" t="s">
        <v>17</v>
      </c>
      <c r="H40" s="3" t="s">
        <v>19</v>
      </c>
      <c r="I40" s="2" t="s">
        <v>20</v>
      </c>
      <c r="J40" s="2" t="s">
        <v>21</v>
      </c>
    </row>
    <row r="41" spans="1:10" x14ac:dyDescent="0.25">
      <c r="A41" s="7">
        <v>1</v>
      </c>
      <c r="B41" s="2">
        <v>0.1</v>
      </c>
      <c r="C41" s="13">
        <f t="shared" ref="C41:D43" si="28">K3</f>
        <v>5.9050999438421717E-5</v>
      </c>
      <c r="D41" s="12">
        <f t="shared" si="28"/>
        <v>3.7282078599355915E-6</v>
      </c>
      <c r="E41" s="14">
        <f>1/D41^2</f>
        <v>71944858800.000015</v>
      </c>
      <c r="F41" s="13">
        <f>C41*E41</f>
        <v>4248415.8165961308</v>
      </c>
      <c r="G41" s="1" t="s">
        <v>28</v>
      </c>
      <c r="H41" s="2">
        <f>SUM(F41:F55)/SUM(E41:E55)</f>
        <v>6.2989311930041804E-5</v>
      </c>
      <c r="I41" s="2">
        <f>SQRT(1/SUM(E41:E55))</f>
        <v>2.7580401214938222E-7</v>
      </c>
      <c r="J41" s="2" t="str">
        <f>_xlfn.CONCAT(FIXED(H41,RIGHT(TEXT(I41,"0,00E+00"),2)+1,TRUE),"(",LEFT(I41*10^LEN(I41),2),")")</f>
        <v>0,00006299(27)</v>
      </c>
    </row>
    <row r="42" spans="1:10" x14ac:dyDescent="0.25">
      <c r="A42" s="7">
        <v>2</v>
      </c>
      <c r="B42" s="2">
        <v>0.1</v>
      </c>
      <c r="C42" s="13">
        <f t="shared" si="28"/>
        <v>6.0557546081940649E-5</v>
      </c>
      <c r="D42" s="12">
        <f t="shared" si="28"/>
        <v>1.6704286930811143E-6</v>
      </c>
      <c r="E42" s="14">
        <f>1/D42^2</f>
        <v>358380290700.00024</v>
      </c>
      <c r="F42" s="13">
        <f t="shared" ref="F42:F55" si="29">C42*E42</f>
        <v>21702630.968924552</v>
      </c>
      <c r="G42" s="1" t="s">
        <v>26</v>
      </c>
      <c r="H42" s="1">
        <f>H41*10^7</f>
        <v>629.89311930041799</v>
      </c>
      <c r="I42" s="1">
        <f>I41*10^7</f>
        <v>2.7580401214938224</v>
      </c>
      <c r="J42" s="2" t="str">
        <f>_xlfn.CONCAT(FIXED(H42,RIGHT(TEXT(I42,"0,00E+00"),2)+1,TRUE),"(",LEFT(I42*10^LEN(I42),2),")")</f>
        <v>629,9(27)</v>
      </c>
    </row>
    <row r="43" spans="1:10" x14ac:dyDescent="0.25">
      <c r="A43" s="7">
        <v>3</v>
      </c>
      <c r="B43" s="2">
        <v>0.1</v>
      </c>
      <c r="C43" s="13">
        <f t="shared" si="28"/>
        <v>6.1204689814526496E-5</v>
      </c>
      <c r="D43" s="12">
        <f t="shared" si="28"/>
        <v>8.9370339802115323E-7</v>
      </c>
      <c r="E43" s="14">
        <f t="shared" ref="E43:E55" si="30">1/D43^2</f>
        <v>1252025521200.0017</v>
      </c>
      <c r="F43" s="13">
        <f t="shared" si="29"/>
        <v>76629833.664916977</v>
      </c>
    </row>
    <row r="44" spans="1:10" x14ac:dyDescent="0.25">
      <c r="A44" s="7">
        <v>1</v>
      </c>
      <c r="B44" s="2">
        <v>0.15</v>
      </c>
      <c r="C44" s="13">
        <f t="shared" ref="C44:D46" si="31">K9</f>
        <v>6.116570436762861E-5</v>
      </c>
      <c r="D44" s="12">
        <f t="shared" si="31"/>
        <v>3.5691782219932365E-6</v>
      </c>
      <c r="E44" s="14">
        <f t="shared" si="30"/>
        <v>78498892799.999954</v>
      </c>
      <c r="F44" s="13">
        <f t="shared" si="29"/>
        <v>4801440.0701909671</v>
      </c>
      <c r="I44" s="1" t="str">
        <f>J39</f>
        <v>6)</v>
      </c>
      <c r="J44" s="1" t="str">
        <f>I39</f>
        <v>5)</v>
      </c>
    </row>
    <row r="45" spans="1:10" x14ac:dyDescent="0.2">
      <c r="A45" s="7">
        <v>2</v>
      </c>
      <c r="B45" s="2">
        <v>0.15</v>
      </c>
      <c r="C45" s="13">
        <f t="shared" si="31"/>
        <v>6.2342351471836627E-5</v>
      </c>
      <c r="D45" s="12">
        <f t="shared" si="31"/>
        <v>2.1204986148056725E-6</v>
      </c>
      <c r="E45" s="14">
        <f t="shared" si="30"/>
        <v>222394485264.522</v>
      </c>
      <c r="F45" s="13">
        <f t="shared" si="29"/>
        <v>13864595.165759023</v>
      </c>
      <c r="I45" s="10" t="s">
        <v>19</v>
      </c>
      <c r="J45" s="2" t="str">
        <f>I40</f>
        <v>u(śr waż λ)</v>
      </c>
    </row>
    <row r="46" spans="1:10" x14ac:dyDescent="0.25">
      <c r="A46" s="7">
        <v>3</v>
      </c>
      <c r="B46" s="2">
        <v>0.15</v>
      </c>
      <c r="C46" s="13">
        <f t="shared" si="31"/>
        <v>6.1419516128867078E-5</v>
      </c>
      <c r="D46" s="12">
        <f t="shared" si="31"/>
        <v>3.6831607759334149E-6</v>
      </c>
      <c r="E46" s="14">
        <f t="shared" si="30"/>
        <v>73715471232.72406</v>
      </c>
      <c r="F46" s="13">
        <f t="shared" si="29"/>
        <v>4527568.5743253324</v>
      </c>
      <c r="H46" s="2" t="s">
        <v>28</v>
      </c>
      <c r="I46" s="2" t="str">
        <f>J41</f>
        <v>0,00006299(27)</v>
      </c>
      <c r="J46" s="11">
        <f>I41</f>
        <v>2.7580401214938222E-7</v>
      </c>
    </row>
    <row r="47" spans="1:10" x14ac:dyDescent="0.25">
      <c r="A47" s="7">
        <v>1</v>
      </c>
      <c r="B47" s="2">
        <v>0.2</v>
      </c>
      <c r="C47" s="13">
        <f t="shared" ref="C47:D49" si="32">K15</f>
        <v>6.2220215274423393E-5</v>
      </c>
      <c r="D47" s="12">
        <f t="shared" si="32"/>
        <v>3.3633360665829283E-6</v>
      </c>
      <c r="E47" s="14">
        <f t="shared" si="30"/>
        <v>88401466800.000092</v>
      </c>
      <c r="F47" s="13">
        <f t="shared" si="29"/>
        <v>5500358.2948707985</v>
      </c>
      <c r="H47" s="2" t="s">
        <v>26</v>
      </c>
      <c r="I47" s="2" t="str">
        <f>J42</f>
        <v>629,9(27)</v>
      </c>
      <c r="J47" s="15">
        <f>I42</f>
        <v>2.7580401214938224</v>
      </c>
    </row>
    <row r="48" spans="1:10" x14ac:dyDescent="0.25">
      <c r="A48" s="7">
        <v>2</v>
      </c>
      <c r="B48" s="2">
        <v>0.2</v>
      </c>
      <c r="C48" s="13">
        <f t="shared" si="32"/>
        <v>6.0894058768842837E-5</v>
      </c>
      <c r="D48" s="12">
        <f t="shared" si="32"/>
        <v>1.7922344477346479E-6</v>
      </c>
      <c r="E48" s="14">
        <f t="shared" si="30"/>
        <v>311322392342.24933</v>
      </c>
      <c r="F48" s="13">
        <f t="shared" si="29"/>
        <v>18957684.055345677</v>
      </c>
    </row>
    <row r="49" spans="1:10" x14ac:dyDescent="0.25">
      <c r="A49" s="7">
        <v>3</v>
      </c>
      <c r="B49" s="2">
        <v>0.2</v>
      </c>
      <c r="C49" s="13">
        <f t="shared" si="32"/>
        <v>6.2635689379315256E-5</v>
      </c>
      <c r="D49" s="12">
        <f t="shared" si="32"/>
        <v>2.5599043117906848E-6</v>
      </c>
      <c r="E49" s="14">
        <f t="shared" si="30"/>
        <v>152599298188.03824</v>
      </c>
      <c r="F49" s="13">
        <f t="shared" si="29"/>
        <v>9558162.2408074681</v>
      </c>
    </row>
    <row r="50" spans="1:10" x14ac:dyDescent="0.25">
      <c r="A50" s="7">
        <v>1</v>
      </c>
      <c r="B50" s="2">
        <v>0.25</v>
      </c>
      <c r="C50" s="13">
        <f t="shared" ref="C50:D52" si="33">K21</f>
        <v>6.1587738773295785E-5</v>
      </c>
      <c r="D50" s="12">
        <f t="shared" si="33"/>
        <v>3.1525938198030192E-6</v>
      </c>
      <c r="E50" s="14">
        <f t="shared" si="30"/>
        <v>100615284674.99995</v>
      </c>
      <c r="F50" s="13">
        <f t="shared" si="29"/>
        <v>6196667.8691646876</v>
      </c>
    </row>
    <row r="51" spans="1:10" x14ac:dyDescent="0.25">
      <c r="A51" s="7">
        <v>2</v>
      </c>
      <c r="B51" s="2">
        <v>0.25</v>
      </c>
      <c r="C51" s="13">
        <f t="shared" si="33"/>
        <v>6.243094820834299E-5</v>
      </c>
      <c r="D51" s="12">
        <f t="shared" si="33"/>
        <v>2.345567672798584E-6</v>
      </c>
      <c r="E51" s="14">
        <f t="shared" si="30"/>
        <v>181762406943.68582</v>
      </c>
      <c r="F51" s="13">
        <f t="shared" si="29"/>
        <v>11347599.414125012</v>
      </c>
      <c r="H51" s="2" t="s">
        <v>35</v>
      </c>
      <c r="I51" s="2" t="s">
        <v>6</v>
      </c>
      <c r="J51" s="2" t="s">
        <v>13</v>
      </c>
    </row>
    <row r="52" spans="1:10" x14ac:dyDescent="0.25">
      <c r="A52" s="7">
        <v>3</v>
      </c>
      <c r="B52" s="2">
        <v>0.25</v>
      </c>
      <c r="C52" s="13">
        <f t="shared" si="33"/>
        <v>6.3472984126403611E-5</v>
      </c>
      <c r="D52" s="12">
        <f t="shared" si="33"/>
        <v>3.1855213978527374E-7</v>
      </c>
      <c r="E52" s="14">
        <f t="shared" si="30"/>
        <v>9854598769199.998</v>
      </c>
      <c r="F52" s="13">
        <f t="shared" si="29"/>
        <v>625500791.24950802</v>
      </c>
      <c r="H52" s="2" t="s">
        <v>28</v>
      </c>
      <c r="I52" s="2"/>
      <c r="J52" s="11"/>
    </row>
    <row r="53" spans="1:10" x14ac:dyDescent="0.25">
      <c r="A53" s="7">
        <v>1</v>
      </c>
      <c r="B53" s="2">
        <v>0.3</v>
      </c>
      <c r="C53" s="13">
        <f t="shared" ref="C53:D55" si="34">K27</f>
        <v>6.2746747984227357E-5</v>
      </c>
      <c r="D53" s="12">
        <f t="shared" si="34"/>
        <v>4.3538248872370751E-6</v>
      </c>
      <c r="E53" s="14">
        <f t="shared" si="30"/>
        <v>52754326746.592445</v>
      </c>
      <c r="F53" s="13">
        <f t="shared" si="29"/>
        <v>3310162.4454460209</v>
      </c>
      <c r="H53" s="2" t="s">
        <v>26</v>
      </c>
      <c r="I53" s="2"/>
      <c r="J53" s="15"/>
    </row>
    <row r="54" spans="1:10" x14ac:dyDescent="0.25">
      <c r="A54" s="7">
        <v>2</v>
      </c>
      <c r="B54" s="2">
        <v>0.3</v>
      </c>
      <c r="C54" s="13">
        <f t="shared" si="34"/>
        <v>6.2563727953273213E-5</v>
      </c>
      <c r="D54" s="12">
        <f t="shared" si="34"/>
        <v>2.735578152930473E-6</v>
      </c>
      <c r="E54" s="14">
        <f t="shared" si="30"/>
        <v>133629316375.33028</v>
      </c>
      <c r="F54" s="13">
        <f t="shared" si="29"/>
        <v>8360348.1962880408</v>
      </c>
    </row>
    <row r="55" spans="1:10" x14ac:dyDescent="0.25">
      <c r="A55" s="7">
        <v>3</v>
      </c>
      <c r="B55" s="2">
        <v>0.3</v>
      </c>
      <c r="C55" s="13">
        <f t="shared" si="34"/>
        <v>6.3513922365340735E-5</v>
      </c>
      <c r="D55" s="12">
        <f t="shared" si="34"/>
        <v>2.1641421988923841E-6</v>
      </c>
      <c r="E55" s="14">
        <f t="shared" si="30"/>
        <v>213515010943.27005</v>
      </c>
      <c r="F55" s="13">
        <f t="shared" si="29"/>
        <v>13561175.828885732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A725-1A1C-4F2D-9234-A62E4BB6A2B9}">
  <dimension ref="A1:S55"/>
  <sheetViews>
    <sheetView zoomScale="72" zoomScaleNormal="115" workbookViewId="0">
      <selection activeCell="F58" sqref="F58"/>
    </sheetView>
  </sheetViews>
  <sheetFormatPr defaultColWidth="8.7109375" defaultRowHeight="15" x14ac:dyDescent="0.25"/>
  <cols>
    <col min="1" max="1" width="8.7109375" style="1"/>
    <col min="2" max="2" width="12" style="1" bestFit="1" customWidth="1"/>
    <col min="3" max="3" width="13.140625" style="1" bestFit="1" customWidth="1"/>
    <col min="4" max="4" width="8.7109375" style="1"/>
    <col min="5" max="5" width="13.140625" style="1" bestFit="1" customWidth="1"/>
    <col min="6" max="6" width="14" style="1" bestFit="1" customWidth="1"/>
    <col min="7" max="7" width="9.85546875" style="1" bestFit="1" customWidth="1"/>
    <col min="8" max="9" width="11.85546875" style="1" bestFit="1" customWidth="1"/>
    <col min="10" max="10" width="17.5703125" style="1" bestFit="1" customWidth="1"/>
    <col min="11" max="12" width="8.7109375" style="1"/>
    <col min="13" max="13" width="18.7109375" style="1" bestFit="1" customWidth="1"/>
    <col min="14" max="14" width="16.42578125" style="1" bestFit="1" customWidth="1"/>
    <col min="15" max="20" width="8.7109375" style="1"/>
    <col min="21" max="21" width="11.7109375" style="1" bestFit="1" customWidth="1"/>
    <col min="22" max="16384" width="8.7109375" style="1"/>
  </cols>
  <sheetData>
    <row r="1" spans="1:11" x14ac:dyDescent="0.25">
      <c r="A1" s="1" t="s">
        <v>7</v>
      </c>
      <c r="B1" s="2" t="s">
        <v>3</v>
      </c>
      <c r="C1" s="2"/>
      <c r="D1" s="2" t="s">
        <v>9</v>
      </c>
      <c r="H1" s="1" t="s">
        <v>8</v>
      </c>
      <c r="I1" s="1" t="s">
        <v>10</v>
      </c>
      <c r="J1" s="1">
        <f>1/300000</f>
        <v>3.3333333333333333E-6</v>
      </c>
    </row>
    <row r="2" spans="1:11" x14ac:dyDescent="0.2">
      <c r="B2" s="2" t="s">
        <v>27</v>
      </c>
      <c r="C2" s="2" t="s">
        <v>1</v>
      </c>
      <c r="D2" s="2" t="s">
        <v>0</v>
      </c>
      <c r="E2" s="2" t="s">
        <v>5</v>
      </c>
      <c r="F2" s="2" t="s">
        <v>15</v>
      </c>
      <c r="H2" s="3" t="s">
        <v>6</v>
      </c>
      <c r="I2" s="2" t="s">
        <v>13</v>
      </c>
      <c r="J2" s="2" t="s">
        <v>16</v>
      </c>
    </row>
    <row r="3" spans="1:11" x14ac:dyDescent="0.25">
      <c r="B3" s="2">
        <v>1</v>
      </c>
      <c r="C3" s="2"/>
      <c r="D3" s="2"/>
      <c r="E3" s="2">
        <f>(C3+D3)/2</f>
        <v>0</v>
      </c>
      <c r="F3" s="2" t="str">
        <f>_xlfn.CONCAT(FIXED(E3,RIGHT(TEXT($C$37,"0,00E+00"),2)+1,TRUE),"(",LEFT($C$37*10^LEN($C$37),2),")")</f>
        <v>0,0000(14)</v>
      </c>
      <c r="H3" s="2" t="e">
        <f>$J$1/B3*E3/SQRT(E3^2+$C$1^2)</f>
        <v>#DIV/0!</v>
      </c>
      <c r="I3" s="2" t="e">
        <f>SQRT(($J$1*$C$1^2*$C$37/B3/(E3^2+$C$1^2)^1.5)^2+(-$J$1*$C$1*E3*$C$37/B3/(E3^2+$C$1^2)^1.5)^2)</f>
        <v>#DIV/0!</v>
      </c>
      <c r="J3" s="2" t="e">
        <f>_xlfn.CONCAT(FIXED(H3,RIGHT(TEXT(I3,"0,00E+00"),2)+1,TRUE),"(",LEFT(I3*10^LEN(I3),2),")")</f>
        <v>#DIV/0!</v>
      </c>
    </row>
    <row r="4" spans="1:11" x14ac:dyDescent="0.25">
      <c r="B4" s="2">
        <v>2</v>
      </c>
      <c r="C4" s="2"/>
      <c r="D4" s="2"/>
      <c r="E4" s="2">
        <f t="shared" ref="E4:E11" si="0">(C4+D4)/2</f>
        <v>0</v>
      </c>
      <c r="F4" s="2" t="str">
        <f t="shared" ref="F4:F5" si="1">_xlfn.CONCAT(FIXED(E4,RIGHT(TEXT($C$37,"0,00E+00"),2)+1,TRUE),"(",LEFT($C$37*10^LEN($C$37),2),")")</f>
        <v>0,0000(14)</v>
      </c>
      <c r="H4" s="2" t="e">
        <f>$J$1/B4*E4/SQRT(E4^2+$C$1^2)</f>
        <v>#DIV/0!</v>
      </c>
      <c r="I4" s="2" t="e">
        <f>SQRT(($J$1*$C$1^2*$C$37/B4/(E4^2+$C$1^2)^1.5)^2+(-$J$1*$C$1*E4*$C$37/B4/(E4^2+$C$1^2)^1.5)^2)</f>
        <v>#DIV/0!</v>
      </c>
      <c r="J4" s="2" t="e">
        <f t="shared" ref="J4:J5" si="2">_xlfn.CONCAT(FIXED(H4,RIGHT(TEXT(I4,"0,00E+00"),2)+1,TRUE),"(",LEFT(I4*10^LEN(I4),2),")")</f>
        <v>#DIV/0!</v>
      </c>
    </row>
    <row r="5" spans="1:11" x14ac:dyDescent="0.25">
      <c r="B5" s="2">
        <v>3</v>
      </c>
      <c r="C5" s="2"/>
      <c r="D5" s="2"/>
      <c r="E5" s="2">
        <f t="shared" si="0"/>
        <v>0</v>
      </c>
      <c r="F5" s="2" t="str">
        <f t="shared" si="1"/>
        <v>0,0000(14)</v>
      </c>
      <c r="H5" s="2" t="e">
        <f>$J$1/B5*E5/SQRT(E5^2+$C$1^2)</f>
        <v>#DIV/0!</v>
      </c>
      <c r="I5" s="2" t="e">
        <f>SQRT(($J$1*$C$1^2*$C$37/B5/(E5^2+$C$1^2)^1.5)^2+(-$J$1*$C$1*E5*$C$37/B5/(E5^2+$C$1^2)^1.5)^2)</f>
        <v>#DIV/0!</v>
      </c>
      <c r="J5" s="2" t="e">
        <f t="shared" si="2"/>
        <v>#DIV/0!</v>
      </c>
    </row>
    <row r="7" spans="1:11" x14ac:dyDescent="0.25">
      <c r="B7" s="2" t="s">
        <v>3</v>
      </c>
      <c r="C7" s="2"/>
      <c r="D7" s="2" t="s">
        <v>9</v>
      </c>
    </row>
    <row r="8" spans="1:11" x14ac:dyDescent="0.2">
      <c r="B8" s="2" t="s">
        <v>27</v>
      </c>
      <c r="C8" s="2" t="s">
        <v>1</v>
      </c>
      <c r="D8" s="2" t="s">
        <v>0</v>
      </c>
      <c r="E8" s="2" t="s">
        <v>5</v>
      </c>
      <c r="F8" s="2" t="s">
        <v>15</v>
      </c>
      <c r="H8" s="3" t="s">
        <v>6</v>
      </c>
      <c r="I8" s="2" t="s">
        <v>13</v>
      </c>
      <c r="J8" s="2" t="s">
        <v>16</v>
      </c>
    </row>
    <row r="9" spans="1:11" x14ac:dyDescent="0.25">
      <c r="B9" s="2">
        <v>1</v>
      </c>
      <c r="C9" s="2"/>
      <c r="D9" s="2"/>
      <c r="E9" s="2">
        <f t="shared" si="0"/>
        <v>0</v>
      </c>
      <c r="F9" s="2" t="str">
        <f t="shared" ref="F9:F29" si="3">_xlfn.CONCAT(FIXED(E9,RIGHT(TEXT($C$37,"0,00E+00"),2)+1,TRUE),"(",LEFT($C$37*10^LEN($C$37),2),")")</f>
        <v>0,0000(14)</v>
      </c>
      <c r="H9" s="2" t="e">
        <f>$J$1/B9*E9/SQRT(E9^2+$C$7^2)</f>
        <v>#DIV/0!</v>
      </c>
      <c r="I9" s="2" t="e">
        <f>SQRT(($J$1*$C$7^2*$C$37/B9/(E9^2+$C$7^2)^1.5)^2+(-$J$1*$C$7*E9*$C$37/B9/(E9^2+$C$7^2)^1.5)^2)</f>
        <v>#DIV/0!</v>
      </c>
      <c r="J9" s="2" t="e">
        <f t="shared" ref="J9:J29" si="4">_xlfn.CONCAT(FIXED(H9,RIGHT(TEXT(I9,"0,00E+00"),2)+1,TRUE),"(",LEFT(I9*10^LEN(I9),2),")")</f>
        <v>#DIV/0!</v>
      </c>
      <c r="K9" s="1" t="s">
        <v>12</v>
      </c>
    </row>
    <row r="10" spans="1:11" x14ac:dyDescent="0.25">
      <c r="B10" s="2">
        <v>2</v>
      </c>
      <c r="C10" s="2"/>
      <c r="D10" s="2"/>
      <c r="E10" s="2">
        <f t="shared" si="0"/>
        <v>0</v>
      </c>
      <c r="F10" s="2" t="str">
        <f t="shared" si="3"/>
        <v>0,0000(14)</v>
      </c>
      <c r="H10" s="2" t="e">
        <f>$J$1/B10*E10/SQRT(E10^2+$C$7^2)</f>
        <v>#DIV/0!</v>
      </c>
      <c r="I10" s="2" t="e">
        <f>SQRT(($J$1*$C$7^2*$C$37/B10/(E10^2+$C$7^2)^1.5)^2+(-$J$1*$C$7*E10*$C$37/B10/(E10^2+$C$7^2)^1.5)^2)</f>
        <v>#DIV/0!</v>
      </c>
      <c r="J10" s="2" t="e">
        <f t="shared" si="4"/>
        <v>#DIV/0!</v>
      </c>
    </row>
    <row r="11" spans="1:11" x14ac:dyDescent="0.25">
      <c r="B11" s="2">
        <v>3</v>
      </c>
      <c r="C11" s="2"/>
      <c r="D11" s="2"/>
      <c r="E11" s="2">
        <f t="shared" si="0"/>
        <v>0</v>
      </c>
      <c r="F11" s="2" t="str">
        <f t="shared" si="3"/>
        <v>0,0000(14)</v>
      </c>
      <c r="H11" s="2" t="e">
        <f>$J$1/B11*E11/SQRT(E11^2+$C$7^2)</f>
        <v>#DIV/0!</v>
      </c>
      <c r="I11" s="2" t="e">
        <f>SQRT(($J$1*$C$7^2*$C$37/B11/(E11^2+$C$7^2)^1.5)^2+(-$J$1*$C$7*E11*$C$37/B11/(E11^2+$C$7^2)^1.5)^2)</f>
        <v>#DIV/0!</v>
      </c>
      <c r="J11" s="2" t="e">
        <f t="shared" si="4"/>
        <v>#DIV/0!</v>
      </c>
    </row>
    <row r="13" spans="1:11" x14ac:dyDescent="0.25">
      <c r="B13" s="2" t="s">
        <v>3</v>
      </c>
      <c r="C13" s="2"/>
      <c r="D13" s="2" t="s">
        <v>9</v>
      </c>
    </row>
    <row r="14" spans="1:11" x14ac:dyDescent="0.2">
      <c r="B14" s="2" t="s">
        <v>27</v>
      </c>
      <c r="C14" s="2" t="s">
        <v>1</v>
      </c>
      <c r="D14" s="2" t="s">
        <v>0</v>
      </c>
      <c r="E14" s="2" t="s">
        <v>5</v>
      </c>
      <c r="F14" s="2" t="s">
        <v>15</v>
      </c>
      <c r="H14" s="3" t="s">
        <v>6</v>
      </c>
      <c r="I14" s="2" t="s">
        <v>13</v>
      </c>
      <c r="J14" s="2" t="s">
        <v>16</v>
      </c>
    </row>
    <row r="15" spans="1:11" x14ac:dyDescent="0.25">
      <c r="B15" s="2">
        <v>1</v>
      </c>
      <c r="C15" s="2"/>
      <c r="D15" s="2"/>
      <c r="E15" s="2">
        <f t="shared" ref="E15:E29" si="5">(C15+D15)/2</f>
        <v>0</v>
      </c>
      <c r="F15" s="2" t="str">
        <f t="shared" ref="F15" si="6">_xlfn.CONCAT(FIXED(E15,RIGHT(TEXT($C$37,"0,00E+00"),2)+1,TRUE),"(",LEFT($C$37*10^LEN($C$37),2),")")</f>
        <v>0,0000(14)</v>
      </c>
      <c r="H15" s="2" t="e">
        <f>$J$1/B15*E15/SQRT(E15^2+$C$13^2)</f>
        <v>#DIV/0!</v>
      </c>
      <c r="I15" s="2" t="e">
        <f>SQRT(($J$1*$C$13^2*$C$37/B15/(E15^2+$C$13^2)^1.5)^2+(-$J$1*$C$13*E15*$C$37/B15/(E15^2+$C$13^2)^1.5)^2)</f>
        <v>#DIV/0!</v>
      </c>
      <c r="J15" s="2" t="e">
        <f t="shared" ref="J15" si="7">_xlfn.CONCAT(FIXED(H15,RIGHT(TEXT(I15,"0,00E+00"),2)+1,TRUE),"(",LEFT(I15*10^LEN(I15),2),")")</f>
        <v>#DIV/0!</v>
      </c>
    </row>
    <row r="16" spans="1:11" x14ac:dyDescent="0.25">
      <c r="B16" s="2">
        <v>2</v>
      </c>
      <c r="C16" s="2"/>
      <c r="D16" s="2"/>
      <c r="E16" s="2">
        <f t="shared" si="5"/>
        <v>0</v>
      </c>
      <c r="F16" s="2" t="str">
        <f t="shared" si="3"/>
        <v>0,0000(14)</v>
      </c>
      <c r="H16" s="2" t="e">
        <f>$J$1/B16*E16/SQRT(E16^2+$C$13^2)</f>
        <v>#DIV/0!</v>
      </c>
      <c r="I16" s="2" t="e">
        <f>SQRT(($J$1*$C$13^2*$C$37/B16/(E16^2+$C$13^2)^1.5)^2+(-$J$1*$C$13*E16*$C$37/B16/(E16^2+$C$13^2)^1.5)^2)</f>
        <v>#DIV/0!</v>
      </c>
      <c r="J16" s="2" t="e">
        <f t="shared" si="4"/>
        <v>#DIV/0!</v>
      </c>
    </row>
    <row r="17" spans="2:19" x14ac:dyDescent="0.25">
      <c r="B17" s="2">
        <v>3</v>
      </c>
      <c r="C17" s="2"/>
      <c r="D17" s="2"/>
      <c r="E17" s="2">
        <f t="shared" si="5"/>
        <v>0</v>
      </c>
      <c r="F17" s="2" t="str">
        <f t="shared" si="3"/>
        <v>0,0000(14)</v>
      </c>
      <c r="H17" s="2" t="e">
        <f>$J$1/B17*E17/SQRT(E17^2+$C$13^2)</f>
        <v>#DIV/0!</v>
      </c>
      <c r="I17" s="2" t="e">
        <f>SQRT(($J$1*$C$13^2*$C$37/B17/(E17^2+$C$13^2)^1.5)^2+(-$J$1*$C$13*E17*$C$37/B17/(E17^2+$C$13^2)^1.5)^2)</f>
        <v>#DIV/0!</v>
      </c>
      <c r="J17" s="2" t="e">
        <f t="shared" si="4"/>
        <v>#DIV/0!</v>
      </c>
    </row>
    <row r="19" spans="2:19" x14ac:dyDescent="0.25">
      <c r="B19" s="2" t="s">
        <v>3</v>
      </c>
      <c r="C19" s="2"/>
      <c r="D19" s="2" t="s">
        <v>9</v>
      </c>
      <c r="M19" s="5"/>
    </row>
    <row r="20" spans="2:19" x14ac:dyDescent="0.2">
      <c r="B20" s="2" t="s">
        <v>27</v>
      </c>
      <c r="C20" s="2" t="s">
        <v>1</v>
      </c>
      <c r="D20" s="2" t="s">
        <v>0</v>
      </c>
      <c r="E20" s="2" t="s">
        <v>5</v>
      </c>
      <c r="F20" s="2" t="s">
        <v>15</v>
      </c>
      <c r="H20" s="3" t="s">
        <v>6</v>
      </c>
      <c r="I20" s="2" t="s">
        <v>13</v>
      </c>
      <c r="J20" s="2" t="s">
        <v>16</v>
      </c>
    </row>
    <row r="21" spans="2:19" x14ac:dyDescent="0.25">
      <c r="B21" s="2">
        <v>1</v>
      </c>
      <c r="C21" s="2"/>
      <c r="D21" s="2"/>
      <c r="E21" s="2">
        <f t="shared" si="5"/>
        <v>0</v>
      </c>
      <c r="F21" s="2" t="str">
        <f t="shared" ref="F21" si="8">_xlfn.CONCAT(FIXED(E21,RIGHT(TEXT($C$37,"0,00E+00"),2)+1,TRUE),"(",LEFT($C$37*10^LEN($C$37),2),")")</f>
        <v>0,0000(14)</v>
      </c>
      <c r="H21" s="2" t="e">
        <f>$J$1/B21*E21/SQRT(E21^2+$C$19^2)</f>
        <v>#DIV/0!</v>
      </c>
      <c r="I21" s="2" t="e">
        <f>SQRT(($J$1*$C$19^2*$C$37/B21/(E21^2+$C$19^2)^1.5)^2+(-$J$1*$C$19*E21*$C$37/B21/(E21^2+$C$19^2)^1.5)^2)</f>
        <v>#DIV/0!</v>
      </c>
      <c r="J21" s="2" t="e">
        <f t="shared" ref="J21" si="9">_xlfn.CONCAT(FIXED(H21,RIGHT(TEXT(I21,"0,00E+00"),2)+1,TRUE),"(",LEFT(I21*10^LEN(I21),2),")")</f>
        <v>#DIV/0!</v>
      </c>
      <c r="L21" s="4"/>
      <c r="M21" s="4"/>
      <c r="N21" s="4"/>
      <c r="O21" s="4"/>
    </row>
    <row r="22" spans="2:19" x14ac:dyDescent="0.25">
      <c r="B22" s="2">
        <v>2</v>
      </c>
      <c r="C22" s="2"/>
      <c r="D22" s="2"/>
      <c r="E22" s="2">
        <f t="shared" si="5"/>
        <v>0</v>
      </c>
      <c r="F22" s="2" t="str">
        <f t="shared" si="3"/>
        <v>0,0000(14)</v>
      </c>
      <c r="H22" s="2" t="e">
        <f>$J$1/B22*E22/SQRT(E22^2+$C$19^2)</f>
        <v>#DIV/0!</v>
      </c>
      <c r="I22" s="2" t="e">
        <f>SQRT(($J$1*$C$19^2*$C$37/B22/(E22^2+$C$19^2)^1.5)^2+(-$J$1*$C$19*E22*$C$37/B22/(E22^2+$C$19^2)^1.5)^2)</f>
        <v>#DIV/0!</v>
      </c>
      <c r="J22" s="2" t="e">
        <f t="shared" si="4"/>
        <v>#DIV/0!</v>
      </c>
      <c r="L22" s="4"/>
      <c r="M22" s="4"/>
      <c r="N22" s="4"/>
      <c r="O22" s="4"/>
      <c r="S22" s="6"/>
    </row>
    <row r="23" spans="2:19" x14ac:dyDescent="0.25">
      <c r="B23" s="2">
        <v>3</v>
      </c>
      <c r="C23" s="2"/>
      <c r="D23" s="2"/>
      <c r="E23" s="2">
        <f t="shared" si="5"/>
        <v>0</v>
      </c>
      <c r="F23" s="2" t="str">
        <f t="shared" si="3"/>
        <v>0,0000(14)</v>
      </c>
      <c r="H23" s="2" t="e">
        <f>$J$1/B23*E23/SQRT(E23^2+$C$19^2)</f>
        <v>#DIV/0!</v>
      </c>
      <c r="I23" s="2" t="e">
        <f>SQRT(($J$1*$C$19^2*$C$37/B23/(E23^2+$C$19^2)^1.5)^2+(-$J$1*$C$19*E23*$C$37/B23/(E23^2+$C$19^2)^1.5)^2)</f>
        <v>#DIV/0!</v>
      </c>
      <c r="J23" s="2" t="e">
        <f t="shared" si="4"/>
        <v>#DIV/0!</v>
      </c>
    </row>
    <row r="24" spans="2:19" x14ac:dyDescent="0.25">
      <c r="L24" s="4"/>
      <c r="M24" s="4"/>
      <c r="N24" s="4"/>
      <c r="O24" s="4"/>
    </row>
    <row r="25" spans="2:19" x14ac:dyDescent="0.25">
      <c r="B25" s="2" t="s">
        <v>3</v>
      </c>
      <c r="C25" s="2"/>
      <c r="D25" s="2" t="s">
        <v>9</v>
      </c>
      <c r="L25" s="4"/>
      <c r="M25" s="4"/>
      <c r="N25" s="4"/>
      <c r="O25" s="4"/>
    </row>
    <row r="26" spans="2:19" x14ac:dyDescent="0.2">
      <c r="B26" s="2" t="s">
        <v>27</v>
      </c>
      <c r="C26" s="2" t="s">
        <v>1</v>
      </c>
      <c r="D26" s="2" t="s">
        <v>0</v>
      </c>
      <c r="E26" s="2" t="s">
        <v>5</v>
      </c>
      <c r="F26" s="2" t="s">
        <v>15</v>
      </c>
      <c r="H26" s="3" t="s">
        <v>6</v>
      </c>
      <c r="I26" s="2" t="s">
        <v>13</v>
      </c>
      <c r="J26" s="2" t="s">
        <v>16</v>
      </c>
    </row>
    <row r="27" spans="2:19" x14ac:dyDescent="0.25">
      <c r="B27" s="2">
        <v>1</v>
      </c>
      <c r="C27" s="2"/>
      <c r="D27" s="2"/>
      <c r="E27" s="2">
        <f t="shared" ref="E27" si="10">(C27+D27)/2</f>
        <v>0</v>
      </c>
      <c r="F27" s="2" t="str">
        <f t="shared" ref="F27" si="11">_xlfn.CONCAT(FIXED(E27,RIGHT(TEXT($C$37,"0,00E+00"),2)+1,TRUE),"(",LEFT($C$37*10^LEN($C$37),2),")")</f>
        <v>0,0000(14)</v>
      </c>
      <c r="H27" s="2" t="e">
        <f>$J$1/B27*E27/SQRT(E27^2+$C$25^2)</f>
        <v>#DIV/0!</v>
      </c>
      <c r="I27" s="2" t="e">
        <f>SQRT(($J$1*$C$25^2*$C$37/B27/(E27^2+$C$25^2)^1.5)^2+(-$J$1*$C$25*E27*$C$37/B27/(E27^2+$C$25^2)^1.5)^2)</f>
        <v>#DIV/0!</v>
      </c>
      <c r="J27" s="2" t="e">
        <f t="shared" ref="J27" si="12">_xlfn.CONCAT(FIXED(H27,RIGHT(TEXT(I27,"0,00E+00"),2)+1,TRUE),"(",LEFT(I27*10^LEN(I27),2),")")</f>
        <v>#DIV/0!</v>
      </c>
      <c r="L27" s="4"/>
      <c r="M27" s="4"/>
      <c r="N27" s="4"/>
    </row>
    <row r="28" spans="2:19" x14ac:dyDescent="0.25">
      <c r="B28" s="2">
        <v>2</v>
      </c>
      <c r="C28" s="2"/>
      <c r="D28" s="2"/>
      <c r="E28" s="2">
        <f t="shared" si="5"/>
        <v>0</v>
      </c>
      <c r="F28" s="2" t="str">
        <f t="shared" si="3"/>
        <v>0,0000(14)</v>
      </c>
      <c r="H28" s="2" t="e">
        <f>$J$1/B28*E28/SQRT(E28^2+$C$25^2)</f>
        <v>#DIV/0!</v>
      </c>
      <c r="I28" s="2" t="e">
        <f>SQRT(($J$1*$C$25^2*$C$37/B28/(E28^2+$C$25^2)^1.5)^2+(-$J$1*$C$25*E28*$C$37/B28/(E28^2+$C$25^2)^1.5)^2)</f>
        <v>#DIV/0!</v>
      </c>
      <c r="J28" s="2" t="e">
        <f t="shared" si="4"/>
        <v>#DIV/0!</v>
      </c>
      <c r="L28" s="4"/>
      <c r="M28" s="4"/>
      <c r="N28" s="4"/>
    </row>
    <row r="29" spans="2:19" x14ac:dyDescent="0.25">
      <c r="B29" s="2">
        <v>3</v>
      </c>
      <c r="C29" s="2"/>
      <c r="D29" s="2"/>
      <c r="E29" s="2">
        <f t="shared" si="5"/>
        <v>0</v>
      </c>
      <c r="F29" s="2" t="str">
        <f t="shared" si="3"/>
        <v>0,0000(14)</v>
      </c>
      <c r="H29" s="2" t="e">
        <f>$J$1/B29*E29/SQRT(E29^2+$C$25^2)</f>
        <v>#DIV/0!</v>
      </c>
      <c r="I29" s="2" t="e">
        <f>SQRT(($J$1*$C$25^2*$C$37/B29/(E29^2+$C$25^2)^1.5)^2+(-$J$1*$C$25*E29*$C$37/B29/(E29^2+$C$25^2)^1.5)^2)</f>
        <v>#DIV/0!</v>
      </c>
      <c r="J29" s="2" t="e">
        <f t="shared" si="4"/>
        <v>#DIV/0!</v>
      </c>
    </row>
    <row r="31" spans="2:19" x14ac:dyDescent="0.25">
      <c r="B31" s="1" t="s">
        <v>11</v>
      </c>
    </row>
    <row r="32" spans="2:19" x14ac:dyDescent="0.25">
      <c r="B32" s="1">
        <v>2E-3</v>
      </c>
    </row>
    <row r="37" spans="1:10" x14ac:dyDescent="0.25">
      <c r="B37" s="1" t="s">
        <v>24</v>
      </c>
      <c r="C37" s="1">
        <f>(SQRT(2*B32^2))/2</f>
        <v>1.414213562373095E-3</v>
      </c>
    </row>
    <row r="39" spans="1:10" x14ac:dyDescent="0.25">
      <c r="H39" s="1" t="s">
        <v>14</v>
      </c>
      <c r="I39" s="1" t="s">
        <v>22</v>
      </c>
      <c r="J39" s="1" t="s">
        <v>23</v>
      </c>
    </row>
    <row r="40" spans="1:10" x14ac:dyDescent="0.2">
      <c r="B40" s="2" t="s">
        <v>3</v>
      </c>
      <c r="C40" s="3" t="s">
        <v>6</v>
      </c>
      <c r="D40" s="2" t="s">
        <v>13</v>
      </c>
      <c r="E40" s="2" t="s">
        <v>18</v>
      </c>
      <c r="F40" s="2" t="s">
        <v>17</v>
      </c>
      <c r="G40" s="2" t="s">
        <v>29</v>
      </c>
      <c r="H40" s="3" t="s">
        <v>19</v>
      </c>
      <c r="I40" s="2" t="s">
        <v>20</v>
      </c>
      <c r="J40" s="2" t="s">
        <v>21</v>
      </c>
    </row>
    <row r="41" spans="1:10" x14ac:dyDescent="0.25">
      <c r="A41" s="7">
        <v>1</v>
      </c>
      <c r="B41" s="2">
        <v>0.1</v>
      </c>
      <c r="C41" s="2" t="e">
        <f t="shared" ref="C41:D43" si="13">H3</f>
        <v>#DIV/0!</v>
      </c>
      <c r="D41" s="2" t="e">
        <f t="shared" si="13"/>
        <v>#DIV/0!</v>
      </c>
      <c r="E41" s="2" t="e">
        <f>1/D41^2</f>
        <v>#DIV/0!</v>
      </c>
      <c r="F41" s="2" t="e">
        <f>C41*E41</f>
        <v>#DIV/0!</v>
      </c>
      <c r="G41" s="2" t="s">
        <v>25</v>
      </c>
      <c r="H41" s="8" t="e">
        <f>SUM(F41:F55)/SUM(E41:E55)</f>
        <v>#DIV/0!</v>
      </c>
      <c r="I41" s="8" t="e">
        <f>SQRT(1/SUM(E41:E55))</f>
        <v>#DIV/0!</v>
      </c>
      <c r="J41" s="2" t="e">
        <f>_xlfn.CONCAT(FIXED(H41,RIGHT(TEXT(I41,"0,00E+00"),2)+1,TRUE),"(",LEFT(I41*10^LEN(I41),2),")")</f>
        <v>#DIV/0!</v>
      </c>
    </row>
    <row r="42" spans="1:10" x14ac:dyDescent="0.25">
      <c r="A42" s="7">
        <v>2</v>
      </c>
      <c r="B42" s="2">
        <v>0.1</v>
      </c>
      <c r="C42" s="2" t="e">
        <f t="shared" si="13"/>
        <v>#DIV/0!</v>
      </c>
      <c r="D42" s="2" t="e">
        <f t="shared" si="13"/>
        <v>#DIV/0!</v>
      </c>
      <c r="E42" s="2" t="e">
        <f t="shared" ref="E42:E55" si="14">1/D42^2</f>
        <v>#DIV/0!</v>
      </c>
      <c r="F42" s="2" t="e">
        <f t="shared" ref="F42:F55" si="15">C42*E42</f>
        <v>#DIV/0!</v>
      </c>
      <c r="G42" s="2" t="s">
        <v>26</v>
      </c>
      <c r="H42" s="8" t="e">
        <f>H41*10^9</f>
        <v>#DIV/0!</v>
      </c>
      <c r="I42" s="8" t="e">
        <f>I41*10^9</f>
        <v>#DIV/0!</v>
      </c>
      <c r="J42" s="2" t="e">
        <f>_xlfn.CONCAT(FIXED(H42,RIGHT(TEXT(I42,"0,00E+00"),2)+1,TRUE),"(",LEFT(I42*10^LEN(I42),2),")")</f>
        <v>#DIV/0!</v>
      </c>
    </row>
    <row r="43" spans="1:10" x14ac:dyDescent="0.25">
      <c r="A43" s="7">
        <v>3</v>
      </c>
      <c r="B43" s="2">
        <v>0.1</v>
      </c>
      <c r="C43" s="2" t="e">
        <f t="shared" si="13"/>
        <v>#DIV/0!</v>
      </c>
      <c r="D43" s="2" t="e">
        <f t="shared" si="13"/>
        <v>#DIV/0!</v>
      </c>
      <c r="E43" s="2" t="e">
        <f t="shared" si="14"/>
        <v>#DIV/0!</v>
      </c>
      <c r="F43" s="2" t="e">
        <f t="shared" si="15"/>
        <v>#DIV/0!</v>
      </c>
    </row>
    <row r="44" spans="1:10" x14ac:dyDescent="0.25">
      <c r="A44" s="7">
        <v>1</v>
      </c>
      <c r="B44" s="2">
        <v>0.15</v>
      </c>
      <c r="C44" s="2" t="e">
        <f t="shared" ref="C44:D46" si="16">H9</f>
        <v>#DIV/0!</v>
      </c>
      <c r="D44" s="2" t="e">
        <f t="shared" si="16"/>
        <v>#DIV/0!</v>
      </c>
      <c r="E44" s="2" t="e">
        <f t="shared" si="14"/>
        <v>#DIV/0!</v>
      </c>
      <c r="F44" s="2" t="e">
        <f t="shared" si="15"/>
        <v>#DIV/0!</v>
      </c>
    </row>
    <row r="45" spans="1:10" x14ac:dyDescent="0.25">
      <c r="A45" s="7">
        <v>2</v>
      </c>
      <c r="B45" s="2">
        <v>0.15</v>
      </c>
      <c r="C45" s="2" t="e">
        <f t="shared" si="16"/>
        <v>#DIV/0!</v>
      </c>
      <c r="D45" s="2" t="e">
        <f t="shared" si="16"/>
        <v>#DIV/0!</v>
      </c>
      <c r="E45" s="2" t="e">
        <f t="shared" si="14"/>
        <v>#DIV/0!</v>
      </c>
      <c r="F45" s="2" t="e">
        <f t="shared" si="15"/>
        <v>#DIV/0!</v>
      </c>
    </row>
    <row r="46" spans="1:10" x14ac:dyDescent="0.25">
      <c r="A46" s="7">
        <v>3</v>
      </c>
      <c r="B46" s="2">
        <v>0.15</v>
      </c>
      <c r="C46" s="2" t="e">
        <f t="shared" si="16"/>
        <v>#DIV/0!</v>
      </c>
      <c r="D46" s="2" t="e">
        <f t="shared" si="16"/>
        <v>#DIV/0!</v>
      </c>
      <c r="E46" s="2" t="e">
        <f t="shared" si="14"/>
        <v>#DIV/0!</v>
      </c>
      <c r="F46" s="2" t="e">
        <f t="shared" si="15"/>
        <v>#DIV/0!</v>
      </c>
    </row>
    <row r="47" spans="1:10" x14ac:dyDescent="0.25">
      <c r="A47" s="7">
        <v>1</v>
      </c>
      <c r="B47" s="2">
        <v>0.2</v>
      </c>
      <c r="C47" s="2" t="e">
        <f t="shared" ref="C47:D49" si="17">H15</f>
        <v>#DIV/0!</v>
      </c>
      <c r="D47" s="2" t="e">
        <f t="shared" si="17"/>
        <v>#DIV/0!</v>
      </c>
      <c r="E47" s="2" t="e">
        <f t="shared" si="14"/>
        <v>#DIV/0!</v>
      </c>
      <c r="F47" s="2" t="e">
        <f t="shared" si="15"/>
        <v>#DIV/0!</v>
      </c>
    </row>
    <row r="48" spans="1:10" x14ac:dyDescent="0.25">
      <c r="A48" s="7">
        <v>2</v>
      </c>
      <c r="B48" s="2">
        <v>0.2</v>
      </c>
      <c r="C48" s="2" t="e">
        <f t="shared" si="17"/>
        <v>#DIV/0!</v>
      </c>
      <c r="D48" s="2" t="e">
        <f t="shared" si="17"/>
        <v>#DIV/0!</v>
      </c>
      <c r="E48" s="2" t="e">
        <f t="shared" si="14"/>
        <v>#DIV/0!</v>
      </c>
      <c r="F48" s="2" t="e">
        <f t="shared" si="15"/>
        <v>#DIV/0!</v>
      </c>
    </row>
    <row r="49" spans="1:6" x14ac:dyDescent="0.25">
      <c r="A49" s="7">
        <v>3</v>
      </c>
      <c r="B49" s="2">
        <v>0.2</v>
      </c>
      <c r="C49" s="2" t="e">
        <f t="shared" si="17"/>
        <v>#DIV/0!</v>
      </c>
      <c r="D49" s="2" t="e">
        <f t="shared" si="17"/>
        <v>#DIV/0!</v>
      </c>
      <c r="E49" s="2" t="e">
        <f t="shared" si="14"/>
        <v>#DIV/0!</v>
      </c>
      <c r="F49" s="2" t="e">
        <f t="shared" si="15"/>
        <v>#DIV/0!</v>
      </c>
    </row>
    <row r="50" spans="1:6" x14ac:dyDescent="0.25">
      <c r="A50" s="7">
        <v>1</v>
      </c>
      <c r="B50" s="2">
        <v>0.25</v>
      </c>
      <c r="C50" s="2" t="e">
        <f t="shared" ref="C50:D52" si="18">H21</f>
        <v>#DIV/0!</v>
      </c>
      <c r="D50" s="2" t="e">
        <f t="shared" si="18"/>
        <v>#DIV/0!</v>
      </c>
      <c r="E50" s="2" t="e">
        <f t="shared" si="14"/>
        <v>#DIV/0!</v>
      </c>
      <c r="F50" s="2" t="e">
        <f t="shared" si="15"/>
        <v>#DIV/0!</v>
      </c>
    </row>
    <row r="51" spans="1:6" x14ac:dyDescent="0.25">
      <c r="A51" s="7">
        <v>2</v>
      </c>
      <c r="B51" s="2">
        <v>0.25</v>
      </c>
      <c r="C51" s="2" t="e">
        <f t="shared" si="18"/>
        <v>#DIV/0!</v>
      </c>
      <c r="D51" s="2" t="e">
        <f t="shared" si="18"/>
        <v>#DIV/0!</v>
      </c>
      <c r="E51" s="2" t="e">
        <f t="shared" si="14"/>
        <v>#DIV/0!</v>
      </c>
      <c r="F51" s="2" t="e">
        <f t="shared" si="15"/>
        <v>#DIV/0!</v>
      </c>
    </row>
    <row r="52" spans="1:6" x14ac:dyDescent="0.25">
      <c r="A52" s="7">
        <v>3</v>
      </c>
      <c r="B52" s="2">
        <v>0.25</v>
      </c>
      <c r="C52" s="2" t="e">
        <f t="shared" si="18"/>
        <v>#DIV/0!</v>
      </c>
      <c r="D52" s="2" t="e">
        <f t="shared" si="18"/>
        <v>#DIV/0!</v>
      </c>
      <c r="E52" s="2" t="e">
        <f t="shared" si="14"/>
        <v>#DIV/0!</v>
      </c>
      <c r="F52" s="2" t="e">
        <f t="shared" si="15"/>
        <v>#DIV/0!</v>
      </c>
    </row>
    <row r="53" spans="1:6" x14ac:dyDescent="0.25">
      <c r="A53" s="7">
        <v>1</v>
      </c>
      <c r="B53" s="2">
        <v>0.3</v>
      </c>
      <c r="C53" s="2" t="e">
        <f t="shared" ref="C53:D55" si="19">H27</f>
        <v>#DIV/0!</v>
      </c>
      <c r="D53" s="2" t="e">
        <f t="shared" si="19"/>
        <v>#DIV/0!</v>
      </c>
      <c r="E53" s="2" t="e">
        <f t="shared" si="14"/>
        <v>#DIV/0!</v>
      </c>
      <c r="F53" s="2" t="e">
        <f t="shared" si="15"/>
        <v>#DIV/0!</v>
      </c>
    </row>
    <row r="54" spans="1:6" x14ac:dyDescent="0.25">
      <c r="A54" s="7">
        <v>2</v>
      </c>
      <c r="B54" s="2">
        <v>0.3</v>
      </c>
      <c r="C54" s="2" t="e">
        <f t="shared" si="19"/>
        <v>#DIV/0!</v>
      </c>
      <c r="D54" s="2" t="e">
        <f t="shared" si="19"/>
        <v>#DIV/0!</v>
      </c>
      <c r="E54" s="2" t="e">
        <f t="shared" si="14"/>
        <v>#DIV/0!</v>
      </c>
      <c r="F54" s="2" t="e">
        <f t="shared" si="15"/>
        <v>#DIV/0!</v>
      </c>
    </row>
    <row r="55" spans="1:6" x14ac:dyDescent="0.25">
      <c r="A55" s="7">
        <v>3</v>
      </c>
      <c r="B55" s="2">
        <v>0.3</v>
      </c>
      <c r="C55" s="2" t="e">
        <f t="shared" si="19"/>
        <v>#DIV/0!</v>
      </c>
      <c r="D55" s="2" t="e">
        <f t="shared" si="19"/>
        <v>#DIV/0!</v>
      </c>
      <c r="E55" s="2" t="e">
        <f t="shared" si="14"/>
        <v>#DIV/0!</v>
      </c>
      <c r="F55" s="2" t="e">
        <f t="shared" si="15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9"/>
  <sheetViews>
    <sheetView zoomScale="80" zoomScaleNormal="130" workbookViewId="0">
      <selection activeCell="C1" sqref="C1:D29"/>
    </sheetView>
  </sheetViews>
  <sheetFormatPr defaultColWidth="8.7109375" defaultRowHeight="15" x14ac:dyDescent="0.25"/>
  <cols>
    <col min="1" max="16384" width="8.7109375" style="1"/>
  </cols>
  <sheetData>
    <row r="1" spans="2:8" x14ac:dyDescent="0.25">
      <c r="B1" s="2" t="s">
        <v>3</v>
      </c>
      <c r="C1" s="2">
        <v>10</v>
      </c>
      <c r="D1" s="2" t="s">
        <v>4</v>
      </c>
      <c r="F1" s="2" t="s">
        <v>3</v>
      </c>
      <c r="G1" s="2">
        <f>C1*0.01</f>
        <v>0.1</v>
      </c>
      <c r="H1" s="2" t="s">
        <v>9</v>
      </c>
    </row>
    <row r="2" spans="2:8" x14ac:dyDescent="0.25">
      <c r="B2" s="2" t="s">
        <v>2</v>
      </c>
      <c r="C2" s="2" t="s">
        <v>1</v>
      </c>
      <c r="D2" s="2" t="s">
        <v>0</v>
      </c>
      <c r="F2" s="2" t="s">
        <v>2</v>
      </c>
      <c r="G2" s="2" t="s">
        <v>1</v>
      </c>
      <c r="H2" s="2" t="s">
        <v>0</v>
      </c>
    </row>
    <row r="3" spans="2:8" x14ac:dyDescent="0.25">
      <c r="B3" s="2">
        <v>1</v>
      </c>
      <c r="C3" s="2">
        <v>1.8</v>
      </c>
      <c r="D3" s="2">
        <v>1.8</v>
      </c>
      <c r="F3" s="2">
        <v>1</v>
      </c>
      <c r="G3" s="2">
        <f>C3*0.01</f>
        <v>1.8000000000000002E-2</v>
      </c>
      <c r="H3" s="2">
        <f>D3*0.01</f>
        <v>1.8000000000000002E-2</v>
      </c>
    </row>
    <row r="4" spans="2:8" x14ac:dyDescent="0.25">
      <c r="B4" s="2">
        <v>2</v>
      </c>
      <c r="C4" s="2">
        <v>3.9</v>
      </c>
      <c r="D4" s="2">
        <v>3.9</v>
      </c>
      <c r="F4" s="2">
        <v>2</v>
      </c>
      <c r="G4" s="2">
        <f t="shared" ref="G4:G5" si="0">C4*0.01</f>
        <v>3.9E-2</v>
      </c>
      <c r="H4" s="2">
        <f t="shared" ref="H4:H5" si="1">D4*0.01</f>
        <v>3.9E-2</v>
      </c>
    </row>
    <row r="5" spans="2:8" x14ac:dyDescent="0.25">
      <c r="B5" s="2">
        <v>3</v>
      </c>
      <c r="C5" s="2">
        <v>6.6</v>
      </c>
      <c r="D5" s="2">
        <v>6.6</v>
      </c>
      <c r="F5" s="2">
        <v>3</v>
      </c>
      <c r="G5" s="2">
        <f t="shared" si="0"/>
        <v>6.6000000000000003E-2</v>
      </c>
      <c r="H5" s="2">
        <f t="shared" si="1"/>
        <v>6.6000000000000003E-2</v>
      </c>
    </row>
    <row r="7" spans="2:8" x14ac:dyDescent="0.25">
      <c r="B7" s="2" t="s">
        <v>3</v>
      </c>
      <c r="C7" s="2">
        <v>15</v>
      </c>
      <c r="D7" s="2" t="s">
        <v>4</v>
      </c>
      <c r="F7" s="2" t="s">
        <v>3</v>
      </c>
      <c r="G7" s="2">
        <f>C7*0.01</f>
        <v>0.15</v>
      </c>
      <c r="H7" s="2" t="s">
        <v>9</v>
      </c>
    </row>
    <row r="8" spans="2:8" x14ac:dyDescent="0.25">
      <c r="B8" s="2" t="s">
        <v>2</v>
      </c>
      <c r="C8" s="2" t="s">
        <v>1</v>
      </c>
      <c r="D8" s="2" t="s">
        <v>0</v>
      </c>
      <c r="F8" s="2" t="s">
        <v>2</v>
      </c>
      <c r="G8" s="2" t="s">
        <v>1</v>
      </c>
      <c r="H8" s="2" t="s">
        <v>0</v>
      </c>
    </row>
    <row r="9" spans="2:8" x14ac:dyDescent="0.25">
      <c r="B9" s="2">
        <v>1</v>
      </c>
      <c r="C9" s="2">
        <v>2.8</v>
      </c>
      <c r="D9" s="2">
        <v>2.8</v>
      </c>
      <c r="F9" s="2">
        <v>1</v>
      </c>
      <c r="G9" s="2">
        <f>C9*0.01</f>
        <v>2.7999999999999997E-2</v>
      </c>
      <c r="H9" s="2">
        <f>D9*0.01</f>
        <v>2.7999999999999997E-2</v>
      </c>
    </row>
    <row r="10" spans="2:8" x14ac:dyDescent="0.25">
      <c r="B10" s="2">
        <v>2</v>
      </c>
      <c r="C10" s="2">
        <v>6.1</v>
      </c>
      <c r="D10" s="2">
        <v>6</v>
      </c>
      <c r="F10" s="2">
        <v>2</v>
      </c>
      <c r="G10" s="2">
        <f t="shared" ref="G10:G11" si="2">C10*0.01</f>
        <v>6.0999999999999999E-2</v>
      </c>
      <c r="H10" s="2">
        <f t="shared" ref="H10:H11" si="3">D10*0.01</f>
        <v>0.06</v>
      </c>
    </row>
    <row r="11" spans="2:8" x14ac:dyDescent="0.25">
      <c r="B11" s="2">
        <v>3</v>
      </c>
      <c r="C11" s="2">
        <v>9.6999999999999993</v>
      </c>
      <c r="D11" s="2">
        <v>10.199999999999999</v>
      </c>
      <c r="F11" s="2">
        <v>3</v>
      </c>
      <c r="G11" s="2">
        <f t="shared" si="2"/>
        <v>9.6999999999999989E-2</v>
      </c>
      <c r="H11" s="2">
        <f t="shared" si="3"/>
        <v>0.10199999999999999</v>
      </c>
    </row>
    <row r="13" spans="2:8" x14ac:dyDescent="0.25">
      <c r="B13" s="2" t="s">
        <v>3</v>
      </c>
      <c r="C13" s="2">
        <v>20</v>
      </c>
      <c r="D13" s="2" t="s">
        <v>4</v>
      </c>
      <c r="F13" s="2" t="s">
        <v>3</v>
      </c>
      <c r="G13" s="2">
        <f>C13*0.01</f>
        <v>0.2</v>
      </c>
      <c r="H13" s="2" t="s">
        <v>9</v>
      </c>
    </row>
    <row r="14" spans="2:8" x14ac:dyDescent="0.25">
      <c r="B14" s="2" t="s">
        <v>2</v>
      </c>
      <c r="C14" s="2" t="s">
        <v>1</v>
      </c>
      <c r="D14" s="2" t="s">
        <v>0</v>
      </c>
      <c r="F14" s="2" t="s">
        <v>2</v>
      </c>
      <c r="G14" s="2" t="s">
        <v>1</v>
      </c>
      <c r="H14" s="2" t="s">
        <v>0</v>
      </c>
    </row>
    <row r="15" spans="2:8" x14ac:dyDescent="0.25">
      <c r="B15" s="2">
        <v>1</v>
      </c>
      <c r="C15" s="2">
        <v>3.8</v>
      </c>
      <c r="D15" s="2">
        <v>3.8</v>
      </c>
      <c r="F15" s="2">
        <v>1</v>
      </c>
      <c r="G15" s="2">
        <f>C15*0.01</f>
        <v>3.7999999999999999E-2</v>
      </c>
      <c r="H15" s="2">
        <f>D15*0.01</f>
        <v>3.7999999999999999E-2</v>
      </c>
    </row>
    <row r="16" spans="2:8" x14ac:dyDescent="0.25">
      <c r="B16" s="2">
        <v>2</v>
      </c>
      <c r="C16" s="2">
        <v>7.8</v>
      </c>
      <c r="D16" s="2">
        <v>7.9</v>
      </c>
      <c r="F16" s="2">
        <v>2</v>
      </c>
      <c r="G16" s="2">
        <f t="shared" ref="G16:G17" si="4">C16*0.01</f>
        <v>7.8E-2</v>
      </c>
      <c r="H16" s="2">
        <f t="shared" ref="H16:H17" si="5">D16*0.01</f>
        <v>7.9000000000000001E-2</v>
      </c>
    </row>
    <row r="17" spans="2:8" x14ac:dyDescent="0.25">
      <c r="B17" s="2">
        <v>3</v>
      </c>
      <c r="C17" s="2">
        <v>13.4</v>
      </c>
      <c r="D17" s="2">
        <v>13.9</v>
      </c>
      <c r="F17" s="2">
        <v>3</v>
      </c>
      <c r="G17" s="2">
        <f t="shared" si="4"/>
        <v>0.13400000000000001</v>
      </c>
      <c r="H17" s="2">
        <f t="shared" si="5"/>
        <v>0.13900000000000001</v>
      </c>
    </row>
    <row r="19" spans="2:8" x14ac:dyDescent="0.25">
      <c r="B19" s="2" t="s">
        <v>3</v>
      </c>
      <c r="C19" s="2">
        <v>25</v>
      </c>
      <c r="D19" s="2" t="s">
        <v>4</v>
      </c>
      <c r="F19" s="2" t="s">
        <v>3</v>
      </c>
      <c r="G19" s="2">
        <f>C19*0.01</f>
        <v>0.25</v>
      </c>
      <c r="H19" s="2" t="s">
        <v>9</v>
      </c>
    </row>
    <row r="20" spans="2:8" x14ac:dyDescent="0.25">
      <c r="B20" s="2" t="s">
        <v>2</v>
      </c>
      <c r="C20" s="2" t="s">
        <v>1</v>
      </c>
      <c r="D20" s="2" t="s">
        <v>0</v>
      </c>
      <c r="F20" s="2" t="s">
        <v>2</v>
      </c>
      <c r="G20" s="2" t="s">
        <v>1</v>
      </c>
      <c r="H20" s="2" t="s">
        <v>0</v>
      </c>
    </row>
    <row r="21" spans="2:8" x14ac:dyDescent="0.25">
      <c r="B21" s="2">
        <v>1</v>
      </c>
      <c r="C21" s="2">
        <v>4.7</v>
      </c>
      <c r="D21" s="2">
        <v>4.7</v>
      </c>
      <c r="F21" s="2">
        <v>1</v>
      </c>
      <c r="G21" s="2">
        <f>C21*0.01</f>
        <v>4.7E-2</v>
      </c>
      <c r="H21" s="2">
        <f>D21*0.01</f>
        <v>4.7E-2</v>
      </c>
    </row>
    <row r="22" spans="2:8" x14ac:dyDescent="0.25">
      <c r="B22" s="2">
        <v>2</v>
      </c>
      <c r="C22" s="2">
        <v>10.199999999999999</v>
      </c>
      <c r="D22" s="2">
        <v>10</v>
      </c>
      <c r="F22" s="2">
        <v>2</v>
      </c>
      <c r="G22" s="2">
        <f t="shared" ref="G22:G23" si="6">C22*0.01</f>
        <v>0.10199999999999999</v>
      </c>
      <c r="H22" s="2">
        <f t="shared" ref="H22:H23" si="7">D22*0.01</f>
        <v>0.1</v>
      </c>
    </row>
    <row r="23" spans="2:8" x14ac:dyDescent="0.25">
      <c r="B23" s="2">
        <v>3</v>
      </c>
      <c r="C23" s="2">
        <v>17.399999999999999</v>
      </c>
      <c r="D23" s="2">
        <v>17.399999999999999</v>
      </c>
      <c r="F23" s="2">
        <v>3</v>
      </c>
      <c r="G23" s="2">
        <f t="shared" si="6"/>
        <v>0.17399999999999999</v>
      </c>
      <c r="H23" s="2">
        <f t="shared" si="7"/>
        <v>0.17399999999999999</v>
      </c>
    </row>
    <row r="25" spans="2:8" x14ac:dyDescent="0.25">
      <c r="B25" s="2" t="s">
        <v>3</v>
      </c>
      <c r="C25" s="2">
        <v>30</v>
      </c>
      <c r="D25" s="2" t="s">
        <v>4</v>
      </c>
      <c r="F25" s="2" t="s">
        <v>3</v>
      </c>
      <c r="G25" s="2">
        <f>C25*0.01</f>
        <v>0.3</v>
      </c>
      <c r="H25" s="2" t="s">
        <v>9</v>
      </c>
    </row>
    <row r="26" spans="2:8" x14ac:dyDescent="0.25">
      <c r="B26" s="2" t="s">
        <v>2</v>
      </c>
      <c r="C26" s="2" t="s">
        <v>1</v>
      </c>
      <c r="D26" s="2" t="s">
        <v>0</v>
      </c>
      <c r="F26" s="2" t="s">
        <v>2</v>
      </c>
      <c r="G26" s="2" t="s">
        <v>1</v>
      </c>
      <c r="H26" s="2" t="s">
        <v>0</v>
      </c>
    </row>
    <row r="27" spans="2:8" x14ac:dyDescent="0.25">
      <c r="B27" s="2">
        <v>1</v>
      </c>
      <c r="C27" s="2">
        <v>5.7</v>
      </c>
      <c r="D27" s="2">
        <v>5.8</v>
      </c>
      <c r="F27" s="2">
        <v>1</v>
      </c>
      <c r="G27" s="2">
        <f>C27*0.01</f>
        <v>5.7000000000000002E-2</v>
      </c>
      <c r="H27" s="2">
        <f>D27*0.01</f>
        <v>5.7999999999999996E-2</v>
      </c>
    </row>
    <row r="28" spans="2:8" x14ac:dyDescent="0.25">
      <c r="B28" s="2">
        <v>2</v>
      </c>
      <c r="C28" s="2">
        <v>12</v>
      </c>
      <c r="D28" s="2">
        <v>12.3</v>
      </c>
      <c r="F28" s="2">
        <v>2</v>
      </c>
      <c r="G28" s="2">
        <f t="shared" ref="G28:G29" si="8">C28*0.01</f>
        <v>0.12</v>
      </c>
      <c r="H28" s="2">
        <f t="shared" ref="H28:H29" si="9">D28*0.01</f>
        <v>0.12300000000000001</v>
      </c>
    </row>
    <row r="29" spans="2:8" x14ac:dyDescent="0.25">
      <c r="B29" s="2">
        <v>3</v>
      </c>
      <c r="C29" s="2">
        <v>20.5</v>
      </c>
      <c r="D29" s="2">
        <v>21.3</v>
      </c>
      <c r="F29" s="2">
        <v>3</v>
      </c>
      <c r="G29" s="2">
        <f t="shared" si="8"/>
        <v>0.20500000000000002</v>
      </c>
      <c r="H29" s="2">
        <f t="shared" si="9"/>
        <v>0.21300000000000002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Zadania w cm</vt:lpstr>
      <vt:lpstr>Zadania w m</vt:lpstr>
      <vt:lpstr>Pomiar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2023-05-16T20:44:16Z</dcterms:modified>
</cp:coreProperties>
</file>