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1\"/>
    </mc:Choice>
  </mc:AlternateContent>
  <xr:revisionPtr revIDLastSave="0" documentId="13_ncr:1_{66F31FF3-E5B7-41F3-88F0-7B58C9A492F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miary" sheetId="1" r:id="rId1"/>
    <sheet name="Z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2" i="2"/>
  <c r="D10" i="2"/>
  <c r="D11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B9" i="2"/>
  <c r="C9" i="2"/>
  <c r="D9" i="2" s="1"/>
  <c r="B10" i="2"/>
  <c r="C10" i="2"/>
  <c r="B11" i="2"/>
  <c r="C11" i="2"/>
  <c r="K11" i="2" l="1"/>
  <c r="L11" i="2" s="1"/>
  <c r="M11" i="2" s="1"/>
  <c r="P11" i="2" s="1"/>
  <c r="J11" i="2"/>
  <c r="O11" i="2" s="1"/>
  <c r="J10" i="2"/>
  <c r="O10" i="2" s="1"/>
  <c r="J9" i="2"/>
  <c r="O9" i="2" s="1"/>
  <c r="K10" i="2"/>
  <c r="L10" i="2" s="1"/>
  <c r="M10" i="2" s="1"/>
  <c r="K9" i="2"/>
  <c r="L9" i="2" s="1"/>
  <c r="M9" i="2" s="1"/>
  <c r="N11" i="2" l="1"/>
  <c r="Q11" i="2"/>
  <c r="N9" i="2"/>
  <c r="P9" i="2"/>
  <c r="Q9" i="2" s="1"/>
  <c r="N10" i="2"/>
  <c r="P10" i="2"/>
  <c r="Q10" i="2" s="1"/>
  <c r="E2" i="2" l="1"/>
  <c r="B3" i="2"/>
  <c r="C3" i="2"/>
  <c r="E3" i="2"/>
  <c r="F3" i="2"/>
  <c r="G3" i="2"/>
  <c r="H3" i="2"/>
  <c r="I3" i="2"/>
  <c r="B4" i="2"/>
  <c r="C4" i="2"/>
  <c r="D4" i="2" s="1"/>
  <c r="E4" i="2"/>
  <c r="F4" i="2"/>
  <c r="G4" i="2"/>
  <c r="H4" i="2"/>
  <c r="I4" i="2"/>
  <c r="B5" i="2"/>
  <c r="C5" i="2"/>
  <c r="D5" i="2" s="1"/>
  <c r="E5" i="2"/>
  <c r="F5" i="2"/>
  <c r="G5" i="2"/>
  <c r="H5" i="2"/>
  <c r="I5" i="2"/>
  <c r="B6" i="2"/>
  <c r="C6" i="2"/>
  <c r="D6" i="2" s="1"/>
  <c r="E6" i="2"/>
  <c r="K6" i="2" s="1"/>
  <c r="L6" i="2" s="1"/>
  <c r="M6" i="2" s="1"/>
  <c r="P6" i="2" s="1"/>
  <c r="F6" i="2"/>
  <c r="G6" i="2"/>
  <c r="H6" i="2"/>
  <c r="I6" i="2"/>
  <c r="B7" i="2"/>
  <c r="C7" i="2"/>
  <c r="D7" i="2" s="1"/>
  <c r="E7" i="2"/>
  <c r="F7" i="2"/>
  <c r="G7" i="2"/>
  <c r="H7" i="2"/>
  <c r="I7" i="2"/>
  <c r="B8" i="2"/>
  <c r="C8" i="2"/>
  <c r="D8" i="2" s="1"/>
  <c r="E8" i="2"/>
  <c r="F8" i="2"/>
  <c r="G8" i="2"/>
  <c r="H8" i="2"/>
  <c r="I8" i="2"/>
  <c r="K5" i="2" l="1"/>
  <c r="L5" i="2" s="1"/>
  <c r="M5" i="2" s="1"/>
  <c r="P5" i="2" s="1"/>
  <c r="J5" i="2"/>
  <c r="N5" i="2" s="1"/>
  <c r="J4" i="2"/>
  <c r="O4" i="2" s="1"/>
  <c r="J8" i="2"/>
  <c r="O8" i="2" s="1"/>
  <c r="K8" i="2"/>
  <c r="L8" i="2" s="1"/>
  <c r="M8" i="2" s="1"/>
  <c r="P8" i="2" s="1"/>
  <c r="K7" i="2"/>
  <c r="L7" i="2" s="1"/>
  <c r="M7" i="2" s="1"/>
  <c r="P7" i="2" s="1"/>
  <c r="J6" i="2"/>
  <c r="O6" i="2" s="1"/>
  <c r="Q6" i="2" s="1"/>
  <c r="K4" i="2"/>
  <c r="L4" i="2" s="1"/>
  <c r="M4" i="2" s="1"/>
  <c r="P4" i="2" s="1"/>
  <c r="J7" i="2"/>
  <c r="O5" i="2"/>
  <c r="Q5" i="2" l="1"/>
  <c r="Q4" i="2"/>
  <c r="N8" i="2"/>
  <c r="Q8" i="2"/>
  <c r="N6" i="2"/>
  <c r="N4" i="2"/>
  <c r="O7" i="2"/>
  <c r="Q7" i="2" s="1"/>
  <c r="N7" i="2"/>
  <c r="Q16" i="2" l="1" a="1"/>
  <c r="Q16" i="2" l="1"/>
  <c r="Q18" i="2"/>
  <c r="R16" i="2"/>
  <c r="R17" i="2"/>
  <c r="Q17" i="2"/>
  <c r="R18" i="2"/>
  <c r="Q23" i="2" l="1"/>
  <c r="Q27" i="2" s="1"/>
  <c r="P23" i="2"/>
  <c r="P27" i="2" l="1"/>
  <c r="R23" i="2"/>
</calcChain>
</file>

<file path=xl/sharedStrings.xml><?xml version="1.0" encoding="utf-8"?>
<sst xmlns="http://schemas.openxmlformats.org/spreadsheetml/2006/main" count="34" uniqueCount="31">
  <si>
    <t>Lp.</t>
  </si>
  <si>
    <t>t, s</t>
  </si>
  <si>
    <t>tśr, s</t>
  </si>
  <si>
    <t>odch</t>
  </si>
  <si>
    <t>ua(tśr)</t>
  </si>
  <si>
    <t>fisher 5</t>
  </si>
  <si>
    <t>u(tśr)</t>
  </si>
  <si>
    <t>L, m</t>
  </si>
  <si>
    <t>√L, √m</t>
  </si>
  <si>
    <t>ub(L), m</t>
  </si>
  <si>
    <t>N:</t>
  </si>
  <si>
    <t>T, s</t>
  </si>
  <si>
    <t>u(T), s</t>
  </si>
  <si>
    <t>ub(t), s</t>
  </si>
  <si>
    <t>1)</t>
  </si>
  <si>
    <t>2)</t>
  </si>
  <si>
    <t>3)</t>
  </si>
  <si>
    <t>5,6)</t>
  </si>
  <si>
    <t>7)</t>
  </si>
  <si>
    <t>a</t>
  </si>
  <si>
    <t>b</t>
  </si>
  <si>
    <t>u(a)</t>
  </si>
  <si>
    <t>u(b)</t>
  </si>
  <si>
    <t>R</t>
  </si>
  <si>
    <t>8)</t>
  </si>
  <si>
    <t>g</t>
  </si>
  <si>
    <t>u(g)</t>
  </si>
  <si>
    <t>9)</t>
  </si>
  <si>
    <t>10)</t>
  </si>
  <si>
    <t>|g-g0|</t>
  </si>
  <si>
    <t>k*u(g)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</si>
</sst>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751088466882819E-2"/>
          <c:y val="7.9120370370370396E-2"/>
          <c:w val="0.7550628994905048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T(L)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5.773502691896258E-4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5.773502691896258E-4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Zad!$C$4:$C$11</c:f>
              <c:numCache>
                <c:formatCode>General</c:formatCode>
                <c:ptCount val="8"/>
                <c:pt idx="0">
                  <c:v>0.5</c:v>
                </c:pt>
                <c:pt idx="1">
                  <c:v>0.45</c:v>
                </c:pt>
                <c:pt idx="2">
                  <c:v>0.4</c:v>
                </c:pt>
                <c:pt idx="3">
                  <c:v>0.35</c:v>
                </c:pt>
                <c:pt idx="4">
                  <c:v>0.3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C-45B4-B6EA-23B5FF3F498D}"/>
            </c:ext>
          </c:extLst>
        </c:ser>
        <c:ser>
          <c:idx val="1"/>
          <c:order val="1"/>
          <c:tx>
            <c:v>T(√L)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5.773502691896258E-4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5.773502691896258E-4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Zad!$D$4:$D$11</c:f>
              <c:numCache>
                <c:formatCode>General</c:formatCode>
                <c:ptCount val="8"/>
                <c:pt idx="0">
                  <c:v>0.70710678118654757</c:v>
                </c:pt>
                <c:pt idx="1">
                  <c:v>0.67082039324993692</c:v>
                </c:pt>
                <c:pt idx="2">
                  <c:v>0.63245553203367588</c:v>
                </c:pt>
                <c:pt idx="3">
                  <c:v>0.59160797830996159</c:v>
                </c:pt>
                <c:pt idx="4">
                  <c:v>0.54772255750516607</c:v>
                </c:pt>
                <c:pt idx="5">
                  <c:v>0.5</c:v>
                </c:pt>
                <c:pt idx="6">
                  <c:v>0.44721359549995793</c:v>
                </c:pt>
                <c:pt idx="7">
                  <c:v>0.3872983346207417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C-45B4-B6EA-23B5FF3F4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62768"/>
        <c:axId val="1290263248"/>
      </c:scatterChart>
      <c:valAx>
        <c:axId val="1290262768"/>
        <c:scaling>
          <c:orientation val="minMax"/>
          <c:max val="0.8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63248"/>
        <c:crosses val="autoZero"/>
        <c:crossBetween val="midCat"/>
      </c:valAx>
      <c:valAx>
        <c:axId val="1290263248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98424</xdr:rowOff>
    </xdr:from>
    <xdr:to>
      <xdr:col>13</xdr:col>
      <xdr:colOff>447757</xdr:colOff>
      <xdr:row>31</xdr:row>
      <xdr:rowOff>32563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1B2C788-8EC7-7FE4-1461-4446ABB0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workbookViewId="0">
      <selection activeCell="H11" sqref="H11"/>
    </sheetView>
  </sheetViews>
  <sheetFormatPr defaultColWidth="9.1796875" defaultRowHeight="14.5" x14ac:dyDescent="0.35"/>
  <cols>
    <col min="1" max="3" width="9.1796875" style="1"/>
    <col min="4" max="8" width="6.7265625" style="1" customWidth="1"/>
    <col min="9" max="16384" width="9.1796875" style="1"/>
  </cols>
  <sheetData>
    <row r="1" spans="2:8" x14ac:dyDescent="0.35">
      <c r="D1" s="2" t="s">
        <v>1</v>
      </c>
      <c r="E1" s="2"/>
      <c r="F1" s="2"/>
      <c r="G1" s="2"/>
      <c r="H1" s="2"/>
    </row>
    <row r="2" spans="2:8" x14ac:dyDescent="0.35">
      <c r="B2" s="1" t="s">
        <v>0</v>
      </c>
      <c r="C2" s="1" t="s">
        <v>7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35">
      <c r="B3" s="1">
        <v>1</v>
      </c>
      <c r="C3" s="1">
        <v>0.5</v>
      </c>
      <c r="D3" s="1">
        <v>14.11</v>
      </c>
      <c r="E3" s="1">
        <v>14.11</v>
      </c>
      <c r="F3" s="1">
        <v>14.1</v>
      </c>
      <c r="G3" s="1">
        <v>14.13</v>
      </c>
      <c r="H3" s="1">
        <v>14.12</v>
      </c>
    </row>
    <row r="4" spans="2:8" x14ac:dyDescent="0.35">
      <c r="B4" s="1">
        <v>2</v>
      </c>
      <c r="C4" s="1">
        <v>0.45</v>
      </c>
      <c r="D4" s="1">
        <v>13.46</v>
      </c>
      <c r="E4" s="1">
        <v>13.47</v>
      </c>
      <c r="F4" s="1">
        <v>13.44</v>
      </c>
      <c r="G4" s="1">
        <v>13.46</v>
      </c>
      <c r="H4" s="1">
        <v>13.46</v>
      </c>
    </row>
    <row r="5" spans="2:8" x14ac:dyDescent="0.35">
      <c r="B5" s="1">
        <v>3</v>
      </c>
      <c r="C5" s="1">
        <v>0.4</v>
      </c>
      <c r="D5" s="1">
        <v>12.71</v>
      </c>
      <c r="E5" s="1">
        <v>12.71</v>
      </c>
      <c r="F5" s="1">
        <v>12.71</v>
      </c>
      <c r="G5" s="1">
        <v>12.69</v>
      </c>
      <c r="H5" s="1">
        <v>12.71</v>
      </c>
    </row>
    <row r="6" spans="2:8" x14ac:dyDescent="0.35">
      <c r="B6" s="1">
        <v>4</v>
      </c>
      <c r="C6" s="1">
        <v>0.35</v>
      </c>
      <c r="D6" s="1">
        <v>11.86</v>
      </c>
      <c r="E6" s="1">
        <v>11.86</v>
      </c>
      <c r="F6" s="1">
        <v>11.86</v>
      </c>
      <c r="G6" s="1">
        <v>11.85</v>
      </c>
      <c r="H6" s="1">
        <v>11.87</v>
      </c>
    </row>
    <row r="7" spans="2:8" x14ac:dyDescent="0.35">
      <c r="B7" s="1">
        <v>5</v>
      </c>
      <c r="C7" s="1">
        <v>0.3</v>
      </c>
      <c r="D7" s="1">
        <v>11.02</v>
      </c>
      <c r="E7" s="1">
        <v>11.01</v>
      </c>
      <c r="F7" s="1">
        <v>11.01</v>
      </c>
      <c r="G7" s="1">
        <v>11.01</v>
      </c>
      <c r="H7" s="1">
        <v>11</v>
      </c>
    </row>
    <row r="8" spans="2:8" x14ac:dyDescent="0.35">
      <c r="B8" s="1">
        <v>6</v>
      </c>
      <c r="C8" s="1">
        <v>0.25</v>
      </c>
      <c r="D8" s="1">
        <v>9.9700000000000006</v>
      </c>
      <c r="E8" s="1">
        <v>9.98</v>
      </c>
      <c r="F8" s="1">
        <v>10</v>
      </c>
      <c r="G8" s="1">
        <v>9.99</v>
      </c>
      <c r="H8" s="1">
        <v>9.99</v>
      </c>
    </row>
    <row r="9" spans="2:8" x14ac:dyDescent="0.35">
      <c r="B9" s="1">
        <v>7</v>
      </c>
      <c r="C9" s="1">
        <v>0.2</v>
      </c>
      <c r="D9" s="1">
        <v>8.91</v>
      </c>
      <c r="E9" s="1">
        <v>8.92</v>
      </c>
      <c r="F9" s="1">
        <v>8.91</v>
      </c>
      <c r="G9" s="1">
        <v>8.89</v>
      </c>
      <c r="H9" s="1">
        <v>8.91</v>
      </c>
    </row>
    <row r="10" spans="2:8" x14ac:dyDescent="0.35">
      <c r="B10" s="1">
        <v>8</v>
      </c>
      <c r="C10" s="1">
        <v>0.15</v>
      </c>
      <c r="D10" s="1">
        <v>7.73</v>
      </c>
      <c r="E10" s="1">
        <v>7.7</v>
      </c>
      <c r="F10" s="1">
        <v>7.73</v>
      </c>
      <c r="G10" s="1">
        <v>7.72</v>
      </c>
      <c r="H10" s="1">
        <v>7.72</v>
      </c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D6-0013-4279-ABD3-653D2E89192F}">
  <dimension ref="A1:S27"/>
  <sheetViews>
    <sheetView tabSelected="1" zoomScale="78" workbookViewId="0">
      <selection activeCell="S6" sqref="S6"/>
    </sheetView>
  </sheetViews>
  <sheetFormatPr defaultColWidth="9.1796875" defaultRowHeight="14.5" x14ac:dyDescent="0.35"/>
  <cols>
    <col min="1" max="1" width="9.1796875" style="1"/>
    <col min="2" max="2" width="3.26953125" style="1" bestFit="1" customWidth="1"/>
    <col min="3" max="3" width="5" style="1" bestFit="1" customWidth="1"/>
    <col min="4" max="4" width="7" style="1" bestFit="1" customWidth="1"/>
    <col min="5" max="9" width="6.1796875" style="1" customWidth="1"/>
    <col min="10" max="12" width="5.81640625" style="1" customWidth="1"/>
    <col min="13" max="13" width="6.36328125" style="1" customWidth="1"/>
    <col min="14" max="14" width="9.1796875" style="1"/>
    <col min="15" max="17" width="7" style="1" customWidth="1"/>
    <col min="18" max="16384" width="9.1796875" style="1"/>
  </cols>
  <sheetData>
    <row r="1" spans="1:18" x14ac:dyDescent="0.35">
      <c r="A1" s="1" t="s">
        <v>9</v>
      </c>
    </row>
    <row r="2" spans="1:18" x14ac:dyDescent="0.35">
      <c r="A2" s="1">
        <f>0.001/SQRT(3)</f>
        <v>5.773502691896258E-4</v>
      </c>
      <c r="D2" s="1" t="s">
        <v>14</v>
      </c>
      <c r="E2" s="2" t="str">
        <f>Pomiary!D1</f>
        <v>t, s</v>
      </c>
      <c r="F2" s="2"/>
      <c r="G2" s="2"/>
      <c r="H2" s="2"/>
      <c r="I2" s="2"/>
      <c r="L2" s="1" t="s">
        <v>15</v>
      </c>
      <c r="P2" s="1" t="s">
        <v>16</v>
      </c>
    </row>
    <row r="3" spans="1:18" x14ac:dyDescent="0.35">
      <c r="A3" s="1" t="s">
        <v>5</v>
      </c>
      <c r="B3" s="1" t="str">
        <f>Pomiary!B2</f>
        <v>Lp.</v>
      </c>
      <c r="C3" s="1" t="str">
        <f>Pomiary!C2</f>
        <v>L, m</v>
      </c>
      <c r="D3" s="1" t="s">
        <v>8</v>
      </c>
      <c r="E3" s="1">
        <f>Pomiary!D2</f>
        <v>1</v>
      </c>
      <c r="F3" s="1">
        <f>Pomiary!E2</f>
        <v>2</v>
      </c>
      <c r="G3" s="1">
        <f>Pomiary!F2</f>
        <v>3</v>
      </c>
      <c r="H3" s="1">
        <f>Pomiary!G2</f>
        <v>4</v>
      </c>
      <c r="I3" s="1">
        <f>Pomiary!H2</f>
        <v>5</v>
      </c>
      <c r="J3" s="1" t="s">
        <v>2</v>
      </c>
      <c r="K3" s="1" t="s">
        <v>3</v>
      </c>
      <c r="L3" s="1" t="s">
        <v>4</v>
      </c>
      <c r="M3" s="1" t="s">
        <v>6</v>
      </c>
      <c r="N3" s="1" t="s">
        <v>2</v>
      </c>
      <c r="O3" s="1" t="s">
        <v>11</v>
      </c>
      <c r="P3" s="1" t="s">
        <v>12</v>
      </c>
      <c r="Q3" s="1" t="s">
        <v>11</v>
      </c>
    </row>
    <row r="4" spans="1:18" x14ac:dyDescent="0.35">
      <c r="A4" s="1">
        <v>1.141</v>
      </c>
      <c r="B4" s="1">
        <f>Pomiary!B3</f>
        <v>1</v>
      </c>
      <c r="C4" s="1">
        <f>Pomiary!C3</f>
        <v>0.5</v>
      </c>
      <c r="D4" s="1">
        <f>SQRT(C4)</f>
        <v>0.70710678118654757</v>
      </c>
      <c r="E4" s="1">
        <f>Pomiary!D3</f>
        <v>14.11</v>
      </c>
      <c r="F4" s="1">
        <f>Pomiary!E3</f>
        <v>14.11</v>
      </c>
      <c r="G4" s="1">
        <f>Pomiary!F3</f>
        <v>14.1</v>
      </c>
      <c r="H4" s="1">
        <f>Pomiary!G3</f>
        <v>14.13</v>
      </c>
      <c r="I4" s="1">
        <f>Pomiary!H3</f>
        <v>14.12</v>
      </c>
      <c r="J4" s="1">
        <f>AVERAGE(E4:I4)</f>
        <v>14.114000000000001</v>
      </c>
      <c r="K4" s="1">
        <f>STDEVA(E4:I4)</f>
        <v>1.140175425099176E-2</v>
      </c>
      <c r="L4" s="1">
        <f>K4*$A$4/SQRT(5-1)</f>
        <v>6.5047008001907995E-3</v>
      </c>
      <c r="M4" s="1">
        <f>SQRT(L4^2+$A$6^2)</f>
        <v>5.8100296607102933E-2</v>
      </c>
      <c r="N4" s="1" t="str">
        <f>_xlfn.CONCAT(FIXED(J4,RIGHT(TEXT(M4,"0,00E+00"),2)+1,TRUE),"(",LEFT(M4*10^LEN(M4),2),")")</f>
        <v>14,114(58)</v>
      </c>
      <c r="O4" s="1">
        <f>J4/$A$8</f>
        <v>1.4114</v>
      </c>
      <c r="P4" s="1">
        <f>M4/$A$8</f>
        <v>5.8100296607102933E-3</v>
      </c>
      <c r="Q4" s="1" t="str">
        <f>_xlfn.CONCAT(FIXED(O4,RIGHT(TEXT(P4,"0,00E+00"),2)+1,TRUE),"(",LEFT(P4*10^LEN(M4),2),")")</f>
        <v>1,4114(58)</v>
      </c>
    </row>
    <row r="5" spans="1:18" x14ac:dyDescent="0.35">
      <c r="A5" s="3" t="s">
        <v>13</v>
      </c>
      <c r="B5" s="1">
        <f>Pomiary!B4</f>
        <v>2</v>
      </c>
      <c r="C5" s="1">
        <f>Pomiary!C4</f>
        <v>0.45</v>
      </c>
      <c r="D5" s="1">
        <f t="shared" ref="D5:D11" si="0">SQRT(C5)</f>
        <v>0.67082039324993692</v>
      </c>
      <c r="E5" s="1">
        <f>Pomiary!D4</f>
        <v>13.46</v>
      </c>
      <c r="F5" s="1">
        <f>Pomiary!E4</f>
        <v>13.47</v>
      </c>
      <c r="G5" s="1">
        <f>Pomiary!F4</f>
        <v>13.44</v>
      </c>
      <c r="H5" s="1">
        <f>Pomiary!G4</f>
        <v>13.46</v>
      </c>
      <c r="I5" s="1">
        <f>Pomiary!H4</f>
        <v>13.46</v>
      </c>
      <c r="J5" s="1">
        <f t="shared" ref="J5:J8" si="1">AVERAGE(E5:I5)</f>
        <v>13.457999999999998</v>
      </c>
      <c r="K5" s="1">
        <f t="shared" ref="K5:K8" si="2">STDEVA(E5:I5)</f>
        <v>1.0954451150103819E-2</v>
      </c>
      <c r="L5" s="1">
        <f t="shared" ref="L5:L11" si="3">K5*$A$4/SQRT(5-1)</f>
        <v>6.2495143811342286E-3</v>
      </c>
      <c r="M5" s="1">
        <f t="shared" ref="M5:M11" si="4">SQRT(L5^2+$A$6^2)</f>
        <v>5.8072280507427444E-2</v>
      </c>
      <c r="N5" s="1" t="str">
        <f t="shared" ref="N5:N8" si="5">_xlfn.CONCAT(FIXED(J5,RIGHT(TEXT(M5,"0,00E+00"),2)+1,TRUE),"(",LEFT(M5*10^LEN(M5),2),")")</f>
        <v>13,458(58)</v>
      </c>
      <c r="O5" s="1">
        <f t="shared" ref="O5:O11" si="6">J5/$A$8</f>
        <v>1.3457999999999999</v>
      </c>
      <c r="P5" s="1">
        <f t="shared" ref="P5:P11" si="7">M5/$A$8</f>
        <v>5.8072280507427444E-3</v>
      </c>
      <c r="Q5" s="1" t="str">
        <f t="shared" ref="Q5:Q11" si="8">_xlfn.CONCAT(FIXED(O5,RIGHT(TEXT(P5,"0,00E+00"),2)+1,TRUE),"(",LEFT(P5*10^LEN(M5),2),")")</f>
        <v>1,3458(58)</v>
      </c>
    </row>
    <row r="6" spans="1:18" x14ac:dyDescent="0.35">
      <c r="A6" s="3">
        <f>0.1/SQRT(3)</f>
        <v>5.7735026918962581E-2</v>
      </c>
      <c r="B6" s="1">
        <f>Pomiary!B5</f>
        <v>3</v>
      </c>
      <c r="C6" s="1">
        <f>Pomiary!C5</f>
        <v>0.4</v>
      </c>
      <c r="D6" s="1">
        <f t="shared" si="0"/>
        <v>0.63245553203367588</v>
      </c>
      <c r="E6" s="1">
        <f>Pomiary!D5</f>
        <v>12.71</v>
      </c>
      <c r="F6" s="1">
        <f>Pomiary!E5</f>
        <v>12.71</v>
      </c>
      <c r="G6" s="1">
        <f>Pomiary!F5</f>
        <v>12.71</v>
      </c>
      <c r="H6" s="1">
        <f>Pomiary!G5</f>
        <v>12.69</v>
      </c>
      <c r="I6" s="1">
        <f>Pomiary!H5</f>
        <v>12.71</v>
      </c>
      <c r="J6" s="1">
        <f t="shared" si="1"/>
        <v>12.706</v>
      </c>
      <c r="K6" s="1">
        <f t="shared" si="2"/>
        <v>8.9442719099997632E-3</v>
      </c>
      <c r="L6" s="1">
        <f t="shared" si="3"/>
        <v>5.1027071246548652E-3</v>
      </c>
      <c r="M6" s="1">
        <f t="shared" si="4"/>
        <v>5.7960080687774564E-2</v>
      </c>
      <c r="N6" s="1" t="str">
        <f t="shared" si="5"/>
        <v>12,706(57)</v>
      </c>
      <c r="O6" s="1">
        <f t="shared" si="6"/>
        <v>1.2706</v>
      </c>
      <c r="P6" s="1">
        <f t="shared" si="7"/>
        <v>5.796008068777456E-3</v>
      </c>
      <c r="Q6" s="1" t="str">
        <f t="shared" si="8"/>
        <v>1,2706(57)</v>
      </c>
    </row>
    <row r="7" spans="1:18" x14ac:dyDescent="0.35">
      <c r="A7" s="1" t="s">
        <v>10</v>
      </c>
      <c r="B7" s="1">
        <f>Pomiary!B6</f>
        <v>4</v>
      </c>
      <c r="C7" s="1">
        <f>Pomiary!C6</f>
        <v>0.35</v>
      </c>
      <c r="D7" s="1">
        <f t="shared" si="0"/>
        <v>0.59160797830996159</v>
      </c>
      <c r="E7" s="1">
        <f>Pomiary!D6</f>
        <v>11.86</v>
      </c>
      <c r="F7" s="1">
        <f>Pomiary!E6</f>
        <v>11.86</v>
      </c>
      <c r="G7" s="1">
        <f>Pomiary!F6</f>
        <v>11.86</v>
      </c>
      <c r="H7" s="1">
        <f>Pomiary!G6</f>
        <v>11.85</v>
      </c>
      <c r="I7" s="1">
        <f>Pomiary!H6</f>
        <v>11.87</v>
      </c>
      <c r="J7" s="1">
        <f t="shared" si="1"/>
        <v>11.86</v>
      </c>
      <c r="K7" s="1">
        <f t="shared" si="2"/>
        <v>7.0710678118653244E-3</v>
      </c>
      <c r="L7" s="1">
        <f t="shared" si="3"/>
        <v>4.0340441866691676E-3</v>
      </c>
      <c r="M7" s="1">
        <f t="shared" si="4"/>
        <v>5.7875788079587591E-2</v>
      </c>
      <c r="N7" s="1" t="str">
        <f t="shared" si="5"/>
        <v>11,860(57)</v>
      </c>
      <c r="O7" s="1">
        <f t="shared" si="6"/>
        <v>1.1859999999999999</v>
      </c>
      <c r="P7" s="1">
        <f t="shared" si="7"/>
        <v>5.7875788079587587E-3</v>
      </c>
      <c r="Q7" s="1" t="str">
        <f t="shared" si="8"/>
        <v>1,1860(57)</v>
      </c>
    </row>
    <row r="8" spans="1:18" x14ac:dyDescent="0.35">
      <c r="A8" s="1">
        <v>10</v>
      </c>
      <c r="B8" s="1">
        <f>Pomiary!B7</f>
        <v>5</v>
      </c>
      <c r="C8" s="1">
        <f>Pomiary!C7</f>
        <v>0.3</v>
      </c>
      <c r="D8" s="1">
        <f t="shared" si="0"/>
        <v>0.54772255750516607</v>
      </c>
      <c r="E8" s="1">
        <f>Pomiary!D7</f>
        <v>11.02</v>
      </c>
      <c r="F8" s="1">
        <f>Pomiary!E7</f>
        <v>11.01</v>
      </c>
      <c r="G8" s="1">
        <f>Pomiary!F7</f>
        <v>11.01</v>
      </c>
      <c r="H8" s="1">
        <f>Pomiary!G7</f>
        <v>11.01</v>
      </c>
      <c r="I8" s="1">
        <f>Pomiary!H7</f>
        <v>11</v>
      </c>
      <c r="J8" s="1">
        <f t="shared" si="1"/>
        <v>11.01</v>
      </c>
      <c r="K8" s="1">
        <f t="shared" si="2"/>
        <v>7.0710678118653244E-3</v>
      </c>
      <c r="L8" s="1">
        <f t="shared" si="3"/>
        <v>4.0340441866691676E-3</v>
      </c>
      <c r="M8" s="1">
        <f t="shared" si="4"/>
        <v>5.7875788079587591E-2</v>
      </c>
      <c r="N8" s="1" t="str">
        <f t="shared" si="5"/>
        <v>11,010(57)</v>
      </c>
      <c r="O8" s="1">
        <f t="shared" si="6"/>
        <v>1.101</v>
      </c>
      <c r="P8" s="1">
        <f t="shared" si="7"/>
        <v>5.7875788079587587E-3</v>
      </c>
      <c r="Q8" s="1" t="str">
        <f t="shared" si="8"/>
        <v>1,1010(57)</v>
      </c>
    </row>
    <row r="9" spans="1:18" x14ac:dyDescent="0.35">
      <c r="B9" s="1">
        <f>Pomiary!B8</f>
        <v>6</v>
      </c>
      <c r="C9" s="1">
        <f>Pomiary!C8</f>
        <v>0.25</v>
      </c>
      <c r="D9" s="1">
        <f t="shared" si="0"/>
        <v>0.5</v>
      </c>
      <c r="E9" s="1">
        <f>Pomiary!D8</f>
        <v>9.9700000000000006</v>
      </c>
      <c r="F9" s="1">
        <f>Pomiary!E8</f>
        <v>9.98</v>
      </c>
      <c r="G9" s="1">
        <f>Pomiary!F8</f>
        <v>10</v>
      </c>
      <c r="H9" s="1">
        <f>Pomiary!G8</f>
        <v>9.99</v>
      </c>
      <c r="I9" s="1">
        <f>Pomiary!H8</f>
        <v>9.99</v>
      </c>
      <c r="J9" s="1">
        <f t="shared" ref="J9:J11" si="9">AVERAGE(E9:I9)</f>
        <v>9.9860000000000007</v>
      </c>
      <c r="K9" s="1">
        <f t="shared" ref="K9:K11" si="10">STDEVA(E9:I9)</f>
        <v>1.1401754250991138E-2</v>
      </c>
      <c r="L9" s="1">
        <f t="shared" si="3"/>
        <v>6.5047008001904438E-3</v>
      </c>
      <c r="M9" s="1">
        <f t="shared" si="4"/>
        <v>5.8100296607102891E-2</v>
      </c>
      <c r="N9" s="1" t="str">
        <f t="shared" ref="N9:N11" si="11">_xlfn.CONCAT(FIXED(J9,RIGHT(TEXT(M9,"0,00E+00"),2)+1,TRUE),"(",LEFT(M9*10^LEN(M9),2),")")</f>
        <v>9,986(58)</v>
      </c>
      <c r="O9" s="1">
        <f t="shared" si="6"/>
        <v>0.99860000000000004</v>
      </c>
      <c r="P9" s="1">
        <f t="shared" si="7"/>
        <v>5.810029660710289E-3</v>
      </c>
      <c r="Q9" s="1" t="str">
        <f t="shared" si="8"/>
        <v>0,9986(58)</v>
      </c>
    </row>
    <row r="10" spans="1:18" x14ac:dyDescent="0.35">
      <c r="B10" s="1">
        <f>Pomiary!B9</f>
        <v>7</v>
      </c>
      <c r="C10" s="1">
        <f>Pomiary!C9</f>
        <v>0.2</v>
      </c>
      <c r="D10" s="1">
        <f t="shared" si="0"/>
        <v>0.44721359549995793</v>
      </c>
      <c r="E10" s="1">
        <f>Pomiary!D9</f>
        <v>8.91</v>
      </c>
      <c r="F10" s="1">
        <f>Pomiary!E9</f>
        <v>8.92</v>
      </c>
      <c r="G10" s="1">
        <f>Pomiary!F9</f>
        <v>8.91</v>
      </c>
      <c r="H10" s="1">
        <f>Pomiary!G9</f>
        <v>8.89</v>
      </c>
      <c r="I10" s="1">
        <f>Pomiary!H9</f>
        <v>8.91</v>
      </c>
      <c r="J10" s="1">
        <f t="shared" si="9"/>
        <v>8.9079999999999977</v>
      </c>
      <c r="K10" s="1">
        <f t="shared" si="10"/>
        <v>1.0954451150103088E-2</v>
      </c>
      <c r="L10" s="1">
        <f t="shared" si="3"/>
        <v>6.2495143811338123E-3</v>
      </c>
      <c r="M10" s="1">
        <f t="shared" si="4"/>
        <v>5.8072280507427396E-2</v>
      </c>
      <c r="N10" s="1" t="str">
        <f t="shared" si="11"/>
        <v>8,908(58)</v>
      </c>
      <c r="O10" s="1">
        <f t="shared" si="6"/>
        <v>0.89079999999999981</v>
      </c>
      <c r="P10" s="1">
        <f t="shared" si="7"/>
        <v>5.8072280507427392E-3</v>
      </c>
      <c r="Q10" s="1" t="str">
        <f t="shared" si="8"/>
        <v>0,8908(58)</v>
      </c>
    </row>
    <row r="11" spans="1:18" x14ac:dyDescent="0.35">
      <c r="B11" s="1">
        <f>Pomiary!B10</f>
        <v>8</v>
      </c>
      <c r="C11" s="1">
        <f>Pomiary!C10</f>
        <v>0.15</v>
      </c>
      <c r="D11" s="1">
        <f t="shared" si="0"/>
        <v>0.3872983346207417</v>
      </c>
      <c r="E11" s="1">
        <f>Pomiary!D10</f>
        <v>7.73</v>
      </c>
      <c r="F11" s="1">
        <f>Pomiary!E10</f>
        <v>7.7</v>
      </c>
      <c r="G11" s="1">
        <f>Pomiary!F10</f>
        <v>7.73</v>
      </c>
      <c r="H11" s="1">
        <f>Pomiary!G10</f>
        <v>7.72</v>
      </c>
      <c r="I11" s="1">
        <f>Pomiary!H10</f>
        <v>7.72</v>
      </c>
      <c r="J11" s="1">
        <f t="shared" si="9"/>
        <v>7.7200000000000006</v>
      </c>
      <c r="K11" s="1">
        <f t="shared" si="10"/>
        <v>1.2247448713915992E-2</v>
      </c>
      <c r="L11" s="1">
        <f t="shared" si="3"/>
        <v>6.9871694912890733E-3</v>
      </c>
      <c r="M11" s="1">
        <f t="shared" si="4"/>
        <v>5.8156288317200357E-2</v>
      </c>
      <c r="N11" s="1" t="str">
        <f t="shared" si="11"/>
        <v>7,720(58)</v>
      </c>
      <c r="O11" s="1">
        <f t="shared" si="6"/>
        <v>0.77200000000000002</v>
      </c>
      <c r="P11" s="1">
        <f t="shared" si="7"/>
        <v>5.8156288317200355E-3</v>
      </c>
      <c r="Q11" s="1" t="str">
        <f t="shared" si="8"/>
        <v>0,7720(58)</v>
      </c>
    </row>
    <row r="13" spans="1:18" x14ac:dyDescent="0.35">
      <c r="A13" s="1" t="s">
        <v>17</v>
      </c>
    </row>
    <row r="14" spans="1:18" x14ac:dyDescent="0.35">
      <c r="Q14" s="1" t="s">
        <v>18</v>
      </c>
    </row>
    <row r="15" spans="1:18" x14ac:dyDescent="0.35">
      <c r="Q15" s="1" t="s">
        <v>19</v>
      </c>
      <c r="R15" s="1" t="s">
        <v>20</v>
      </c>
    </row>
    <row r="16" spans="1:18" x14ac:dyDescent="0.35">
      <c r="Q16" s="1">
        <f t="array" ref="Q16:R18">LINEST(O4:O11,D4:D11,TRUE,TRUE)</f>
        <v>2.016381995105005</v>
      </c>
      <c r="R16" s="1">
        <v>-8.2138624545089467E-3</v>
      </c>
    </row>
    <row r="17" spans="16:19" x14ac:dyDescent="0.35">
      <c r="P17" s="1" t="s">
        <v>21</v>
      </c>
      <c r="Q17" s="1">
        <v>1.2974624161693095E-2</v>
      </c>
      <c r="R17" s="1">
        <v>7.396673809529985E-3</v>
      </c>
      <c r="S17" s="1" t="s">
        <v>22</v>
      </c>
    </row>
    <row r="18" spans="16:19" x14ac:dyDescent="0.35">
      <c r="P18" s="1" t="s">
        <v>23</v>
      </c>
      <c r="Q18" s="1">
        <v>0.99975163675508094</v>
      </c>
      <c r="R18" s="1">
        <v>3.8151920491436074E-3</v>
      </c>
    </row>
    <row r="21" spans="16:19" x14ac:dyDescent="0.35">
      <c r="P21" s="1" t="s">
        <v>24</v>
      </c>
      <c r="Q21" s="1" t="s">
        <v>27</v>
      </c>
    </row>
    <row r="22" spans="16:19" x14ac:dyDescent="0.35">
      <c r="P22" s="1" t="s">
        <v>25</v>
      </c>
      <c r="Q22" s="1" t="s">
        <v>26</v>
      </c>
      <c r="R22" s="1" t="s">
        <v>25</v>
      </c>
    </row>
    <row r="23" spans="16:19" x14ac:dyDescent="0.35">
      <c r="P23" s="1">
        <f>4*PI()*PI()/Q16/Q16</f>
        <v>9.7098856421016517</v>
      </c>
      <c r="Q23" s="1">
        <f>SQRT((-8*PI()*PI()/Q16/Q16/Q16*Q17)^2)</f>
        <v>0.12495858142467527</v>
      </c>
      <c r="R23" s="1" t="str">
        <f>_xlfn.CONCAT(FIXED(P23,RIGHT(TEXT(Q23,"0,00E+00"),2)+1,TRUE),"(",LEFT(Q23*10^LEN(Q23),2),")")</f>
        <v>9,71(12)</v>
      </c>
    </row>
    <row r="25" spans="16:19" x14ac:dyDescent="0.35">
      <c r="P25" s="1" t="s">
        <v>28</v>
      </c>
    </row>
    <row r="26" spans="16:19" x14ac:dyDescent="0.35">
      <c r="P26" s="3" t="s">
        <v>29</v>
      </c>
      <c r="Q26" s="3" t="s">
        <v>30</v>
      </c>
    </row>
    <row r="27" spans="16:19" x14ac:dyDescent="0.35">
      <c r="P27" s="3">
        <f>ABS(P23-9.8)</f>
        <v>9.0114357898348985E-2</v>
      </c>
      <c r="Q27" s="3">
        <f>2*Q23</f>
        <v>0.24991716284935053</v>
      </c>
    </row>
  </sheetData>
  <mergeCells count="1"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Pomiary</vt:lpstr>
      <vt:lpstr>Zad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2023-05-22T14:21:04Z</dcterms:modified>
</cp:coreProperties>
</file>