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Pulpit\Fizyka-laby\"/>
    </mc:Choice>
  </mc:AlternateContent>
  <xr:revisionPtr revIDLastSave="0" documentId="13_ncr:1_{3828F154-985F-4864-84F9-3E2B15E1696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chizofrenia" sheetId="1" r:id="rId1"/>
    <sheet name="v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2" l="1"/>
  <c r="E13" i="2"/>
  <c r="L7" i="2"/>
  <c r="M7" i="2" s="1"/>
  <c r="G7" i="2"/>
  <c r="F7" i="2"/>
  <c r="H7" i="2" s="1"/>
  <c r="M6" i="2"/>
  <c r="L6" i="2"/>
  <c r="F6" i="2"/>
  <c r="H6" i="2" s="1"/>
  <c r="E11" i="2" s="1"/>
  <c r="E12" i="2" s="1"/>
  <c r="E14" i="2" s="1"/>
  <c r="M5" i="2"/>
  <c r="H5" i="2"/>
  <c r="K4" i="2"/>
  <c r="M4" i="2" s="1"/>
  <c r="H4" i="2"/>
  <c r="F4" i="2"/>
  <c r="K3" i="2"/>
  <c r="M3" i="2" s="1"/>
  <c r="H3" i="2"/>
  <c r="G3" i="2"/>
  <c r="E10" i="2" l="1"/>
  <c r="J11" i="2"/>
  <c r="J12" i="2" s="1"/>
  <c r="J14" i="2" s="1"/>
  <c r="J10" i="2"/>
  <c r="I27" i="2" s="1"/>
  <c r="H21" i="2" l="1"/>
  <c r="H27" i="2"/>
  <c r="E21" i="2" s="1"/>
  <c r="E25" i="2" s="1"/>
  <c r="D18" i="2"/>
  <c r="D25" i="2" s="1"/>
</calcChain>
</file>

<file path=xl/sharedStrings.xml><?xml version="1.0" encoding="utf-8"?>
<sst xmlns="http://schemas.openxmlformats.org/spreadsheetml/2006/main" count="122" uniqueCount="57">
  <si>
    <t>a)</t>
  </si>
  <si>
    <t>b)</t>
  </si>
  <si>
    <t>Współczynników Studenta Fishera</t>
  </si>
  <si>
    <t>Lp</t>
  </si>
  <si>
    <t>y1</t>
  </si>
  <si>
    <t>y2</t>
  </si>
  <si>
    <r>
      <rPr>
        <sz val="11"/>
        <color theme="1"/>
        <rFont val="Arial"/>
        <family val="2"/>
      </rPr>
      <t>φ</t>
    </r>
    <r>
      <rPr>
        <sz val="11"/>
        <color theme="1"/>
        <rFont val="Calibri"/>
        <family val="2"/>
        <scheme val="minor"/>
      </rPr>
      <t xml:space="preserve"> = (y1-y2)/2</t>
    </r>
  </si>
  <si>
    <t>ε1</t>
  </si>
  <si>
    <t>ε2</t>
  </si>
  <si>
    <t>δ = (ε1 − ε2)/2</t>
  </si>
  <si>
    <t>Błąd gruby</t>
  </si>
  <si>
    <t>1)</t>
  </si>
  <si>
    <t>Wartość</t>
  </si>
  <si>
    <t>stopnie</t>
  </si>
  <si>
    <t>2)</t>
  </si>
  <si>
    <t>φ</t>
  </si>
  <si>
    <r>
      <t xml:space="preserve">średnia arytmetyczna </t>
    </r>
    <r>
      <rPr>
        <sz val="11"/>
        <color theme="1"/>
        <rFont val="Arial"/>
        <family val="2"/>
      </rPr>
      <t>φ</t>
    </r>
  </si>
  <si>
    <t>61,03°</t>
  </si>
  <si>
    <t xml:space="preserve">średnia arytmetyczna δ </t>
  </si>
  <si>
    <t>48,91°</t>
  </si>
  <si>
    <t>odchylenie standardowe</t>
  </si>
  <si>
    <t>1,96°</t>
  </si>
  <si>
    <t>0,35°</t>
  </si>
  <si>
    <t>Niepewność statystyczna</t>
  </si>
  <si>
    <t>1,12°</t>
  </si>
  <si>
    <t>0,64°</t>
  </si>
  <si>
    <t>c)</t>
  </si>
  <si>
    <t>Niepewnosc pomiarowa</t>
  </si>
  <si>
    <t>0,19°</t>
  </si>
  <si>
    <t>d)</t>
  </si>
  <si>
    <t>Niepewność całkowita</t>
  </si>
  <si>
    <t>1,14°</t>
  </si>
  <si>
    <t>0,67°</t>
  </si>
  <si>
    <t>średnia z niepewnością</t>
  </si>
  <si>
    <t>61,0(11)°</t>
  </si>
  <si>
    <t>48,92(68)°</t>
  </si>
  <si>
    <t>n</t>
  </si>
  <si>
    <t>3)</t>
  </si>
  <si>
    <t>4)</t>
  </si>
  <si>
    <t>propagacja niepewności</t>
  </si>
  <si>
    <r>
      <t xml:space="preserve">wspolczynnik załamania </t>
    </r>
    <r>
      <rPr>
        <b/>
        <sz val="11"/>
        <color theme="1"/>
        <rFont val="Calibri"/>
        <family val="2"/>
        <scheme val="minor"/>
      </rPr>
      <t>n</t>
    </r>
  </si>
  <si>
    <t>1,27(58)</t>
  </si>
  <si>
    <t>|y-y0|</t>
  </si>
  <si>
    <t>U (y)</t>
  </si>
  <si>
    <t>5)</t>
  </si>
  <si>
    <r>
      <t xml:space="preserve">wspolczynnik załamania </t>
    </r>
    <r>
      <rPr>
        <b/>
        <sz val="22"/>
        <color theme="1"/>
        <rFont val="Calibri"/>
        <family val="2"/>
        <scheme val="minor"/>
      </rPr>
      <t>n</t>
    </r>
  </si>
  <si>
    <r>
      <t xml:space="preserve">współczynnik załamania </t>
    </r>
    <r>
      <rPr>
        <b/>
        <sz val="22"/>
        <color theme="1"/>
        <rFont val="Calibri"/>
        <family val="2"/>
        <scheme val="minor"/>
      </rPr>
      <t>n</t>
    </r>
  </si>
  <si>
    <t>W stopnie</t>
  </si>
  <si>
    <r>
      <t xml:space="preserve">średnia </t>
    </r>
    <r>
      <rPr>
        <sz val="11"/>
        <color theme="1"/>
        <rFont val="Arial"/>
        <family val="2"/>
      </rPr>
      <t>φ</t>
    </r>
  </si>
  <si>
    <t xml:space="preserve">średnia δ </t>
  </si>
  <si>
    <t>odch</t>
  </si>
  <si>
    <t>średnia φ</t>
  </si>
  <si>
    <t>61,0(11)</t>
  </si>
  <si>
    <t>48,92(68)</t>
  </si>
  <si>
    <t>propagacja niepw</t>
  </si>
  <si>
    <t>wspolczynnik zalamania</t>
  </si>
  <si>
    <t>k*u(z prop)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</si>
</sst>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\°"/>
    <numFmt numFmtId="165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4" fontId="0" fillId="0" borderId="1" xfId="0" applyNumberFormat="1" applyBorder="1"/>
    <xf numFmtId="2" fontId="0" fillId="0" borderId="0" xfId="0" applyNumberFormat="1"/>
    <xf numFmtId="165" fontId="0" fillId="0" borderId="0" xfId="0" applyNumberFormat="1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0" xfId="0" applyFont="1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0" fillId="0" borderId="1" xfId="0" applyNumberFormat="1" applyBorder="1"/>
    <xf numFmtId="0" fontId="1" fillId="0" borderId="0" xfId="0" applyFon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206057</xdr:colOff>
      <xdr:row>15</xdr:row>
      <xdr:rowOff>81106</xdr:rowOff>
    </xdr:from>
    <xdr:to>
      <xdr:col>8</xdr:col>
      <xdr:colOff>1106379</xdr:colOff>
      <xdr:row>19</xdr:row>
      <xdr:rowOff>146055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7C23E6BD-58E9-4D99-AC6D-4AF7816845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1007" y="2938606"/>
          <a:ext cx="1786147" cy="82694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20</xdr:row>
      <xdr:rowOff>178110</xdr:rowOff>
    </xdr:from>
    <xdr:to>
      <xdr:col>10</xdr:col>
      <xdr:colOff>319465</xdr:colOff>
      <xdr:row>25</xdr:row>
      <xdr:rowOff>104836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225F836-1FB0-4F73-903D-DC15FC8EA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00600" y="3988110"/>
          <a:ext cx="3529390" cy="87922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27</xdr:row>
      <xdr:rowOff>0</xdr:rowOff>
    </xdr:from>
    <xdr:to>
      <xdr:col>10</xdr:col>
      <xdr:colOff>176567</xdr:colOff>
      <xdr:row>32</xdr:row>
      <xdr:rowOff>4975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49336423-2863-478E-B092-97C053A91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00600" y="5143500"/>
          <a:ext cx="3386492" cy="957475"/>
        </a:xfrm>
        <a:prstGeom prst="rect">
          <a:avLst/>
        </a:prstGeom>
      </xdr:spPr>
    </xdr:pic>
    <xdr:clientData/>
  </xdr:twoCellAnchor>
  <xdr:twoCellAnchor editAs="oneCell">
    <xdr:from>
      <xdr:col>10</xdr:col>
      <xdr:colOff>212481</xdr:colOff>
      <xdr:row>25</xdr:row>
      <xdr:rowOff>102576</xdr:rowOff>
    </xdr:from>
    <xdr:to>
      <xdr:col>12</xdr:col>
      <xdr:colOff>644240</xdr:colOff>
      <xdr:row>31</xdr:row>
      <xdr:rowOff>64630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1C45602F-AD9B-4DE9-BB80-D7EB0C0667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223006" y="4865076"/>
          <a:ext cx="1460459" cy="1105054"/>
        </a:xfrm>
        <a:prstGeom prst="rect">
          <a:avLst/>
        </a:prstGeom>
      </xdr:spPr>
    </xdr:pic>
    <xdr:clientData/>
  </xdr:twoCellAnchor>
  <xdr:twoCellAnchor editAs="oneCell">
    <xdr:from>
      <xdr:col>12</xdr:col>
      <xdr:colOff>732693</xdr:colOff>
      <xdr:row>27</xdr:row>
      <xdr:rowOff>14653</xdr:rowOff>
    </xdr:from>
    <xdr:to>
      <xdr:col>12</xdr:col>
      <xdr:colOff>1512935</xdr:colOff>
      <xdr:row>30</xdr:row>
      <xdr:rowOff>14733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7B93CCD7-8784-44DD-81F1-87E2F67746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771918" y="5158153"/>
          <a:ext cx="780242" cy="571580"/>
        </a:xfrm>
        <a:prstGeom prst="rect">
          <a:avLst/>
        </a:prstGeom>
      </xdr:spPr>
    </xdr:pic>
    <xdr:clientData/>
  </xdr:twoCellAnchor>
  <xdr:twoCellAnchor editAs="oneCell">
    <xdr:from>
      <xdr:col>10</xdr:col>
      <xdr:colOff>322386</xdr:colOff>
      <xdr:row>19</xdr:row>
      <xdr:rowOff>102577</xdr:rowOff>
    </xdr:from>
    <xdr:to>
      <xdr:col>12</xdr:col>
      <xdr:colOff>611250</xdr:colOff>
      <xdr:row>25</xdr:row>
      <xdr:rowOff>45579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7521BC1F-6227-4590-AC58-8001C5F3B7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332911" y="3722077"/>
          <a:ext cx="1317564" cy="1086002"/>
        </a:xfrm>
        <a:prstGeom prst="rect">
          <a:avLst/>
        </a:prstGeom>
      </xdr:spPr>
    </xdr:pic>
    <xdr:clientData/>
  </xdr:twoCellAnchor>
  <xdr:twoCellAnchor editAs="oneCell">
    <xdr:from>
      <xdr:col>12</xdr:col>
      <xdr:colOff>879232</xdr:colOff>
      <xdr:row>20</xdr:row>
      <xdr:rowOff>87924</xdr:rowOff>
    </xdr:from>
    <xdr:to>
      <xdr:col>13</xdr:col>
      <xdr:colOff>51163</xdr:colOff>
      <xdr:row>24</xdr:row>
      <xdr:rowOff>126136</xdr:rowOff>
    </xdr:to>
    <xdr:pic>
      <xdr:nvPicPr>
        <xdr:cNvPr id="8" name="Obraz 7">
          <a:extLst>
            <a:ext uri="{FF2B5EF4-FFF2-40B4-BE49-F238E27FC236}">
              <a16:creationId xmlns:a16="http://schemas.microsoft.com/office/drawing/2014/main" id="{769DF4D4-CA7D-4981-808B-C2F375C00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918457" y="3897924"/>
          <a:ext cx="2372331" cy="8002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228038</xdr:colOff>
      <xdr:row>15</xdr:row>
      <xdr:rowOff>81106</xdr:rowOff>
    </xdr:from>
    <xdr:to>
      <xdr:col>8</xdr:col>
      <xdr:colOff>1135687</xdr:colOff>
      <xdr:row>19</xdr:row>
      <xdr:rowOff>146055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3979A1C9-D0BA-40C3-AA7B-21A3469484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76288" y="2938606"/>
          <a:ext cx="1783949" cy="82694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20</xdr:row>
      <xdr:rowOff>178110</xdr:rowOff>
    </xdr:from>
    <xdr:to>
      <xdr:col>11</xdr:col>
      <xdr:colOff>41042</xdr:colOff>
      <xdr:row>25</xdr:row>
      <xdr:rowOff>104836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D0930F4A-2056-401C-9761-1AEA00F6D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81525" y="3988110"/>
          <a:ext cx="3517667" cy="87922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27</xdr:row>
      <xdr:rowOff>0</xdr:rowOff>
    </xdr:from>
    <xdr:to>
      <xdr:col>10</xdr:col>
      <xdr:colOff>367067</xdr:colOff>
      <xdr:row>32</xdr:row>
      <xdr:rowOff>4975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7B4E1AE4-848F-456C-8CC5-6AA4459C1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81525" y="5143500"/>
          <a:ext cx="3376967" cy="957475"/>
        </a:xfrm>
        <a:prstGeom prst="rect">
          <a:avLst/>
        </a:prstGeom>
      </xdr:spPr>
    </xdr:pic>
    <xdr:clientData/>
  </xdr:twoCellAnchor>
  <xdr:twoCellAnchor editAs="oneCell">
    <xdr:from>
      <xdr:col>10</xdr:col>
      <xdr:colOff>212481</xdr:colOff>
      <xdr:row>25</xdr:row>
      <xdr:rowOff>102576</xdr:rowOff>
    </xdr:from>
    <xdr:to>
      <xdr:col>12</xdr:col>
      <xdr:colOff>732163</xdr:colOff>
      <xdr:row>31</xdr:row>
      <xdr:rowOff>64630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4527AC23-8486-41F3-834A-3A4E824220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03906" y="4865076"/>
          <a:ext cx="1453132" cy="1105054"/>
        </a:xfrm>
        <a:prstGeom prst="rect">
          <a:avLst/>
        </a:prstGeom>
      </xdr:spPr>
    </xdr:pic>
    <xdr:clientData/>
  </xdr:twoCellAnchor>
  <xdr:twoCellAnchor editAs="oneCell">
    <xdr:from>
      <xdr:col>12</xdr:col>
      <xdr:colOff>344366</xdr:colOff>
      <xdr:row>27</xdr:row>
      <xdr:rowOff>14653</xdr:rowOff>
    </xdr:from>
    <xdr:to>
      <xdr:col>13</xdr:col>
      <xdr:colOff>238967</xdr:colOff>
      <xdr:row>30</xdr:row>
      <xdr:rowOff>14733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98A0E688-A33D-45CB-B1FC-CB606291CB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869241" y="5158153"/>
          <a:ext cx="780426" cy="571580"/>
        </a:xfrm>
        <a:prstGeom prst="rect">
          <a:avLst/>
        </a:prstGeom>
      </xdr:spPr>
    </xdr:pic>
    <xdr:clientData/>
  </xdr:twoCellAnchor>
  <xdr:twoCellAnchor editAs="oneCell">
    <xdr:from>
      <xdr:col>10</xdr:col>
      <xdr:colOff>322386</xdr:colOff>
      <xdr:row>19</xdr:row>
      <xdr:rowOff>102577</xdr:rowOff>
    </xdr:from>
    <xdr:to>
      <xdr:col>12</xdr:col>
      <xdr:colOff>699173</xdr:colOff>
      <xdr:row>25</xdr:row>
      <xdr:rowOff>45579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9E3B85B4-476C-4DBB-887B-DAC2BA66E7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913811" y="3722077"/>
          <a:ext cx="1310237" cy="1086002"/>
        </a:xfrm>
        <a:prstGeom prst="rect">
          <a:avLst/>
        </a:prstGeom>
      </xdr:spPr>
    </xdr:pic>
    <xdr:clientData/>
  </xdr:twoCellAnchor>
  <xdr:twoCellAnchor editAs="oneCell">
    <xdr:from>
      <xdr:col>12</xdr:col>
      <xdr:colOff>278424</xdr:colOff>
      <xdr:row>20</xdr:row>
      <xdr:rowOff>51289</xdr:rowOff>
    </xdr:from>
    <xdr:to>
      <xdr:col>15</xdr:col>
      <xdr:colOff>476583</xdr:colOff>
      <xdr:row>24</xdr:row>
      <xdr:rowOff>89501</xdr:rowOff>
    </xdr:to>
    <xdr:pic>
      <xdr:nvPicPr>
        <xdr:cNvPr id="8" name="Obraz 7">
          <a:extLst>
            <a:ext uri="{FF2B5EF4-FFF2-40B4-BE49-F238E27FC236}">
              <a16:creationId xmlns:a16="http://schemas.microsoft.com/office/drawing/2014/main" id="{27D11CC7-E501-4384-B687-E2A6509C4C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803299" y="3861289"/>
          <a:ext cx="2379384" cy="8002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5"/>
  <sheetViews>
    <sheetView workbookViewId="0">
      <selection activeCell="E15" sqref="E15"/>
    </sheetView>
  </sheetViews>
  <sheetFormatPr defaultRowHeight="15" x14ac:dyDescent="0.25"/>
  <cols>
    <col min="4" max="4" width="23.5703125" bestFit="1" customWidth="1"/>
    <col min="5" max="5" width="13.28515625" customWidth="1"/>
    <col min="6" max="7" width="7.7109375" bestFit="1" customWidth="1"/>
    <col min="8" max="8" width="13.28515625" bestFit="1" customWidth="1"/>
    <col min="9" max="9" width="24" customWidth="1"/>
    <col min="10" max="10" width="3.140625" customWidth="1"/>
    <col min="11" max="12" width="7.7109375" bestFit="1" customWidth="1"/>
    <col min="13" max="13" width="48" customWidth="1"/>
    <col min="14" max="14" width="16" bestFit="1" customWidth="1"/>
  </cols>
  <sheetData>
    <row r="1" spans="1:17" x14ac:dyDescent="0.25">
      <c r="H1" t="s">
        <v>0</v>
      </c>
      <c r="M1" t="s">
        <v>1</v>
      </c>
    </row>
    <row r="2" spans="1:17" x14ac:dyDescent="0.25">
      <c r="A2" t="s">
        <v>2</v>
      </c>
      <c r="E2" s="1" t="s">
        <v>3</v>
      </c>
      <c r="F2" s="1" t="s">
        <v>4</v>
      </c>
      <c r="G2" s="1" t="s">
        <v>5</v>
      </c>
      <c r="H2" s="1" t="s">
        <v>6</v>
      </c>
      <c r="J2" s="1" t="s">
        <v>3</v>
      </c>
      <c r="K2" s="1" t="s">
        <v>7</v>
      </c>
      <c r="L2" s="1" t="s">
        <v>8</v>
      </c>
      <c r="M2" s="1" t="s">
        <v>9</v>
      </c>
    </row>
    <row r="3" spans="1:17" x14ac:dyDescent="0.25">
      <c r="A3">
        <v>2</v>
      </c>
      <c r="B3">
        <v>1.837</v>
      </c>
      <c r="E3" s="1">
        <v>1</v>
      </c>
      <c r="F3" s="2">
        <v>239</v>
      </c>
      <c r="G3" s="2">
        <v>118.66666666666667</v>
      </c>
      <c r="H3" s="2">
        <v>60.166666666666664</v>
      </c>
      <c r="I3" s="3"/>
      <c r="J3" s="1">
        <v>1</v>
      </c>
      <c r="K3" s="2">
        <v>238.33333333333334</v>
      </c>
      <c r="L3" s="2">
        <v>140</v>
      </c>
      <c r="M3" s="2">
        <v>49.166666666666671</v>
      </c>
    </row>
    <row r="4" spans="1:17" x14ac:dyDescent="0.25">
      <c r="A4">
        <v>3</v>
      </c>
      <c r="B4" s="4">
        <v>1.321</v>
      </c>
      <c r="E4" s="1">
        <v>2</v>
      </c>
      <c r="F4" s="2">
        <v>247.33333333333334</v>
      </c>
      <c r="G4" s="2">
        <v>131</v>
      </c>
      <c r="H4" s="2">
        <v>58.166666666666671</v>
      </c>
      <c r="I4" s="3"/>
      <c r="J4" s="1">
        <v>2</v>
      </c>
      <c r="K4" s="2">
        <v>237.33333333333334</v>
      </c>
      <c r="L4" s="2">
        <v>140</v>
      </c>
      <c r="M4" s="2">
        <v>48.666666666666671</v>
      </c>
    </row>
    <row r="5" spans="1:17" x14ac:dyDescent="0.25">
      <c r="A5">
        <v>5</v>
      </c>
      <c r="B5" s="4">
        <v>1.141</v>
      </c>
      <c r="E5" s="1">
        <v>3</v>
      </c>
      <c r="F5" s="2">
        <v>224</v>
      </c>
      <c r="G5" s="2">
        <v>98</v>
      </c>
      <c r="H5" s="2">
        <v>63</v>
      </c>
      <c r="I5" s="3"/>
      <c r="J5" s="1">
        <v>3</v>
      </c>
      <c r="K5" s="2">
        <v>219</v>
      </c>
      <c r="L5" s="2">
        <v>141</v>
      </c>
      <c r="M5" s="2">
        <v>39</v>
      </c>
      <c r="N5" s="5" t="s">
        <v>10</v>
      </c>
    </row>
    <row r="6" spans="1:17" x14ac:dyDescent="0.25">
      <c r="E6" s="1">
        <v>4</v>
      </c>
      <c r="F6" s="2">
        <v>238.33333333333334</v>
      </c>
      <c r="G6" s="2">
        <v>113</v>
      </c>
      <c r="H6" s="2">
        <v>62.666666666666671</v>
      </c>
      <c r="I6" s="3"/>
      <c r="J6" s="1">
        <v>4</v>
      </c>
      <c r="K6" s="2">
        <v>218</v>
      </c>
      <c r="L6" s="2">
        <v>140.66666666666666</v>
      </c>
      <c r="M6" s="2">
        <v>38.666666666666671</v>
      </c>
      <c r="N6" s="5" t="s">
        <v>10</v>
      </c>
    </row>
    <row r="7" spans="1:17" x14ac:dyDescent="0.25">
      <c r="E7" s="1">
        <v>5</v>
      </c>
      <c r="F7" s="2">
        <v>243.66666666666666</v>
      </c>
      <c r="G7" s="2">
        <v>121.33333333333333</v>
      </c>
      <c r="H7" s="2">
        <v>61.166666666666664</v>
      </c>
      <c r="I7" s="3"/>
      <c r="J7" s="1">
        <v>5</v>
      </c>
      <c r="K7" s="2">
        <v>225</v>
      </c>
      <c r="L7" s="2">
        <v>141.33333333333334</v>
      </c>
      <c r="M7" s="2">
        <v>41.833333333333329</v>
      </c>
      <c r="N7" s="5" t="s">
        <v>10</v>
      </c>
    </row>
    <row r="9" spans="1:17" x14ac:dyDescent="0.25">
      <c r="C9" t="s">
        <v>11</v>
      </c>
      <c r="D9" s="6" t="s">
        <v>12</v>
      </c>
      <c r="E9" s="7" t="s">
        <v>13</v>
      </c>
      <c r="H9" t="s">
        <v>14</v>
      </c>
      <c r="I9" s="6" t="s">
        <v>12</v>
      </c>
      <c r="J9" s="7" t="s">
        <v>13</v>
      </c>
      <c r="Q9" s="8" t="s">
        <v>15</v>
      </c>
    </row>
    <row r="10" spans="1:17" x14ac:dyDescent="0.25">
      <c r="C10" t="s">
        <v>1</v>
      </c>
      <c r="D10" s="1" t="s">
        <v>16</v>
      </c>
      <c r="E10" s="9" t="s">
        <v>17</v>
      </c>
      <c r="H10" t="s">
        <v>1</v>
      </c>
      <c r="I10" s="1" t="s">
        <v>18</v>
      </c>
      <c r="J10" s="9" t="s">
        <v>19</v>
      </c>
    </row>
    <row r="11" spans="1:17" x14ac:dyDescent="0.25">
      <c r="D11" s="1" t="s">
        <v>20</v>
      </c>
      <c r="E11" s="9" t="s">
        <v>21</v>
      </c>
      <c r="I11" s="1" t="s">
        <v>20</v>
      </c>
      <c r="J11" s="9" t="s">
        <v>22</v>
      </c>
    </row>
    <row r="12" spans="1:17" x14ac:dyDescent="0.25">
      <c r="D12" s="1" t="s">
        <v>23</v>
      </c>
      <c r="E12" s="9" t="s">
        <v>24</v>
      </c>
      <c r="I12" s="1" t="s">
        <v>23</v>
      </c>
      <c r="J12" s="9" t="s">
        <v>25</v>
      </c>
    </row>
    <row r="13" spans="1:17" x14ac:dyDescent="0.25">
      <c r="C13" t="s">
        <v>26</v>
      </c>
      <c r="D13" s="1" t="s">
        <v>27</v>
      </c>
      <c r="E13" s="9" t="s">
        <v>28</v>
      </c>
      <c r="H13" t="s">
        <v>26</v>
      </c>
      <c r="I13" s="1" t="s">
        <v>27</v>
      </c>
      <c r="J13" s="9" t="s">
        <v>28</v>
      </c>
    </row>
    <row r="14" spans="1:17" x14ac:dyDescent="0.25">
      <c r="C14" t="s">
        <v>29</v>
      </c>
      <c r="D14" s="1" t="s">
        <v>30</v>
      </c>
      <c r="E14" s="9" t="s">
        <v>31</v>
      </c>
      <c r="H14" t="s">
        <v>29</v>
      </c>
      <c r="I14" s="1" t="s">
        <v>30</v>
      </c>
      <c r="J14" s="9" t="s">
        <v>32</v>
      </c>
    </row>
    <row r="15" spans="1:17" x14ac:dyDescent="0.25">
      <c r="D15" s="1" t="s">
        <v>33</v>
      </c>
      <c r="E15" s="10" t="s">
        <v>34</v>
      </c>
      <c r="I15" s="1" t="s">
        <v>33</v>
      </c>
      <c r="J15" s="10" t="s">
        <v>35</v>
      </c>
    </row>
    <row r="17" spans="3:9" x14ac:dyDescent="0.25">
      <c r="D17" t="s">
        <v>36</v>
      </c>
    </row>
    <row r="18" spans="3:9" x14ac:dyDescent="0.25">
      <c r="C18" t="s">
        <v>37</v>
      </c>
      <c r="D18">
        <v>1.27</v>
      </c>
    </row>
    <row r="21" spans="3:9" x14ac:dyDescent="0.25">
      <c r="C21" t="s">
        <v>38</v>
      </c>
      <c r="D21" s="11" t="s">
        <v>39</v>
      </c>
      <c r="E21" s="11">
        <v>0.57999999999999996</v>
      </c>
      <c r="H21">
        <v>1.8339227865287017E-3</v>
      </c>
    </row>
    <row r="22" spans="3:9" x14ac:dyDescent="0.25">
      <c r="D22" s="11" t="s">
        <v>40</v>
      </c>
      <c r="E22" s="11" t="s">
        <v>41</v>
      </c>
    </row>
    <row r="24" spans="3:9" x14ac:dyDescent="0.25">
      <c r="D24" s="11" t="s">
        <v>42</v>
      </c>
      <c r="E24" s="11" t="s">
        <v>43</v>
      </c>
    </row>
    <row r="25" spans="3:9" x14ac:dyDescent="0.25">
      <c r="C25" t="s">
        <v>44</v>
      </c>
      <c r="D25" s="11">
        <v>0.22</v>
      </c>
      <c r="E25" s="11">
        <v>1.1599999999999999</v>
      </c>
    </row>
    <row r="27" spans="3:9" x14ac:dyDescent="0.25">
      <c r="H27">
        <v>0.50942663789834475</v>
      </c>
      <c r="I27">
        <v>0.50942663789834497</v>
      </c>
    </row>
    <row r="28" spans="3:9" x14ac:dyDescent="0.25">
      <c r="D28" s="6" t="s">
        <v>12</v>
      </c>
      <c r="E28" s="7" t="s">
        <v>13</v>
      </c>
    </row>
    <row r="29" spans="3:9" x14ac:dyDescent="0.25">
      <c r="D29" s="1" t="s">
        <v>27</v>
      </c>
      <c r="E29" s="9" t="s">
        <v>28</v>
      </c>
    </row>
    <row r="31" spans="3:9" x14ac:dyDescent="0.25">
      <c r="D31" s="6" t="s">
        <v>12</v>
      </c>
      <c r="E31" s="7" t="s">
        <v>13</v>
      </c>
    </row>
    <row r="32" spans="3:9" x14ac:dyDescent="0.25">
      <c r="D32" s="1" t="s">
        <v>27</v>
      </c>
      <c r="E32" s="9" t="s">
        <v>28</v>
      </c>
    </row>
    <row r="39" spans="13:14" ht="28.5" x14ac:dyDescent="0.25">
      <c r="M39" s="12" t="s">
        <v>39</v>
      </c>
      <c r="N39" s="12">
        <v>0.57999999999999996</v>
      </c>
    </row>
    <row r="40" spans="13:14" ht="28.5" x14ac:dyDescent="0.25">
      <c r="M40" s="12" t="s">
        <v>45</v>
      </c>
      <c r="N40" s="12" t="s">
        <v>41</v>
      </c>
    </row>
    <row r="44" spans="13:14" ht="28.5" x14ac:dyDescent="0.25">
      <c r="M44" s="12" t="s">
        <v>39</v>
      </c>
      <c r="N44" s="12">
        <v>0.57999999999999996</v>
      </c>
    </row>
    <row r="45" spans="13:14" ht="28.5" x14ac:dyDescent="0.25">
      <c r="M45" s="12" t="s">
        <v>46</v>
      </c>
      <c r="N45" s="12" t="s">
        <v>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479C9-C890-444F-AA5A-BA71984B6A46}">
  <dimension ref="A1:Q27"/>
  <sheetViews>
    <sheetView tabSelected="1" workbookViewId="0">
      <selection sqref="A1:XFD1048576"/>
    </sheetView>
  </sheetViews>
  <sheetFormatPr defaultRowHeight="15" x14ac:dyDescent="0.25"/>
  <cols>
    <col min="4" max="4" width="21.140625" bestFit="1" customWidth="1"/>
    <col min="5" max="5" width="13.140625" bestFit="1" customWidth="1"/>
    <col min="6" max="7" width="7" bestFit="1" customWidth="1"/>
    <col min="8" max="8" width="13.140625" bestFit="1" customWidth="1"/>
    <col min="9" max="9" width="22.140625" bestFit="1" customWidth="1"/>
    <col min="10" max="10" width="2.85546875" customWidth="1"/>
    <col min="11" max="12" width="7" bestFit="1" customWidth="1"/>
    <col min="13" max="13" width="13.28515625" bestFit="1" customWidth="1"/>
    <col min="14" max="14" width="10.28515625" bestFit="1" customWidth="1"/>
  </cols>
  <sheetData>
    <row r="1" spans="1:17" x14ac:dyDescent="0.25">
      <c r="H1" t="s">
        <v>0</v>
      </c>
      <c r="M1" t="s">
        <v>1</v>
      </c>
    </row>
    <row r="2" spans="1:17" x14ac:dyDescent="0.25">
      <c r="A2" t="s">
        <v>2</v>
      </c>
      <c r="E2" s="1" t="s">
        <v>3</v>
      </c>
      <c r="F2" s="1" t="s">
        <v>4</v>
      </c>
      <c r="G2" s="1" t="s">
        <v>5</v>
      </c>
      <c r="H2" s="1" t="s">
        <v>6</v>
      </c>
      <c r="J2" s="1" t="s">
        <v>3</v>
      </c>
      <c r="K2" s="1" t="s">
        <v>7</v>
      </c>
      <c r="L2" s="1" t="s">
        <v>8</v>
      </c>
      <c r="M2" s="1" t="s">
        <v>9</v>
      </c>
    </row>
    <row r="3" spans="1:17" x14ac:dyDescent="0.25">
      <c r="A3">
        <v>2</v>
      </c>
      <c r="B3">
        <v>1.837</v>
      </c>
      <c r="E3" s="1">
        <v>1</v>
      </c>
      <c r="F3" s="13">
        <v>239</v>
      </c>
      <c r="G3" s="13">
        <f>118+40/60</f>
        <v>118.66666666666667</v>
      </c>
      <c r="H3" s="13">
        <f>(F3-G3)/2</f>
        <v>60.166666666666664</v>
      </c>
      <c r="I3" s="3"/>
      <c r="J3" s="1">
        <v>1</v>
      </c>
      <c r="K3" s="13">
        <f>238+2/6</f>
        <v>238.33333333333334</v>
      </c>
      <c r="L3" s="13">
        <v>140</v>
      </c>
      <c r="M3" s="13">
        <f>(K3-L3)/2</f>
        <v>49.166666666666671</v>
      </c>
    </row>
    <row r="4" spans="1:17" x14ac:dyDescent="0.25">
      <c r="A4">
        <v>3</v>
      </c>
      <c r="B4" s="4">
        <v>1.321</v>
      </c>
      <c r="E4" s="1">
        <v>2</v>
      </c>
      <c r="F4" s="13">
        <f>247+2/6</f>
        <v>247.33333333333334</v>
      </c>
      <c r="G4" s="13">
        <v>131</v>
      </c>
      <c r="H4" s="13">
        <f t="shared" ref="H4:H7" si="0">(F4-G4)/2</f>
        <v>58.166666666666671</v>
      </c>
      <c r="I4" s="3"/>
      <c r="J4" s="1">
        <v>2</v>
      </c>
      <c r="K4" s="13">
        <f>237+2/6</f>
        <v>237.33333333333334</v>
      </c>
      <c r="L4" s="13">
        <v>140</v>
      </c>
      <c r="M4" s="13">
        <f t="shared" ref="M4:M7" si="1">(K4-L4)/2</f>
        <v>48.666666666666671</v>
      </c>
    </row>
    <row r="5" spans="1:17" x14ac:dyDescent="0.25">
      <c r="A5">
        <v>5</v>
      </c>
      <c r="B5" s="4">
        <v>1.141</v>
      </c>
      <c r="E5" s="1">
        <v>3</v>
      </c>
      <c r="F5" s="13">
        <v>224</v>
      </c>
      <c r="G5" s="13">
        <v>98</v>
      </c>
      <c r="H5" s="13">
        <f t="shared" si="0"/>
        <v>63</v>
      </c>
      <c r="I5" s="3"/>
      <c r="J5" s="1">
        <v>3</v>
      </c>
      <c r="K5" s="13">
        <v>219</v>
      </c>
      <c r="L5" s="13">
        <v>141</v>
      </c>
      <c r="M5" s="13">
        <f t="shared" si="1"/>
        <v>39</v>
      </c>
      <c r="N5" s="14" t="s">
        <v>10</v>
      </c>
    </row>
    <row r="6" spans="1:17" x14ac:dyDescent="0.25">
      <c r="E6" s="1">
        <v>4</v>
      </c>
      <c r="F6" s="13">
        <f>238+2/6</f>
        <v>238.33333333333334</v>
      </c>
      <c r="G6" s="13">
        <v>113</v>
      </c>
      <c r="H6" s="13">
        <f t="shared" si="0"/>
        <v>62.666666666666671</v>
      </c>
      <c r="I6" s="3"/>
      <c r="J6" s="1">
        <v>4</v>
      </c>
      <c r="K6" s="13">
        <v>218</v>
      </c>
      <c r="L6" s="13">
        <f>140+4/6</f>
        <v>140.66666666666666</v>
      </c>
      <c r="M6" s="13">
        <f t="shared" si="1"/>
        <v>38.666666666666671</v>
      </c>
      <c r="N6" s="14" t="s">
        <v>10</v>
      </c>
    </row>
    <row r="7" spans="1:17" x14ac:dyDescent="0.25">
      <c r="E7" s="1">
        <v>5</v>
      </c>
      <c r="F7" s="13">
        <f>243+4/6</f>
        <v>243.66666666666666</v>
      </c>
      <c r="G7" s="13">
        <f>121+2/6</f>
        <v>121.33333333333333</v>
      </c>
      <c r="H7" s="13">
        <f t="shared" si="0"/>
        <v>61.166666666666664</v>
      </c>
      <c r="I7" s="3"/>
      <c r="J7" s="1">
        <v>5</v>
      </c>
      <c r="K7" s="13">
        <v>225</v>
      </c>
      <c r="L7" s="13">
        <f>141+2/6</f>
        <v>141.33333333333334</v>
      </c>
      <c r="M7" s="13">
        <f t="shared" si="1"/>
        <v>41.833333333333329</v>
      </c>
      <c r="N7" s="14" t="s">
        <v>10</v>
      </c>
    </row>
    <row r="9" spans="1:17" x14ac:dyDescent="0.25">
      <c r="C9" t="s">
        <v>11</v>
      </c>
      <c r="D9">
        <v>5</v>
      </c>
      <c r="E9" t="s">
        <v>47</v>
      </c>
      <c r="H9" t="s">
        <v>14</v>
      </c>
      <c r="I9">
        <v>2</v>
      </c>
      <c r="J9" t="s">
        <v>47</v>
      </c>
      <c r="Q9" s="8" t="s">
        <v>15</v>
      </c>
    </row>
    <row r="10" spans="1:17" x14ac:dyDescent="0.25">
      <c r="C10" t="s">
        <v>1</v>
      </c>
      <c r="D10" t="s">
        <v>48</v>
      </c>
      <c r="E10" s="3">
        <f>AVERAGE(H3:H7)</f>
        <v>61.033333333333339</v>
      </c>
      <c r="H10" t="s">
        <v>1</v>
      </c>
      <c r="I10" t="s">
        <v>49</v>
      </c>
      <c r="J10" s="3">
        <f>AVERAGE(M3:M4)</f>
        <v>48.916666666666671</v>
      </c>
    </row>
    <row r="11" spans="1:17" x14ac:dyDescent="0.25">
      <c r="D11" t="s">
        <v>50</v>
      </c>
      <c r="E11" s="3">
        <f>STDEVA(H3:H7)</f>
        <v>1.969912575612317</v>
      </c>
      <c r="I11" t="s">
        <v>50</v>
      </c>
      <c r="J11" s="3">
        <f>STDEVA(M3:M4)</f>
        <v>0.35355339059327379</v>
      </c>
    </row>
    <row r="12" spans="1:17" x14ac:dyDescent="0.25">
      <c r="D12" t="s">
        <v>23</v>
      </c>
      <c r="E12" s="3">
        <f>E11/SQRT(D9-1)*B5</f>
        <v>1.123835124386827</v>
      </c>
      <c r="I12" t="s">
        <v>23</v>
      </c>
      <c r="J12" s="3">
        <f>J11/SQRT(I9-1)*B3</f>
        <v>0.64947757851984389</v>
      </c>
    </row>
    <row r="13" spans="1:17" x14ac:dyDescent="0.25">
      <c r="C13" t="s">
        <v>26</v>
      </c>
      <c r="D13" t="s">
        <v>27</v>
      </c>
      <c r="E13" s="3">
        <f>2/6/SQRT(3)</f>
        <v>0.19245008972987526</v>
      </c>
      <c r="H13" t="s">
        <v>26</v>
      </c>
      <c r="I13" t="s">
        <v>27</v>
      </c>
      <c r="J13" s="3">
        <f>2/6/SQRT(3)</f>
        <v>0.19245008972987526</v>
      </c>
    </row>
    <row r="14" spans="1:17" x14ac:dyDescent="0.25">
      <c r="C14" t="s">
        <v>29</v>
      </c>
      <c r="D14" t="s">
        <v>30</v>
      </c>
      <c r="E14" s="3">
        <f>SQRT(E12^2+E13^2)</f>
        <v>1.1401940290330379</v>
      </c>
      <c r="H14" t="s">
        <v>29</v>
      </c>
      <c r="I14" t="s">
        <v>30</v>
      </c>
      <c r="J14" s="3">
        <f>SQRT(J12^2+J13^2)</f>
        <v>0.67739070117402478</v>
      </c>
    </row>
    <row r="15" spans="1:17" x14ac:dyDescent="0.25">
      <c r="D15" t="s">
        <v>51</v>
      </c>
      <c r="E15" t="s">
        <v>52</v>
      </c>
      <c r="I15" t="s">
        <v>51</v>
      </c>
      <c r="J15" t="s">
        <v>53</v>
      </c>
    </row>
    <row r="17" spans="3:9" x14ac:dyDescent="0.25">
      <c r="D17" t="s">
        <v>36</v>
      </c>
    </row>
    <row r="18" spans="3:9" x14ac:dyDescent="0.25">
      <c r="C18" t="s">
        <v>37</v>
      </c>
      <c r="D18">
        <f>SIN((E10+J10)/2)/SIN(E10/2)</f>
        <v>1.2773515292927071</v>
      </c>
    </row>
    <row r="21" spans="3:9" x14ac:dyDescent="0.25">
      <c r="C21" t="s">
        <v>38</v>
      </c>
      <c r="D21" t="s">
        <v>54</v>
      </c>
      <c r="E21">
        <f>SQRT((H27*E14)^2+(H21*J14)^2)</f>
        <v>0.58084653922563823</v>
      </c>
      <c r="H21">
        <f>_xlfn.CSC(E10/2)*COS((E10+J10)/2)/2</f>
        <v>1.8339227865287017E-3</v>
      </c>
    </row>
    <row r="22" spans="3:9" x14ac:dyDescent="0.25">
      <c r="D22" t="s">
        <v>55</v>
      </c>
      <c r="E22" t="s">
        <v>41</v>
      </c>
    </row>
    <row r="24" spans="3:9" x14ac:dyDescent="0.25">
      <c r="D24" t="s">
        <v>42</v>
      </c>
      <c r="E24" t="s">
        <v>56</v>
      </c>
    </row>
    <row r="25" spans="3:9" x14ac:dyDescent="0.25">
      <c r="C25" t="s">
        <v>44</v>
      </c>
      <c r="D25">
        <f>ABS(D18-1.5)</f>
        <v>0.22264847070729288</v>
      </c>
      <c r="E25">
        <f>2*E21</f>
        <v>1.1616930784512765</v>
      </c>
    </row>
    <row r="27" spans="3:9" x14ac:dyDescent="0.25">
      <c r="H27">
        <f>_xlfn.CSC(E10/2)^2*SIN(J10/2)/(-2)</f>
        <v>0.50942663789834475</v>
      </c>
      <c r="I27">
        <f>SIN(J10/2)/(COS(E10)-1)</f>
        <v>0.50942663789834475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schizofrenia</vt:lpstr>
      <vt:lpstr>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Skrzypek</dc:creator>
  <cp:lastModifiedBy>Mateusz Skrzypek</cp:lastModifiedBy>
  <dcterms:created xsi:type="dcterms:W3CDTF">2015-06-05T18:17:20Z</dcterms:created>
  <dcterms:modified xsi:type="dcterms:W3CDTF">2023-03-24T11:59:29Z</dcterms:modified>
</cp:coreProperties>
</file>