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ulpit\Github\Fizyka-laby\6\"/>
    </mc:Choice>
  </mc:AlternateContent>
  <xr:revisionPtr revIDLastSave="0" documentId="13_ncr:1_{32C2871F-4850-43DD-B099-2ED3075213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ania w cm" sheetId="5" r:id="rId1"/>
    <sheet name="Zadania w m" sheetId="3" r:id="rId2"/>
    <sheet name="temp" sheetId="4" r:id="rId3"/>
    <sheet name="Pomia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J29" i="4"/>
  <c r="J3" i="4"/>
  <c r="J4" i="4"/>
  <c r="J5" i="4"/>
  <c r="J8" i="4"/>
  <c r="J9" i="4"/>
  <c r="J10" i="4"/>
  <c r="J11" i="4"/>
  <c r="J14" i="4"/>
  <c r="J15" i="4"/>
  <c r="J16" i="4"/>
  <c r="J17" i="4"/>
  <c r="J20" i="4"/>
  <c r="J21" i="4"/>
  <c r="J22" i="4"/>
  <c r="J23" i="4"/>
  <c r="J26" i="4"/>
  <c r="J27" i="4"/>
  <c r="J28" i="4"/>
  <c r="J2" i="4"/>
  <c r="M9" i="4"/>
  <c r="N9" i="4"/>
  <c r="M10" i="4"/>
  <c r="N10" i="4"/>
  <c r="O10" i="4" s="1"/>
  <c r="M11" i="4"/>
  <c r="N11" i="4"/>
  <c r="M15" i="4"/>
  <c r="O15" i="4" s="1"/>
  <c r="N15" i="4"/>
  <c r="M16" i="4"/>
  <c r="N16" i="4"/>
  <c r="M17" i="4"/>
  <c r="O17" i="4" s="1"/>
  <c r="N17" i="4"/>
  <c r="M21" i="4"/>
  <c r="N21" i="4"/>
  <c r="M22" i="4"/>
  <c r="O22" i="4" s="1"/>
  <c r="N22" i="4"/>
  <c r="M23" i="4"/>
  <c r="N23" i="4"/>
  <c r="M27" i="4"/>
  <c r="O27" i="4" s="1"/>
  <c r="N27" i="4"/>
  <c r="M28" i="4"/>
  <c r="N28" i="4"/>
  <c r="M29" i="4"/>
  <c r="O29" i="4" s="1"/>
  <c r="N29" i="4"/>
  <c r="M4" i="4"/>
  <c r="N4" i="4"/>
  <c r="M5" i="4"/>
  <c r="N5" i="4"/>
  <c r="O5" i="4" s="1"/>
  <c r="N3" i="4"/>
  <c r="M3" i="4"/>
  <c r="O16" i="4"/>
  <c r="O28" i="4"/>
  <c r="O11" i="4"/>
  <c r="O9" i="4"/>
  <c r="O21" i="4"/>
  <c r="O23" i="4"/>
  <c r="I42" i="5"/>
  <c r="H42" i="5"/>
  <c r="J1" i="5"/>
  <c r="H17" i="5" s="1"/>
  <c r="C49" i="5" s="1"/>
  <c r="C37" i="5"/>
  <c r="I16" i="5" s="1"/>
  <c r="D48" i="5" s="1"/>
  <c r="E48" i="5" s="1"/>
  <c r="E29" i="5"/>
  <c r="E28" i="5"/>
  <c r="E27" i="5"/>
  <c r="E23" i="5"/>
  <c r="F23" i="5" s="1"/>
  <c r="E22" i="5"/>
  <c r="E21" i="5"/>
  <c r="E17" i="5"/>
  <c r="F17" i="5" s="1"/>
  <c r="E16" i="5"/>
  <c r="E15" i="5"/>
  <c r="E11" i="5"/>
  <c r="F11" i="5" s="1"/>
  <c r="E10" i="5"/>
  <c r="E9" i="5"/>
  <c r="E5" i="5"/>
  <c r="F4" i="5"/>
  <c r="E4" i="5"/>
  <c r="E3" i="5"/>
  <c r="C37" i="3"/>
  <c r="H29" i="1"/>
  <c r="G29" i="1"/>
  <c r="H28" i="1"/>
  <c r="G28" i="1"/>
  <c r="H27" i="1"/>
  <c r="G27" i="1"/>
  <c r="G25" i="1"/>
  <c r="H23" i="1"/>
  <c r="G23" i="1"/>
  <c r="H22" i="1"/>
  <c r="G22" i="1"/>
  <c r="H21" i="1"/>
  <c r="G21" i="1"/>
  <c r="G19" i="1"/>
  <c r="H17" i="1"/>
  <c r="G17" i="1"/>
  <c r="H16" i="1"/>
  <c r="G16" i="1"/>
  <c r="H15" i="1"/>
  <c r="G15" i="1"/>
  <c r="G13" i="1"/>
  <c r="H11" i="1"/>
  <c r="G11" i="1"/>
  <c r="H10" i="1"/>
  <c r="G10" i="1"/>
  <c r="H9" i="1"/>
  <c r="G9" i="1"/>
  <c r="G7" i="1"/>
  <c r="G4" i="1"/>
  <c r="H4" i="1"/>
  <c r="G5" i="1"/>
  <c r="H5" i="1"/>
  <c r="H3" i="1"/>
  <c r="G3" i="1"/>
  <c r="G1" i="1"/>
  <c r="E15" i="3"/>
  <c r="F15" i="3" s="1"/>
  <c r="E16" i="3"/>
  <c r="F16" i="3" s="1"/>
  <c r="E17" i="3"/>
  <c r="F17" i="3" s="1"/>
  <c r="E21" i="3"/>
  <c r="E22" i="3"/>
  <c r="F22" i="3" s="1"/>
  <c r="E23" i="3"/>
  <c r="F23" i="3" s="1"/>
  <c r="E27" i="3"/>
  <c r="E28" i="3"/>
  <c r="E29" i="3"/>
  <c r="H29" i="3" s="1"/>
  <c r="C55" i="3" s="1"/>
  <c r="E9" i="3"/>
  <c r="E10" i="3"/>
  <c r="F10" i="3" s="1"/>
  <c r="E11" i="3"/>
  <c r="E4" i="3"/>
  <c r="E5" i="3"/>
  <c r="F5" i="3" s="1"/>
  <c r="E3" i="3"/>
  <c r="F3" i="3" s="1"/>
  <c r="O4" i="4" l="1"/>
  <c r="O3" i="4"/>
  <c r="F3" i="5"/>
  <c r="F9" i="5"/>
  <c r="F16" i="5"/>
  <c r="F21" i="5"/>
  <c r="F28" i="5"/>
  <c r="F10" i="5"/>
  <c r="F22" i="5"/>
  <c r="F29" i="5"/>
  <c r="F5" i="5"/>
  <c r="F15" i="5"/>
  <c r="F27" i="5"/>
  <c r="H3" i="5"/>
  <c r="C41" i="5" s="1"/>
  <c r="H10" i="5"/>
  <c r="C45" i="5" s="1"/>
  <c r="I23" i="5"/>
  <c r="D52" i="5" s="1"/>
  <c r="E52" i="5" s="1"/>
  <c r="I3" i="5"/>
  <c r="D41" i="5" s="1"/>
  <c r="E41" i="5" s="1"/>
  <c r="I9" i="5"/>
  <c r="D44" i="5" s="1"/>
  <c r="E44" i="5" s="1"/>
  <c r="H27" i="5"/>
  <c r="C53" i="5" s="1"/>
  <c r="I29" i="5"/>
  <c r="D55" i="5" s="1"/>
  <c r="E55" i="5" s="1"/>
  <c r="H23" i="5"/>
  <c r="I22" i="5"/>
  <c r="D51" i="5" s="1"/>
  <c r="E51" i="5" s="1"/>
  <c r="H16" i="5"/>
  <c r="I15" i="5"/>
  <c r="D47" i="5" s="1"/>
  <c r="E47" i="5" s="1"/>
  <c r="H9" i="5"/>
  <c r="I5" i="5"/>
  <c r="D43" i="5" s="1"/>
  <c r="E43" i="5" s="1"/>
  <c r="H29" i="5"/>
  <c r="I28" i="5"/>
  <c r="D54" i="5" s="1"/>
  <c r="E54" i="5" s="1"/>
  <c r="H22" i="5"/>
  <c r="I21" i="5"/>
  <c r="D50" i="5" s="1"/>
  <c r="E50" i="5" s="1"/>
  <c r="H15" i="5"/>
  <c r="I11" i="5"/>
  <c r="D46" i="5" s="1"/>
  <c r="E46" i="5" s="1"/>
  <c r="H5" i="5"/>
  <c r="I4" i="5"/>
  <c r="D42" i="5" s="1"/>
  <c r="E42" i="5" s="1"/>
  <c r="H28" i="5"/>
  <c r="I27" i="5"/>
  <c r="D53" i="5" s="1"/>
  <c r="E53" i="5" s="1"/>
  <c r="H21" i="5"/>
  <c r="I17" i="5"/>
  <c r="D49" i="5" s="1"/>
  <c r="E49" i="5" s="1"/>
  <c r="F49" i="5" s="1"/>
  <c r="H11" i="5"/>
  <c r="I10" i="5"/>
  <c r="D45" i="5" s="1"/>
  <c r="E45" i="5" s="1"/>
  <c r="H4" i="5"/>
  <c r="F4" i="3"/>
  <c r="F11" i="3"/>
  <c r="F28" i="3"/>
  <c r="F21" i="3"/>
  <c r="I9" i="3"/>
  <c r="D44" i="3" s="1"/>
  <c r="E44" i="3" s="1"/>
  <c r="F29" i="3"/>
  <c r="F9" i="3"/>
  <c r="H27" i="3"/>
  <c r="C53" i="3" s="1"/>
  <c r="F27" i="3"/>
  <c r="I15" i="3"/>
  <c r="D47" i="3" s="1"/>
  <c r="E47" i="3" s="1"/>
  <c r="I28" i="3"/>
  <c r="D54" i="3" s="1"/>
  <c r="E54" i="3" s="1"/>
  <c r="I11" i="3"/>
  <c r="D46" i="3" s="1"/>
  <c r="E46" i="3" s="1"/>
  <c r="H11" i="3"/>
  <c r="C46" i="3" s="1"/>
  <c r="I3" i="3"/>
  <c r="D41" i="3" s="1"/>
  <c r="E41" i="3" s="1"/>
  <c r="H21" i="3"/>
  <c r="C50" i="3" s="1"/>
  <c r="H28" i="3"/>
  <c r="H5" i="3"/>
  <c r="C43" i="3" s="1"/>
  <c r="H23" i="3"/>
  <c r="C52" i="3" s="1"/>
  <c r="I5" i="3"/>
  <c r="D43" i="3" s="1"/>
  <c r="E43" i="3" s="1"/>
  <c r="I10" i="3"/>
  <c r="D45" i="3" s="1"/>
  <c r="E45" i="3" s="1"/>
  <c r="H4" i="3"/>
  <c r="C42" i="3" s="1"/>
  <c r="H22" i="3"/>
  <c r="C51" i="3" s="1"/>
  <c r="I4" i="3"/>
  <c r="D42" i="3" s="1"/>
  <c r="E42" i="3" s="1"/>
  <c r="H15" i="3"/>
  <c r="C47" i="3" s="1"/>
  <c r="H17" i="3"/>
  <c r="C49" i="3" s="1"/>
  <c r="I17" i="3"/>
  <c r="D49" i="3" s="1"/>
  <c r="E49" i="3" s="1"/>
  <c r="H9" i="3"/>
  <c r="H10" i="3"/>
  <c r="C45" i="3" s="1"/>
  <c r="F45" i="3" s="1"/>
  <c r="H3" i="3"/>
  <c r="C41" i="3" s="1"/>
  <c r="H16" i="3"/>
  <c r="C48" i="3" s="1"/>
  <c r="I16" i="3"/>
  <c r="D48" i="3" s="1"/>
  <c r="E48" i="3" s="1"/>
  <c r="I21" i="3"/>
  <c r="D50" i="3" s="1"/>
  <c r="E50" i="3" s="1"/>
  <c r="I23" i="3"/>
  <c r="D52" i="3" s="1"/>
  <c r="E52" i="3" s="1"/>
  <c r="I22" i="3"/>
  <c r="D51" i="3" s="1"/>
  <c r="E51" i="3" s="1"/>
  <c r="I27" i="3"/>
  <c r="I29" i="3"/>
  <c r="F45" i="5" l="1"/>
  <c r="F53" i="5"/>
  <c r="J3" i="5"/>
  <c r="F41" i="5"/>
  <c r="J10" i="5"/>
  <c r="J4" i="5"/>
  <c r="C42" i="5"/>
  <c r="F42" i="5" s="1"/>
  <c r="C43" i="5"/>
  <c r="F43" i="5" s="1"/>
  <c r="J5" i="5"/>
  <c r="J9" i="5"/>
  <c r="C44" i="5"/>
  <c r="F44" i="5" s="1"/>
  <c r="J11" i="5"/>
  <c r="C46" i="5"/>
  <c r="F46" i="5" s="1"/>
  <c r="J28" i="5"/>
  <c r="C54" i="5"/>
  <c r="F54" i="5" s="1"/>
  <c r="C47" i="5"/>
  <c r="F47" i="5" s="1"/>
  <c r="J15" i="5"/>
  <c r="C55" i="5"/>
  <c r="F55" i="5" s="1"/>
  <c r="J29" i="5"/>
  <c r="J16" i="5"/>
  <c r="C48" i="5"/>
  <c r="F48" i="5" s="1"/>
  <c r="J27" i="5"/>
  <c r="I41" i="5"/>
  <c r="J17" i="5"/>
  <c r="J21" i="5"/>
  <c r="C50" i="5"/>
  <c r="F50" i="5" s="1"/>
  <c r="C51" i="5"/>
  <c r="F51" i="5" s="1"/>
  <c r="J22" i="5"/>
  <c r="J23" i="5"/>
  <c r="C52" i="5"/>
  <c r="F52" i="5" s="1"/>
  <c r="F46" i="3"/>
  <c r="F50" i="3"/>
  <c r="F52" i="3"/>
  <c r="F48" i="3"/>
  <c r="F51" i="3"/>
  <c r="F41" i="3"/>
  <c r="F49" i="3"/>
  <c r="F42" i="3"/>
  <c r="F43" i="3"/>
  <c r="F47" i="3"/>
  <c r="J29" i="3"/>
  <c r="D55" i="3"/>
  <c r="E55" i="3" s="1"/>
  <c r="F55" i="3" s="1"/>
  <c r="J28" i="3"/>
  <c r="C54" i="3"/>
  <c r="F54" i="3" s="1"/>
  <c r="J27" i="3"/>
  <c r="D53" i="3"/>
  <c r="E53" i="3" s="1"/>
  <c r="F53" i="3" s="1"/>
  <c r="J9" i="3"/>
  <c r="C44" i="3"/>
  <c r="F44" i="3" s="1"/>
  <c r="J15" i="3"/>
  <c r="J11" i="3"/>
  <c r="J21" i="3"/>
  <c r="J16" i="3"/>
  <c r="J3" i="3"/>
  <c r="J17" i="3"/>
  <c r="J22" i="3"/>
  <c r="J23" i="3"/>
  <c r="J10" i="3"/>
  <c r="J4" i="3"/>
  <c r="J5" i="3"/>
  <c r="H41" i="5" l="1"/>
  <c r="J42" i="5" s="1"/>
  <c r="H41" i="3"/>
  <c r="I41" i="3"/>
  <c r="I42" i="3" s="1"/>
  <c r="J41" i="5" l="1"/>
  <c r="H42" i="3"/>
  <c r="J42" i="3" s="1"/>
  <c r="J41" i="3"/>
</calcChain>
</file>

<file path=xl/sharedStrings.xml><?xml version="1.0" encoding="utf-8"?>
<sst xmlns="http://schemas.openxmlformats.org/spreadsheetml/2006/main" count="269" uniqueCount="50">
  <si>
    <t>xr</t>
  </si>
  <si>
    <t>xl</t>
  </si>
  <si>
    <t>Rząd</t>
  </si>
  <si>
    <t>L</t>
  </si>
  <si>
    <t>cm</t>
  </si>
  <si>
    <t>xn</t>
  </si>
  <si>
    <t>λ</t>
  </si>
  <si>
    <t>1)</t>
  </si>
  <si>
    <t>2)</t>
  </si>
  <si>
    <t>m</t>
  </si>
  <si>
    <t>d:</t>
  </si>
  <si>
    <t>u(xL) = u(xP)</t>
  </si>
  <si>
    <t>3)</t>
  </si>
  <si>
    <t>u(λ)</t>
  </si>
  <si>
    <t>4)</t>
  </si>
  <si>
    <t>Zapis xn</t>
  </si>
  <si>
    <t>Zapis λ</t>
  </si>
  <si>
    <t>λ*w = λ/u(λ)^2</t>
  </si>
  <si>
    <t>w = 1/u(λ)^2</t>
  </si>
  <si>
    <t>śr. waż λ</t>
  </si>
  <si>
    <t>u(śr waż λ)</t>
  </si>
  <si>
    <t>Zapis śr. waż λ</t>
  </si>
  <si>
    <t>5)</t>
  </si>
  <si>
    <t>6)</t>
  </si>
  <si>
    <t>u(xn)</t>
  </si>
  <si>
    <t>m:</t>
  </si>
  <si>
    <t>nm:</t>
  </si>
  <si>
    <t>Rząd N</t>
  </si>
  <si>
    <t>cm:</t>
  </si>
  <si>
    <t>1,80(14)</t>
  </si>
  <si>
    <t>3,90(14)</t>
  </si>
  <si>
    <t>6,60(14)</t>
  </si>
  <si>
    <t>2,80(14)</t>
  </si>
  <si>
    <t>6,05(14)</t>
  </si>
  <si>
    <t>9,95(14)</t>
  </si>
  <si>
    <t>3,80(14)</t>
  </si>
  <si>
    <t>7,85(14)</t>
  </si>
  <si>
    <t>13,65(14)</t>
  </si>
  <si>
    <t>4,70(14)</t>
  </si>
  <si>
    <t>10,10(14)</t>
  </si>
  <si>
    <t>17,40(14)</t>
  </si>
  <si>
    <t>5,75(14)</t>
  </si>
  <si>
    <t>12,15(14)</t>
  </si>
  <si>
    <t>20,90(14)</t>
  </si>
  <si>
    <t>Zapis xn [cm]</t>
  </si>
  <si>
    <t>[m]</t>
  </si>
  <si>
    <t>Zapis λ w [nm]</t>
  </si>
  <si>
    <t>Zapis xn w [cm]</t>
  </si>
  <si>
    <t xml:space="preserve">L = </t>
  </si>
  <si>
    <t>Jednostka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</si>
</sst>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401AA88-3B87-40FB-84CD-E5E8E8D28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9325" y="0"/>
          <a:ext cx="3224029" cy="73923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498217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C72A5634-65D4-4370-A40F-41C7EBF27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762001"/>
          <a:ext cx="3984367" cy="4569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7</xdr:col>
      <xdr:colOff>50654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A692A3-4921-4FC1-91A1-9B0292F4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655" y="5601470"/>
          <a:ext cx="3658224" cy="512576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505B0CA-61A7-4FE4-BC2E-7DD4F155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9761" y="6201834"/>
          <a:ext cx="2884386" cy="548088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B79B967-7EE3-47F8-A29A-342C53D6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0703" y="1439334"/>
          <a:ext cx="4116776" cy="696516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357143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FA5F7E6-FCA3-4BD7-8812-584E2F8BE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62976" y="2239819"/>
          <a:ext cx="5024392" cy="844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0</xdr:rowOff>
    </xdr:from>
    <xdr:to>
      <xdr:col>14</xdr:col>
      <xdr:colOff>306204</xdr:colOff>
      <xdr:row>3</xdr:row>
      <xdr:rowOff>167736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C0844E-7860-9DFF-1D5B-9803BF01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0" y="0"/>
          <a:ext cx="3363834" cy="720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</xdr:row>
      <xdr:rowOff>1</xdr:rowOff>
    </xdr:from>
    <xdr:to>
      <xdr:col>15</xdr:col>
      <xdr:colOff>498216</xdr:colOff>
      <xdr:row>6</xdr:row>
      <xdr:rowOff>75991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593749A-7FFB-DC4E-2BB5-35233F507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36601"/>
          <a:ext cx="4179100" cy="444290"/>
        </a:xfrm>
        <a:prstGeom prst="rect">
          <a:avLst/>
        </a:prstGeom>
      </xdr:spPr>
    </xdr:pic>
    <xdr:clientData/>
  </xdr:twoCellAnchor>
  <xdr:twoCellAnchor editAs="oneCell">
    <xdr:from>
      <xdr:col>2</xdr:col>
      <xdr:colOff>240530</xdr:colOff>
      <xdr:row>29</xdr:row>
      <xdr:rowOff>76970</xdr:rowOff>
    </xdr:from>
    <xdr:to>
      <xdr:col>6</xdr:col>
      <xdr:colOff>630437</xdr:colOff>
      <xdr:row>32</xdr:row>
      <xdr:rowOff>18046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A5FF9B-67E7-7945-E1CC-30C01FCDB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2803" y="5378258"/>
          <a:ext cx="3848105" cy="489485"/>
        </a:xfrm>
        <a:prstGeom prst="rect">
          <a:avLst/>
        </a:prstGeom>
      </xdr:spPr>
    </xdr:pic>
    <xdr:clientData/>
  </xdr:twoCellAnchor>
  <xdr:twoCellAnchor editAs="oneCell">
    <xdr:from>
      <xdr:col>2</xdr:col>
      <xdr:colOff>288636</xdr:colOff>
      <xdr:row>32</xdr:row>
      <xdr:rowOff>105834</xdr:rowOff>
    </xdr:from>
    <xdr:to>
      <xdr:col>5</xdr:col>
      <xdr:colOff>839397</xdr:colOff>
      <xdr:row>35</xdr:row>
      <xdr:rowOff>82422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1C3FED-5802-5DE1-8C9D-A575EB2D8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909" y="5955531"/>
          <a:ext cx="3032447" cy="5249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57728</xdr:colOff>
      <xdr:row>7</xdr:row>
      <xdr:rowOff>105834</xdr:rowOff>
    </xdr:from>
    <xdr:to>
      <xdr:col>16</xdr:col>
      <xdr:colOff>88279</xdr:colOff>
      <xdr:row>11</xdr:row>
      <xdr:rowOff>40350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65A0222-6C13-F8B0-1300-15BA0E53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2955" y="1385455"/>
          <a:ext cx="4289486" cy="665728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11</xdr:row>
      <xdr:rowOff>144319</xdr:rowOff>
    </xdr:from>
    <xdr:to>
      <xdr:col>17</xdr:col>
      <xdr:colOff>357142</xdr:colOff>
      <xdr:row>16</xdr:row>
      <xdr:rowOff>36465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3656BC3-C45B-1BBF-1C91-1BEDA683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5228" y="2155152"/>
          <a:ext cx="5222212" cy="806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5E49-8A1C-4415-AA0A-63BEE195A981}">
  <dimension ref="A1:S55"/>
  <sheetViews>
    <sheetView topLeftCell="A31" zoomScale="115" zoomScaleNormal="115" workbookViewId="0">
      <selection activeCell="C40" sqref="C40:F55"/>
    </sheetView>
  </sheetViews>
  <sheetFormatPr defaultColWidth="8.7109375" defaultRowHeight="15" x14ac:dyDescent="0.25"/>
  <cols>
    <col min="1" max="1" width="8.7109375" style="1"/>
    <col min="2" max="2" width="12" style="1" bestFit="1" customWidth="1"/>
    <col min="3" max="3" width="13.140625" style="1" bestFit="1" customWidth="1"/>
    <col min="4" max="4" width="8.7109375" style="1"/>
    <col min="5" max="5" width="13.140625" style="1" bestFit="1" customWidth="1"/>
    <col min="6" max="6" width="14" style="1" bestFit="1" customWidth="1"/>
    <col min="7" max="7" width="8.7109375" style="1"/>
    <col min="8" max="9" width="11.85546875" style="1" bestFit="1" customWidth="1"/>
    <col min="10" max="10" width="17.5703125" style="1" bestFit="1" customWidth="1"/>
    <col min="11" max="12" width="8.7109375" style="1"/>
    <col min="13" max="13" width="18.7109375" style="1" bestFit="1" customWidth="1"/>
    <col min="14" max="14" width="16.42578125" style="1" bestFit="1" customWidth="1"/>
    <col min="15" max="20" width="8.7109375" style="1"/>
    <col min="21" max="21" width="11.7109375" style="1" bestFit="1" customWidth="1"/>
    <col min="22" max="16384" width="8.7109375" style="1"/>
  </cols>
  <sheetData>
    <row r="1" spans="1:11" x14ac:dyDescent="0.25">
      <c r="A1" s="1" t="s">
        <v>7</v>
      </c>
      <c r="B1" s="2" t="s">
        <v>3</v>
      </c>
      <c r="C1" s="2">
        <v>10</v>
      </c>
      <c r="D1" s="2" t="s">
        <v>4</v>
      </c>
      <c r="H1" s="1" t="s">
        <v>8</v>
      </c>
      <c r="I1" s="1" t="s">
        <v>10</v>
      </c>
      <c r="J1" s="1">
        <f>1/3000</f>
        <v>3.3333333333333332E-4</v>
      </c>
    </row>
    <row r="2" spans="1:11" x14ac:dyDescent="0.2">
      <c r="B2" s="2" t="s">
        <v>2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25">
      <c r="B3" s="2">
        <v>1</v>
      </c>
      <c r="C3" s="2">
        <v>1.8</v>
      </c>
      <c r="D3" s="2">
        <v>1.8</v>
      </c>
      <c r="E3" s="2">
        <f>(C3+D3)/2</f>
        <v>1.8</v>
      </c>
      <c r="F3" s="2" t="str">
        <f>_xlfn.CONCAT(FIXED(E3,RIGHT(TEXT($C$37,"0,00E+00"),2)+1,TRUE),"(",LEFT($C$37*10^LEN($C$37),2),")")</f>
        <v>1,80(14)</v>
      </c>
      <c r="H3" s="2">
        <f>$J$1/B3*E3/SQRT(E3^2+$C$1^2)</f>
        <v>5.9050999438421717E-5</v>
      </c>
      <c r="I3" s="2">
        <f>SQRT(($J$1*$C$1^2*$C$37/B3/(E3^2+$C$1^2)^1.5)^2+(-$J$1*$C$1*E3*$C$37/B3/(E3^2+$C$1^2)^1.5)^2)</f>
        <v>4.5661034559379278E-6</v>
      </c>
      <c r="J3" s="2" t="str">
        <f>_xlfn.CONCAT(FIXED(H3,RIGHT(TEXT(I3,"0,00E+00"),2)+1,TRUE),"(",LEFT(I3*10^LEN(I3),2),")")</f>
        <v>0,0000591(45)</v>
      </c>
    </row>
    <row r="4" spans="1:11" x14ac:dyDescent="0.25">
      <c r="B4" s="2">
        <v>2</v>
      </c>
      <c r="C4" s="2">
        <v>3.9</v>
      </c>
      <c r="D4" s="2">
        <v>3.9</v>
      </c>
      <c r="E4" s="2">
        <f t="shared" ref="E4:E11" si="0">(C4+D4)/2</f>
        <v>3.9</v>
      </c>
      <c r="F4" s="2" t="str">
        <f t="shared" ref="F4:F5" si="1">_xlfn.CONCAT(FIXED(E4,RIGHT(TEXT($C$37,"0,00E+00"),2)+1,TRUE),"(",LEFT($C$37*10^LEN($C$37),2),")")</f>
        <v>3,90(14)</v>
      </c>
      <c r="H4" s="2">
        <f>$J$1/B4*E4/SQRT(E4^2+$C$1^2)</f>
        <v>6.0557546081940649E-5</v>
      </c>
      <c r="I4" s="2">
        <f>SQRT(($J$1*$C$1^2*$C$37/B4/(E4^2+$C$1^2)^1.5)^2+(-$J$1*$C$1*E4*$C$37/B4/(E4^2+$C$1^2)^1.5)^2)</f>
        <v>2.0458489748764499E-6</v>
      </c>
      <c r="J4" s="2" t="str">
        <f t="shared" ref="J4:J5" si="2">_xlfn.CONCAT(FIXED(H4,RIGHT(TEXT(I4,"0,00E+00"),2)+1,TRUE),"(",LEFT(I4*10^LEN(I4),2),")")</f>
        <v>0,0000606(20)</v>
      </c>
    </row>
    <row r="5" spans="1:11" x14ac:dyDescent="0.25">
      <c r="B5" s="2">
        <v>3</v>
      </c>
      <c r="C5" s="2">
        <v>6.6</v>
      </c>
      <c r="D5" s="2">
        <v>6.6</v>
      </c>
      <c r="E5" s="2">
        <f t="shared" si="0"/>
        <v>6.6</v>
      </c>
      <c r="F5" s="2" t="str">
        <f t="shared" si="1"/>
        <v>6,60(14)</v>
      </c>
      <c r="H5" s="2">
        <f>$J$1/B5*E5/SQRT(E5^2+$C$1^2)</f>
        <v>6.1204689814526496E-5</v>
      </c>
      <c r="I5" s="2">
        <f>SQRT(($J$1*$C$1^2*$C$37/B5/(E5^2+$C$1^2)^1.5)^2+(-$J$1*$C$1*E5*$C$37/B5/(E5^2+$C$1^2)^1.5)^2)</f>
        <v>1.0945586532716436E-6</v>
      </c>
      <c r="J5" s="2" t="str">
        <f t="shared" si="2"/>
        <v>0,0000612(10)</v>
      </c>
    </row>
    <row r="7" spans="1:11" x14ac:dyDescent="0.25">
      <c r="B7" s="2" t="s">
        <v>3</v>
      </c>
      <c r="C7" s="2">
        <v>15</v>
      </c>
      <c r="D7" s="2" t="s">
        <v>4</v>
      </c>
    </row>
    <row r="8" spans="1:11" x14ac:dyDescent="0.2">
      <c r="B8" s="2" t="s">
        <v>2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25">
      <c r="B9" s="2">
        <v>1</v>
      </c>
      <c r="C9" s="2">
        <v>2.8</v>
      </c>
      <c r="D9" s="2">
        <v>2.8</v>
      </c>
      <c r="E9" s="2">
        <f t="shared" si="0"/>
        <v>2.8</v>
      </c>
      <c r="F9" s="2" t="str">
        <f t="shared" ref="F9:F29" si="3">_xlfn.CONCAT(FIXED(E9,RIGHT(TEXT($C$37,"0,00E+00"),2)+1,TRUE),"(",LEFT($C$37*10^LEN($C$37),2),")")</f>
        <v>2,80(14)</v>
      </c>
      <c r="H9" s="2">
        <f>$J$1/B9*E9/SQRT(E9^2+$C$7^2)</f>
        <v>6.116570436762861E-5</v>
      </c>
      <c r="I9" s="2">
        <f>SQRT(($J$1*$C$7^2*$C$37/B9/(E9^2+$C$7^2)^1.5)^2+(-$J$1*$C$7*E9*$C$37/B9/(E9^2+$C$7^2)^1.5)^2)</f>
        <v>3.0368784624057204E-6</v>
      </c>
      <c r="J9" s="2" t="str">
        <f t="shared" ref="J9:J29" si="4">_xlfn.CONCAT(FIXED(H9,RIGHT(TEXT(I9,"0,00E+00"),2)+1,TRUE),"(",LEFT(I9*10^LEN(I9),2),")")</f>
        <v>0,0000612(30)</v>
      </c>
      <c r="K9" s="1" t="s">
        <v>12</v>
      </c>
    </row>
    <row r="10" spans="1:11" x14ac:dyDescent="0.25">
      <c r="B10" s="2">
        <v>2</v>
      </c>
      <c r="C10" s="2">
        <v>6.1</v>
      </c>
      <c r="D10" s="2">
        <v>6</v>
      </c>
      <c r="E10" s="2">
        <f t="shared" si="0"/>
        <v>6.05</v>
      </c>
      <c r="F10" s="2" t="str">
        <f t="shared" si="3"/>
        <v>6,05(14)</v>
      </c>
      <c r="H10" s="2">
        <f>$J$1/B10*E10/SQRT(E10^2+$C$7^2)</f>
        <v>6.2342351471836627E-5</v>
      </c>
      <c r="I10" s="2">
        <f>SQRT(($J$1*$C$7^2*$C$37/B10/(E10^2+$C$7^2)^1.5)^2+(-$J$1*$C$7*E10*$C$37/B10/(E10^2+$C$7^2)^1.5)^2)</f>
        <v>1.3514908710477694E-6</v>
      </c>
      <c r="J10" s="2" t="str">
        <f t="shared" si="4"/>
        <v>0,0000623(13)</v>
      </c>
    </row>
    <row r="11" spans="1:11" x14ac:dyDescent="0.25">
      <c r="B11" s="2">
        <v>3</v>
      </c>
      <c r="C11" s="2">
        <v>9.6999999999999993</v>
      </c>
      <c r="D11" s="2">
        <v>10.199999999999999</v>
      </c>
      <c r="E11" s="2">
        <f t="shared" si="0"/>
        <v>9.9499999999999993</v>
      </c>
      <c r="F11" s="2" t="str">
        <f t="shared" si="3"/>
        <v>9,95(14)</v>
      </c>
      <c r="H11" s="2">
        <f>$J$1/B11*E11/SQRT(E11^2+$C$7^2)</f>
        <v>6.1419516128867078E-5</v>
      </c>
      <c r="I11" s="2">
        <f>SQRT(($J$1*$C$7^2*$C$37/B11/(E11^2+$C$7^2)^1.5)^2+(-$J$1*$C$7*E11*$C$37/B11/(E11^2+$C$7^2)^1.5)^2)</f>
        <v>7.274704991335439E-7</v>
      </c>
      <c r="J11" s="2" t="str">
        <f t="shared" si="4"/>
        <v>0,00006142(72)</v>
      </c>
    </row>
    <row r="13" spans="1:11" x14ac:dyDescent="0.25">
      <c r="B13" s="2" t="s">
        <v>3</v>
      </c>
      <c r="C13" s="2">
        <v>20</v>
      </c>
      <c r="D13" s="2" t="s">
        <v>4</v>
      </c>
    </row>
    <row r="14" spans="1:11" x14ac:dyDescent="0.2">
      <c r="B14" s="2" t="s">
        <v>2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25">
      <c r="B15" s="2">
        <v>1</v>
      </c>
      <c r="C15" s="2">
        <v>3.8</v>
      </c>
      <c r="D15" s="2">
        <v>3.8</v>
      </c>
      <c r="E15" s="2">
        <f t="shared" ref="E15:E29" si="5">(C15+D15)/2</f>
        <v>3.8</v>
      </c>
      <c r="F15" s="2" t="str">
        <f t="shared" ref="F15" si="6">_xlfn.CONCAT(FIXED(E15,RIGHT(TEXT($C$37,"0,00E+00"),2)+1,TRUE),"(",LEFT($C$37*10^LEN($C$37),2),")")</f>
        <v>3,80(14)</v>
      </c>
      <c r="H15" s="2">
        <f>$J$1/B15*E15/SQRT(E15^2+$C$13^2)</f>
        <v>6.2220215274423393E-5</v>
      </c>
      <c r="I15" s="2">
        <f>SQRT(($J$1*$C$13^2*$C$37/B15/(E15^2+$C$13^2)^1.5)^2+(-$J$1*$C$13*E15*$C$37/B15/(E15^2+$C$13^2)^1.5)^2)</f>
        <v>2.2748987587637857E-6</v>
      </c>
      <c r="J15" s="2" t="str">
        <f t="shared" ref="J15" si="7">_xlfn.CONCAT(FIXED(H15,RIGHT(TEXT(I15,"0,00E+00"),2)+1,TRUE),"(",LEFT(I15*10^LEN(I15),2),")")</f>
        <v>0,0000622(22)</v>
      </c>
    </row>
    <row r="16" spans="1:11" x14ac:dyDescent="0.25">
      <c r="B16" s="2">
        <v>2</v>
      </c>
      <c r="C16" s="2">
        <v>7.8</v>
      </c>
      <c r="D16" s="2">
        <v>7.9</v>
      </c>
      <c r="E16" s="2">
        <f t="shared" si="5"/>
        <v>7.85</v>
      </c>
      <c r="F16" s="2" t="str">
        <f t="shared" si="3"/>
        <v>7,85(14)</v>
      </c>
      <c r="H16" s="2">
        <f>$J$1/B16*E16/SQRT(E16^2+$C$13^2)</f>
        <v>6.0894058768842837E-5</v>
      </c>
      <c r="I16" s="2">
        <f>SQRT(($J$1*$C$13^2*$C$37/B16/(E16^2+$C$13^2)^1.5)^2+(-$J$1*$C$13*E16*$C$37/B16/(E16^2+$C$13^2)^1.5)^2)</f>
        <v>1.0211905199400624E-6</v>
      </c>
      <c r="J16" s="2" t="str">
        <f t="shared" si="4"/>
        <v>0,0000609(10)</v>
      </c>
    </row>
    <row r="17" spans="2:19" x14ac:dyDescent="0.25">
      <c r="B17" s="2">
        <v>3</v>
      </c>
      <c r="C17" s="2">
        <v>13.4</v>
      </c>
      <c r="D17" s="2">
        <v>13.9</v>
      </c>
      <c r="E17" s="2">
        <f t="shared" si="5"/>
        <v>13.65</v>
      </c>
      <c r="F17" s="2" t="str">
        <f t="shared" si="3"/>
        <v>13,65(14)</v>
      </c>
      <c r="H17" s="2">
        <f>$J$1/B17*E17/SQRT(E17^2+$C$13^2)</f>
        <v>6.2635689379315256E-5</v>
      </c>
      <c r="I17" s="2">
        <f>SQRT(($J$1*$C$13^2*$C$37/B17/(E17^2+$C$13^2)^1.5)^2+(-$J$1*$C$13*E17*$C$37/B17/(E17^2+$C$13^2)^1.5)^2)</f>
        <v>5.3600139944715486E-7</v>
      </c>
      <c r="J17" s="2" t="str">
        <f t="shared" si="4"/>
        <v>0,00006264(53)</v>
      </c>
    </row>
    <row r="19" spans="2:19" x14ac:dyDescent="0.25">
      <c r="B19" s="2" t="s">
        <v>3</v>
      </c>
      <c r="C19" s="2">
        <v>25</v>
      </c>
      <c r="D19" s="2" t="s">
        <v>4</v>
      </c>
      <c r="M19" s="5"/>
    </row>
    <row r="20" spans="2:19" x14ac:dyDescent="0.2">
      <c r="B20" s="2" t="s">
        <v>2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25">
      <c r="B21" s="2">
        <v>1</v>
      </c>
      <c r="C21" s="2">
        <v>4.7</v>
      </c>
      <c r="D21" s="2">
        <v>4.7</v>
      </c>
      <c r="E21" s="2">
        <f t="shared" si="5"/>
        <v>4.7</v>
      </c>
      <c r="F21" s="2" t="str">
        <f t="shared" ref="F21" si="8">_xlfn.CONCAT(FIXED(E21,RIGHT(TEXT($C$37,"0,00E+00"),2)+1,TRUE),"(",LEFT($C$37*10^LEN($C$37),2),")")</f>
        <v>4,70(14)</v>
      </c>
      <c r="H21" s="2">
        <f>$J$1/B21*E21/SQRT(E21^2+$C$19^2)</f>
        <v>6.1587738773295785E-5</v>
      </c>
      <c r="I21" s="2">
        <f>SQRT(($J$1*$C$19^2*$C$37/B21/(E21^2+$C$19^2)^1.5)^2+(-$J$1*$C$19*E21*$C$37/B21/(E21^2+$C$19^2)^1.5)^2)</f>
        <v>1.8212478974757448E-6</v>
      </c>
      <c r="J21" s="2" t="str">
        <f t="shared" ref="J21" si="9">_xlfn.CONCAT(FIXED(H21,RIGHT(TEXT(I21,"0,00E+00"),2)+1,TRUE),"(",LEFT(I21*10^LEN(I21),2),")")</f>
        <v>0,0000616(18)</v>
      </c>
      <c r="L21" s="4"/>
      <c r="M21" s="4"/>
      <c r="N21" s="4"/>
      <c r="O21" s="4"/>
    </row>
    <row r="22" spans="2:19" x14ac:dyDescent="0.25">
      <c r="B22" s="2">
        <v>2</v>
      </c>
      <c r="C22" s="2">
        <v>10.199999999999999</v>
      </c>
      <c r="D22" s="2">
        <v>10</v>
      </c>
      <c r="E22" s="2">
        <f t="shared" si="5"/>
        <v>10.1</v>
      </c>
      <c r="F22" s="2" t="str">
        <f t="shared" si="3"/>
        <v>10,10(14)</v>
      </c>
      <c r="H22" s="2">
        <f>$J$1/B22*E22/SQRT(E22^2+$C$19^2)</f>
        <v>6.243094820834299E-5</v>
      </c>
      <c r="I22" s="2">
        <f>SQRT(($J$1*$C$19^2*$C$37/B22/(E22^2+$C$19^2)^1.5)^2+(-$J$1*$C$19*E22*$C$37/B22/(E22^2+$C$19^2)^1.5)^2)</f>
        <v>8.1051932021401336E-7</v>
      </c>
      <c r="J22" s="2" t="str">
        <f t="shared" si="4"/>
        <v>0,00006243(81)</v>
      </c>
      <c r="L22" s="4"/>
      <c r="M22" s="4"/>
      <c r="N22" s="4"/>
      <c r="O22" s="4"/>
      <c r="S22" s="6"/>
    </row>
    <row r="23" spans="2:19" x14ac:dyDescent="0.25">
      <c r="B23" s="2">
        <v>3</v>
      </c>
      <c r="C23" s="2">
        <v>17.399999999999999</v>
      </c>
      <c r="D23" s="2">
        <v>17.399999999999999</v>
      </c>
      <c r="E23" s="2">
        <f t="shared" si="5"/>
        <v>17.399999999999999</v>
      </c>
      <c r="F23" s="2" t="str">
        <f t="shared" si="3"/>
        <v>17,40(14)</v>
      </c>
      <c r="H23" s="2">
        <f>$J$1/B23*E23/SQRT(E23^2+$C$19^2)</f>
        <v>6.3472984126403611E-5</v>
      </c>
      <c r="I23" s="2">
        <f>SQRT(($J$1*$C$19^2*$C$37/B23/(E23^2+$C$19^2)^1.5)^2+(-$J$1*$C$19*E23*$C$37/B23/(E23^2+$C$19^2)^1.5)^2)</f>
        <v>4.2342534778303943E-7</v>
      </c>
      <c r="J23" s="2" t="str">
        <f t="shared" si="4"/>
        <v>0,00006347(42)</v>
      </c>
    </row>
    <row r="24" spans="2:19" x14ac:dyDescent="0.25">
      <c r="L24" s="4"/>
      <c r="M24" s="4"/>
      <c r="N24" s="4"/>
      <c r="O24" s="4"/>
    </row>
    <row r="25" spans="2:19" x14ac:dyDescent="0.25">
      <c r="B25" s="2" t="s">
        <v>3</v>
      </c>
      <c r="C25" s="2">
        <v>30</v>
      </c>
      <c r="D25" s="2" t="s">
        <v>4</v>
      </c>
      <c r="L25" s="4"/>
      <c r="M25" s="4"/>
      <c r="N25" s="4"/>
      <c r="O25" s="4"/>
    </row>
    <row r="26" spans="2:19" x14ac:dyDescent="0.2">
      <c r="B26" s="2" t="s">
        <v>2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25">
      <c r="B27" s="2">
        <v>1</v>
      </c>
      <c r="C27" s="2">
        <v>5.7</v>
      </c>
      <c r="D27" s="2">
        <v>5.8</v>
      </c>
      <c r="E27" s="2">
        <f t="shared" ref="E27" si="10">(C27+D27)/2</f>
        <v>5.75</v>
      </c>
      <c r="F27" s="2" t="str">
        <f t="shared" ref="F27" si="11">_xlfn.CONCAT(FIXED(E27,RIGHT(TEXT($C$37,"0,00E+00"),2)+1,TRUE),"(",LEFT($C$37*10^LEN($C$37),2),")")</f>
        <v>5,75(14)</v>
      </c>
      <c r="H27" s="2">
        <f>$J$1/B27*E27/SQRT(E27^2+$C$25^2)</f>
        <v>6.2746747984227357E-5</v>
      </c>
      <c r="I27" s="2">
        <f>SQRT(($J$1*$C$25^2*$C$37/B27/(E27^2+$C$25^2)^1.5)^2+(-$J$1*$C$25*E27*$C$37/B27/(E27^2+$C$25^2)^1.5)^2)</f>
        <v>1.5156686313865314E-6</v>
      </c>
      <c r="J27" s="2" t="str">
        <f t="shared" ref="J27" si="12">_xlfn.CONCAT(FIXED(H27,RIGHT(TEXT(I27,"0,00E+00"),2)+1,TRUE),"(",LEFT(I27*10^LEN(I27),2),")")</f>
        <v>0,0000627(15)</v>
      </c>
      <c r="L27" s="4"/>
      <c r="M27" s="4"/>
      <c r="N27" s="4"/>
    </row>
    <row r="28" spans="2:19" x14ac:dyDescent="0.25">
      <c r="B28" s="2">
        <v>2</v>
      </c>
      <c r="C28" s="2">
        <v>12</v>
      </c>
      <c r="D28" s="2">
        <v>12.3</v>
      </c>
      <c r="E28" s="2">
        <f t="shared" si="5"/>
        <v>12.15</v>
      </c>
      <c r="F28" s="2" t="str">
        <f t="shared" si="3"/>
        <v>12,15(14)</v>
      </c>
      <c r="H28" s="2">
        <f>$J$1/B28*E28/SQRT(E28^2+$C$25^2)</f>
        <v>6.2563727953273213E-5</v>
      </c>
      <c r="I28" s="2">
        <f>SQRT(($J$1*$C$25^2*$C$37/B28/(E28^2+$C$25^2)^1.5)^2+(-$J$1*$C$25*E28*$C$37/B28/(E28^2+$C$25^2)^1.5)^2)</f>
        <v>6.7496333954888084E-7</v>
      </c>
      <c r="J28" s="2" t="str">
        <f t="shared" si="4"/>
        <v>0,00006256(67)</v>
      </c>
      <c r="L28" s="4"/>
      <c r="M28" s="4"/>
      <c r="N28" s="4"/>
    </row>
    <row r="29" spans="2:19" x14ac:dyDescent="0.25">
      <c r="B29" s="2">
        <v>3</v>
      </c>
      <c r="C29" s="2">
        <v>20.5</v>
      </c>
      <c r="D29" s="2">
        <v>21.3</v>
      </c>
      <c r="E29" s="2">
        <f t="shared" si="5"/>
        <v>20.9</v>
      </c>
      <c r="F29" s="2" t="str">
        <f t="shared" si="3"/>
        <v>20,90(14)</v>
      </c>
      <c r="H29" s="2">
        <f>$J$1/B29*E29/SQRT(E29^2+$C$25^2)</f>
        <v>6.3513922365340735E-5</v>
      </c>
      <c r="I29" s="2">
        <f>SQRT(($J$1*$C$25^2*$C$37/B29/(E29^2+$C$25^2)^1.5)^2+(-$J$1*$C$25*E29*$C$37/B29/(E29^2+$C$25^2)^1.5)^2)</f>
        <v>3.5263389770500829E-7</v>
      </c>
      <c r="J29" s="2" t="str">
        <f t="shared" si="4"/>
        <v>0,00006351(35)</v>
      </c>
    </row>
    <row r="31" spans="2:19" x14ac:dyDescent="0.25">
      <c r="B31" s="1" t="s">
        <v>11</v>
      </c>
    </row>
    <row r="32" spans="2:19" x14ac:dyDescent="0.25">
      <c r="B32" s="1">
        <v>0.2</v>
      </c>
    </row>
    <row r="37" spans="1:10" x14ac:dyDescent="0.25">
      <c r="B37" s="1" t="s">
        <v>24</v>
      </c>
      <c r="C37" s="1">
        <f>(SQRT(2*B32^2))/2</f>
        <v>0.14142135623730953</v>
      </c>
    </row>
    <row r="39" spans="1:10" x14ac:dyDescent="0.25">
      <c r="H39" s="1" t="s">
        <v>14</v>
      </c>
      <c r="I39" s="1" t="s">
        <v>22</v>
      </c>
      <c r="J39" s="1" t="s">
        <v>23</v>
      </c>
    </row>
    <row r="40" spans="1:10" x14ac:dyDescent="0.2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H40" s="3" t="s">
        <v>19</v>
      </c>
      <c r="I40" s="2" t="s">
        <v>20</v>
      </c>
      <c r="J40" s="2" t="s">
        <v>21</v>
      </c>
    </row>
    <row r="41" spans="1:10" x14ac:dyDescent="0.25">
      <c r="A41" s="7">
        <v>1</v>
      </c>
      <c r="B41" s="2">
        <v>0.1</v>
      </c>
      <c r="C41" s="2">
        <f>H3</f>
        <v>5.9050999438421717E-5</v>
      </c>
      <c r="D41" s="2">
        <f>I3</f>
        <v>4.5661034559379278E-6</v>
      </c>
      <c r="E41" s="2">
        <f>1/D41^2</f>
        <v>47963239200.000008</v>
      </c>
      <c r="F41" s="2">
        <f>C41*E41</f>
        <v>2832277.2110640868</v>
      </c>
      <c r="G41" s="1" t="s">
        <v>28</v>
      </c>
      <c r="H41" s="2">
        <f>SUM(F41:F55)/SUM(E41:E55)</f>
        <v>6.2816330289970155E-5</v>
      </c>
      <c r="I41" s="2">
        <f>SQRT(1/SUM(E41:E55))</f>
        <v>1.9472312111602983E-7</v>
      </c>
      <c r="J41" s="2" t="str">
        <f>_xlfn.CONCAT(FIXED(H41,RIGHT(TEXT(I41,"0,00E+00"),2)+1,TRUE),"(",LEFT(I41*10^LEN(I41),2),")")</f>
        <v>0,00006282(19)</v>
      </c>
    </row>
    <row r="42" spans="1:10" x14ac:dyDescent="0.25">
      <c r="A42" s="7">
        <v>2</v>
      </c>
      <c r="B42" s="2">
        <v>0.1</v>
      </c>
      <c r="C42" s="2">
        <f>H4</f>
        <v>6.0557546081940649E-5</v>
      </c>
      <c r="D42" s="2">
        <f>I4</f>
        <v>2.0458489748764499E-6</v>
      </c>
      <c r="E42" s="2">
        <f t="shared" ref="E42:E55" si="13">1/D42^2</f>
        <v>238920193800.00006</v>
      </c>
      <c r="F42" s="2">
        <f t="shared" ref="F42:F55" si="14">C42*E42</f>
        <v>14468420.645949693</v>
      </c>
      <c r="G42" s="1" t="s">
        <v>26</v>
      </c>
      <c r="H42" s="1">
        <f>H41*10^7</f>
        <v>628.16330289970153</v>
      </c>
      <c r="I42" s="1">
        <f>I41*10^7</f>
        <v>1.9472312111602983</v>
      </c>
      <c r="J42" s="2" t="str">
        <f>_xlfn.CONCAT(FIXED(H42,RIGHT(TEXT(I42,"0,00E+00"),2)+1,TRUE),"(",LEFT(I42*10^LEN(I42),2),")")</f>
        <v>628,2(19)</v>
      </c>
    </row>
    <row r="43" spans="1:10" x14ac:dyDescent="0.25">
      <c r="A43" s="7">
        <v>3</v>
      </c>
      <c r="B43" s="2">
        <v>0.1</v>
      </c>
      <c r="C43" s="2">
        <f>H5</f>
        <v>6.1204689814526496E-5</v>
      </c>
      <c r="D43" s="2">
        <f>I5</f>
        <v>1.0945586532716436E-6</v>
      </c>
      <c r="E43" s="2">
        <f t="shared" si="13"/>
        <v>834683680800.00073</v>
      </c>
      <c r="F43" s="2">
        <f t="shared" si="14"/>
        <v>51086555.776611291</v>
      </c>
    </row>
    <row r="44" spans="1:10" x14ac:dyDescent="0.25">
      <c r="A44" s="7">
        <v>1</v>
      </c>
      <c r="B44" s="2">
        <v>0.15</v>
      </c>
      <c r="C44" s="2">
        <f>H9</f>
        <v>6.116570436762861E-5</v>
      </c>
      <c r="D44" s="2">
        <f>I9</f>
        <v>3.0368784624057204E-6</v>
      </c>
      <c r="E44" s="2">
        <f t="shared" si="13"/>
        <v>108428931199.99986</v>
      </c>
      <c r="F44" s="2">
        <f t="shared" si="14"/>
        <v>6632131.9506771341</v>
      </c>
    </row>
    <row r="45" spans="1:10" x14ac:dyDescent="0.25">
      <c r="A45" s="7">
        <v>2</v>
      </c>
      <c r="B45" s="2">
        <v>0.15</v>
      </c>
      <c r="C45" s="2">
        <f>H10</f>
        <v>6.2342351471836627E-5</v>
      </c>
      <c r="D45" s="2">
        <f>I10</f>
        <v>1.3514908710477694E-6</v>
      </c>
      <c r="E45" s="2">
        <f t="shared" si="13"/>
        <v>547486944049.99896</v>
      </c>
      <c r="F45" s="2">
        <f t="shared" si="14"/>
        <v>34131623.49220679</v>
      </c>
    </row>
    <row r="46" spans="1:10" x14ac:dyDescent="0.25">
      <c r="A46" s="7">
        <v>3</v>
      </c>
      <c r="B46" s="2">
        <v>0.15</v>
      </c>
      <c r="C46" s="2">
        <f>H11</f>
        <v>6.1419516128867078E-5</v>
      </c>
      <c r="D46" s="2">
        <f>I11</f>
        <v>7.274704991335439E-7</v>
      </c>
      <c r="E46" s="2">
        <f t="shared" si="13"/>
        <v>1889597160112.4966</v>
      </c>
      <c r="F46" s="2">
        <f t="shared" si="14"/>
        <v>116058143.25259091</v>
      </c>
    </row>
    <row r="47" spans="1:10" x14ac:dyDescent="0.25">
      <c r="A47" s="7">
        <v>1</v>
      </c>
      <c r="B47" s="2">
        <v>0.2</v>
      </c>
      <c r="C47" s="2">
        <f>H15</f>
        <v>6.2220215274423393E-5</v>
      </c>
      <c r="D47" s="2">
        <f>I15</f>
        <v>2.2748987587637857E-6</v>
      </c>
      <c r="E47" s="2">
        <f t="shared" si="13"/>
        <v>193230577800.00003</v>
      </c>
      <c r="F47" s="2">
        <f t="shared" si="14"/>
        <v>12022848.14831722</v>
      </c>
    </row>
    <row r="48" spans="1:10" x14ac:dyDescent="0.25">
      <c r="A48" s="7">
        <v>2</v>
      </c>
      <c r="B48" s="2">
        <v>0.2</v>
      </c>
      <c r="C48" s="2">
        <f>H16</f>
        <v>6.0894058768842837E-5</v>
      </c>
      <c r="D48" s="2">
        <f>I16</f>
        <v>1.0211905199400624E-6</v>
      </c>
      <c r="E48" s="2">
        <f t="shared" si="13"/>
        <v>958928996278.12573</v>
      </c>
      <c r="F48" s="2">
        <f t="shared" si="14"/>
        <v>58393078.654507659</v>
      </c>
    </row>
    <row r="49" spans="1:6" x14ac:dyDescent="0.25">
      <c r="A49" s="7">
        <v>3</v>
      </c>
      <c r="B49" s="2">
        <v>0.2</v>
      </c>
      <c r="C49" s="2">
        <f>H17</f>
        <v>6.2635689379315256E-5</v>
      </c>
      <c r="D49" s="2">
        <f>I17</f>
        <v>5.3600139944715486E-7</v>
      </c>
      <c r="E49" s="2">
        <f t="shared" si="13"/>
        <v>3480712499313.2813</v>
      </c>
      <c r="F49" s="2">
        <f t="shared" si="14"/>
        <v>218016826.92568675</v>
      </c>
    </row>
    <row r="50" spans="1:6" x14ac:dyDescent="0.25">
      <c r="A50" s="7">
        <v>1</v>
      </c>
      <c r="B50" s="2">
        <v>0.25</v>
      </c>
      <c r="C50" s="2">
        <f>H21</f>
        <v>6.1587738773295785E-5</v>
      </c>
      <c r="D50" s="2">
        <f>I21</f>
        <v>1.8212478974757448E-6</v>
      </c>
      <c r="E50" s="2">
        <f t="shared" si="13"/>
        <v>301482337031.99976</v>
      </c>
      <c r="F50" s="2">
        <f t="shared" si="14"/>
        <v>18567615.417889521</v>
      </c>
    </row>
    <row r="51" spans="1:6" x14ac:dyDescent="0.25">
      <c r="A51" s="7">
        <v>2</v>
      </c>
      <c r="B51" s="2">
        <v>0.25</v>
      </c>
      <c r="C51" s="2">
        <f>H22</f>
        <v>6.243094820834299E-5</v>
      </c>
      <c r="D51" s="2">
        <f>I22</f>
        <v>8.1051932021401336E-7</v>
      </c>
      <c r="E51" s="2">
        <f t="shared" si="13"/>
        <v>1522205395487.9985</v>
      </c>
      <c r="F51" s="2">
        <f t="shared" si="14"/>
        <v>95032726.208171502</v>
      </c>
    </row>
    <row r="52" spans="1:6" x14ac:dyDescent="0.25">
      <c r="A52" s="7">
        <v>3</v>
      </c>
      <c r="B52" s="2">
        <v>0.25</v>
      </c>
      <c r="C52" s="2">
        <f>H23</f>
        <v>6.3472984126403611E-5</v>
      </c>
      <c r="D52" s="2">
        <f>I23</f>
        <v>4.2342534778303943E-7</v>
      </c>
      <c r="E52" s="2">
        <f t="shared" si="13"/>
        <v>5577586242048.0117</v>
      </c>
      <c r="F52" s="2">
        <f t="shared" si="14"/>
        <v>354026043.00516063</v>
      </c>
    </row>
    <row r="53" spans="1:6" x14ac:dyDescent="0.25">
      <c r="A53" s="7">
        <v>1</v>
      </c>
      <c r="B53" s="2">
        <v>0.3</v>
      </c>
      <c r="C53" s="2">
        <f>H27</f>
        <v>6.2746747984227357E-5</v>
      </c>
      <c r="D53" s="2">
        <f>I27</f>
        <v>1.5156686313865314E-6</v>
      </c>
      <c r="E53" s="2">
        <f t="shared" si="13"/>
        <v>435302814453.12482</v>
      </c>
      <c r="F53" s="2">
        <f t="shared" si="14"/>
        <v>27313835.995315105</v>
      </c>
    </row>
    <row r="54" spans="1:6" x14ac:dyDescent="0.25">
      <c r="A54" s="7">
        <v>2</v>
      </c>
      <c r="B54" s="2">
        <v>0.3</v>
      </c>
      <c r="C54" s="2">
        <f>H28</f>
        <v>6.2563727953273213E-5</v>
      </c>
      <c r="D54" s="2">
        <f>I28</f>
        <v>6.7496333954888084E-7</v>
      </c>
      <c r="E54" s="2">
        <f t="shared" si="13"/>
        <v>2195025805012.5005</v>
      </c>
      <c r="F54" s="2">
        <f t="shared" si="14"/>
        <v>137328997.3152166</v>
      </c>
    </row>
    <row r="55" spans="1:6" x14ac:dyDescent="0.25">
      <c r="A55" s="7">
        <v>3</v>
      </c>
      <c r="B55" s="2">
        <v>0.3</v>
      </c>
      <c r="C55" s="2">
        <f>H29</f>
        <v>6.3513922365340735E-5</v>
      </c>
      <c r="D55" s="2">
        <f>I29</f>
        <v>3.5263389770500829E-7</v>
      </c>
      <c r="E55" s="2">
        <f t="shared" si="13"/>
        <v>8041774392449.9854</v>
      </c>
      <c r="F55" s="2">
        <f t="shared" si="14"/>
        <v>510764634.44165355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A725-1A1C-4F2D-9234-A62E4BB6A2B9}">
  <dimension ref="A1:S55"/>
  <sheetViews>
    <sheetView tabSelected="1" topLeftCell="A19" zoomScale="115" zoomScaleNormal="115" workbookViewId="0">
      <selection activeCell="J34" sqref="J34"/>
    </sheetView>
  </sheetViews>
  <sheetFormatPr defaultColWidth="8.7109375" defaultRowHeight="15" x14ac:dyDescent="0.25"/>
  <cols>
    <col min="1" max="1" width="8.7109375" style="1"/>
    <col min="2" max="2" width="12" style="1" bestFit="1" customWidth="1"/>
    <col min="3" max="3" width="13.140625" style="1" bestFit="1" customWidth="1"/>
    <col min="4" max="4" width="8.7109375" style="1"/>
    <col min="5" max="5" width="13.140625" style="1" bestFit="1" customWidth="1"/>
    <col min="6" max="6" width="14" style="1" bestFit="1" customWidth="1"/>
    <col min="7" max="7" width="9.85546875" style="1" bestFit="1" customWidth="1"/>
    <col min="8" max="9" width="11.85546875" style="1" bestFit="1" customWidth="1"/>
    <col min="10" max="10" width="17.5703125" style="1" bestFit="1" customWidth="1"/>
    <col min="11" max="12" width="8.7109375" style="1"/>
    <col min="13" max="13" width="18.7109375" style="1" bestFit="1" customWidth="1"/>
    <col min="14" max="14" width="16.42578125" style="1" bestFit="1" customWidth="1"/>
    <col min="15" max="20" width="8.7109375" style="1"/>
    <col min="21" max="21" width="11.7109375" style="1" bestFit="1" customWidth="1"/>
    <col min="22" max="16384" width="8.7109375" style="1"/>
  </cols>
  <sheetData>
    <row r="1" spans="1:11" x14ac:dyDescent="0.25">
      <c r="A1" s="1" t="s">
        <v>7</v>
      </c>
      <c r="B1" s="2" t="s">
        <v>3</v>
      </c>
      <c r="C1" s="2">
        <v>0.1</v>
      </c>
      <c r="D1" s="2" t="s">
        <v>9</v>
      </c>
      <c r="H1" s="1" t="s">
        <v>8</v>
      </c>
      <c r="I1" s="1" t="s">
        <v>10</v>
      </c>
      <c r="J1" s="1">
        <f>1/300000</f>
        <v>3.3333333333333333E-6</v>
      </c>
    </row>
    <row r="2" spans="1:11" x14ac:dyDescent="0.2">
      <c r="B2" s="2" t="s">
        <v>27</v>
      </c>
      <c r="C2" s="2" t="s">
        <v>1</v>
      </c>
      <c r="D2" s="2" t="s">
        <v>0</v>
      </c>
      <c r="E2" s="2" t="s">
        <v>5</v>
      </c>
      <c r="F2" s="2" t="s">
        <v>15</v>
      </c>
      <c r="H2" s="3" t="s">
        <v>6</v>
      </c>
      <c r="I2" s="2" t="s">
        <v>13</v>
      </c>
      <c r="J2" s="2" t="s">
        <v>16</v>
      </c>
    </row>
    <row r="3" spans="1:11" x14ac:dyDescent="0.25">
      <c r="B3" s="2">
        <v>1</v>
      </c>
      <c r="C3" s="2">
        <v>1.8000000000000002E-2</v>
      </c>
      <c r="D3" s="2">
        <v>1.8000000000000002E-2</v>
      </c>
      <c r="E3" s="2">
        <f>(C3+D3)/2</f>
        <v>1.8000000000000002E-2</v>
      </c>
      <c r="F3" s="2" t="str">
        <f>_xlfn.CONCAT(FIXED(E3,RIGHT(TEXT($C$37,"0,00E+00"),2)+1,TRUE),"(",LEFT($C$37*10^LEN($C$37),2),")")</f>
        <v>0,0180(14)</v>
      </c>
      <c r="H3" s="2">
        <f>$J$1/B3*E3/SQRT(E3^2+$C$1^2)</f>
        <v>5.9050999438421715E-7</v>
      </c>
      <c r="I3" s="2">
        <f>SQRT(($J$1*$C$1^2*$C$37/B3/(E3^2+$C$1^2)^1.5)^2+(-$J$1*$C$1*E3*$C$37/B3/(E3^2+$C$1^2)^1.5)^2)</f>
        <v>4.566103455937926E-8</v>
      </c>
      <c r="J3" s="2" t="str">
        <f>_xlfn.CONCAT(FIXED(H3,RIGHT(TEXT(I3,"0,00E+00"),2)+1,TRUE),"(",LEFT(I3*10^LEN(I3),2),")")</f>
        <v>0,000000591(45)</v>
      </c>
    </row>
    <row r="4" spans="1:11" x14ac:dyDescent="0.25">
      <c r="B4" s="2">
        <v>2</v>
      </c>
      <c r="C4" s="2">
        <v>3.9E-2</v>
      </c>
      <c r="D4" s="2">
        <v>3.9E-2</v>
      </c>
      <c r="E4" s="2">
        <f t="shared" ref="E4:E11" si="0">(C4+D4)/2</f>
        <v>3.9E-2</v>
      </c>
      <c r="F4" s="2" t="str">
        <f t="shared" ref="F4:F5" si="1">_xlfn.CONCAT(FIXED(E4,RIGHT(TEXT($C$37,"0,00E+00"),2)+1,TRUE),"(",LEFT($C$37*10^LEN($C$37),2),")")</f>
        <v>0,0390(14)</v>
      </c>
      <c r="H4" s="2">
        <f>$J$1/B4*E4/SQRT(E4^2+$C$1^2)</f>
        <v>6.0557546081940643E-7</v>
      </c>
      <c r="I4" s="2">
        <f>SQRT(($J$1*$C$1^2*$C$37/B4/(E4^2+$C$1^2)^1.5)^2+(-$J$1*$C$1*E4*$C$37/B4/(E4^2+$C$1^2)^1.5)^2)</f>
        <v>2.0458489748764493E-8</v>
      </c>
      <c r="J4" s="2" t="str">
        <f t="shared" ref="J4:J5" si="2">_xlfn.CONCAT(FIXED(H4,RIGHT(TEXT(I4,"0,00E+00"),2)+1,TRUE),"(",LEFT(I4*10^LEN(I4),2),")")</f>
        <v>0,000000606(20)</v>
      </c>
    </row>
    <row r="5" spans="1:11" x14ac:dyDescent="0.25">
      <c r="B5" s="2">
        <v>3</v>
      </c>
      <c r="C5" s="2">
        <v>6.6000000000000003E-2</v>
      </c>
      <c r="D5" s="2">
        <v>6.6000000000000003E-2</v>
      </c>
      <c r="E5" s="2">
        <f t="shared" si="0"/>
        <v>6.6000000000000003E-2</v>
      </c>
      <c r="F5" s="2" t="str">
        <f t="shared" si="1"/>
        <v>0,0660(14)</v>
      </c>
      <c r="H5" s="2">
        <f>$J$1/B5*E5/SQRT(E5^2+$C$1^2)</f>
        <v>6.1204689814526509E-7</v>
      </c>
      <c r="I5" s="2">
        <f>SQRT(($J$1*$C$1^2*$C$37/B5/(E5^2+$C$1^2)^1.5)^2+(-$J$1*$C$1*E5*$C$37/B5/(E5^2+$C$1^2)^1.5)^2)</f>
        <v>1.0945586532716442E-8</v>
      </c>
      <c r="J5" s="2" t="str">
        <f t="shared" si="2"/>
        <v>0,000000612(10)</v>
      </c>
    </row>
    <row r="7" spans="1:11" x14ac:dyDescent="0.25">
      <c r="B7" s="2" t="s">
        <v>3</v>
      </c>
      <c r="C7" s="2">
        <v>0.15</v>
      </c>
      <c r="D7" s="2" t="s">
        <v>9</v>
      </c>
    </row>
    <row r="8" spans="1:11" x14ac:dyDescent="0.2">
      <c r="B8" s="2" t="s">
        <v>27</v>
      </c>
      <c r="C8" s="2" t="s">
        <v>1</v>
      </c>
      <c r="D8" s="2" t="s">
        <v>0</v>
      </c>
      <c r="E8" s="2" t="s">
        <v>5</v>
      </c>
      <c r="F8" s="2" t="s">
        <v>15</v>
      </c>
      <c r="H8" s="3" t="s">
        <v>6</v>
      </c>
      <c r="I8" s="2" t="s">
        <v>13</v>
      </c>
      <c r="J8" s="2" t="s">
        <v>16</v>
      </c>
    </row>
    <row r="9" spans="1:11" x14ac:dyDescent="0.25">
      <c r="B9" s="2">
        <v>1</v>
      </c>
      <c r="C9" s="2">
        <v>2.7999999999999997E-2</v>
      </c>
      <c r="D9" s="2">
        <v>2.7999999999999997E-2</v>
      </c>
      <c r="E9" s="2">
        <f t="shared" si="0"/>
        <v>2.7999999999999997E-2</v>
      </c>
      <c r="F9" s="2" t="str">
        <f t="shared" ref="F9:F29" si="3">_xlfn.CONCAT(FIXED(E9,RIGHT(TEXT($C$37,"0,00E+00"),2)+1,TRUE),"(",LEFT($C$37*10^LEN($C$37),2),")")</f>
        <v>0,0280(14)</v>
      </c>
      <c r="H9" s="2">
        <f>$J$1/B9*E9/SQRT(E9^2+$C$7^2)</f>
        <v>6.1165704367628607E-7</v>
      </c>
      <c r="I9" s="2">
        <f>SQRT(($J$1*$C$7^2*$C$37/B9/(E9^2+$C$7^2)^1.5)^2+(-$J$1*$C$7*E9*$C$37/B9/(E9^2+$C$7^2)^1.5)^2)</f>
        <v>3.0368784624057185E-8</v>
      </c>
      <c r="J9" s="2" t="str">
        <f t="shared" ref="J9:J29" si="4">_xlfn.CONCAT(FIXED(H9,RIGHT(TEXT(I9,"0,00E+00"),2)+1,TRUE),"(",LEFT(I9*10^LEN(I9),2),")")</f>
        <v>0,000000612(30)</v>
      </c>
      <c r="K9" s="1" t="s">
        <v>12</v>
      </c>
    </row>
    <row r="10" spans="1:11" x14ac:dyDescent="0.25">
      <c r="B10" s="2">
        <v>2</v>
      </c>
      <c r="C10" s="2">
        <v>6.0999999999999999E-2</v>
      </c>
      <c r="D10" s="2">
        <v>0.06</v>
      </c>
      <c r="E10" s="2">
        <f t="shared" si="0"/>
        <v>6.0499999999999998E-2</v>
      </c>
      <c r="F10" s="2" t="str">
        <f t="shared" si="3"/>
        <v>0,0605(14)</v>
      </c>
      <c r="H10" s="2">
        <f>$J$1/B10*E10/SQRT(E10^2+$C$7^2)</f>
        <v>6.2342351471836631E-7</v>
      </c>
      <c r="I10" s="2">
        <f>SQRT(($J$1*$C$7^2*$C$37/B10/(E10^2+$C$7^2)^1.5)^2+(-$J$1*$C$7*E10*$C$37/B10/(E10^2+$C$7^2)^1.5)^2)</f>
        <v>1.3514908710477683E-8</v>
      </c>
      <c r="J10" s="2" t="str">
        <f t="shared" si="4"/>
        <v>0,000000623(13)</v>
      </c>
    </row>
    <row r="11" spans="1:11" x14ac:dyDescent="0.25">
      <c r="B11" s="2">
        <v>3</v>
      </c>
      <c r="C11" s="2">
        <v>9.6999999999999989E-2</v>
      </c>
      <c r="D11" s="2">
        <v>0.10199999999999999</v>
      </c>
      <c r="E11" s="2">
        <f t="shared" si="0"/>
        <v>9.9499999999999991E-2</v>
      </c>
      <c r="F11" s="2" t="str">
        <f t="shared" si="3"/>
        <v>0,0995(14)</v>
      </c>
      <c r="H11" s="2">
        <f>$J$1/B11*E11/SQRT(E11^2+$C$7^2)</f>
        <v>6.1419516128867084E-7</v>
      </c>
      <c r="I11" s="2">
        <f>SQRT(($J$1*$C$7^2*$C$37/B11/(E11^2+$C$7^2)^1.5)^2+(-$J$1*$C$7*E11*$C$37/B11/(E11^2+$C$7^2)^1.5)^2)</f>
        <v>7.2747049913354337E-9</v>
      </c>
      <c r="J11" s="2" t="str">
        <f t="shared" si="4"/>
        <v>0,0000006142(72)</v>
      </c>
    </row>
    <row r="13" spans="1:11" x14ac:dyDescent="0.25">
      <c r="B13" s="2" t="s">
        <v>3</v>
      </c>
      <c r="C13" s="2">
        <v>0.2</v>
      </c>
      <c r="D13" s="2" t="s">
        <v>9</v>
      </c>
    </row>
    <row r="14" spans="1:11" x14ac:dyDescent="0.2">
      <c r="B14" s="2" t="s">
        <v>27</v>
      </c>
      <c r="C14" s="2" t="s">
        <v>1</v>
      </c>
      <c r="D14" s="2" t="s">
        <v>0</v>
      </c>
      <c r="E14" s="2" t="s">
        <v>5</v>
      </c>
      <c r="F14" s="2" t="s">
        <v>15</v>
      </c>
      <c r="H14" s="3" t="s">
        <v>6</v>
      </c>
      <c r="I14" s="2" t="s">
        <v>13</v>
      </c>
      <c r="J14" s="2" t="s">
        <v>16</v>
      </c>
    </row>
    <row r="15" spans="1:11" x14ac:dyDescent="0.25">
      <c r="B15" s="2">
        <v>1</v>
      </c>
      <c r="C15" s="2">
        <v>3.7999999999999999E-2</v>
      </c>
      <c r="D15" s="2">
        <v>3.7999999999999999E-2</v>
      </c>
      <c r="E15" s="2">
        <f t="shared" ref="E15:E29" si="5">(C15+D15)/2</f>
        <v>3.7999999999999999E-2</v>
      </c>
      <c r="F15" s="2" t="str">
        <f t="shared" ref="F15" si="6">_xlfn.CONCAT(FIXED(E15,RIGHT(TEXT($C$37,"0,00E+00"),2)+1,TRUE),"(",LEFT($C$37*10^LEN($C$37),2),")")</f>
        <v>0,0380(14)</v>
      </c>
      <c r="H15" s="2">
        <f>$J$1/B15*E15/SQRT(E15^2+$C$13^2)</f>
        <v>6.2220215274423388E-7</v>
      </c>
      <c r="I15" s="2">
        <f>SQRT(($J$1*$C$13^2*$C$37/B15/(E15^2+$C$13^2)^1.5)^2+(-$J$1*$C$13*E15*$C$37/B15/(E15^2+$C$13^2)^1.5)^2)</f>
        <v>2.2748987587637852E-8</v>
      </c>
      <c r="J15" s="2" t="str">
        <f t="shared" ref="J15" si="7">_xlfn.CONCAT(FIXED(H15,RIGHT(TEXT(I15,"0,00E+00"),2)+1,TRUE),"(",LEFT(I15*10^LEN(I15),2),")")</f>
        <v>0,000000622(22)</v>
      </c>
    </row>
    <row r="16" spans="1:11" x14ac:dyDescent="0.25">
      <c r="B16" s="2">
        <v>2</v>
      </c>
      <c r="C16" s="2">
        <v>7.8E-2</v>
      </c>
      <c r="D16" s="2">
        <v>7.9000000000000001E-2</v>
      </c>
      <c r="E16" s="2">
        <f t="shared" si="5"/>
        <v>7.85E-2</v>
      </c>
      <c r="F16" s="2" t="str">
        <f t="shared" si="3"/>
        <v>0,0785(14)</v>
      </c>
      <c r="H16" s="2">
        <f>$J$1/B16*E16/SQRT(E16^2+$C$13^2)</f>
        <v>6.0894058768842842E-7</v>
      </c>
      <c r="I16" s="2">
        <f>SQRT(($J$1*$C$13^2*$C$37/B16/(E16^2+$C$13^2)^1.5)^2+(-$J$1*$C$13*E16*$C$37/B16/(E16^2+$C$13^2)^1.5)^2)</f>
        <v>1.021190519940063E-8</v>
      </c>
      <c r="J16" s="2" t="str">
        <f t="shared" si="4"/>
        <v>0,000000609(10)</v>
      </c>
    </row>
    <row r="17" spans="2:19" x14ac:dyDescent="0.25">
      <c r="B17" s="2">
        <v>3</v>
      </c>
      <c r="C17" s="2">
        <v>0.13400000000000001</v>
      </c>
      <c r="D17" s="2">
        <v>0.13900000000000001</v>
      </c>
      <c r="E17" s="2">
        <f t="shared" si="5"/>
        <v>0.13650000000000001</v>
      </c>
      <c r="F17" s="2" t="str">
        <f t="shared" si="3"/>
        <v>0,1365(14)</v>
      </c>
      <c r="H17" s="2">
        <f>$J$1/B17*E17/SQRT(E17^2+$C$13^2)</f>
        <v>6.263568937931525E-7</v>
      </c>
      <c r="I17" s="2">
        <f>SQRT(($J$1*$C$13^2*$C$37/B17/(E17^2+$C$13^2)^1.5)^2+(-$J$1*$C$13*E17*$C$37/B17/(E17^2+$C$13^2)^1.5)^2)</f>
        <v>5.3600139944715467E-9</v>
      </c>
      <c r="J17" s="2" t="str">
        <f t="shared" si="4"/>
        <v>0,0000006264(53)</v>
      </c>
    </row>
    <row r="19" spans="2:19" x14ac:dyDescent="0.25">
      <c r="B19" s="2" t="s">
        <v>3</v>
      </c>
      <c r="C19" s="2">
        <v>0.25</v>
      </c>
      <c r="D19" s="2" t="s">
        <v>9</v>
      </c>
      <c r="M19" s="5"/>
    </row>
    <row r="20" spans="2:19" x14ac:dyDescent="0.2">
      <c r="B20" s="2" t="s">
        <v>27</v>
      </c>
      <c r="C20" s="2" t="s">
        <v>1</v>
      </c>
      <c r="D20" s="2" t="s">
        <v>0</v>
      </c>
      <c r="E20" s="2" t="s">
        <v>5</v>
      </c>
      <c r="F20" s="2" t="s">
        <v>15</v>
      </c>
      <c r="H20" s="3" t="s">
        <v>6</v>
      </c>
      <c r="I20" s="2" t="s">
        <v>13</v>
      </c>
      <c r="J20" s="2" t="s">
        <v>16</v>
      </c>
    </row>
    <row r="21" spans="2:19" x14ac:dyDescent="0.25">
      <c r="B21" s="2">
        <v>1</v>
      </c>
      <c r="C21" s="2">
        <v>4.7E-2</v>
      </c>
      <c r="D21" s="2">
        <v>4.7E-2</v>
      </c>
      <c r="E21" s="2">
        <f t="shared" si="5"/>
        <v>4.7E-2</v>
      </c>
      <c r="F21" s="2" t="str">
        <f t="shared" ref="F21" si="8">_xlfn.CONCAT(FIXED(E21,RIGHT(TEXT($C$37,"0,00E+00"),2)+1,TRUE),"(",LEFT($C$37*10^LEN($C$37),2),")")</f>
        <v>0,0470(14)</v>
      </c>
      <c r="H21" s="2">
        <f>$J$1/B21*E21/SQRT(E21^2+$C$19^2)</f>
        <v>6.1587738773295786E-7</v>
      </c>
      <c r="I21" s="2">
        <f>SQRT(($J$1*$C$19^2*$C$37/B21/(E21^2+$C$19^2)^1.5)^2+(-$J$1*$C$19*E21*$C$37/B21/(E21^2+$C$19^2)^1.5)^2)</f>
        <v>1.8212478974757437E-8</v>
      </c>
      <c r="J21" s="2" t="str">
        <f t="shared" ref="J21" si="9">_xlfn.CONCAT(FIXED(H21,RIGHT(TEXT(I21,"0,00E+00"),2)+1,TRUE),"(",LEFT(I21*10^LEN(I21),2),")")</f>
        <v>0,000000616(18)</v>
      </c>
      <c r="L21" s="4"/>
      <c r="M21" s="4"/>
      <c r="N21" s="4"/>
      <c r="O21" s="4"/>
    </row>
    <row r="22" spans="2:19" x14ac:dyDescent="0.25">
      <c r="B22" s="2">
        <v>2</v>
      </c>
      <c r="C22" s="2">
        <v>0.10199999999999999</v>
      </c>
      <c r="D22" s="2">
        <v>0.1</v>
      </c>
      <c r="E22" s="2">
        <f t="shared" si="5"/>
        <v>0.10100000000000001</v>
      </c>
      <c r="F22" s="2" t="str">
        <f t="shared" si="3"/>
        <v>0,1010(14)</v>
      </c>
      <c r="H22" s="2">
        <f>$J$1/B22*E22/SQRT(E22^2+$C$19^2)</f>
        <v>6.2430948208342998E-7</v>
      </c>
      <c r="I22" s="2">
        <f>SQRT(($J$1*$C$19^2*$C$37/B22/(E22^2+$C$19^2)^1.5)^2+(-$J$1*$C$19*E22*$C$37/B22/(E22^2+$C$19^2)^1.5)^2)</f>
        <v>8.1051932021401288E-9</v>
      </c>
      <c r="J22" s="2" t="str">
        <f t="shared" si="4"/>
        <v>0,0000006243(81)</v>
      </c>
      <c r="L22" s="4"/>
      <c r="M22" s="4"/>
      <c r="N22" s="4"/>
      <c r="O22" s="4"/>
      <c r="S22" s="6"/>
    </row>
    <row r="23" spans="2:19" x14ac:dyDescent="0.25">
      <c r="B23" s="2">
        <v>3</v>
      </c>
      <c r="C23" s="2">
        <v>0.17399999999999999</v>
      </c>
      <c r="D23" s="2">
        <v>0.17399999999999999</v>
      </c>
      <c r="E23" s="2">
        <f t="shared" si="5"/>
        <v>0.17399999999999999</v>
      </c>
      <c r="F23" s="2" t="str">
        <f t="shared" si="3"/>
        <v>0,1740(14)</v>
      </c>
      <c r="H23" s="2">
        <f>$J$1/B23*E23/SQRT(E23^2+$C$19^2)</f>
        <v>6.3472984126403613E-7</v>
      </c>
      <c r="I23" s="2">
        <f>SQRT(($J$1*$C$19^2*$C$37/B23/(E23^2+$C$19^2)^1.5)^2+(-$J$1*$C$19*E23*$C$37/B23/(E23^2+$C$19^2)^1.5)^2)</f>
        <v>4.2342534778303997E-9</v>
      </c>
      <c r="J23" s="2" t="str">
        <f t="shared" si="4"/>
        <v>0,0000006347(42)</v>
      </c>
    </row>
    <row r="24" spans="2:19" x14ac:dyDescent="0.25">
      <c r="L24" s="4"/>
      <c r="M24" s="4"/>
      <c r="N24" s="4"/>
      <c r="O24" s="4"/>
    </row>
    <row r="25" spans="2:19" x14ac:dyDescent="0.25">
      <c r="B25" s="2" t="s">
        <v>3</v>
      </c>
      <c r="C25" s="2">
        <v>0.3</v>
      </c>
      <c r="D25" s="2" t="s">
        <v>9</v>
      </c>
      <c r="L25" s="4"/>
      <c r="M25" s="4"/>
      <c r="N25" s="4"/>
      <c r="O25" s="4"/>
    </row>
    <row r="26" spans="2:19" x14ac:dyDescent="0.2">
      <c r="B26" s="2" t="s">
        <v>27</v>
      </c>
      <c r="C26" s="2" t="s">
        <v>1</v>
      </c>
      <c r="D26" s="2" t="s">
        <v>0</v>
      </c>
      <c r="E26" s="2" t="s">
        <v>5</v>
      </c>
      <c r="F26" s="2" t="s">
        <v>15</v>
      </c>
      <c r="H26" s="3" t="s">
        <v>6</v>
      </c>
      <c r="I26" s="2" t="s">
        <v>13</v>
      </c>
      <c r="J26" s="2" t="s">
        <v>16</v>
      </c>
    </row>
    <row r="27" spans="2:19" x14ac:dyDescent="0.25">
      <c r="B27" s="2">
        <v>1</v>
      </c>
      <c r="C27" s="2">
        <v>5.7000000000000002E-2</v>
      </c>
      <c r="D27" s="2">
        <v>5.7999999999999996E-2</v>
      </c>
      <c r="E27" s="2">
        <f t="shared" ref="E27" si="10">(C27+D27)/2</f>
        <v>5.7499999999999996E-2</v>
      </c>
      <c r="F27" s="2" t="str">
        <f t="shared" ref="F27" si="11">_xlfn.CONCAT(FIXED(E27,RIGHT(TEXT($C$37,"0,00E+00"),2)+1,TRUE),"(",LEFT($C$37*10^LEN($C$37),2),")")</f>
        <v>0,0575(14)</v>
      </c>
      <c r="H27" s="2">
        <f>$J$1/B27*E27/SQRT(E27^2+$C$25^2)</f>
        <v>6.2746747984227358E-7</v>
      </c>
      <c r="I27" s="2">
        <f>SQRT(($J$1*$C$25^2*$C$37/B27/(E27^2+$C$25^2)^1.5)^2+(-$J$1*$C$25*E27*$C$37/B27/(E27^2+$C$25^2)^1.5)^2)</f>
        <v>1.5156686313865316E-8</v>
      </c>
      <c r="J27" s="2" t="str">
        <f t="shared" ref="J27" si="12">_xlfn.CONCAT(FIXED(H27,RIGHT(TEXT(I27,"0,00E+00"),2)+1,TRUE),"(",LEFT(I27*10^LEN(I27),2),")")</f>
        <v>0,000000627(15)</v>
      </c>
      <c r="L27" s="4"/>
      <c r="M27" s="4"/>
      <c r="N27" s="4"/>
    </row>
    <row r="28" spans="2:19" x14ac:dyDescent="0.25">
      <c r="B28" s="2">
        <v>2</v>
      </c>
      <c r="C28" s="2">
        <v>0.12</v>
      </c>
      <c r="D28" s="2">
        <v>0.12300000000000001</v>
      </c>
      <c r="E28" s="2">
        <f t="shared" si="5"/>
        <v>0.1215</v>
      </c>
      <c r="F28" s="2" t="str">
        <f t="shared" si="3"/>
        <v>0,1215(14)</v>
      </c>
      <c r="H28" s="2">
        <f>$J$1/B28*E28/SQRT(E28^2+$C$25^2)</f>
        <v>6.2563727953273217E-7</v>
      </c>
      <c r="I28" s="2">
        <f>SQRT(($J$1*$C$25^2*$C$37/B28/(E28^2+$C$25^2)^1.5)^2+(-$J$1*$C$25*E28*$C$37/B28/(E28^2+$C$25^2)^1.5)^2)</f>
        <v>6.7496333954888082E-9</v>
      </c>
      <c r="J28" s="2" t="str">
        <f t="shared" si="4"/>
        <v>0,0000006256(67)</v>
      </c>
      <c r="L28" s="4"/>
      <c r="M28" s="4"/>
      <c r="N28" s="4"/>
    </row>
    <row r="29" spans="2:19" x14ac:dyDescent="0.25">
      <c r="B29" s="2">
        <v>3</v>
      </c>
      <c r="C29" s="2">
        <v>0.20500000000000002</v>
      </c>
      <c r="D29" s="2">
        <v>0.21300000000000002</v>
      </c>
      <c r="E29" s="2">
        <f t="shared" si="5"/>
        <v>0.20900000000000002</v>
      </c>
      <c r="F29" s="2" t="str">
        <f t="shared" si="3"/>
        <v>0,2090(14)</v>
      </c>
      <c r="H29" s="2">
        <f>$J$1/B29*E29/SQRT(E29^2+$C$25^2)</f>
        <v>6.351392236534074E-7</v>
      </c>
      <c r="I29" s="2">
        <f>SQRT(($J$1*$C$25^2*$C$37/B29/(E29^2+$C$25^2)^1.5)^2+(-$J$1*$C$25*E29*$C$37/B29/(E29^2+$C$25^2)^1.5)^2)</f>
        <v>3.52633897705008E-9</v>
      </c>
      <c r="J29" s="2" t="str">
        <f t="shared" si="4"/>
        <v>0,0000006351(35)</v>
      </c>
    </row>
    <row r="31" spans="2:19" x14ac:dyDescent="0.25">
      <c r="B31" s="1" t="s">
        <v>11</v>
      </c>
    </row>
    <row r="32" spans="2:19" x14ac:dyDescent="0.25">
      <c r="B32" s="1">
        <v>2E-3</v>
      </c>
    </row>
    <row r="37" spans="1:10" x14ac:dyDescent="0.25">
      <c r="B37" s="1" t="s">
        <v>24</v>
      </c>
      <c r="C37" s="1">
        <f>(SQRT(2*B32^2))/2</f>
        <v>1.414213562373095E-3</v>
      </c>
    </row>
    <row r="39" spans="1:10" x14ac:dyDescent="0.25">
      <c r="H39" s="1" t="s">
        <v>14</v>
      </c>
      <c r="I39" s="1" t="s">
        <v>22</v>
      </c>
      <c r="J39" s="1" t="s">
        <v>23</v>
      </c>
    </row>
    <row r="40" spans="1:10" x14ac:dyDescent="0.2">
      <c r="B40" s="2" t="s">
        <v>3</v>
      </c>
      <c r="C40" s="3" t="s">
        <v>6</v>
      </c>
      <c r="D40" s="2" t="s">
        <v>13</v>
      </c>
      <c r="E40" s="2" t="s">
        <v>18</v>
      </c>
      <c r="F40" s="2" t="s">
        <v>17</v>
      </c>
      <c r="G40" s="2" t="s">
        <v>49</v>
      </c>
      <c r="H40" s="3" t="s">
        <v>19</v>
      </c>
      <c r="I40" s="2" t="s">
        <v>20</v>
      </c>
      <c r="J40" s="2" t="s">
        <v>21</v>
      </c>
    </row>
    <row r="41" spans="1:10" x14ac:dyDescent="0.25">
      <c r="A41" s="7">
        <v>1</v>
      </c>
      <c r="B41" s="2">
        <v>0.1</v>
      </c>
      <c r="C41" s="2">
        <f>H3</f>
        <v>5.9050999438421715E-7</v>
      </c>
      <c r="D41" s="2">
        <f>I3</f>
        <v>4.566103455937926E-8</v>
      </c>
      <c r="E41" s="2">
        <f>1/D41^2</f>
        <v>479632392000000.38</v>
      </c>
      <c r="F41" s="2">
        <f>C41*E41</f>
        <v>283227721.10640883</v>
      </c>
      <c r="G41" s="2" t="s">
        <v>25</v>
      </c>
      <c r="H41" s="10">
        <f>SUM(F41:F55)/SUM(E41:E55)</f>
        <v>6.2816330289970161E-7</v>
      </c>
      <c r="I41" s="10">
        <f>SQRT(1/SUM(E41:E55))</f>
        <v>1.9472312111602986E-9</v>
      </c>
      <c r="J41" s="2" t="str">
        <f>_xlfn.CONCAT(FIXED(H41,RIGHT(TEXT(I41,"0,00E+00"),2)+1,TRUE),"(",LEFT(I41*10^LEN(I41),2),")")</f>
        <v>0,0000006282(19)</v>
      </c>
    </row>
    <row r="42" spans="1:10" x14ac:dyDescent="0.25">
      <c r="A42" s="7">
        <v>2</v>
      </c>
      <c r="B42" s="2">
        <v>0.1</v>
      </c>
      <c r="C42" s="2">
        <f>H4</f>
        <v>6.0557546081940643E-7</v>
      </c>
      <c r="D42" s="2">
        <f>I4</f>
        <v>2.0458489748764493E-8</v>
      </c>
      <c r="E42" s="2">
        <f t="shared" ref="E42:E55" si="13">1/D42^2</f>
        <v>2389201938000002.5</v>
      </c>
      <c r="F42" s="2">
        <f t="shared" ref="F42:F55" si="14">C42*E42</f>
        <v>1446842064.5949705</v>
      </c>
      <c r="G42" s="2" t="s">
        <v>26</v>
      </c>
      <c r="H42" s="10">
        <f>H41*10^9</f>
        <v>628.16330289970165</v>
      </c>
      <c r="I42" s="10">
        <f>I41*10^9</f>
        <v>1.9472312111602985</v>
      </c>
      <c r="J42" s="2" t="str">
        <f>_xlfn.CONCAT(FIXED(H42,RIGHT(TEXT(I42,"0,00E+00"),2)+1,TRUE),"(",LEFT(I42*10^LEN(I42),2),")")</f>
        <v>628,2(19)</v>
      </c>
    </row>
    <row r="43" spans="1:10" x14ac:dyDescent="0.25">
      <c r="A43" s="7">
        <v>3</v>
      </c>
      <c r="B43" s="2">
        <v>0.1</v>
      </c>
      <c r="C43" s="2">
        <f>H5</f>
        <v>6.1204689814526509E-7</v>
      </c>
      <c r="D43" s="2">
        <f>I5</f>
        <v>1.0945586532716442E-8</v>
      </c>
      <c r="E43" s="2">
        <f t="shared" si="13"/>
        <v>8346836807999998</v>
      </c>
      <c r="F43" s="2">
        <f t="shared" si="14"/>
        <v>5108655577.6611242</v>
      </c>
    </row>
    <row r="44" spans="1:10" x14ac:dyDescent="0.25">
      <c r="A44" s="7">
        <v>1</v>
      </c>
      <c r="B44" s="2">
        <v>0.15</v>
      </c>
      <c r="C44" s="2">
        <f>H9</f>
        <v>6.1165704367628607E-7</v>
      </c>
      <c r="D44" s="2">
        <f>I9</f>
        <v>3.0368784624057185E-8</v>
      </c>
      <c r="E44" s="2">
        <f t="shared" si="13"/>
        <v>1084289312000000.1</v>
      </c>
      <c r="F44" s="2">
        <f t="shared" si="14"/>
        <v>663213195.06771421</v>
      </c>
    </row>
    <row r="45" spans="1:10" x14ac:dyDescent="0.25">
      <c r="A45" s="7">
        <v>2</v>
      </c>
      <c r="B45" s="2">
        <v>0.15</v>
      </c>
      <c r="C45" s="2">
        <f>H10</f>
        <v>6.2342351471836631E-7</v>
      </c>
      <c r="D45" s="2">
        <f>I10</f>
        <v>1.3514908710477683E-8</v>
      </c>
      <c r="E45" s="2">
        <f t="shared" si="13"/>
        <v>5474869440499999</v>
      </c>
      <c r="F45" s="2">
        <f t="shared" si="14"/>
        <v>3413162349.220685</v>
      </c>
    </row>
    <row r="46" spans="1:10" x14ac:dyDescent="0.25">
      <c r="A46" s="7">
        <v>3</v>
      </c>
      <c r="B46" s="2">
        <v>0.15</v>
      </c>
      <c r="C46" s="2">
        <f>H11</f>
        <v>6.1419516128867084E-7</v>
      </c>
      <c r="D46" s="2">
        <f>I11</f>
        <v>7.2747049913354337E-9</v>
      </c>
      <c r="E46" s="2">
        <f t="shared" si="13"/>
        <v>1.8895971601124992E+16</v>
      </c>
      <c r="F46" s="2">
        <f t="shared" si="14"/>
        <v>11605814325.259108</v>
      </c>
    </row>
    <row r="47" spans="1:10" x14ac:dyDescent="0.25">
      <c r="A47" s="7">
        <v>1</v>
      </c>
      <c r="B47" s="2">
        <v>0.2</v>
      </c>
      <c r="C47" s="2">
        <f>H15</f>
        <v>6.2220215274423388E-7</v>
      </c>
      <c r="D47" s="2">
        <f>I15</f>
        <v>2.2748987587637852E-8</v>
      </c>
      <c r="E47" s="2">
        <f t="shared" si="13"/>
        <v>1932305778000000.8</v>
      </c>
      <c r="F47" s="2">
        <f t="shared" si="14"/>
        <v>1202284814.8317223</v>
      </c>
    </row>
    <row r="48" spans="1:10" x14ac:dyDescent="0.25">
      <c r="A48" s="7">
        <v>2</v>
      </c>
      <c r="B48" s="2">
        <v>0.2</v>
      </c>
      <c r="C48" s="2">
        <f>H16</f>
        <v>6.0894058768842842E-7</v>
      </c>
      <c r="D48" s="2">
        <f>I16</f>
        <v>1.021190519940063E-8</v>
      </c>
      <c r="E48" s="2">
        <f t="shared" si="13"/>
        <v>9589289962781248</v>
      </c>
      <c r="F48" s="2">
        <f t="shared" si="14"/>
        <v>5839307865.4507608</v>
      </c>
    </row>
    <row r="49" spans="1:6" x14ac:dyDescent="0.25">
      <c r="A49" s="7">
        <v>3</v>
      </c>
      <c r="B49" s="2">
        <v>0.2</v>
      </c>
      <c r="C49" s="2">
        <f>H17</f>
        <v>6.263568937931525E-7</v>
      </c>
      <c r="D49" s="2">
        <f>I17</f>
        <v>5.3600139944715467E-9</v>
      </c>
      <c r="E49" s="2">
        <f t="shared" si="13"/>
        <v>3.480712499313284E+16</v>
      </c>
      <c r="F49" s="2">
        <f t="shared" si="14"/>
        <v>21801682692.568691</v>
      </c>
    </row>
    <row r="50" spans="1:6" x14ac:dyDescent="0.25">
      <c r="A50" s="7">
        <v>1</v>
      </c>
      <c r="B50" s="2">
        <v>0.25</v>
      </c>
      <c r="C50" s="2">
        <f>H21</f>
        <v>6.1587738773295786E-7</v>
      </c>
      <c r="D50" s="2">
        <f>I21</f>
        <v>1.8212478974757437E-8</v>
      </c>
      <c r="E50" s="2">
        <f t="shared" si="13"/>
        <v>3014823370320001</v>
      </c>
      <c r="F50" s="2">
        <f t="shared" si="14"/>
        <v>1856761541.788954</v>
      </c>
    </row>
    <row r="51" spans="1:6" x14ac:dyDescent="0.25">
      <c r="A51" s="7">
        <v>2</v>
      </c>
      <c r="B51" s="2">
        <v>0.25</v>
      </c>
      <c r="C51" s="2">
        <f>H22</f>
        <v>6.2430948208342998E-7</v>
      </c>
      <c r="D51" s="2">
        <f>I22</f>
        <v>8.1051932021401288E-9</v>
      </c>
      <c r="E51" s="2">
        <f t="shared" si="13"/>
        <v>1.5222053954880006E+16</v>
      </c>
      <c r="F51" s="2">
        <f t="shared" si="14"/>
        <v>9503272620.8171635</v>
      </c>
    </row>
    <row r="52" spans="1:6" x14ac:dyDescent="0.25">
      <c r="A52" s="7">
        <v>3</v>
      </c>
      <c r="B52" s="2">
        <v>0.25</v>
      </c>
      <c r="C52" s="2">
        <f>H23</f>
        <v>6.3472984126403613E-7</v>
      </c>
      <c r="D52" s="2">
        <f>I23</f>
        <v>4.2342534778303997E-9</v>
      </c>
      <c r="E52" s="2">
        <f t="shared" si="13"/>
        <v>5.5775862420479976E+16</v>
      </c>
      <c r="F52" s="2">
        <f t="shared" si="14"/>
        <v>35402604300.515976</v>
      </c>
    </row>
    <row r="53" spans="1:6" x14ac:dyDescent="0.25">
      <c r="A53" s="7">
        <v>1</v>
      </c>
      <c r="B53" s="2">
        <v>0.3</v>
      </c>
      <c r="C53" s="2">
        <f>H27</f>
        <v>6.2746747984227358E-7</v>
      </c>
      <c r="D53" s="2">
        <f>I27</f>
        <v>1.5156686313865316E-8</v>
      </c>
      <c r="E53" s="2">
        <f t="shared" si="13"/>
        <v>4353028144531246.5</v>
      </c>
      <c r="F53" s="2">
        <f t="shared" si="14"/>
        <v>2731383599.5315094</v>
      </c>
    </row>
    <row r="54" spans="1:6" x14ac:dyDescent="0.25">
      <c r="A54" s="7">
        <v>2</v>
      </c>
      <c r="B54" s="2">
        <v>0.3</v>
      </c>
      <c r="C54" s="2">
        <f>H28</f>
        <v>6.2563727953273217E-7</v>
      </c>
      <c r="D54" s="2">
        <f>I28</f>
        <v>6.7496333954888082E-9</v>
      </c>
      <c r="E54" s="2">
        <f t="shared" si="13"/>
        <v>2.1950258050125008E+16</v>
      </c>
      <c r="F54" s="2">
        <f t="shared" si="14"/>
        <v>13732899731.521664</v>
      </c>
    </row>
    <row r="55" spans="1:6" x14ac:dyDescent="0.25">
      <c r="A55" s="7">
        <v>3</v>
      </c>
      <c r="B55" s="2">
        <v>0.3</v>
      </c>
      <c r="C55" s="2">
        <f>H29</f>
        <v>6.351392236534074E-7</v>
      </c>
      <c r="D55" s="2">
        <f>I29</f>
        <v>3.52633897705008E-9</v>
      </c>
      <c r="E55" s="2">
        <f t="shared" si="13"/>
        <v>8.0417743924499968E+16</v>
      </c>
      <c r="F55" s="2">
        <f t="shared" si="14"/>
        <v>51076463444.165428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F426-B194-4AB3-A0A1-926BC53A9AC8}">
  <dimension ref="A1:T29"/>
  <sheetViews>
    <sheetView zoomScale="130" zoomScaleNormal="130" workbookViewId="0">
      <selection activeCell="Q2" sqref="Q2:T17"/>
    </sheetView>
  </sheetViews>
  <sheetFormatPr defaultRowHeight="21" x14ac:dyDescent="0.25"/>
  <cols>
    <col min="1" max="1" width="9.7109375" style="8" bestFit="1" customWidth="1"/>
    <col min="2" max="2" width="7.140625" style="8" bestFit="1" customWidth="1"/>
    <col min="3" max="4" width="6.7109375" style="8" bestFit="1" customWidth="1"/>
    <col min="5" max="5" width="7.85546875" style="8" bestFit="1" customWidth="1"/>
    <col min="6" max="6" width="14.7109375" style="1" bestFit="1" customWidth="1"/>
    <col min="7" max="7" width="1.42578125" style="1" customWidth="1"/>
    <col min="8" max="8" width="9.85546875" style="1" customWidth="1"/>
    <col min="9" max="9" width="10.140625" style="1" customWidth="1"/>
    <col min="10" max="10" width="13.85546875" style="1" bestFit="1" customWidth="1"/>
    <col min="11" max="12" width="9.140625" style="1"/>
    <col min="13" max="13" width="13.140625" style="1" bestFit="1" customWidth="1"/>
    <col min="14" max="14" width="9.140625" style="1"/>
    <col min="15" max="15" width="13.85546875" style="1" bestFit="1" customWidth="1"/>
    <col min="16" max="16" width="9.140625" style="1"/>
    <col min="17" max="18" width="8.7109375" style="1" bestFit="1" customWidth="1"/>
    <col min="19" max="19" width="11.85546875" style="1" bestFit="1" customWidth="1"/>
    <col min="20" max="20" width="14" style="1" bestFit="1" customWidth="1"/>
    <col min="21" max="16384" width="9.140625" style="1"/>
  </cols>
  <sheetData>
    <row r="1" spans="1:20" ht="15" x14ac:dyDescent="0.25">
      <c r="A1" s="1" t="s">
        <v>7</v>
      </c>
      <c r="B1" s="2" t="s">
        <v>48</v>
      </c>
      <c r="C1" s="2">
        <v>0.1</v>
      </c>
      <c r="D1" s="2" t="s">
        <v>45</v>
      </c>
      <c r="E1" s="1"/>
    </row>
    <row r="2" spans="1:20" ht="15" x14ac:dyDescent="0.25">
      <c r="A2" s="1"/>
      <c r="B2" s="2" t="s">
        <v>27</v>
      </c>
      <c r="C2" s="2" t="s">
        <v>1</v>
      </c>
      <c r="D2" s="2" t="s">
        <v>0</v>
      </c>
      <c r="E2" s="2" t="s">
        <v>5</v>
      </c>
      <c r="F2" s="2" t="s">
        <v>47</v>
      </c>
      <c r="H2" s="9" t="s">
        <v>6</v>
      </c>
      <c r="I2" s="2" t="s">
        <v>13</v>
      </c>
      <c r="J2" s="2" t="str">
        <f>O2</f>
        <v>Zapis λ w [nm]</v>
      </c>
      <c r="M2" s="9" t="s">
        <v>6</v>
      </c>
      <c r="N2" s="2" t="s">
        <v>13</v>
      </c>
      <c r="O2" s="2" t="s">
        <v>46</v>
      </c>
      <c r="Q2" s="9" t="s">
        <v>6</v>
      </c>
      <c r="R2" s="2" t="s">
        <v>13</v>
      </c>
      <c r="S2" s="2" t="s">
        <v>18</v>
      </c>
      <c r="T2" s="2" t="s">
        <v>17</v>
      </c>
    </row>
    <row r="3" spans="1:20" ht="15" x14ac:dyDescent="0.25">
      <c r="A3" s="1"/>
      <c r="B3" s="2">
        <v>1</v>
      </c>
      <c r="C3" s="2">
        <v>1.8000000000000002E-2</v>
      </c>
      <c r="D3" s="2">
        <v>1.8000000000000002E-2</v>
      </c>
      <c r="E3" s="2">
        <v>1.8000000000000002E-2</v>
      </c>
      <c r="F3" s="2" t="s">
        <v>29</v>
      </c>
      <c r="H3" s="2">
        <v>5.9050999438421715E-7</v>
      </c>
      <c r="I3" s="2">
        <v>4.566103455937926E-8</v>
      </c>
      <c r="J3" s="2" t="str">
        <f t="shared" ref="J3:J29" si="0">O3</f>
        <v>590,51(45)</v>
      </c>
      <c r="M3" s="2">
        <f>H3*10^9</f>
        <v>590.50999438421718</v>
      </c>
      <c r="N3" s="2">
        <f>I3*10^9</f>
        <v>45.66103455937926</v>
      </c>
      <c r="O3" s="2" t="str">
        <f>_xlfn.CONCAT(FIXED(M3,RIGHT(TEXT(N3,"0,00E+00"),2)+1,TRUE),"(",LEFT(N3*10^LEN(N3),2),")")</f>
        <v>590,51(45)</v>
      </c>
      <c r="Q3" s="10">
        <v>5.9050999438421717E-5</v>
      </c>
      <c r="R3" s="10">
        <v>4.5661034559379278E-6</v>
      </c>
      <c r="S3" s="10">
        <v>47963239200.000008</v>
      </c>
      <c r="T3" s="10">
        <v>2832277.2110640868</v>
      </c>
    </row>
    <row r="4" spans="1:20" ht="15" x14ac:dyDescent="0.25">
      <c r="A4" s="1"/>
      <c r="B4" s="2">
        <v>2</v>
      </c>
      <c r="C4" s="2">
        <v>3.9E-2</v>
      </c>
      <c r="D4" s="2">
        <v>3.9E-2</v>
      </c>
      <c r="E4" s="2">
        <v>3.9E-2</v>
      </c>
      <c r="F4" s="2" t="s">
        <v>30</v>
      </c>
      <c r="H4" s="2">
        <v>6.0557546081940643E-7</v>
      </c>
      <c r="I4" s="2">
        <v>2.0458489748764493E-8</v>
      </c>
      <c r="J4" s="2" t="str">
        <f t="shared" si="0"/>
        <v>605,58(20)</v>
      </c>
      <c r="M4" s="2">
        <f t="shared" ref="M4:M5" si="1">H4*10^9</f>
        <v>605.57546081940643</v>
      </c>
      <c r="N4" s="2">
        <f t="shared" ref="N4:N5" si="2">I4*10^9</f>
        <v>20.458489748764492</v>
      </c>
      <c r="O4" s="2" t="str">
        <f t="shared" ref="O4:O5" si="3">_xlfn.CONCAT(FIXED(M4,RIGHT(TEXT(N4,"0,00E+00"),2)+1,TRUE),"(",LEFT(N4*10^LEN(N4),2),")")</f>
        <v>605,58(20)</v>
      </c>
      <c r="Q4" s="10">
        <v>6.0557546081940649E-5</v>
      </c>
      <c r="R4" s="10">
        <v>2.0458489748764499E-6</v>
      </c>
      <c r="S4" s="10">
        <v>238920193800.00006</v>
      </c>
      <c r="T4" s="10">
        <v>14468420.645949693</v>
      </c>
    </row>
    <row r="5" spans="1:20" ht="15" x14ac:dyDescent="0.25">
      <c r="A5" s="1"/>
      <c r="B5" s="2">
        <v>3</v>
      </c>
      <c r="C5" s="2">
        <v>6.6000000000000003E-2</v>
      </c>
      <c r="D5" s="2">
        <v>6.6000000000000003E-2</v>
      </c>
      <c r="E5" s="2">
        <v>6.6000000000000003E-2</v>
      </c>
      <c r="F5" s="2" t="s">
        <v>31</v>
      </c>
      <c r="H5" s="2">
        <v>6.1204689814526509E-7</v>
      </c>
      <c r="I5" s="2">
        <v>1.0945586532716442E-8</v>
      </c>
      <c r="J5" s="2" t="str">
        <f t="shared" si="0"/>
        <v>612,05(10)</v>
      </c>
      <c r="M5" s="2">
        <f t="shared" si="1"/>
        <v>612.04689814526512</v>
      </c>
      <c r="N5" s="2">
        <f t="shared" si="2"/>
        <v>10.945586532716442</v>
      </c>
      <c r="O5" s="2" t="str">
        <f t="shared" si="3"/>
        <v>612,05(10)</v>
      </c>
      <c r="Q5" s="10">
        <v>6.1204689814526496E-5</v>
      </c>
      <c r="R5" s="10">
        <v>1.0945586532716436E-6</v>
      </c>
      <c r="S5" s="10">
        <v>834683680800.00073</v>
      </c>
      <c r="T5" s="10">
        <v>51086555.776611291</v>
      </c>
    </row>
    <row r="6" spans="1:20" ht="15" x14ac:dyDescent="0.25">
      <c r="A6" s="1"/>
      <c r="B6" s="1"/>
      <c r="C6" s="1"/>
      <c r="D6" s="1"/>
      <c r="E6" s="1"/>
      <c r="Q6" s="10">
        <v>6.116570436762861E-5</v>
      </c>
      <c r="R6" s="10">
        <v>3.0368784624057204E-6</v>
      </c>
      <c r="S6" s="10">
        <v>108428931199.99986</v>
      </c>
      <c r="T6" s="10">
        <v>6632131.9506771341</v>
      </c>
    </row>
    <row r="7" spans="1:20" ht="15" x14ac:dyDescent="0.25">
      <c r="A7" s="1"/>
      <c r="B7" s="2" t="s">
        <v>48</v>
      </c>
      <c r="C7" s="2">
        <v>0.15</v>
      </c>
      <c r="D7" s="2" t="s">
        <v>45</v>
      </c>
      <c r="E7" s="1"/>
      <c r="Q7" s="10">
        <v>6.2342351471836627E-5</v>
      </c>
      <c r="R7" s="10">
        <v>1.3514908710477694E-6</v>
      </c>
      <c r="S7" s="10">
        <v>547486944049.99896</v>
      </c>
      <c r="T7" s="10">
        <v>34131623.49220679</v>
      </c>
    </row>
    <row r="8" spans="1:20" ht="15" x14ac:dyDescent="0.25">
      <c r="A8" s="1"/>
      <c r="B8" s="2" t="s">
        <v>27</v>
      </c>
      <c r="C8" s="2" t="s">
        <v>1</v>
      </c>
      <c r="D8" s="2" t="s">
        <v>0</v>
      </c>
      <c r="E8" s="2" t="s">
        <v>5</v>
      </c>
      <c r="F8" s="2" t="s">
        <v>44</v>
      </c>
      <c r="H8" s="9" t="s">
        <v>6</v>
      </c>
      <c r="I8" s="2" t="s">
        <v>13</v>
      </c>
      <c r="J8" s="2" t="str">
        <f t="shared" si="0"/>
        <v>Zapis λ w [nm]</v>
      </c>
      <c r="M8" s="9" t="s">
        <v>6</v>
      </c>
      <c r="N8" s="2" t="s">
        <v>13</v>
      </c>
      <c r="O8" s="2" t="s">
        <v>46</v>
      </c>
      <c r="Q8" s="10">
        <v>6.1419516128867078E-5</v>
      </c>
      <c r="R8" s="10">
        <v>7.274704991335439E-7</v>
      </c>
      <c r="S8" s="10">
        <v>1889597160112.4966</v>
      </c>
      <c r="T8" s="10">
        <v>116058143.25259091</v>
      </c>
    </row>
    <row r="9" spans="1:20" ht="15" x14ac:dyDescent="0.25">
      <c r="A9" s="1"/>
      <c r="B9" s="2">
        <v>1</v>
      </c>
      <c r="C9" s="2">
        <v>2.7999999999999997E-2</v>
      </c>
      <c r="D9" s="2">
        <v>2.7999999999999997E-2</v>
      </c>
      <c r="E9" s="2">
        <v>2.7999999999999997E-2</v>
      </c>
      <c r="F9" s="2" t="s">
        <v>32</v>
      </c>
      <c r="H9" s="2">
        <v>6.1165704367628607E-7</v>
      </c>
      <c r="I9" s="2">
        <v>3.0368784624057185E-8</v>
      </c>
      <c r="J9" s="2" t="str">
        <f t="shared" si="0"/>
        <v>611,66(30)</v>
      </c>
      <c r="M9" s="2">
        <f t="shared" ref="M9:M29" si="4">H9*10^9</f>
        <v>611.65704367628609</v>
      </c>
      <c r="N9" s="2">
        <f t="shared" ref="N9:N29" si="5">I9*10^9</f>
        <v>30.368784624057184</v>
      </c>
      <c r="O9" s="2" t="str">
        <f t="shared" ref="O9:O29" si="6">_xlfn.CONCAT(FIXED(M9,RIGHT(TEXT(N9,"0,00E+00"),2)+1,TRUE),"(",LEFT(N9*10^LEN(N9),2),")")</f>
        <v>611,66(30)</v>
      </c>
      <c r="Q9" s="10">
        <v>6.2220215274423393E-5</v>
      </c>
      <c r="R9" s="10">
        <v>2.2748987587637857E-6</v>
      </c>
      <c r="S9" s="10">
        <v>193230577800.00003</v>
      </c>
      <c r="T9" s="10">
        <v>12022848.14831722</v>
      </c>
    </row>
    <row r="10" spans="1:20" ht="15" x14ac:dyDescent="0.25">
      <c r="A10" s="1"/>
      <c r="B10" s="2">
        <v>2</v>
      </c>
      <c r="C10" s="2">
        <v>6.0999999999999999E-2</v>
      </c>
      <c r="D10" s="2">
        <v>0.06</v>
      </c>
      <c r="E10" s="2">
        <v>6.0499999999999998E-2</v>
      </c>
      <c r="F10" s="2" t="s">
        <v>33</v>
      </c>
      <c r="H10" s="2">
        <v>6.2342351471836631E-7</v>
      </c>
      <c r="I10" s="2">
        <v>1.3514908710477683E-8</v>
      </c>
      <c r="J10" s="2" t="str">
        <f t="shared" si="0"/>
        <v>623,42(13)</v>
      </c>
      <c r="M10" s="2">
        <f t="shared" si="4"/>
        <v>623.42351471836628</v>
      </c>
      <c r="N10" s="2">
        <f t="shared" si="5"/>
        <v>13.514908710477682</v>
      </c>
      <c r="O10" s="2" t="str">
        <f t="shared" si="6"/>
        <v>623,42(13)</v>
      </c>
      <c r="Q10" s="10">
        <v>6.0894058768842837E-5</v>
      </c>
      <c r="R10" s="10">
        <v>1.0211905199400624E-6</v>
      </c>
      <c r="S10" s="10">
        <v>958928996278.12573</v>
      </c>
      <c r="T10" s="10">
        <v>58393078.654507659</v>
      </c>
    </row>
    <row r="11" spans="1:20" ht="15" x14ac:dyDescent="0.25">
      <c r="A11" s="1"/>
      <c r="B11" s="2">
        <v>3</v>
      </c>
      <c r="C11" s="2">
        <v>9.6999999999999989E-2</v>
      </c>
      <c r="D11" s="2">
        <v>0.10199999999999999</v>
      </c>
      <c r="E11" s="2">
        <v>9.9499999999999991E-2</v>
      </c>
      <c r="F11" s="2" t="s">
        <v>34</v>
      </c>
      <c r="H11" s="2">
        <v>6.1419516128867084E-7</v>
      </c>
      <c r="I11" s="2">
        <v>7.2747049913354337E-9</v>
      </c>
      <c r="J11" s="2" t="str">
        <f t="shared" si="0"/>
        <v>614,2(72)</v>
      </c>
      <c r="M11" s="2">
        <f t="shared" si="4"/>
        <v>614.19516128867087</v>
      </c>
      <c r="N11" s="2">
        <f t="shared" si="5"/>
        <v>7.274704991335434</v>
      </c>
      <c r="O11" s="2" t="str">
        <f t="shared" si="6"/>
        <v>614,2(72)</v>
      </c>
      <c r="Q11" s="10">
        <v>6.2635689379315256E-5</v>
      </c>
      <c r="R11" s="10">
        <v>5.3600139944715486E-7</v>
      </c>
      <c r="S11" s="10">
        <v>3480712499313.2813</v>
      </c>
      <c r="T11" s="10">
        <v>218016826.92568675</v>
      </c>
    </row>
    <row r="12" spans="1:20" ht="15" x14ac:dyDescent="0.25">
      <c r="A12" s="1"/>
      <c r="B12" s="1"/>
      <c r="C12" s="1"/>
      <c r="D12" s="1"/>
      <c r="E12" s="1"/>
      <c r="Q12" s="10">
        <v>6.1587738773295785E-5</v>
      </c>
      <c r="R12" s="10">
        <v>1.8212478974757448E-6</v>
      </c>
      <c r="S12" s="10">
        <v>301482337031.99976</v>
      </c>
      <c r="T12" s="10">
        <v>18567615.417889521</v>
      </c>
    </row>
    <row r="13" spans="1:20" ht="15" x14ac:dyDescent="0.25">
      <c r="A13" s="1"/>
      <c r="B13" s="2" t="s">
        <v>48</v>
      </c>
      <c r="C13" s="2">
        <v>0.2</v>
      </c>
      <c r="D13" s="2" t="s">
        <v>45</v>
      </c>
      <c r="E13" s="1"/>
      <c r="Q13" s="10">
        <v>6.243094820834299E-5</v>
      </c>
      <c r="R13" s="10">
        <v>8.1051932021401336E-7</v>
      </c>
      <c r="S13" s="10">
        <v>1522205395487.9985</v>
      </c>
      <c r="T13" s="10">
        <v>95032726.208171502</v>
      </c>
    </row>
    <row r="14" spans="1:20" ht="15" x14ac:dyDescent="0.25">
      <c r="A14" s="1"/>
      <c r="B14" s="2" t="s">
        <v>27</v>
      </c>
      <c r="C14" s="2" t="s">
        <v>1</v>
      </c>
      <c r="D14" s="2" t="s">
        <v>0</v>
      </c>
      <c r="E14" s="2" t="s">
        <v>5</v>
      </c>
      <c r="F14" s="2" t="s">
        <v>44</v>
      </c>
      <c r="H14" s="9" t="s">
        <v>6</v>
      </c>
      <c r="I14" s="2" t="s">
        <v>13</v>
      </c>
      <c r="J14" s="2" t="str">
        <f t="shared" si="0"/>
        <v>Zapis λ w [nm]</v>
      </c>
      <c r="M14" s="9" t="s">
        <v>6</v>
      </c>
      <c r="N14" s="2" t="s">
        <v>13</v>
      </c>
      <c r="O14" s="2" t="s">
        <v>46</v>
      </c>
      <c r="Q14" s="10">
        <v>6.3472984126403611E-5</v>
      </c>
      <c r="R14" s="10">
        <v>4.2342534778303943E-7</v>
      </c>
      <c r="S14" s="10">
        <v>5577586242048.0117</v>
      </c>
      <c r="T14" s="10">
        <v>354026043.00516063</v>
      </c>
    </row>
    <row r="15" spans="1:20" ht="15" x14ac:dyDescent="0.25">
      <c r="A15" s="1"/>
      <c r="B15" s="2">
        <v>1</v>
      </c>
      <c r="C15" s="2">
        <v>3.7999999999999999E-2</v>
      </c>
      <c r="D15" s="2">
        <v>3.7999999999999999E-2</v>
      </c>
      <c r="E15" s="2">
        <v>3.7999999999999999E-2</v>
      </c>
      <c r="F15" s="2" t="s">
        <v>35</v>
      </c>
      <c r="H15" s="2">
        <v>6.2220215274423388E-7</v>
      </c>
      <c r="I15" s="2">
        <v>2.2748987587637852E-8</v>
      </c>
      <c r="J15" s="2" t="str">
        <f t="shared" si="0"/>
        <v>622,20(22)</v>
      </c>
      <c r="M15" s="2">
        <f t="shared" ref="M15:M29" si="7">H15*10^9</f>
        <v>622.2021527442339</v>
      </c>
      <c r="N15" s="2">
        <f t="shared" ref="N15:N29" si="8">I15*10^9</f>
        <v>22.748987587637853</v>
      </c>
      <c r="O15" s="2" t="str">
        <f t="shared" ref="O15" si="9">_xlfn.CONCAT(FIXED(M15,RIGHT(TEXT(N15,"0,00E+00"),2)+1,TRUE),"(",LEFT(N15*10^LEN(N15),2),")")</f>
        <v>622,20(22)</v>
      </c>
      <c r="Q15" s="10">
        <v>6.2746747984227357E-5</v>
      </c>
      <c r="R15" s="10">
        <v>1.5156686313865314E-6</v>
      </c>
      <c r="S15" s="10">
        <v>435302814453.12482</v>
      </c>
      <c r="T15" s="10">
        <v>27313835.995315105</v>
      </c>
    </row>
    <row r="16" spans="1:20" ht="15" x14ac:dyDescent="0.25">
      <c r="A16" s="1"/>
      <c r="B16" s="2">
        <v>2</v>
      </c>
      <c r="C16" s="2">
        <v>7.8E-2</v>
      </c>
      <c r="D16" s="2">
        <v>7.9000000000000001E-2</v>
      </c>
      <c r="E16" s="2">
        <v>7.85E-2</v>
      </c>
      <c r="F16" s="2" t="s">
        <v>36</v>
      </c>
      <c r="H16" s="2">
        <v>6.0894058768842842E-7</v>
      </c>
      <c r="I16" s="2">
        <v>1.021190519940063E-8</v>
      </c>
      <c r="J16" s="2" t="str">
        <f t="shared" si="0"/>
        <v>608,94(10)</v>
      </c>
      <c r="M16" s="2">
        <f t="shared" si="7"/>
        <v>608.94058768842842</v>
      </c>
      <c r="N16" s="2">
        <f t="shared" si="8"/>
        <v>10.211905199400631</v>
      </c>
      <c r="O16" s="2" t="str">
        <f t="shared" si="6"/>
        <v>608,94(10)</v>
      </c>
      <c r="Q16" s="10">
        <v>6.2563727953273213E-5</v>
      </c>
      <c r="R16" s="10">
        <v>6.7496333954888084E-7</v>
      </c>
      <c r="S16" s="10">
        <v>2195025805012.5005</v>
      </c>
      <c r="T16" s="10">
        <v>137328997.3152166</v>
      </c>
    </row>
    <row r="17" spans="1:20" ht="15" x14ac:dyDescent="0.25">
      <c r="A17" s="1"/>
      <c r="B17" s="2">
        <v>3</v>
      </c>
      <c r="C17" s="2">
        <v>0.13400000000000001</v>
      </c>
      <c r="D17" s="2">
        <v>0.13900000000000001</v>
      </c>
      <c r="E17" s="2">
        <v>0.13650000000000001</v>
      </c>
      <c r="F17" s="2" t="s">
        <v>37</v>
      </c>
      <c r="H17" s="2">
        <v>6.263568937931525E-7</v>
      </c>
      <c r="I17" s="2">
        <v>5.3600139944715467E-9</v>
      </c>
      <c r="J17" s="2" t="str">
        <f t="shared" si="0"/>
        <v>626,4(53)</v>
      </c>
      <c r="M17" s="2">
        <f t="shared" si="7"/>
        <v>626.35689379315249</v>
      </c>
      <c r="N17" s="2">
        <f t="shared" si="8"/>
        <v>5.3600139944715464</v>
      </c>
      <c r="O17" s="2" t="str">
        <f t="shared" si="6"/>
        <v>626,4(53)</v>
      </c>
      <c r="Q17" s="10">
        <v>6.3513922365340735E-5</v>
      </c>
      <c r="R17" s="10">
        <v>3.5263389770500829E-7</v>
      </c>
      <c r="S17" s="10">
        <v>8041774392449.9854</v>
      </c>
      <c r="T17" s="10">
        <v>510764634.44165355</v>
      </c>
    </row>
    <row r="18" spans="1:20" ht="15" x14ac:dyDescent="0.25">
      <c r="A18" s="1"/>
      <c r="B18" s="1"/>
      <c r="C18" s="1"/>
      <c r="D18" s="1"/>
      <c r="E18" s="1"/>
    </row>
    <row r="19" spans="1:20" ht="15" x14ac:dyDescent="0.25">
      <c r="A19" s="1"/>
      <c r="B19" s="2" t="s">
        <v>48</v>
      </c>
      <c r="C19" s="2">
        <v>0.25</v>
      </c>
      <c r="D19" s="2" t="s">
        <v>45</v>
      </c>
      <c r="E19" s="1"/>
    </row>
    <row r="20" spans="1:20" ht="15" x14ac:dyDescent="0.25">
      <c r="A20" s="1"/>
      <c r="B20" s="2" t="s">
        <v>27</v>
      </c>
      <c r="C20" s="2" t="s">
        <v>1</v>
      </c>
      <c r="D20" s="2" t="s">
        <v>0</v>
      </c>
      <c r="E20" s="2" t="s">
        <v>5</v>
      </c>
      <c r="F20" s="2" t="s">
        <v>44</v>
      </c>
      <c r="H20" s="9" t="s">
        <v>6</v>
      </c>
      <c r="I20" s="2" t="s">
        <v>13</v>
      </c>
      <c r="J20" s="2" t="str">
        <f t="shared" si="0"/>
        <v>Zapis λ w [nm]</v>
      </c>
      <c r="M20" s="9" t="s">
        <v>6</v>
      </c>
      <c r="N20" s="2" t="s">
        <v>13</v>
      </c>
      <c r="O20" s="2" t="s">
        <v>46</v>
      </c>
    </row>
    <row r="21" spans="1:20" ht="15" x14ac:dyDescent="0.25">
      <c r="A21" s="1"/>
      <c r="B21" s="2">
        <v>1</v>
      </c>
      <c r="C21" s="2">
        <v>4.7E-2</v>
      </c>
      <c r="D21" s="2">
        <v>4.7E-2</v>
      </c>
      <c r="E21" s="2">
        <v>4.7E-2</v>
      </c>
      <c r="F21" s="2" t="s">
        <v>38</v>
      </c>
      <c r="H21" s="2">
        <v>6.1587738773295786E-7</v>
      </c>
      <c r="I21" s="2">
        <v>1.8212478974757437E-8</v>
      </c>
      <c r="J21" s="2" t="str">
        <f t="shared" si="0"/>
        <v>615,88(18)</v>
      </c>
      <c r="M21" s="2">
        <f t="shared" ref="M21:M29" si="10">H21*10^9</f>
        <v>615.87738773295791</v>
      </c>
      <c r="N21" s="2">
        <f t="shared" ref="N21:N29" si="11">I21*10^9</f>
        <v>18.212478974757438</v>
      </c>
      <c r="O21" s="2" t="str">
        <f t="shared" ref="O21" si="12">_xlfn.CONCAT(FIXED(M21,RIGHT(TEXT(N21,"0,00E+00"),2)+1,TRUE),"(",LEFT(N21*10^LEN(N21),2),")")</f>
        <v>615,88(18)</v>
      </c>
    </row>
    <row r="22" spans="1:20" ht="15" x14ac:dyDescent="0.25">
      <c r="A22" s="1"/>
      <c r="B22" s="2">
        <v>2</v>
      </c>
      <c r="C22" s="2">
        <v>0.10199999999999999</v>
      </c>
      <c r="D22" s="2">
        <v>0.1</v>
      </c>
      <c r="E22" s="2">
        <v>0.10100000000000001</v>
      </c>
      <c r="F22" s="2" t="s">
        <v>39</v>
      </c>
      <c r="H22" s="2">
        <v>6.2430948208342998E-7</v>
      </c>
      <c r="I22" s="2">
        <v>8.1051932021401288E-9</v>
      </c>
      <c r="J22" s="2" t="str">
        <f t="shared" si="0"/>
        <v>624,3(81)</v>
      </c>
      <c r="M22" s="2">
        <f t="shared" si="10"/>
        <v>624.30948208343</v>
      </c>
      <c r="N22" s="2">
        <f t="shared" si="11"/>
        <v>8.1051932021401285</v>
      </c>
      <c r="O22" s="2" t="str">
        <f t="shared" si="6"/>
        <v>624,3(81)</v>
      </c>
    </row>
    <row r="23" spans="1:20" ht="15" x14ac:dyDescent="0.25">
      <c r="A23" s="1"/>
      <c r="B23" s="2">
        <v>3</v>
      </c>
      <c r="C23" s="2">
        <v>0.17399999999999999</v>
      </c>
      <c r="D23" s="2">
        <v>0.17399999999999999</v>
      </c>
      <c r="E23" s="2">
        <v>0.17399999999999999</v>
      </c>
      <c r="F23" s="2" t="s">
        <v>40</v>
      </c>
      <c r="H23" s="2">
        <v>6.3472984126403613E-7</v>
      </c>
      <c r="I23" s="2">
        <v>4.2342534778303997E-9</v>
      </c>
      <c r="J23" s="2" t="str">
        <f t="shared" si="0"/>
        <v>634,7(42)</v>
      </c>
      <c r="M23" s="2">
        <f t="shared" si="10"/>
        <v>634.72984126403617</v>
      </c>
      <c r="N23" s="2">
        <f t="shared" si="11"/>
        <v>4.2342534778304</v>
      </c>
      <c r="O23" s="2" t="str">
        <f t="shared" si="6"/>
        <v>634,7(42)</v>
      </c>
    </row>
    <row r="24" spans="1:20" ht="15" x14ac:dyDescent="0.25">
      <c r="A24" s="1"/>
      <c r="B24" s="1"/>
      <c r="C24" s="1"/>
      <c r="D24" s="1"/>
      <c r="E24" s="1"/>
    </row>
    <row r="25" spans="1:20" ht="15" x14ac:dyDescent="0.25">
      <c r="A25" s="1"/>
      <c r="B25" s="2" t="s">
        <v>48</v>
      </c>
      <c r="C25" s="2">
        <v>0.3</v>
      </c>
      <c r="D25" s="2" t="s">
        <v>45</v>
      </c>
      <c r="E25" s="1"/>
    </row>
    <row r="26" spans="1:20" ht="15" x14ac:dyDescent="0.25">
      <c r="A26" s="1"/>
      <c r="B26" s="2" t="s">
        <v>27</v>
      </c>
      <c r="C26" s="2" t="s">
        <v>1</v>
      </c>
      <c r="D26" s="2" t="s">
        <v>0</v>
      </c>
      <c r="E26" s="2" t="s">
        <v>5</v>
      </c>
      <c r="F26" s="2" t="s">
        <v>44</v>
      </c>
      <c r="H26" s="9" t="s">
        <v>6</v>
      </c>
      <c r="I26" s="2" t="s">
        <v>13</v>
      </c>
      <c r="J26" s="2" t="str">
        <f t="shared" si="0"/>
        <v>Zapis λ w [nm]</v>
      </c>
      <c r="M26" s="9" t="s">
        <v>6</v>
      </c>
      <c r="N26" s="2" t="s">
        <v>13</v>
      </c>
      <c r="O26" s="2" t="s">
        <v>46</v>
      </c>
    </row>
    <row r="27" spans="1:20" ht="15" x14ac:dyDescent="0.25">
      <c r="A27" s="1"/>
      <c r="B27" s="2">
        <v>1</v>
      </c>
      <c r="C27" s="2">
        <v>5.7000000000000002E-2</v>
      </c>
      <c r="D27" s="2">
        <v>5.7999999999999996E-2</v>
      </c>
      <c r="E27" s="2">
        <v>5.7499999999999996E-2</v>
      </c>
      <c r="F27" s="2" t="s">
        <v>41</v>
      </c>
      <c r="H27" s="2">
        <v>6.2746747984227358E-7</v>
      </c>
      <c r="I27" s="2">
        <v>1.5156686313865316E-8</v>
      </c>
      <c r="J27" s="2" t="str">
        <f t="shared" si="0"/>
        <v>627,47(15)</v>
      </c>
      <c r="M27" s="2">
        <f t="shared" ref="M27:M29" si="13">H27*10^9</f>
        <v>627.46747984227363</v>
      </c>
      <c r="N27" s="2">
        <f t="shared" ref="N27:N29" si="14">I27*10^9</f>
        <v>15.156686313865317</v>
      </c>
      <c r="O27" s="2" t="str">
        <f t="shared" ref="O27" si="15">_xlfn.CONCAT(FIXED(M27,RIGHT(TEXT(N27,"0,00E+00"),2)+1,TRUE),"(",LEFT(N27*10^LEN(N27),2),")")</f>
        <v>627,47(15)</v>
      </c>
    </row>
    <row r="28" spans="1:20" ht="15" x14ac:dyDescent="0.25">
      <c r="A28" s="1"/>
      <c r="B28" s="2">
        <v>2</v>
      </c>
      <c r="C28" s="2">
        <v>0.12</v>
      </c>
      <c r="D28" s="2">
        <v>0.12300000000000001</v>
      </c>
      <c r="E28" s="2">
        <v>0.1215</v>
      </c>
      <c r="F28" s="2" t="s">
        <v>42</v>
      </c>
      <c r="H28" s="2">
        <v>6.2563727953273217E-7</v>
      </c>
      <c r="I28" s="2">
        <v>6.7496333954888082E-9</v>
      </c>
      <c r="J28" s="2" t="str">
        <f t="shared" si="0"/>
        <v>625,6(67)</v>
      </c>
      <c r="M28" s="2">
        <f t="shared" si="13"/>
        <v>625.63727953273212</v>
      </c>
      <c r="N28" s="2">
        <f t="shared" si="14"/>
        <v>6.7496333954888081</v>
      </c>
      <c r="O28" s="2" t="str">
        <f t="shared" si="6"/>
        <v>625,6(67)</v>
      </c>
    </row>
    <row r="29" spans="1:20" ht="15" x14ac:dyDescent="0.25">
      <c r="A29" s="1"/>
      <c r="B29" s="2">
        <v>3</v>
      </c>
      <c r="C29" s="2">
        <v>0.20500000000000002</v>
      </c>
      <c r="D29" s="2">
        <v>0.21300000000000002</v>
      </c>
      <c r="E29" s="2">
        <v>0.20900000000000002</v>
      </c>
      <c r="F29" s="2" t="s">
        <v>43</v>
      </c>
      <c r="H29" s="2">
        <v>6.351392236534074E-7</v>
      </c>
      <c r="I29" s="2">
        <v>3.52633897705008E-9</v>
      </c>
      <c r="J29" s="2" t="str">
        <f t="shared" si="0"/>
        <v>635,1(35)</v>
      </c>
      <c r="M29" s="2">
        <f t="shared" si="13"/>
        <v>635.13922365340738</v>
      </c>
      <c r="N29" s="2">
        <f t="shared" si="14"/>
        <v>3.5263389770500799</v>
      </c>
      <c r="O29" s="2" t="str">
        <f t="shared" si="6"/>
        <v>635,1(35)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="130" zoomScaleNormal="130" workbookViewId="0">
      <selection activeCell="B1" sqref="B1:D29"/>
    </sheetView>
  </sheetViews>
  <sheetFormatPr defaultColWidth="8.7109375" defaultRowHeight="15" x14ac:dyDescent="0.25"/>
  <cols>
    <col min="1" max="16384" width="8.7109375" style="1"/>
  </cols>
  <sheetData>
    <row r="1" spans="2:8" x14ac:dyDescent="0.25">
      <c r="B1" s="2" t="s">
        <v>3</v>
      </c>
      <c r="C1" s="2">
        <v>10</v>
      </c>
      <c r="D1" s="2" t="s">
        <v>4</v>
      </c>
      <c r="F1" s="2" t="s">
        <v>3</v>
      </c>
      <c r="G1" s="2">
        <f>C1*0.01</f>
        <v>0.1</v>
      </c>
      <c r="H1" s="2" t="s">
        <v>9</v>
      </c>
    </row>
    <row r="2" spans="2:8" x14ac:dyDescent="0.25">
      <c r="B2" s="2" t="s">
        <v>2</v>
      </c>
      <c r="C2" s="2" t="s">
        <v>1</v>
      </c>
      <c r="D2" s="2" t="s">
        <v>0</v>
      </c>
      <c r="F2" s="2" t="s">
        <v>2</v>
      </c>
      <c r="G2" s="2" t="s">
        <v>1</v>
      </c>
      <c r="H2" s="2" t="s">
        <v>0</v>
      </c>
    </row>
    <row r="3" spans="2:8" x14ac:dyDescent="0.25">
      <c r="B3" s="2">
        <v>1</v>
      </c>
      <c r="C3" s="2">
        <v>1.8</v>
      </c>
      <c r="D3" s="2">
        <v>1.8</v>
      </c>
      <c r="F3" s="2">
        <v>1</v>
      </c>
      <c r="G3" s="2">
        <f>C3*0.01</f>
        <v>1.8000000000000002E-2</v>
      </c>
      <c r="H3" s="2">
        <f>D3*0.01</f>
        <v>1.8000000000000002E-2</v>
      </c>
    </row>
    <row r="4" spans="2:8" x14ac:dyDescent="0.25">
      <c r="B4" s="2">
        <v>2</v>
      </c>
      <c r="C4" s="2">
        <v>3.9</v>
      </c>
      <c r="D4" s="2">
        <v>3.9</v>
      </c>
      <c r="F4" s="2">
        <v>2</v>
      </c>
      <c r="G4" s="2">
        <f t="shared" ref="G4:G5" si="0">C4*0.01</f>
        <v>3.9E-2</v>
      </c>
      <c r="H4" s="2">
        <f t="shared" ref="H4:H5" si="1">D4*0.01</f>
        <v>3.9E-2</v>
      </c>
    </row>
    <row r="5" spans="2:8" x14ac:dyDescent="0.25">
      <c r="B5" s="2">
        <v>3</v>
      </c>
      <c r="C5" s="2">
        <v>6.6</v>
      </c>
      <c r="D5" s="2">
        <v>6.6</v>
      </c>
      <c r="F5" s="2">
        <v>3</v>
      </c>
      <c r="G5" s="2">
        <f t="shared" si="0"/>
        <v>6.6000000000000003E-2</v>
      </c>
      <c r="H5" s="2">
        <f t="shared" si="1"/>
        <v>6.6000000000000003E-2</v>
      </c>
    </row>
    <row r="7" spans="2:8" x14ac:dyDescent="0.25">
      <c r="B7" s="2" t="s">
        <v>3</v>
      </c>
      <c r="C7" s="2">
        <v>15</v>
      </c>
      <c r="D7" s="2" t="s">
        <v>4</v>
      </c>
      <c r="F7" s="2" t="s">
        <v>3</v>
      </c>
      <c r="G7" s="2">
        <f>C7*0.01</f>
        <v>0.15</v>
      </c>
      <c r="H7" s="2" t="s">
        <v>9</v>
      </c>
    </row>
    <row r="8" spans="2:8" x14ac:dyDescent="0.25">
      <c r="B8" s="2" t="s">
        <v>2</v>
      </c>
      <c r="C8" s="2" t="s">
        <v>1</v>
      </c>
      <c r="D8" s="2" t="s">
        <v>0</v>
      </c>
      <c r="F8" s="2" t="s">
        <v>2</v>
      </c>
      <c r="G8" s="2" t="s">
        <v>1</v>
      </c>
      <c r="H8" s="2" t="s">
        <v>0</v>
      </c>
    </row>
    <row r="9" spans="2:8" x14ac:dyDescent="0.25">
      <c r="B9" s="2">
        <v>1</v>
      </c>
      <c r="C9" s="2">
        <v>2.8</v>
      </c>
      <c r="D9" s="2">
        <v>2.8</v>
      </c>
      <c r="F9" s="2">
        <v>1</v>
      </c>
      <c r="G9" s="2">
        <f>C9*0.01</f>
        <v>2.7999999999999997E-2</v>
      </c>
      <c r="H9" s="2">
        <f>D9*0.01</f>
        <v>2.7999999999999997E-2</v>
      </c>
    </row>
    <row r="10" spans="2:8" x14ac:dyDescent="0.25">
      <c r="B10" s="2">
        <v>2</v>
      </c>
      <c r="C10" s="2">
        <v>6.1</v>
      </c>
      <c r="D10" s="2">
        <v>6</v>
      </c>
      <c r="F10" s="2">
        <v>2</v>
      </c>
      <c r="G10" s="2">
        <f t="shared" ref="G10:G11" si="2">C10*0.01</f>
        <v>6.0999999999999999E-2</v>
      </c>
      <c r="H10" s="2">
        <f t="shared" ref="H10:H11" si="3">D10*0.01</f>
        <v>0.06</v>
      </c>
    </row>
    <row r="11" spans="2:8" x14ac:dyDescent="0.25">
      <c r="B11" s="2">
        <v>3</v>
      </c>
      <c r="C11" s="2">
        <v>9.6999999999999993</v>
      </c>
      <c r="D11" s="2">
        <v>10.199999999999999</v>
      </c>
      <c r="F11" s="2">
        <v>3</v>
      </c>
      <c r="G11" s="2">
        <f t="shared" si="2"/>
        <v>9.6999999999999989E-2</v>
      </c>
      <c r="H11" s="2">
        <f t="shared" si="3"/>
        <v>0.10199999999999999</v>
      </c>
    </row>
    <row r="13" spans="2:8" x14ac:dyDescent="0.25">
      <c r="B13" s="2" t="s">
        <v>3</v>
      </c>
      <c r="C13" s="2">
        <v>20</v>
      </c>
      <c r="D13" s="2" t="s">
        <v>4</v>
      </c>
      <c r="F13" s="2" t="s">
        <v>3</v>
      </c>
      <c r="G13" s="2">
        <f>C13*0.01</f>
        <v>0.2</v>
      </c>
      <c r="H13" s="2" t="s">
        <v>9</v>
      </c>
    </row>
    <row r="14" spans="2:8" x14ac:dyDescent="0.25">
      <c r="B14" s="2" t="s">
        <v>2</v>
      </c>
      <c r="C14" s="2" t="s">
        <v>1</v>
      </c>
      <c r="D14" s="2" t="s">
        <v>0</v>
      </c>
      <c r="F14" s="2" t="s">
        <v>2</v>
      </c>
      <c r="G14" s="2" t="s">
        <v>1</v>
      </c>
      <c r="H14" s="2" t="s">
        <v>0</v>
      </c>
    </row>
    <row r="15" spans="2:8" x14ac:dyDescent="0.25">
      <c r="B15" s="2">
        <v>1</v>
      </c>
      <c r="C15" s="2">
        <v>3.8</v>
      </c>
      <c r="D15" s="2">
        <v>3.8</v>
      </c>
      <c r="F15" s="2">
        <v>1</v>
      </c>
      <c r="G15" s="2">
        <f>C15*0.01</f>
        <v>3.7999999999999999E-2</v>
      </c>
      <c r="H15" s="2">
        <f>D15*0.01</f>
        <v>3.7999999999999999E-2</v>
      </c>
    </row>
    <row r="16" spans="2:8" x14ac:dyDescent="0.25">
      <c r="B16" s="2">
        <v>2</v>
      </c>
      <c r="C16" s="2">
        <v>7.8</v>
      </c>
      <c r="D16" s="2">
        <v>7.9</v>
      </c>
      <c r="F16" s="2">
        <v>2</v>
      </c>
      <c r="G16" s="2">
        <f t="shared" ref="G16:G17" si="4">C16*0.01</f>
        <v>7.8E-2</v>
      </c>
      <c r="H16" s="2">
        <f t="shared" ref="H16:H17" si="5">D16*0.01</f>
        <v>7.9000000000000001E-2</v>
      </c>
    </row>
    <row r="17" spans="2:8" x14ac:dyDescent="0.25">
      <c r="B17" s="2">
        <v>3</v>
      </c>
      <c r="C17" s="2">
        <v>13.4</v>
      </c>
      <c r="D17" s="2">
        <v>13.9</v>
      </c>
      <c r="F17" s="2">
        <v>3</v>
      </c>
      <c r="G17" s="2">
        <f t="shared" si="4"/>
        <v>0.13400000000000001</v>
      </c>
      <c r="H17" s="2">
        <f t="shared" si="5"/>
        <v>0.13900000000000001</v>
      </c>
    </row>
    <row r="19" spans="2:8" x14ac:dyDescent="0.25">
      <c r="B19" s="2" t="s">
        <v>3</v>
      </c>
      <c r="C19" s="2">
        <v>25</v>
      </c>
      <c r="D19" s="2" t="s">
        <v>4</v>
      </c>
      <c r="F19" s="2" t="s">
        <v>3</v>
      </c>
      <c r="G19" s="2">
        <f>C19*0.01</f>
        <v>0.25</v>
      </c>
      <c r="H19" s="2" t="s">
        <v>9</v>
      </c>
    </row>
    <row r="20" spans="2:8" x14ac:dyDescent="0.25">
      <c r="B20" s="2" t="s">
        <v>2</v>
      </c>
      <c r="C20" s="2" t="s">
        <v>1</v>
      </c>
      <c r="D20" s="2" t="s">
        <v>0</v>
      </c>
      <c r="F20" s="2" t="s">
        <v>2</v>
      </c>
      <c r="G20" s="2" t="s">
        <v>1</v>
      </c>
      <c r="H20" s="2" t="s">
        <v>0</v>
      </c>
    </row>
    <row r="21" spans="2:8" x14ac:dyDescent="0.25">
      <c r="B21" s="2">
        <v>1</v>
      </c>
      <c r="C21" s="2">
        <v>4.7</v>
      </c>
      <c r="D21" s="2">
        <v>4.7</v>
      </c>
      <c r="F21" s="2">
        <v>1</v>
      </c>
      <c r="G21" s="2">
        <f>C21*0.01</f>
        <v>4.7E-2</v>
      </c>
      <c r="H21" s="2">
        <f>D21*0.01</f>
        <v>4.7E-2</v>
      </c>
    </row>
    <row r="22" spans="2:8" x14ac:dyDescent="0.25">
      <c r="B22" s="2">
        <v>2</v>
      </c>
      <c r="C22" s="2">
        <v>10.199999999999999</v>
      </c>
      <c r="D22" s="2">
        <v>10</v>
      </c>
      <c r="F22" s="2">
        <v>2</v>
      </c>
      <c r="G22" s="2">
        <f t="shared" ref="G22:G23" si="6">C22*0.01</f>
        <v>0.10199999999999999</v>
      </c>
      <c r="H22" s="2">
        <f t="shared" ref="H22:H23" si="7">D22*0.01</f>
        <v>0.1</v>
      </c>
    </row>
    <row r="23" spans="2:8" x14ac:dyDescent="0.25">
      <c r="B23" s="2">
        <v>3</v>
      </c>
      <c r="C23" s="2">
        <v>17.399999999999999</v>
      </c>
      <c r="D23" s="2">
        <v>17.399999999999999</v>
      </c>
      <c r="F23" s="2">
        <v>3</v>
      </c>
      <c r="G23" s="2">
        <f t="shared" si="6"/>
        <v>0.17399999999999999</v>
      </c>
      <c r="H23" s="2">
        <f t="shared" si="7"/>
        <v>0.17399999999999999</v>
      </c>
    </row>
    <row r="25" spans="2:8" x14ac:dyDescent="0.25">
      <c r="B25" s="2" t="s">
        <v>3</v>
      </c>
      <c r="C25" s="2">
        <v>30</v>
      </c>
      <c r="D25" s="2" t="s">
        <v>4</v>
      </c>
      <c r="F25" s="2" t="s">
        <v>3</v>
      </c>
      <c r="G25" s="2">
        <f>C25*0.01</f>
        <v>0.3</v>
      </c>
      <c r="H25" s="2" t="s">
        <v>9</v>
      </c>
    </row>
    <row r="26" spans="2:8" x14ac:dyDescent="0.25">
      <c r="B26" s="2" t="s">
        <v>2</v>
      </c>
      <c r="C26" s="2" t="s">
        <v>1</v>
      </c>
      <c r="D26" s="2" t="s">
        <v>0</v>
      </c>
      <c r="F26" s="2" t="s">
        <v>2</v>
      </c>
      <c r="G26" s="2" t="s">
        <v>1</v>
      </c>
      <c r="H26" s="2" t="s">
        <v>0</v>
      </c>
    </row>
    <row r="27" spans="2:8" x14ac:dyDescent="0.25">
      <c r="B27" s="2">
        <v>1</v>
      </c>
      <c r="C27" s="2">
        <v>5.7</v>
      </c>
      <c r="D27" s="2">
        <v>5.8</v>
      </c>
      <c r="F27" s="2">
        <v>1</v>
      </c>
      <c r="G27" s="2">
        <f>C27*0.01</f>
        <v>5.7000000000000002E-2</v>
      </c>
      <c r="H27" s="2">
        <f>D27*0.01</f>
        <v>5.7999999999999996E-2</v>
      </c>
    </row>
    <row r="28" spans="2:8" x14ac:dyDescent="0.25">
      <c r="B28" s="2">
        <v>2</v>
      </c>
      <c r="C28" s="2">
        <v>12</v>
      </c>
      <c r="D28" s="2">
        <v>12.3</v>
      </c>
      <c r="F28" s="2">
        <v>2</v>
      </c>
      <c r="G28" s="2">
        <f t="shared" ref="G28:G29" si="8">C28*0.01</f>
        <v>0.12</v>
      </c>
      <c r="H28" s="2">
        <f t="shared" ref="H28:H29" si="9">D28*0.01</f>
        <v>0.12300000000000001</v>
      </c>
    </row>
    <row r="29" spans="2:8" x14ac:dyDescent="0.25">
      <c r="B29" s="2">
        <v>3</v>
      </c>
      <c r="C29" s="2">
        <v>20.5</v>
      </c>
      <c r="D29" s="2">
        <v>21.3</v>
      </c>
      <c r="F29" s="2">
        <v>3</v>
      </c>
      <c r="G29" s="2">
        <f t="shared" si="8"/>
        <v>0.20500000000000002</v>
      </c>
      <c r="H29" s="2">
        <f t="shared" si="9"/>
        <v>0.21300000000000002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Zadania w cm</vt:lpstr>
      <vt:lpstr>Zadania w m</vt:lpstr>
      <vt:lpstr>temp</vt:lpstr>
      <vt:lpstr>Pomiar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2023-03-29T13:57:28Z</dcterms:modified>
</cp:coreProperties>
</file>