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skrz\Desktop\Github\Fizyka-laby\1\"/>
    </mc:Choice>
  </mc:AlternateContent>
  <xr:revisionPtr revIDLastSave="0" documentId="13_ncr:1_{C15556C0-C70F-4F8D-94E5-A1FAA34B5C4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omiary" sheetId="1" r:id="rId1"/>
    <sheet name="Zad" sheetId="2" r:id="rId2"/>
    <sheet name="Arkusz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A2" i="2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D10" i="2" s="1"/>
  <c r="C10" i="1"/>
  <c r="D11" i="2" s="1"/>
  <c r="C3" i="1"/>
  <c r="A1" i="1"/>
  <c r="A6" i="2"/>
  <c r="E9" i="2"/>
  <c r="F9" i="2"/>
  <c r="G9" i="2"/>
  <c r="H9" i="2"/>
  <c r="I9" i="2"/>
  <c r="E10" i="2"/>
  <c r="F10" i="2"/>
  <c r="G10" i="2"/>
  <c r="H10" i="2"/>
  <c r="I10" i="2"/>
  <c r="E11" i="2"/>
  <c r="F11" i="2"/>
  <c r="G11" i="2"/>
  <c r="H11" i="2"/>
  <c r="I11" i="2"/>
  <c r="B9" i="2"/>
  <c r="B10" i="2"/>
  <c r="B11" i="2"/>
  <c r="D9" i="2" l="1"/>
  <c r="K11" i="2"/>
  <c r="L11" i="2" s="1"/>
  <c r="M11" i="2" s="1"/>
  <c r="P11" i="2" s="1"/>
  <c r="J11" i="2"/>
  <c r="O11" i="2" s="1"/>
  <c r="J10" i="2"/>
  <c r="O10" i="2" s="1"/>
  <c r="J9" i="2"/>
  <c r="O9" i="2" s="1"/>
  <c r="K10" i="2"/>
  <c r="L10" i="2" s="1"/>
  <c r="M10" i="2" s="1"/>
  <c r="K9" i="2"/>
  <c r="L9" i="2" s="1"/>
  <c r="M9" i="2" s="1"/>
  <c r="N11" i="2" l="1"/>
  <c r="Q11" i="2"/>
  <c r="N9" i="2"/>
  <c r="P9" i="2"/>
  <c r="Q9" i="2" s="1"/>
  <c r="N10" i="2"/>
  <c r="P10" i="2"/>
  <c r="Q10" i="2" s="1"/>
  <c r="E2" i="2" l="1"/>
  <c r="B3" i="2"/>
  <c r="C3" i="2"/>
  <c r="E3" i="2"/>
  <c r="F3" i="2"/>
  <c r="G3" i="2"/>
  <c r="H3" i="2"/>
  <c r="I3" i="2"/>
  <c r="B4" i="2"/>
  <c r="D4" i="2"/>
  <c r="E4" i="2"/>
  <c r="F4" i="2"/>
  <c r="G4" i="2"/>
  <c r="H4" i="2"/>
  <c r="I4" i="2"/>
  <c r="B5" i="2"/>
  <c r="D5" i="2"/>
  <c r="E5" i="2"/>
  <c r="F5" i="2"/>
  <c r="G5" i="2"/>
  <c r="H5" i="2"/>
  <c r="I5" i="2"/>
  <c r="B6" i="2"/>
  <c r="D6" i="2"/>
  <c r="E6" i="2"/>
  <c r="F6" i="2"/>
  <c r="G6" i="2"/>
  <c r="H6" i="2"/>
  <c r="I6" i="2"/>
  <c r="B7" i="2"/>
  <c r="D7" i="2"/>
  <c r="E7" i="2"/>
  <c r="F7" i="2"/>
  <c r="G7" i="2"/>
  <c r="H7" i="2"/>
  <c r="I7" i="2"/>
  <c r="B8" i="2"/>
  <c r="D8" i="2"/>
  <c r="E8" i="2"/>
  <c r="F8" i="2"/>
  <c r="G8" i="2"/>
  <c r="H8" i="2"/>
  <c r="I8" i="2"/>
  <c r="K6" i="2" l="1"/>
  <c r="L6" i="2" s="1"/>
  <c r="M6" i="2" s="1"/>
  <c r="P6" i="2" s="1"/>
  <c r="K5" i="2"/>
  <c r="L5" i="2" s="1"/>
  <c r="M5" i="2" s="1"/>
  <c r="P5" i="2" s="1"/>
  <c r="J5" i="2"/>
  <c r="J4" i="2"/>
  <c r="O4" i="2" s="1"/>
  <c r="J8" i="2"/>
  <c r="O8" i="2" s="1"/>
  <c r="K8" i="2"/>
  <c r="L8" i="2" s="1"/>
  <c r="M8" i="2" s="1"/>
  <c r="P8" i="2" s="1"/>
  <c r="K7" i="2"/>
  <c r="L7" i="2" s="1"/>
  <c r="M7" i="2" s="1"/>
  <c r="P7" i="2" s="1"/>
  <c r="J6" i="2"/>
  <c r="O6" i="2" s="1"/>
  <c r="K4" i="2"/>
  <c r="L4" i="2" s="1"/>
  <c r="M4" i="2" s="1"/>
  <c r="P4" i="2" s="1"/>
  <c r="J7" i="2"/>
  <c r="O5" i="2"/>
  <c r="Q6" i="2" l="1"/>
  <c r="N5" i="2"/>
  <c r="Q5" i="2"/>
  <c r="Q4" i="2"/>
  <c r="N8" i="2"/>
  <c r="Q8" i="2"/>
  <c r="N6" i="2"/>
  <c r="N4" i="2"/>
  <c r="O7" i="2"/>
  <c r="Q7" i="2" s="1"/>
  <c r="N7" i="2"/>
  <c r="Q16" i="2" l="1" a="1"/>
  <c r="Q16" i="2" l="1"/>
  <c r="Q18" i="2"/>
  <c r="R16" i="2"/>
  <c r="R17" i="2"/>
  <c r="Q17" i="2"/>
  <c r="R18" i="2"/>
  <c r="Q23" i="2" l="1"/>
  <c r="Q27" i="2" s="1"/>
  <c r="P23" i="2"/>
  <c r="P27" i="2" l="1"/>
  <c r="R23" i="2"/>
</calcChain>
</file>

<file path=xl/sharedStrings.xml><?xml version="1.0" encoding="utf-8"?>
<sst xmlns="http://schemas.openxmlformats.org/spreadsheetml/2006/main" count="59" uniqueCount="49">
  <si>
    <t>Lp.</t>
  </si>
  <si>
    <t>t, s</t>
  </si>
  <si>
    <t>tśr, s</t>
  </si>
  <si>
    <t>odch</t>
  </si>
  <si>
    <t>ua(tśr)</t>
  </si>
  <si>
    <t>fisher 5</t>
  </si>
  <si>
    <t>u(tśr)</t>
  </si>
  <si>
    <t>L, m</t>
  </si>
  <si>
    <t>√L, √m</t>
  </si>
  <si>
    <t>ub(L), m</t>
  </si>
  <si>
    <t>N:</t>
  </si>
  <si>
    <t>T, s</t>
  </si>
  <si>
    <t>u(T), s</t>
  </si>
  <si>
    <t>ub(t), s</t>
  </si>
  <si>
    <t>1)</t>
  </si>
  <si>
    <t>2)</t>
  </si>
  <si>
    <t>3)</t>
  </si>
  <si>
    <t>5,6)</t>
  </si>
  <si>
    <t>7)</t>
  </si>
  <si>
    <t>a</t>
  </si>
  <si>
    <t>b</t>
  </si>
  <si>
    <t>u(a)</t>
  </si>
  <si>
    <t>u(b)</t>
  </si>
  <si>
    <t>R</t>
  </si>
  <si>
    <t>8)</t>
  </si>
  <si>
    <t>g</t>
  </si>
  <si>
    <t>u(g)</t>
  </si>
  <si>
    <t>9)</t>
  </si>
  <si>
    <t>10)</t>
  </si>
  <si>
    <t>|g-g0|</t>
  </si>
  <si>
    <t>k*u(g)</t>
  </si>
  <si>
    <t>kulka w cm</t>
  </si>
  <si>
    <t>L, cm</t>
  </si>
  <si>
    <t>14,114(58)</t>
  </si>
  <si>
    <t>13,458(58)</t>
  </si>
  <si>
    <t>12,706(57)</t>
  </si>
  <si>
    <t>11,860(57)</t>
  </si>
  <si>
    <t>11,010(57)</t>
  </si>
  <si>
    <t>9,986(58)</t>
  </si>
  <si>
    <t>8,908(58)</t>
  </si>
  <si>
    <t>7,720(58)</t>
  </si>
  <si>
    <t>1,4114(58)</t>
  </si>
  <si>
    <t>1,3458(58)</t>
  </si>
  <si>
    <t>1,2706(57)</t>
  </si>
  <si>
    <t>1,1860(57)</t>
  </si>
  <si>
    <t>1,1010(57)</t>
  </si>
  <si>
    <t>0,9986(58)</t>
  </si>
  <si>
    <t>0,8908(58)</t>
  </si>
  <si>
    <t>0,7720(58)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</si>
</sst>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163648554653749E-2"/>
          <c:y val="0.10308309865030968"/>
          <c:w val="0.75108994802326023"/>
          <c:h val="0.82493062236617087"/>
        </c:manualLayout>
      </c:layout>
      <c:scatterChart>
        <c:scatterStyle val="lineMarker"/>
        <c:varyColors val="0"/>
        <c:ser>
          <c:idx val="0"/>
          <c:order val="0"/>
          <c:tx>
            <c:v>T(L)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plus>
            <c:min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Zad!$A$2</c:f>
                <c:numCache>
                  <c:formatCode>General</c:formatCode>
                  <c:ptCount val="1"/>
                  <c:pt idx="0">
                    <c:v>2.3094010767585032E-3</c:v>
                  </c:pt>
                </c:numCache>
              </c:numRef>
            </c:plus>
            <c:minus>
              <c:numRef>
                <c:f>Zad!$A$2</c:f>
                <c:numCache>
                  <c:formatCode>General</c:formatCode>
                  <c:ptCount val="1"/>
                  <c:pt idx="0">
                    <c:v>2.3094010767585032E-3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Zad!$C$4:$C$11</c:f>
              <c:numCache>
                <c:formatCode>0.00</c:formatCode>
                <c:ptCount val="8"/>
                <c:pt idx="0">
                  <c:v>0.501</c:v>
                </c:pt>
                <c:pt idx="1">
                  <c:v>0.45100000000000001</c:v>
                </c:pt>
                <c:pt idx="2">
                  <c:v>0.40100000000000002</c:v>
                </c:pt>
                <c:pt idx="3">
                  <c:v>0.35100000000000003</c:v>
                </c:pt>
                <c:pt idx="4">
                  <c:v>0.311</c:v>
                </c:pt>
                <c:pt idx="5">
                  <c:v>0.251</c:v>
                </c:pt>
                <c:pt idx="6">
                  <c:v>0.20100000000000001</c:v>
                </c:pt>
                <c:pt idx="7">
                  <c:v>0.151</c:v>
                </c:pt>
              </c:numCache>
            </c:numRef>
          </c:xVal>
          <c:yVal>
            <c:numRef>
              <c:f>Zad!$O$4:$O$11</c:f>
              <c:numCache>
                <c:formatCode>General</c:formatCode>
                <c:ptCount val="8"/>
                <c:pt idx="0">
                  <c:v>1.4114</c:v>
                </c:pt>
                <c:pt idx="1">
                  <c:v>1.3457999999999999</c:v>
                </c:pt>
                <c:pt idx="2">
                  <c:v>1.2706</c:v>
                </c:pt>
                <c:pt idx="3">
                  <c:v>1.1859999999999999</c:v>
                </c:pt>
                <c:pt idx="4">
                  <c:v>1.101</c:v>
                </c:pt>
                <c:pt idx="5">
                  <c:v>0.99860000000000004</c:v>
                </c:pt>
                <c:pt idx="6">
                  <c:v>0.89079999999999981</c:v>
                </c:pt>
                <c:pt idx="7">
                  <c:v>0.77200000000000002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C-45B4-B6EA-23B5FF3F498D}"/>
            </c:ext>
          </c:extLst>
        </c:ser>
        <c:ser>
          <c:idx val="1"/>
          <c:order val="1"/>
          <c:tx>
            <c:v>T(√L)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plus>
            <c:minus>
              <c:numRef>
                <c:f>Zad!$P$4:$P$11</c:f>
                <c:numCache>
                  <c:formatCode>General</c:formatCode>
                  <c:ptCount val="8"/>
                  <c:pt idx="0">
                    <c:v>5.8100296607102933E-3</c:v>
                  </c:pt>
                  <c:pt idx="1">
                    <c:v>5.8072280507427444E-3</c:v>
                  </c:pt>
                  <c:pt idx="2">
                    <c:v>5.796008068777456E-3</c:v>
                  </c:pt>
                  <c:pt idx="3">
                    <c:v>5.7875788079587587E-3</c:v>
                  </c:pt>
                  <c:pt idx="4">
                    <c:v>5.7875788079587587E-3</c:v>
                  </c:pt>
                  <c:pt idx="5">
                    <c:v>5.810029660710289E-3</c:v>
                  </c:pt>
                  <c:pt idx="6">
                    <c:v>5.8072280507427392E-3</c:v>
                  </c:pt>
                  <c:pt idx="7">
                    <c:v>5.8156288317200355E-3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Zad!$A$2</c:f>
                <c:numCache>
                  <c:formatCode>General</c:formatCode>
                  <c:ptCount val="1"/>
                  <c:pt idx="0">
                    <c:v>2.3094010767585032E-3</c:v>
                  </c:pt>
                </c:numCache>
              </c:numRef>
            </c:plus>
            <c:minus>
              <c:numRef>
                <c:f>Zad!$A$2</c:f>
                <c:numCache>
                  <c:formatCode>General</c:formatCode>
                  <c:ptCount val="1"/>
                  <c:pt idx="0">
                    <c:v>2.3094010767585032E-3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Zad!$D$4:$D$11</c:f>
              <c:numCache>
                <c:formatCode>0.00</c:formatCode>
                <c:ptCount val="8"/>
                <c:pt idx="0">
                  <c:v>0.70781353476745557</c:v>
                </c:pt>
                <c:pt idx="1">
                  <c:v>0.67156533561523257</c:v>
                </c:pt>
                <c:pt idx="2">
                  <c:v>0.63324560795950258</c:v>
                </c:pt>
                <c:pt idx="3">
                  <c:v>0.59245252974394502</c:v>
                </c:pt>
                <c:pt idx="4">
                  <c:v>0.55767373974394741</c:v>
                </c:pt>
                <c:pt idx="5">
                  <c:v>0.5009990019950139</c:v>
                </c:pt>
                <c:pt idx="6">
                  <c:v>0.44833023542919792</c:v>
                </c:pt>
                <c:pt idx="7">
                  <c:v>0.38858718455450897</c:v>
                </c:pt>
              </c:numCache>
            </c:numRef>
          </c:xVal>
          <c:yVal>
            <c:numRef>
              <c:f>Zad!$O$4:$O$11</c:f>
              <c:numCache>
                <c:formatCode>General</c:formatCode>
                <c:ptCount val="8"/>
                <c:pt idx="0">
                  <c:v>1.4114</c:v>
                </c:pt>
                <c:pt idx="1">
                  <c:v>1.3457999999999999</c:v>
                </c:pt>
                <c:pt idx="2">
                  <c:v>1.2706</c:v>
                </c:pt>
                <c:pt idx="3">
                  <c:v>1.1859999999999999</c:v>
                </c:pt>
                <c:pt idx="4">
                  <c:v>1.101</c:v>
                </c:pt>
                <c:pt idx="5">
                  <c:v>0.99860000000000004</c:v>
                </c:pt>
                <c:pt idx="6">
                  <c:v>0.89079999999999981</c:v>
                </c:pt>
                <c:pt idx="7">
                  <c:v>0.77200000000000002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6C-45B4-B6EA-23B5FF3F4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262768"/>
        <c:axId val="1290263248"/>
      </c:scatterChart>
      <c:valAx>
        <c:axId val="1290262768"/>
        <c:scaling>
          <c:orientation val="minMax"/>
          <c:max val="0.8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63248"/>
        <c:crosses val="autoZero"/>
        <c:crossBetween val="midCat"/>
      </c:valAx>
      <c:valAx>
        <c:axId val="1290263248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6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13</xdr:row>
      <xdr:rowOff>98423</xdr:rowOff>
    </xdr:from>
    <xdr:to>
      <xdr:col>12</xdr:col>
      <xdr:colOff>423333</xdr:colOff>
      <xdr:row>38</xdr:row>
      <xdr:rowOff>187243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1B2C788-8EC7-7FE4-1461-4446ABB0B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workbookViewId="0">
      <selection activeCell="C3" sqref="C3:C10"/>
    </sheetView>
  </sheetViews>
  <sheetFormatPr defaultColWidth="9.1796875" defaultRowHeight="14.5" x14ac:dyDescent="0.35"/>
  <cols>
    <col min="1" max="3" width="9.1796875" style="1"/>
    <col min="4" max="8" width="6.7265625" style="1" customWidth="1"/>
    <col min="9" max="16384" width="9.1796875" style="1"/>
  </cols>
  <sheetData>
    <row r="1" spans="1:20" x14ac:dyDescent="0.35">
      <c r="A1" s="1">
        <f>2.2/2</f>
        <v>1.1000000000000001</v>
      </c>
      <c r="D1" s="3" t="s">
        <v>1</v>
      </c>
      <c r="E1" s="3"/>
      <c r="F1" s="3"/>
      <c r="G1" s="3"/>
      <c r="H1" s="3"/>
    </row>
    <row r="2" spans="1:20" x14ac:dyDescent="0.35">
      <c r="A2" s="1" t="s">
        <v>31</v>
      </c>
      <c r="B2" s="1" t="s">
        <v>0</v>
      </c>
      <c r="C2" s="1" t="s">
        <v>7</v>
      </c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1:20" x14ac:dyDescent="0.35">
      <c r="B3" s="1">
        <v>1</v>
      </c>
      <c r="C3" s="1">
        <f>($A$1+C15)/100</f>
        <v>0.501</v>
      </c>
      <c r="D3" s="1">
        <f>D15</f>
        <v>14.29</v>
      </c>
      <c r="E3" s="1">
        <f t="shared" ref="E3:H3" si="0">E15</f>
        <v>14.28</v>
      </c>
      <c r="F3" s="1">
        <f t="shared" si="0"/>
        <v>14.28</v>
      </c>
      <c r="G3" s="1">
        <f t="shared" si="0"/>
        <v>14.28</v>
      </c>
      <c r="H3" s="1">
        <f t="shared" si="0"/>
        <v>14.28</v>
      </c>
    </row>
    <row r="4" spans="1:20" x14ac:dyDescent="0.35">
      <c r="B4" s="1">
        <v>2</v>
      </c>
      <c r="C4" s="1">
        <f t="shared" ref="C4:C10" si="1">($A$1+C16)/100</f>
        <v>0.45100000000000001</v>
      </c>
      <c r="D4" s="1">
        <f t="shared" ref="D4:H10" si="2">D16</f>
        <v>13.39</v>
      </c>
      <c r="E4" s="1">
        <f t="shared" si="2"/>
        <v>13.4</v>
      </c>
      <c r="F4" s="1">
        <f t="shared" si="2"/>
        <v>13.39</v>
      </c>
      <c r="G4" s="1">
        <f t="shared" si="2"/>
        <v>13.4</v>
      </c>
      <c r="H4" s="1">
        <f t="shared" si="2"/>
        <v>13.4</v>
      </c>
    </row>
    <row r="5" spans="1:20" x14ac:dyDescent="0.35">
      <c r="B5" s="1">
        <v>3</v>
      </c>
      <c r="C5" s="1">
        <f t="shared" si="1"/>
        <v>0.40100000000000002</v>
      </c>
      <c r="D5" s="1">
        <f t="shared" si="2"/>
        <v>12.67</v>
      </c>
      <c r="E5" s="1">
        <f t="shared" si="2"/>
        <v>12.65</v>
      </c>
      <c r="F5" s="1">
        <f t="shared" si="2"/>
        <v>12.67</v>
      </c>
      <c r="G5" s="1">
        <f t="shared" si="2"/>
        <v>12.67</v>
      </c>
      <c r="H5" s="1">
        <f t="shared" si="2"/>
        <v>12.67</v>
      </c>
    </row>
    <row r="6" spans="1:20" x14ac:dyDescent="0.35">
      <c r="B6" s="1">
        <v>4</v>
      </c>
      <c r="C6" s="1">
        <f t="shared" si="1"/>
        <v>0.35100000000000003</v>
      </c>
      <c r="D6" s="1">
        <f t="shared" si="2"/>
        <v>11.88</v>
      </c>
      <c r="E6" s="1">
        <f t="shared" si="2"/>
        <v>11.88</v>
      </c>
      <c r="F6" s="1">
        <f t="shared" si="2"/>
        <v>11.86</v>
      </c>
      <c r="G6" s="1">
        <f t="shared" si="2"/>
        <v>11.86</v>
      </c>
      <c r="H6" s="1">
        <f t="shared" si="2"/>
        <v>11.86</v>
      </c>
    </row>
    <row r="7" spans="1:20" x14ac:dyDescent="0.35">
      <c r="B7" s="1">
        <v>5</v>
      </c>
      <c r="C7" s="1">
        <f t="shared" si="1"/>
        <v>0.311</v>
      </c>
      <c r="D7" s="1">
        <f t="shared" si="2"/>
        <v>11.17</v>
      </c>
      <c r="E7" s="1">
        <f t="shared" si="2"/>
        <v>11.17</v>
      </c>
      <c r="F7" s="1">
        <f t="shared" si="2"/>
        <v>11.16</v>
      </c>
      <c r="G7" s="1">
        <f t="shared" si="2"/>
        <v>11.17</v>
      </c>
      <c r="H7" s="1">
        <f t="shared" si="2"/>
        <v>11.17</v>
      </c>
    </row>
    <row r="8" spans="1:20" x14ac:dyDescent="0.35">
      <c r="B8" s="1">
        <v>6</v>
      </c>
      <c r="C8" s="1">
        <f t="shared" si="1"/>
        <v>0.251</v>
      </c>
      <c r="D8" s="1">
        <f t="shared" si="2"/>
        <v>10.039999999999999</v>
      </c>
      <c r="E8" s="1">
        <f t="shared" si="2"/>
        <v>10.06</v>
      </c>
      <c r="F8" s="1">
        <f t="shared" si="2"/>
        <v>10.06</v>
      </c>
      <c r="G8" s="1">
        <f t="shared" si="2"/>
        <v>10.039999999999999</v>
      </c>
      <c r="H8" s="1">
        <f t="shared" si="2"/>
        <v>10.029999999999999</v>
      </c>
    </row>
    <row r="9" spans="1:20" x14ac:dyDescent="0.35">
      <c r="B9" s="1">
        <v>7</v>
      </c>
      <c r="C9" s="1">
        <f t="shared" si="1"/>
        <v>0.20100000000000001</v>
      </c>
      <c r="D9" s="1">
        <f t="shared" si="2"/>
        <v>8.9600000000000009</v>
      </c>
      <c r="E9" s="1">
        <f t="shared" si="2"/>
        <v>8.94</v>
      </c>
      <c r="F9" s="1">
        <f t="shared" si="2"/>
        <v>8.93</v>
      </c>
      <c r="G9" s="1">
        <f t="shared" si="2"/>
        <v>8.9600000000000009</v>
      </c>
      <c r="H9" s="1">
        <f t="shared" si="2"/>
        <v>8.9600000000000009</v>
      </c>
    </row>
    <row r="10" spans="1:20" x14ac:dyDescent="0.35">
      <c r="B10" s="1">
        <v>8</v>
      </c>
      <c r="C10" s="1">
        <f t="shared" si="1"/>
        <v>0.151</v>
      </c>
      <c r="D10" s="1">
        <f t="shared" si="2"/>
        <v>7.76</v>
      </c>
      <c r="E10" s="1">
        <f t="shared" si="2"/>
        <v>7.75</v>
      </c>
      <c r="F10" s="1">
        <f t="shared" si="2"/>
        <v>7.75</v>
      </c>
      <c r="G10" s="1">
        <f t="shared" si="2"/>
        <v>7.78</v>
      </c>
      <c r="H10" s="1">
        <f t="shared" si="2"/>
        <v>7.77</v>
      </c>
    </row>
    <row r="13" spans="1:20" x14ac:dyDescent="0.35">
      <c r="D13" s="3" t="s">
        <v>1</v>
      </c>
      <c r="E13" s="3"/>
      <c r="F13" s="3"/>
      <c r="G13" s="3"/>
      <c r="H13" s="3"/>
    </row>
    <row r="14" spans="1:20" x14ac:dyDescent="0.35">
      <c r="B14" s="1" t="s">
        <v>0</v>
      </c>
      <c r="C14" s="1" t="s">
        <v>32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P14" s="1">
        <v>14.11</v>
      </c>
      <c r="Q14" s="1">
        <v>14.11</v>
      </c>
      <c r="R14" s="1">
        <v>14.1</v>
      </c>
      <c r="S14" s="1">
        <v>14.13</v>
      </c>
      <c r="T14" s="1">
        <v>14.12</v>
      </c>
    </row>
    <row r="15" spans="1:20" x14ac:dyDescent="0.35">
      <c r="B15" s="1">
        <v>1</v>
      </c>
      <c r="C15" s="1">
        <v>49</v>
      </c>
      <c r="D15" s="1">
        <v>14.29</v>
      </c>
      <c r="E15" s="1">
        <v>14.28</v>
      </c>
      <c r="F15" s="1">
        <v>14.28</v>
      </c>
      <c r="G15" s="1">
        <v>14.28</v>
      </c>
      <c r="H15" s="1">
        <v>14.28</v>
      </c>
      <c r="P15" s="1">
        <v>13.46</v>
      </c>
      <c r="Q15" s="1">
        <v>13.47</v>
      </c>
      <c r="R15" s="1">
        <v>13.44</v>
      </c>
      <c r="S15" s="1">
        <v>13.46</v>
      </c>
      <c r="T15" s="1">
        <v>13.46</v>
      </c>
    </row>
    <row r="16" spans="1:20" x14ac:dyDescent="0.35">
      <c r="B16" s="1">
        <v>2</v>
      </c>
      <c r="C16" s="1">
        <v>44</v>
      </c>
      <c r="D16" s="1">
        <v>13.39</v>
      </c>
      <c r="E16" s="1">
        <v>13.4</v>
      </c>
      <c r="F16" s="1">
        <v>13.39</v>
      </c>
      <c r="G16" s="1">
        <v>13.4</v>
      </c>
      <c r="H16" s="1">
        <v>13.4</v>
      </c>
      <c r="P16" s="1">
        <v>12.71</v>
      </c>
      <c r="Q16" s="1">
        <v>12.71</v>
      </c>
      <c r="R16" s="1">
        <v>12.71</v>
      </c>
      <c r="S16" s="1">
        <v>12.69</v>
      </c>
      <c r="T16" s="1">
        <v>12.71</v>
      </c>
    </row>
    <row r="17" spans="2:20" x14ac:dyDescent="0.35">
      <c r="B17" s="1">
        <v>3</v>
      </c>
      <c r="C17" s="1">
        <v>39</v>
      </c>
      <c r="D17" s="1">
        <v>12.67</v>
      </c>
      <c r="E17" s="1">
        <v>12.65</v>
      </c>
      <c r="F17" s="1">
        <v>12.67</v>
      </c>
      <c r="G17" s="1">
        <v>12.67</v>
      </c>
      <c r="H17" s="1">
        <v>12.67</v>
      </c>
      <c r="P17" s="1">
        <v>11.86</v>
      </c>
      <c r="Q17" s="1">
        <v>11.86</v>
      </c>
      <c r="R17" s="1">
        <v>11.86</v>
      </c>
      <c r="S17" s="1">
        <v>11.85</v>
      </c>
      <c r="T17" s="1">
        <v>11.87</v>
      </c>
    </row>
    <row r="18" spans="2:20" x14ac:dyDescent="0.35">
      <c r="B18" s="1">
        <v>4</v>
      </c>
      <c r="C18" s="1">
        <v>34</v>
      </c>
      <c r="D18" s="1">
        <v>11.88</v>
      </c>
      <c r="E18" s="1">
        <v>11.88</v>
      </c>
      <c r="F18" s="1">
        <v>11.86</v>
      </c>
      <c r="G18" s="1">
        <v>11.86</v>
      </c>
      <c r="H18" s="1">
        <v>11.86</v>
      </c>
      <c r="P18" s="1">
        <v>11.02</v>
      </c>
      <c r="Q18" s="1">
        <v>11.01</v>
      </c>
      <c r="R18" s="1">
        <v>11.01</v>
      </c>
      <c r="S18" s="1">
        <v>11.01</v>
      </c>
      <c r="T18" s="1">
        <v>11</v>
      </c>
    </row>
    <row r="19" spans="2:20" x14ac:dyDescent="0.35">
      <c r="B19" s="1">
        <v>5</v>
      </c>
      <c r="C19" s="1">
        <v>30</v>
      </c>
      <c r="D19" s="1">
        <v>11.17</v>
      </c>
      <c r="E19" s="1">
        <v>11.17</v>
      </c>
      <c r="F19" s="1">
        <v>11.16</v>
      </c>
      <c r="G19" s="1">
        <v>11.17</v>
      </c>
      <c r="H19" s="1">
        <v>11.17</v>
      </c>
      <c r="P19" s="1">
        <v>9.9700000000000006</v>
      </c>
      <c r="Q19" s="1">
        <v>9.98</v>
      </c>
      <c r="R19" s="1">
        <v>10</v>
      </c>
      <c r="S19" s="1">
        <v>9.99</v>
      </c>
      <c r="T19" s="1">
        <v>9.99</v>
      </c>
    </row>
    <row r="20" spans="2:20" x14ac:dyDescent="0.35">
      <c r="B20" s="1">
        <v>6</v>
      </c>
      <c r="C20" s="1">
        <v>24</v>
      </c>
      <c r="D20" s="1">
        <v>10.039999999999999</v>
      </c>
      <c r="E20" s="1">
        <v>10.06</v>
      </c>
      <c r="F20" s="1">
        <v>10.06</v>
      </c>
      <c r="G20" s="1">
        <v>10.039999999999999</v>
      </c>
      <c r="H20" s="1">
        <v>10.029999999999999</v>
      </c>
      <c r="P20" s="1">
        <v>8.91</v>
      </c>
      <c r="Q20" s="1">
        <v>8.92</v>
      </c>
      <c r="R20" s="1">
        <v>8.91</v>
      </c>
      <c r="S20" s="1">
        <v>8.89</v>
      </c>
      <c r="T20" s="1">
        <v>8.91</v>
      </c>
    </row>
    <row r="21" spans="2:20" x14ac:dyDescent="0.35">
      <c r="B21" s="1">
        <v>7</v>
      </c>
      <c r="C21" s="1">
        <v>19</v>
      </c>
      <c r="D21" s="1">
        <v>8.9600000000000009</v>
      </c>
      <c r="E21" s="1">
        <v>8.94</v>
      </c>
      <c r="F21" s="1">
        <v>8.93</v>
      </c>
      <c r="G21" s="1">
        <v>8.9600000000000009</v>
      </c>
      <c r="H21" s="1">
        <v>8.9600000000000009</v>
      </c>
      <c r="P21" s="1">
        <v>7.73</v>
      </c>
      <c r="Q21" s="1">
        <v>7.7</v>
      </c>
      <c r="R21" s="1">
        <v>7.73</v>
      </c>
      <c r="S21" s="1">
        <v>7.72</v>
      </c>
      <c r="T21" s="1">
        <v>7.72</v>
      </c>
    </row>
    <row r="22" spans="2:20" x14ac:dyDescent="0.35">
      <c r="B22" s="1">
        <v>8</v>
      </c>
      <c r="C22" s="1">
        <v>14</v>
      </c>
      <c r="D22" s="1">
        <v>7.76</v>
      </c>
      <c r="E22" s="1">
        <v>7.75</v>
      </c>
      <c r="F22" s="1">
        <v>7.75</v>
      </c>
      <c r="G22" s="1">
        <v>7.78</v>
      </c>
      <c r="H22" s="1">
        <v>7.77</v>
      </c>
    </row>
  </sheetData>
  <mergeCells count="2">
    <mergeCell ref="D1:H1"/>
    <mergeCell ref="D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58D6-0013-4279-ABD3-653D2E89192F}">
  <dimension ref="A1:S27"/>
  <sheetViews>
    <sheetView tabSelected="1" topLeftCell="A19" zoomScale="78" workbookViewId="0">
      <selection activeCell="P26" sqref="P26:Q27"/>
    </sheetView>
  </sheetViews>
  <sheetFormatPr defaultColWidth="9.1796875" defaultRowHeight="14.5" x14ac:dyDescent="0.35"/>
  <cols>
    <col min="1" max="1" width="9.1796875" style="1"/>
    <col min="2" max="2" width="5.26953125" style="1" customWidth="1"/>
    <col min="3" max="3" width="6.26953125" style="1" customWidth="1"/>
    <col min="4" max="4" width="7" style="1" bestFit="1" customWidth="1"/>
    <col min="5" max="9" width="6.1796875" style="1" customWidth="1"/>
    <col min="10" max="12" width="5.81640625" style="1" customWidth="1"/>
    <col min="13" max="13" width="6.36328125" style="1" customWidth="1"/>
    <col min="14" max="14" width="9.1796875" style="1"/>
    <col min="15" max="17" width="7" style="1" customWidth="1"/>
    <col min="18" max="16384" width="9.1796875" style="1"/>
  </cols>
  <sheetData>
    <row r="1" spans="1:18" x14ac:dyDescent="0.35">
      <c r="A1" s="1" t="s">
        <v>9</v>
      </c>
    </row>
    <row r="2" spans="1:18" x14ac:dyDescent="0.35">
      <c r="A2" s="1">
        <f>0.004/SQRT(3)</f>
        <v>2.3094010767585032E-3</v>
      </c>
      <c r="D2" s="1" t="s">
        <v>14</v>
      </c>
      <c r="E2" s="3" t="str">
        <f>Pomiary!D1</f>
        <v>t, s</v>
      </c>
      <c r="F2" s="3"/>
      <c r="G2" s="3"/>
      <c r="H2" s="3"/>
      <c r="I2" s="3"/>
      <c r="L2" s="1" t="s">
        <v>15</v>
      </c>
      <c r="P2" s="1" t="s">
        <v>16</v>
      </c>
    </row>
    <row r="3" spans="1:18" x14ac:dyDescent="0.35">
      <c r="A3" s="1" t="s">
        <v>5</v>
      </c>
      <c r="B3" s="1" t="str">
        <f>Pomiary!B2</f>
        <v>Lp.</v>
      </c>
      <c r="C3" s="1" t="str">
        <f>Pomiary!C2</f>
        <v>L, m</v>
      </c>
      <c r="D3" s="1" t="s">
        <v>8</v>
      </c>
      <c r="E3" s="1">
        <f>Pomiary!D2</f>
        <v>1</v>
      </c>
      <c r="F3" s="1">
        <f>Pomiary!E2</f>
        <v>2</v>
      </c>
      <c r="G3" s="1">
        <f>Pomiary!F2</f>
        <v>3</v>
      </c>
      <c r="H3" s="1">
        <f>Pomiary!G2</f>
        <v>4</v>
      </c>
      <c r="I3" s="1">
        <f>Pomiary!H2</f>
        <v>5</v>
      </c>
      <c r="J3" s="1" t="s">
        <v>2</v>
      </c>
      <c r="K3" s="1" t="s">
        <v>3</v>
      </c>
      <c r="L3" s="1" t="s">
        <v>4</v>
      </c>
      <c r="M3" s="1" t="s">
        <v>6</v>
      </c>
      <c r="N3" s="1" t="s">
        <v>2</v>
      </c>
      <c r="O3" s="1" t="s">
        <v>11</v>
      </c>
      <c r="P3" s="1" t="s">
        <v>12</v>
      </c>
      <c r="Q3" s="1" t="s">
        <v>11</v>
      </c>
    </row>
    <row r="4" spans="1:18" x14ac:dyDescent="0.35">
      <c r="A4" s="1">
        <v>1.141</v>
      </c>
      <c r="B4" s="1">
        <f>Pomiary!B3</f>
        <v>1</v>
      </c>
      <c r="C4" s="4">
        <f>Pomiary!C3</f>
        <v>0.501</v>
      </c>
      <c r="D4" s="4">
        <f>SQRT(C4)</f>
        <v>0.70781353476745557</v>
      </c>
      <c r="E4" s="1">
        <f>Pomiary!P14</f>
        <v>14.11</v>
      </c>
      <c r="F4" s="1">
        <f>Pomiary!Q14</f>
        <v>14.11</v>
      </c>
      <c r="G4" s="1">
        <f>Pomiary!R14</f>
        <v>14.1</v>
      </c>
      <c r="H4" s="1">
        <f>Pomiary!S14</f>
        <v>14.13</v>
      </c>
      <c r="I4" s="1">
        <f>Pomiary!T14</f>
        <v>14.12</v>
      </c>
      <c r="J4" s="1">
        <f>AVERAGE(E4:I4)</f>
        <v>14.114000000000001</v>
      </c>
      <c r="K4" s="1">
        <f>STDEVA(E4:I4)</f>
        <v>1.140175425099176E-2</v>
      </c>
      <c r="L4" s="1">
        <f>K4*$A$4/SQRT(5-1)</f>
        <v>6.5047008001907995E-3</v>
      </c>
      <c r="M4" s="1">
        <f>SQRT(L4^2+$A$6^2)</f>
        <v>5.8100296607102933E-2</v>
      </c>
      <c r="N4" s="1" t="str">
        <f>_xlfn.CONCAT(FIXED(J4,RIGHT(TEXT(M4,"0,00E+00"),2)+1,TRUE),"(",LEFT(M4*10^LEN(M4),2),")")</f>
        <v>14,114(58)</v>
      </c>
      <c r="O4" s="1">
        <f>J4/$A$8</f>
        <v>1.4114</v>
      </c>
      <c r="P4" s="1">
        <f>M4/$A$8</f>
        <v>5.8100296607102933E-3</v>
      </c>
      <c r="Q4" s="1" t="str">
        <f>_xlfn.CONCAT(FIXED(O4,RIGHT(TEXT(P4,"0,00E+00"),2)+1,TRUE),"(",LEFT(P4*10^LEN(M4),2),")")</f>
        <v>1,4114(58)</v>
      </c>
    </row>
    <row r="5" spans="1:18" x14ac:dyDescent="0.35">
      <c r="A5" s="2" t="s">
        <v>13</v>
      </c>
      <c r="B5" s="1">
        <f>Pomiary!B4</f>
        <v>2</v>
      </c>
      <c r="C5" s="4">
        <f>Pomiary!C4</f>
        <v>0.45100000000000001</v>
      </c>
      <c r="D5" s="4">
        <f t="shared" ref="D5:D11" si="0">SQRT(C5)</f>
        <v>0.67156533561523257</v>
      </c>
      <c r="E5" s="1">
        <f>Pomiary!P15</f>
        <v>13.46</v>
      </c>
      <c r="F5" s="1">
        <f>Pomiary!Q15</f>
        <v>13.47</v>
      </c>
      <c r="G5" s="1">
        <f>Pomiary!R15</f>
        <v>13.44</v>
      </c>
      <c r="H5" s="1">
        <f>Pomiary!S15</f>
        <v>13.46</v>
      </c>
      <c r="I5" s="1">
        <f>Pomiary!T15</f>
        <v>13.46</v>
      </c>
      <c r="J5" s="1">
        <f t="shared" ref="J5:J8" si="1">AVERAGE(E5:I5)</f>
        <v>13.457999999999998</v>
      </c>
      <c r="K5" s="1">
        <f t="shared" ref="K5:K8" si="2">STDEVA(E5:I5)</f>
        <v>1.0954451150103819E-2</v>
      </c>
      <c r="L5" s="1">
        <f t="shared" ref="L5:L11" si="3">K5*$A$4/SQRT(5-1)</f>
        <v>6.2495143811342286E-3</v>
      </c>
      <c r="M5" s="1">
        <f t="shared" ref="M5:M11" si="4">SQRT(L5^2+$A$6^2)</f>
        <v>5.8072280507427444E-2</v>
      </c>
      <c r="N5" s="1" t="str">
        <f t="shared" ref="N5:N8" si="5">_xlfn.CONCAT(FIXED(J5,RIGHT(TEXT(M5,"0,00E+00"),2)+1,TRUE),"(",LEFT(M5*10^LEN(M5),2),")")</f>
        <v>13,458(58)</v>
      </c>
      <c r="O5" s="1">
        <f t="shared" ref="O5:O11" si="6">J5/$A$8</f>
        <v>1.3457999999999999</v>
      </c>
      <c r="P5" s="1">
        <f t="shared" ref="P5:P11" si="7">M5/$A$8</f>
        <v>5.8072280507427444E-3</v>
      </c>
      <c r="Q5" s="1" t="str">
        <f t="shared" ref="Q5:Q11" si="8">_xlfn.CONCAT(FIXED(O5,RIGHT(TEXT(P5,"0,00E+00"),2)+1,TRUE),"(",LEFT(P5*10^LEN(M5),2),")")</f>
        <v>1,3458(58)</v>
      </c>
    </row>
    <row r="6" spans="1:18" x14ac:dyDescent="0.35">
      <c r="A6" s="2">
        <f>0.1/SQRT(3)</f>
        <v>5.7735026918962581E-2</v>
      </c>
      <c r="B6" s="1">
        <f>Pomiary!B5</f>
        <v>3</v>
      </c>
      <c r="C6" s="4">
        <f>Pomiary!C5</f>
        <v>0.40100000000000002</v>
      </c>
      <c r="D6" s="4">
        <f t="shared" si="0"/>
        <v>0.63324560795950258</v>
      </c>
      <c r="E6" s="1">
        <f>Pomiary!P16</f>
        <v>12.71</v>
      </c>
      <c r="F6" s="1">
        <f>Pomiary!Q16</f>
        <v>12.71</v>
      </c>
      <c r="G6" s="1">
        <f>Pomiary!R16</f>
        <v>12.71</v>
      </c>
      <c r="H6" s="1">
        <f>Pomiary!S16</f>
        <v>12.69</v>
      </c>
      <c r="I6" s="1">
        <f>Pomiary!T16</f>
        <v>12.71</v>
      </c>
      <c r="J6" s="1">
        <f t="shared" si="1"/>
        <v>12.706</v>
      </c>
      <c r="K6" s="1">
        <f t="shared" si="2"/>
        <v>8.9442719099997632E-3</v>
      </c>
      <c r="L6" s="1">
        <f t="shared" si="3"/>
        <v>5.1027071246548652E-3</v>
      </c>
      <c r="M6" s="1">
        <f t="shared" si="4"/>
        <v>5.7960080687774564E-2</v>
      </c>
      <c r="N6" s="1" t="str">
        <f t="shared" si="5"/>
        <v>12,706(57)</v>
      </c>
      <c r="O6" s="1">
        <f t="shared" si="6"/>
        <v>1.2706</v>
      </c>
      <c r="P6" s="1">
        <f t="shared" si="7"/>
        <v>5.796008068777456E-3</v>
      </c>
      <c r="Q6" s="1" t="str">
        <f t="shared" si="8"/>
        <v>1,2706(57)</v>
      </c>
    </row>
    <row r="7" spans="1:18" x14ac:dyDescent="0.35">
      <c r="A7" s="1" t="s">
        <v>10</v>
      </c>
      <c r="B7" s="1">
        <f>Pomiary!B6</f>
        <v>4</v>
      </c>
      <c r="C7" s="4">
        <f>Pomiary!C6</f>
        <v>0.35100000000000003</v>
      </c>
      <c r="D7" s="4">
        <f t="shared" si="0"/>
        <v>0.59245252974394502</v>
      </c>
      <c r="E7" s="1">
        <f>Pomiary!P17</f>
        <v>11.86</v>
      </c>
      <c r="F7" s="1">
        <f>Pomiary!Q17</f>
        <v>11.86</v>
      </c>
      <c r="G7" s="1">
        <f>Pomiary!R17</f>
        <v>11.86</v>
      </c>
      <c r="H7" s="1">
        <f>Pomiary!S17</f>
        <v>11.85</v>
      </c>
      <c r="I7" s="1">
        <f>Pomiary!T17</f>
        <v>11.87</v>
      </c>
      <c r="J7" s="1">
        <f t="shared" si="1"/>
        <v>11.86</v>
      </c>
      <c r="K7" s="1">
        <f t="shared" si="2"/>
        <v>7.0710678118653244E-3</v>
      </c>
      <c r="L7" s="1">
        <f t="shared" si="3"/>
        <v>4.0340441866691676E-3</v>
      </c>
      <c r="M7" s="1">
        <f t="shared" si="4"/>
        <v>5.7875788079587591E-2</v>
      </c>
      <c r="N7" s="1" t="str">
        <f t="shared" si="5"/>
        <v>11,860(57)</v>
      </c>
      <c r="O7" s="1">
        <f t="shared" si="6"/>
        <v>1.1859999999999999</v>
      </c>
      <c r="P7" s="1">
        <f t="shared" si="7"/>
        <v>5.7875788079587587E-3</v>
      </c>
      <c r="Q7" s="1" t="str">
        <f t="shared" si="8"/>
        <v>1,1860(57)</v>
      </c>
    </row>
    <row r="8" spans="1:18" x14ac:dyDescent="0.35">
      <c r="A8" s="1">
        <v>10</v>
      </c>
      <c r="B8" s="1">
        <f>Pomiary!B7</f>
        <v>5</v>
      </c>
      <c r="C8" s="4">
        <f>Pomiary!C7</f>
        <v>0.311</v>
      </c>
      <c r="D8" s="4">
        <f t="shared" si="0"/>
        <v>0.55767373974394741</v>
      </c>
      <c r="E8" s="1">
        <f>Pomiary!P18</f>
        <v>11.02</v>
      </c>
      <c r="F8" s="1">
        <f>Pomiary!Q18</f>
        <v>11.01</v>
      </c>
      <c r="G8" s="1">
        <f>Pomiary!R18</f>
        <v>11.01</v>
      </c>
      <c r="H8" s="1">
        <f>Pomiary!S18</f>
        <v>11.01</v>
      </c>
      <c r="I8" s="1">
        <f>Pomiary!T18</f>
        <v>11</v>
      </c>
      <c r="J8" s="1">
        <f t="shared" si="1"/>
        <v>11.01</v>
      </c>
      <c r="K8" s="1">
        <f t="shared" si="2"/>
        <v>7.0710678118653244E-3</v>
      </c>
      <c r="L8" s="1">
        <f t="shared" si="3"/>
        <v>4.0340441866691676E-3</v>
      </c>
      <c r="M8" s="1">
        <f t="shared" si="4"/>
        <v>5.7875788079587591E-2</v>
      </c>
      <c r="N8" s="1" t="str">
        <f t="shared" si="5"/>
        <v>11,010(57)</v>
      </c>
      <c r="O8" s="1">
        <f t="shared" si="6"/>
        <v>1.101</v>
      </c>
      <c r="P8" s="1">
        <f t="shared" si="7"/>
        <v>5.7875788079587587E-3</v>
      </c>
      <c r="Q8" s="1" t="str">
        <f t="shared" si="8"/>
        <v>1,1010(57)</v>
      </c>
    </row>
    <row r="9" spans="1:18" x14ac:dyDescent="0.35">
      <c r="B9" s="1">
        <f>Pomiary!B8</f>
        <v>6</v>
      </c>
      <c r="C9" s="4">
        <f>Pomiary!C8</f>
        <v>0.251</v>
      </c>
      <c r="D9" s="4">
        <f t="shared" si="0"/>
        <v>0.5009990019950139</v>
      </c>
      <c r="E9" s="1">
        <f>Pomiary!P19</f>
        <v>9.9700000000000006</v>
      </c>
      <c r="F9" s="1">
        <f>Pomiary!Q19</f>
        <v>9.98</v>
      </c>
      <c r="G9" s="1">
        <f>Pomiary!R19</f>
        <v>10</v>
      </c>
      <c r="H9" s="1">
        <f>Pomiary!S19</f>
        <v>9.99</v>
      </c>
      <c r="I9" s="1">
        <f>Pomiary!T19</f>
        <v>9.99</v>
      </c>
      <c r="J9" s="1">
        <f t="shared" ref="J9:J11" si="9">AVERAGE(E9:I9)</f>
        <v>9.9860000000000007</v>
      </c>
      <c r="K9" s="1">
        <f t="shared" ref="K9:K11" si="10">STDEVA(E9:I9)</f>
        <v>1.1401754250991138E-2</v>
      </c>
      <c r="L9" s="1">
        <f t="shared" si="3"/>
        <v>6.5047008001904438E-3</v>
      </c>
      <c r="M9" s="1">
        <f t="shared" si="4"/>
        <v>5.8100296607102891E-2</v>
      </c>
      <c r="N9" s="1" t="str">
        <f t="shared" ref="N9:N11" si="11">_xlfn.CONCAT(FIXED(J9,RIGHT(TEXT(M9,"0,00E+00"),2)+1,TRUE),"(",LEFT(M9*10^LEN(M9),2),")")</f>
        <v>9,986(58)</v>
      </c>
      <c r="O9" s="1">
        <f t="shared" si="6"/>
        <v>0.99860000000000004</v>
      </c>
      <c r="P9" s="1">
        <f t="shared" si="7"/>
        <v>5.810029660710289E-3</v>
      </c>
      <c r="Q9" s="1" t="str">
        <f t="shared" si="8"/>
        <v>0,9986(58)</v>
      </c>
    </row>
    <row r="10" spans="1:18" x14ac:dyDescent="0.35">
      <c r="B10" s="1">
        <f>Pomiary!B9</f>
        <v>7</v>
      </c>
      <c r="C10" s="4">
        <f>Pomiary!C9</f>
        <v>0.20100000000000001</v>
      </c>
      <c r="D10" s="4">
        <f t="shared" si="0"/>
        <v>0.44833023542919792</v>
      </c>
      <c r="E10" s="1">
        <f>Pomiary!P20</f>
        <v>8.91</v>
      </c>
      <c r="F10" s="1">
        <f>Pomiary!Q20</f>
        <v>8.92</v>
      </c>
      <c r="G10" s="1">
        <f>Pomiary!R20</f>
        <v>8.91</v>
      </c>
      <c r="H10" s="1">
        <f>Pomiary!S20</f>
        <v>8.89</v>
      </c>
      <c r="I10" s="1">
        <f>Pomiary!T20</f>
        <v>8.91</v>
      </c>
      <c r="J10" s="1">
        <f t="shared" si="9"/>
        <v>8.9079999999999977</v>
      </c>
      <c r="K10" s="1">
        <f t="shared" si="10"/>
        <v>1.0954451150103088E-2</v>
      </c>
      <c r="L10" s="1">
        <f t="shared" si="3"/>
        <v>6.2495143811338123E-3</v>
      </c>
      <c r="M10" s="1">
        <f t="shared" si="4"/>
        <v>5.8072280507427396E-2</v>
      </c>
      <c r="N10" s="1" t="str">
        <f t="shared" si="11"/>
        <v>8,908(58)</v>
      </c>
      <c r="O10" s="1">
        <f t="shared" si="6"/>
        <v>0.89079999999999981</v>
      </c>
      <c r="P10" s="1">
        <f t="shared" si="7"/>
        <v>5.8072280507427392E-3</v>
      </c>
      <c r="Q10" s="1" t="str">
        <f t="shared" si="8"/>
        <v>0,8908(58)</v>
      </c>
    </row>
    <row r="11" spans="1:18" x14ac:dyDescent="0.35">
      <c r="B11" s="1">
        <f>Pomiary!B10</f>
        <v>8</v>
      </c>
      <c r="C11" s="4">
        <f>Pomiary!C10</f>
        <v>0.151</v>
      </c>
      <c r="D11" s="4">
        <f t="shared" si="0"/>
        <v>0.38858718455450897</v>
      </c>
      <c r="E11" s="1">
        <f>Pomiary!P21</f>
        <v>7.73</v>
      </c>
      <c r="F11" s="1">
        <f>Pomiary!Q21</f>
        <v>7.7</v>
      </c>
      <c r="G11" s="1">
        <f>Pomiary!R21</f>
        <v>7.73</v>
      </c>
      <c r="H11" s="1">
        <f>Pomiary!S21</f>
        <v>7.72</v>
      </c>
      <c r="I11" s="1">
        <f>Pomiary!T21</f>
        <v>7.72</v>
      </c>
      <c r="J11" s="1">
        <f t="shared" si="9"/>
        <v>7.7200000000000006</v>
      </c>
      <c r="K11" s="1">
        <f t="shared" si="10"/>
        <v>1.2247448713915992E-2</v>
      </c>
      <c r="L11" s="1">
        <f t="shared" si="3"/>
        <v>6.9871694912890733E-3</v>
      </c>
      <c r="M11" s="1">
        <f t="shared" si="4"/>
        <v>5.8156288317200357E-2</v>
      </c>
      <c r="N11" s="1" t="str">
        <f t="shared" si="11"/>
        <v>7,720(58)</v>
      </c>
      <c r="O11" s="1">
        <f t="shared" si="6"/>
        <v>0.77200000000000002</v>
      </c>
      <c r="P11" s="1">
        <f t="shared" si="7"/>
        <v>5.8156288317200355E-3</v>
      </c>
      <c r="Q11" s="1" t="str">
        <f t="shared" si="8"/>
        <v>0,7720(58)</v>
      </c>
    </row>
    <row r="13" spans="1:18" x14ac:dyDescent="0.35">
      <c r="A13" s="1" t="s">
        <v>17</v>
      </c>
    </row>
    <row r="14" spans="1:18" x14ac:dyDescent="0.35">
      <c r="Q14" s="1" t="s">
        <v>18</v>
      </c>
    </row>
    <row r="15" spans="1:18" x14ac:dyDescent="0.35">
      <c r="Q15" s="2" t="s">
        <v>19</v>
      </c>
      <c r="R15" s="2" t="s">
        <v>20</v>
      </c>
    </row>
    <row r="16" spans="1:18" x14ac:dyDescent="0.35">
      <c r="Q16" s="2">
        <f t="array" ref="Q16:R18">LINEST(O4:O11,D4:D11,TRUE,TRUE)</f>
        <v>2.0215077668947425</v>
      </c>
      <c r="R16" s="2">
        <v>-1.5241704997084327E-2</v>
      </c>
    </row>
    <row r="17" spans="16:19" x14ac:dyDescent="0.35">
      <c r="P17" s="2" t="s">
        <v>21</v>
      </c>
      <c r="Q17" s="2">
        <v>1.982691067401279E-2</v>
      </c>
      <c r="R17" s="2">
        <v>1.1342136708087066E-2</v>
      </c>
      <c r="S17" s="2" t="s">
        <v>22</v>
      </c>
    </row>
    <row r="18" spans="16:19" x14ac:dyDescent="0.35">
      <c r="P18" s="2" t="s">
        <v>23</v>
      </c>
      <c r="Q18" s="2">
        <v>0.99942315394296433</v>
      </c>
      <c r="R18" s="2">
        <v>5.8143705495192922E-3</v>
      </c>
    </row>
    <row r="21" spans="16:19" x14ac:dyDescent="0.35">
      <c r="P21" s="1" t="s">
        <v>24</v>
      </c>
      <c r="Q21" s="1" t="s">
        <v>27</v>
      </c>
    </row>
    <row r="22" spans="16:19" x14ac:dyDescent="0.35">
      <c r="P22" s="1" t="s">
        <v>25</v>
      </c>
      <c r="Q22" s="2" t="s">
        <v>26</v>
      </c>
      <c r="R22" s="2" t="s">
        <v>25</v>
      </c>
    </row>
    <row r="23" spans="16:19" x14ac:dyDescent="0.35">
      <c r="P23" s="4">
        <f>4*PI()*PI()/Q16/Q16</f>
        <v>9.66070694585515</v>
      </c>
      <c r="Q23" s="2">
        <f>SQRT((-8*PI()*PI()/Q16/Q16/Q16*Q17)^2)</f>
        <v>0.18950406899253663</v>
      </c>
      <c r="R23" s="2" t="str">
        <f>_xlfn.CONCAT(FIXED(P23,RIGHT(TEXT(Q23,"0,00E+00"),2)+1,TRUE),"(",LEFT(Q23*10^LEN(Q23),2),")")</f>
        <v>9,66(18)</v>
      </c>
    </row>
    <row r="25" spans="16:19" x14ac:dyDescent="0.35">
      <c r="P25" s="1" t="s">
        <v>28</v>
      </c>
    </row>
    <row r="26" spans="16:19" x14ac:dyDescent="0.35">
      <c r="P26" s="2" t="s">
        <v>29</v>
      </c>
      <c r="Q26" s="2" t="s">
        <v>30</v>
      </c>
    </row>
    <row r="27" spans="16:19" x14ac:dyDescent="0.35">
      <c r="P27" s="2">
        <f>ABS(P23-9.8)</f>
        <v>0.13929305414485071</v>
      </c>
      <c r="Q27" s="2">
        <f>2*Q23</f>
        <v>0.37900813798507327</v>
      </c>
    </row>
  </sheetData>
  <mergeCells count="1">
    <mergeCell ref="E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0E73-0E22-409E-BDF5-7694A25EBB98}">
  <dimension ref="A1:E9"/>
  <sheetViews>
    <sheetView workbookViewId="0">
      <selection sqref="A1:E9"/>
    </sheetView>
  </sheetViews>
  <sheetFormatPr defaultRowHeight="14.5" x14ac:dyDescent="0.35"/>
  <cols>
    <col min="1" max="1" width="4.26953125" style="1" bestFit="1" customWidth="1"/>
    <col min="2" max="2" width="6.1796875" style="1" bestFit="1" customWidth="1"/>
    <col min="3" max="3" width="6.36328125" style="1" bestFit="1" customWidth="1"/>
    <col min="4" max="5" width="9.54296875" style="1" bestFit="1" customWidth="1"/>
    <col min="6" max="16384" width="8.7265625" style="1"/>
  </cols>
  <sheetData>
    <row r="1" spans="1:5" x14ac:dyDescent="0.35">
      <c r="A1" s="2" t="s">
        <v>7</v>
      </c>
      <c r="B1" s="2" t="s">
        <v>8</v>
      </c>
      <c r="C1" s="2" t="s">
        <v>4</v>
      </c>
      <c r="D1" s="2" t="s">
        <v>2</v>
      </c>
      <c r="E1" s="2" t="s">
        <v>11</v>
      </c>
    </row>
    <row r="2" spans="1:5" x14ac:dyDescent="0.35">
      <c r="A2" s="5">
        <v>0.501</v>
      </c>
      <c r="B2" s="5">
        <v>0.70781353476745557</v>
      </c>
      <c r="C2" s="6">
        <v>6.5047008001907995E-3</v>
      </c>
      <c r="D2" s="2" t="s">
        <v>33</v>
      </c>
      <c r="E2" s="2" t="s">
        <v>41</v>
      </c>
    </row>
    <row r="3" spans="1:5" x14ac:dyDescent="0.35">
      <c r="A3" s="5">
        <v>0.45100000000000001</v>
      </c>
      <c r="B3" s="5">
        <v>0.67156533561523257</v>
      </c>
      <c r="C3" s="6">
        <v>6.2495143811342286E-3</v>
      </c>
      <c r="D3" s="2" t="s">
        <v>34</v>
      </c>
      <c r="E3" s="2" t="s">
        <v>42</v>
      </c>
    </row>
    <row r="4" spans="1:5" x14ac:dyDescent="0.35">
      <c r="A4" s="5">
        <v>0.40100000000000002</v>
      </c>
      <c r="B4" s="5">
        <v>0.63324560795950258</v>
      </c>
      <c r="C4" s="6">
        <v>5.1027071246548652E-3</v>
      </c>
      <c r="D4" s="2" t="s">
        <v>35</v>
      </c>
      <c r="E4" s="2" t="s">
        <v>43</v>
      </c>
    </row>
    <row r="5" spans="1:5" x14ac:dyDescent="0.35">
      <c r="A5" s="5">
        <v>0.35100000000000003</v>
      </c>
      <c r="B5" s="5">
        <v>0.59245252974394502</v>
      </c>
      <c r="C5" s="6">
        <v>4.0340441866691676E-3</v>
      </c>
      <c r="D5" s="2" t="s">
        <v>36</v>
      </c>
      <c r="E5" s="2" t="s">
        <v>44</v>
      </c>
    </row>
    <row r="6" spans="1:5" x14ac:dyDescent="0.35">
      <c r="A6" s="5">
        <v>0.311</v>
      </c>
      <c r="B6" s="5">
        <v>0.55767373974394741</v>
      </c>
      <c r="C6" s="6">
        <v>4.0340441866691676E-3</v>
      </c>
      <c r="D6" s="2" t="s">
        <v>37</v>
      </c>
      <c r="E6" s="2" t="s">
        <v>45</v>
      </c>
    </row>
    <row r="7" spans="1:5" x14ac:dyDescent="0.35">
      <c r="A7" s="5">
        <v>0.251</v>
      </c>
      <c r="B7" s="5">
        <v>0.5009990019950139</v>
      </c>
      <c r="C7" s="6">
        <v>6.5047008001904438E-3</v>
      </c>
      <c r="D7" s="2" t="s">
        <v>38</v>
      </c>
      <c r="E7" s="2" t="s">
        <v>46</v>
      </c>
    </row>
    <row r="8" spans="1:5" x14ac:dyDescent="0.35">
      <c r="A8" s="5">
        <v>0.20100000000000001</v>
      </c>
      <c r="B8" s="5">
        <v>0.44833023542919792</v>
      </c>
      <c r="C8" s="6">
        <v>6.2495143811338123E-3</v>
      </c>
      <c r="D8" s="2" t="s">
        <v>39</v>
      </c>
      <c r="E8" s="2" t="s">
        <v>47</v>
      </c>
    </row>
    <row r="9" spans="1:5" x14ac:dyDescent="0.35">
      <c r="A9" s="5">
        <v>0.151</v>
      </c>
      <c r="B9" s="5">
        <v>0.38858718455450897</v>
      </c>
      <c r="C9" s="6">
        <v>6.9871694912890733E-3</v>
      </c>
      <c r="D9" s="2" t="s">
        <v>40</v>
      </c>
      <c r="E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Pomiary</vt:lpstr>
      <vt:lpstr>Zad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2015-06-05T18:17:20Z</dcterms:created>
  <dcterms:modified xsi:type="dcterms:W3CDTF">2023-05-24T12:29:49Z</dcterms:modified>
</cp:coreProperties>
</file>