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ulpit\Github\Fizyka-laby\8\"/>
    </mc:Choice>
  </mc:AlternateContent>
  <xr:revisionPtr revIDLastSave="0" documentId="13_ncr:1_{DD3F06E1-78AB-4078-A081-B27B45639D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adania" sheetId="2" r:id="rId1"/>
    <sheet name="Pomia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Q22" i="2" l="1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P28" i="2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12" i="2"/>
  <c r="Q12" i="2" s="1"/>
  <c r="P13" i="2"/>
  <c r="P14" i="2" s="1"/>
  <c r="P11" i="2"/>
  <c r="Q11" i="2"/>
  <c r="Q10" i="2"/>
  <c r="I15" i="2"/>
  <c r="I12" i="2"/>
  <c r="I13" i="2"/>
  <c r="I14" i="2"/>
  <c r="I11" i="2"/>
  <c r="B2" i="1"/>
  <c r="B1" i="1"/>
  <c r="P15" i="2" l="1"/>
  <c r="Q14" i="2"/>
  <c r="Q13" i="2"/>
  <c r="P16" i="2" l="1"/>
  <c r="Q15" i="2"/>
  <c r="P17" i="2" l="1"/>
  <c r="Q16" i="2"/>
  <c r="P18" i="2" l="1"/>
  <c r="Q17" i="2"/>
  <c r="P19" i="2" l="1"/>
  <c r="Q18" i="2"/>
  <c r="P20" i="2" l="1"/>
  <c r="Q19" i="2"/>
  <c r="B9" i="2"/>
  <c r="E10" i="2"/>
  <c r="A10" i="2"/>
  <c r="D10" i="2"/>
  <c r="A11" i="2"/>
  <c r="A12" i="2"/>
  <c r="A13" i="2"/>
  <c r="A14" i="2"/>
  <c r="A15" i="2"/>
  <c r="G5" i="1"/>
  <c r="D12" i="2" s="1"/>
  <c r="F12" i="2" s="1"/>
  <c r="J12" i="2" s="1"/>
  <c r="G6" i="1"/>
  <c r="D13" i="2" s="1"/>
  <c r="F13" i="2" s="1"/>
  <c r="J13" i="2" s="1"/>
  <c r="G7" i="1"/>
  <c r="G8" i="1"/>
  <c r="D15" i="2" s="1"/>
  <c r="F15" i="2" s="1"/>
  <c r="J15" i="2" s="1"/>
  <c r="G4" i="1"/>
  <c r="D11" i="2" s="1"/>
  <c r="F11" i="2" s="1"/>
  <c r="J11" i="2" s="1"/>
  <c r="D5" i="2"/>
  <c r="E5" i="2" s="1"/>
  <c r="D6" i="2"/>
  <c r="E6" i="2" s="1"/>
  <c r="D7" i="2"/>
  <c r="E7" i="2" s="1"/>
  <c r="D8" i="2"/>
  <c r="E8" i="2" s="1"/>
  <c r="E4" i="2"/>
  <c r="P21" i="2" l="1"/>
  <c r="Q20" i="2"/>
  <c r="D14" i="2"/>
  <c r="F14" i="2" s="1"/>
  <c r="J14" i="2" s="1"/>
  <c r="L11" i="2" s="1" a="1"/>
  <c r="A1" i="2"/>
  <c r="B1" i="2"/>
  <c r="A2" i="2"/>
  <c r="B2" i="2"/>
  <c r="A3" i="2"/>
  <c r="B3" i="2"/>
  <c r="B10" i="2" s="1"/>
  <c r="A4" i="2"/>
  <c r="A5" i="2"/>
  <c r="A6" i="2"/>
  <c r="A7" i="2"/>
  <c r="A8" i="2"/>
  <c r="P22" i="2" l="1"/>
  <c r="P23" i="2" s="1"/>
  <c r="P24" i="2" s="1"/>
  <c r="P25" i="2" s="1"/>
  <c r="P26" i="2" s="1"/>
  <c r="P27" i="2" s="1"/>
  <c r="Q21" i="2"/>
  <c r="B5" i="2"/>
  <c r="B12" i="2" s="1"/>
  <c r="B4" i="2"/>
  <c r="B11" i="2" s="1"/>
  <c r="B8" i="2"/>
  <c r="B15" i="2" s="1"/>
  <c r="B6" i="2"/>
  <c r="B13" i="2" s="1"/>
  <c r="B7" i="2"/>
  <c r="B14" i="2" s="1"/>
  <c r="L11" i="2"/>
  <c r="M11" i="2"/>
  <c r="L12" i="2"/>
  <c r="M12" i="2"/>
  <c r="L13" i="2"/>
  <c r="M13" i="2"/>
  <c r="F7" i="2"/>
  <c r="F6" i="2"/>
  <c r="F4" i="2"/>
  <c r="F8" i="2"/>
  <c r="F5" i="2"/>
  <c r="E15" i="2" l="1"/>
  <c r="G15" i="2" s="1"/>
  <c r="C8" i="2"/>
  <c r="E11" i="2"/>
  <c r="G11" i="2" s="1"/>
  <c r="C4" i="2"/>
  <c r="E13" i="2"/>
  <c r="G13" i="2" s="1"/>
  <c r="C6" i="2"/>
  <c r="E12" i="2"/>
  <c r="G12" i="2" s="1"/>
  <c r="C5" i="2"/>
  <c r="E14" i="2"/>
  <c r="G14" i="2" s="1"/>
  <c r="C7" i="2"/>
</calcChain>
</file>

<file path=xl/sharedStrings.xml><?xml version="1.0" encoding="utf-8"?>
<sst xmlns="http://schemas.openxmlformats.org/spreadsheetml/2006/main" count="30" uniqueCount="29">
  <si>
    <t>ub(T), C</t>
  </si>
  <si>
    <t>ub(t), s</t>
  </si>
  <si>
    <t>LP</t>
  </si>
  <si>
    <t>1.</t>
  </si>
  <si>
    <t>czas spadania kulki t, s</t>
  </si>
  <si>
    <t>T, C</t>
  </si>
  <si>
    <t>tśr, s</t>
  </si>
  <si>
    <t>2.</t>
  </si>
  <si>
    <t>odchyl</t>
  </si>
  <si>
    <t>s. F. n=3</t>
  </si>
  <si>
    <t>3.</t>
  </si>
  <si>
    <t>u(tśr), s</t>
  </si>
  <si>
    <t>ua(tśr), s</t>
  </si>
  <si>
    <t>η, Pa*s</t>
  </si>
  <si>
    <t>u(η), Pa*s</t>
  </si>
  <si>
    <t>ρ, kg/m^3</t>
  </si>
  <si>
    <t>ρk</t>
  </si>
  <si>
    <t>4. K</t>
  </si>
  <si>
    <t>1/T, 1/C</t>
  </si>
  <si>
    <t>ln(η), ln(Pa*s)</t>
  </si>
  <si>
    <t>Regresja</t>
  </si>
  <si>
    <t>a</t>
  </si>
  <si>
    <t>b</t>
  </si>
  <si>
    <t>u(b)</t>
  </si>
  <si>
    <t>u(a)</t>
  </si>
  <si>
    <t>R^2</t>
  </si>
  <si>
    <t>8. i 9.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</si>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</sst>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Continuous" vertical="center"/>
    </xf>
    <xf numFmtId="0" fontId="0" fillId="0" borderId="2" xfId="0" applyBorder="1" applyAlignment="1">
      <alignment horizontal="centerContinuous" vertical="center"/>
    </xf>
    <xf numFmtId="0" fontId="0" fillId="0" borderId="1" xfId="0" applyBorder="1"/>
    <xf numFmtId="0" fontId="1" fillId="0" borderId="1" xfId="0" applyFont="1" applyBorder="1"/>
    <xf numFmtId="167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Zależności współczynnika lepkości oleju parafinowego od temperatury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Zadania!$G$11:$G$15</c:f>
                <c:numCache>
                  <c:formatCode>General</c:formatCode>
                  <c:ptCount val="5"/>
                  <c:pt idx="0">
                    <c:v>9.8532338242367356E-3</c:v>
                  </c:pt>
                  <c:pt idx="1">
                    <c:v>3.0418174079850722E-2</c:v>
                  </c:pt>
                  <c:pt idx="2">
                    <c:v>1.9630599564294148E-2</c:v>
                  </c:pt>
                  <c:pt idx="3">
                    <c:v>1.1347773024494613E-2</c:v>
                  </c:pt>
                  <c:pt idx="4">
                    <c:v>7.4007903937304441E-3</c:v>
                  </c:pt>
                </c:numCache>
              </c:numRef>
            </c:plus>
            <c:minus>
              <c:numRef>
                <c:f>Zadania!$G$11:$G$15</c:f>
                <c:numCache>
                  <c:formatCode>General</c:formatCode>
                  <c:ptCount val="5"/>
                  <c:pt idx="0">
                    <c:v>9.8532338242367356E-3</c:v>
                  </c:pt>
                  <c:pt idx="1">
                    <c:v>3.0418174079850722E-2</c:v>
                  </c:pt>
                  <c:pt idx="2">
                    <c:v>1.9630599564294148E-2</c:v>
                  </c:pt>
                  <c:pt idx="3">
                    <c:v>1.1347773024494613E-2</c:v>
                  </c:pt>
                  <c:pt idx="4">
                    <c:v>7.4007903937304441E-3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Zadania!$B$1</c:f>
                <c:numCache>
                  <c:formatCode>General</c:formatCode>
                  <c:ptCount val="1"/>
                  <c:pt idx="0">
                    <c:v>0.57735026918962584</c:v>
                  </c:pt>
                </c:numCache>
              </c:numRef>
            </c:plus>
            <c:minus>
              <c:numRef>
                <c:f>Zadania!$B$1</c:f>
                <c:numCache>
                  <c:formatCode>General</c:formatCode>
                  <c:ptCount val="1"/>
                  <c:pt idx="0">
                    <c:v>0.57735026918962584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Pomiary!$B$4:$B$8</c:f>
              <c:numCache>
                <c:formatCode>General</c:formatCode>
                <c:ptCount val="5"/>
                <c:pt idx="0">
                  <c:v>20</c:v>
                </c:pt>
                <c:pt idx="1">
                  <c:v>27</c:v>
                </c:pt>
                <c:pt idx="2">
                  <c:v>36</c:v>
                </c:pt>
                <c:pt idx="3">
                  <c:v>43</c:v>
                </c:pt>
                <c:pt idx="4">
                  <c:v>49</c:v>
                </c:pt>
              </c:numCache>
            </c:numRef>
          </c:xVal>
          <c:yVal>
            <c:numRef>
              <c:f>Zadania!$F$11:$F$15</c:f>
              <c:numCache>
                <c:formatCode>General</c:formatCode>
                <c:ptCount val="5"/>
                <c:pt idx="0">
                  <c:v>1.5304075650879996</c:v>
                </c:pt>
                <c:pt idx="1">
                  <c:v>1.0963389012839997</c:v>
                </c:pt>
                <c:pt idx="2">
                  <c:v>0.65925307851999992</c:v>
                </c:pt>
                <c:pt idx="3">
                  <c:v>0.4791018964799999</c:v>
                </c:pt>
                <c:pt idx="4">
                  <c:v>0.36139892645999994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2D-4A21-BECB-E3E63C67C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522312"/>
        <c:axId val="569523752"/>
      </c:scatterChart>
      <c:valAx>
        <c:axId val="569522312"/>
        <c:scaling>
          <c:orientation val="minMax"/>
          <c:max val="52"/>
          <c:min val="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T, C</a:t>
                </a:r>
              </a:p>
              <a:p>
                <a:pPr>
                  <a:defRPr/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9523752"/>
        <c:crosses val="autoZero"/>
        <c:crossBetween val="midCat"/>
        <c:majorUnit val="5"/>
      </c:valAx>
      <c:valAx>
        <c:axId val="569523752"/>
        <c:scaling>
          <c:orientation val="minMax"/>
          <c:max val="1.6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η, </a:t>
                </a:r>
                <a:r>
                  <a:rPr lang="pl-PL"/>
                  <a:t>Pa*s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9522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wykres zależności logarytmu naturalnego współczynnika lepkości od odwrotności tempe-</a:t>
            </a:r>
            <a:br>
              <a:rPr lang="pl-PL" sz="1400" b="0" i="0" u="none" strike="noStrike" baseline="0"/>
            </a:br>
            <a:r>
              <a:rPr lang="pl-PL" sz="1400" b="0" i="0" u="none" strike="noStrike" baseline="0">
                <a:effectLst/>
              </a:rPr>
              <a:t>ratury wyrażonej w kelwinach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Zadania!$I$11:$I$15</c:f>
              <c:numCache>
                <c:formatCode>0.000000</c:formatCode>
                <c:ptCount val="5"/>
                <c:pt idx="0" formatCode="General">
                  <c:v>3.4112229234180458E-3</c:v>
                </c:pt>
                <c:pt idx="1">
                  <c:v>3.331667499583542E-3</c:v>
                </c:pt>
                <c:pt idx="2">
                  <c:v>3.2346757237586934E-3</c:v>
                </c:pt>
                <c:pt idx="3">
                  <c:v>3.1630555116242292E-3</c:v>
                </c:pt>
                <c:pt idx="4">
                  <c:v>3.1041440322830982E-3</c:v>
                </c:pt>
              </c:numCache>
            </c:numRef>
          </c:xVal>
          <c:yVal>
            <c:numRef>
              <c:f>Zadania!$J$11:$J$15</c:f>
              <c:numCache>
                <c:formatCode>General</c:formatCode>
                <c:ptCount val="5"/>
                <c:pt idx="0">
                  <c:v>0.42553408234130657</c:v>
                </c:pt>
                <c:pt idx="1">
                  <c:v>9.1976357228254521E-2</c:v>
                </c:pt>
                <c:pt idx="2">
                  <c:v>-0.41664778402888963</c:v>
                </c:pt>
                <c:pt idx="3">
                  <c:v>-0.73584197667885398</c:v>
                </c:pt>
                <c:pt idx="4">
                  <c:v>-1.0177728713320182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02-4A3C-8E18-40FDCCBE10D3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671956720"/>
        <c:axId val="671949880"/>
      </c:scatterChart>
      <c:valAx>
        <c:axId val="671956720"/>
        <c:scaling>
          <c:orientation val="minMax"/>
          <c:min val="3.1000000000000008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1/T, 1/K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1949880"/>
        <c:crossesAt val="-1.2"/>
        <c:crossBetween val="midCat"/>
      </c:valAx>
      <c:valAx>
        <c:axId val="67194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</a:t>
                </a:r>
                <a:r>
                  <a:rPr lang="el-GR"/>
                  <a:t>η), </a:t>
                </a:r>
                <a:r>
                  <a:rPr lang="pl-PL"/>
                  <a:t>ln(</a:t>
                </a:r>
                <a:r>
                  <a:rPr lang="en-US"/>
                  <a:t>Pa*s</a:t>
                </a:r>
                <a:r>
                  <a:rPr lang="pl-PL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195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wykres zależności logarytmu naturalnego współczynnika lepkości od odwrotności tempe-</a:t>
            </a:r>
            <a:br>
              <a:rPr lang="pl-PL" sz="1400" b="0" i="0" u="none" strike="noStrike" baseline="0"/>
            </a:br>
            <a:r>
              <a:rPr lang="pl-PL" sz="1400" b="0" i="0" u="none" strike="noStrike" baseline="0">
                <a:effectLst/>
              </a:rPr>
              <a:t>ratury wyrażonej w kelwinach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Zadania!$I$11:$I$15</c:f>
              <c:numCache>
                <c:formatCode>0.000000</c:formatCode>
                <c:ptCount val="5"/>
                <c:pt idx="0" formatCode="General">
                  <c:v>3.4112229234180458E-3</c:v>
                </c:pt>
                <c:pt idx="1">
                  <c:v>3.331667499583542E-3</c:v>
                </c:pt>
                <c:pt idx="2">
                  <c:v>3.2346757237586934E-3</c:v>
                </c:pt>
                <c:pt idx="3">
                  <c:v>3.1630555116242292E-3</c:v>
                </c:pt>
                <c:pt idx="4">
                  <c:v>3.1041440322830982E-3</c:v>
                </c:pt>
              </c:numCache>
            </c:numRef>
          </c:xVal>
          <c:yVal>
            <c:numRef>
              <c:f>Zadania!$J$11:$J$15</c:f>
              <c:numCache>
                <c:formatCode>General</c:formatCode>
                <c:ptCount val="5"/>
                <c:pt idx="0">
                  <c:v>0.42553408234130657</c:v>
                </c:pt>
                <c:pt idx="1">
                  <c:v>9.1976357228254521E-2</c:v>
                </c:pt>
                <c:pt idx="2">
                  <c:v>-0.41664778402888963</c:v>
                </c:pt>
                <c:pt idx="3">
                  <c:v>-0.73584197667885398</c:v>
                </c:pt>
                <c:pt idx="4">
                  <c:v>-1.0177728713320182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4C-4102-ABDD-71542B0E1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956720"/>
        <c:axId val="671949880"/>
      </c:scatterChart>
      <c:scatterChart>
        <c:scatterStyle val="smoothMarker"/>
        <c:varyColors val="0"/>
        <c:ser>
          <c:idx val="1"/>
          <c:order val="1"/>
          <c:tx>
            <c:v>regr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Zadania!$P$10:$P$43</c:f>
              <c:numCache>
                <c:formatCode>General</c:formatCode>
                <c:ptCount val="34"/>
                <c:pt idx="0">
                  <c:v>3.1041440322830982E-3</c:v>
                </c:pt>
                <c:pt idx="1">
                  <c:v>3.1141440322830982E-3</c:v>
                </c:pt>
                <c:pt idx="2">
                  <c:v>3.1241440322830982E-3</c:v>
                </c:pt>
                <c:pt idx="3">
                  <c:v>3.1341440322830982E-3</c:v>
                </c:pt>
                <c:pt idx="4">
                  <c:v>3.1441440322830983E-3</c:v>
                </c:pt>
                <c:pt idx="5">
                  <c:v>3.1541440322830983E-3</c:v>
                </c:pt>
                <c:pt idx="6">
                  <c:v>3.1641440322830983E-3</c:v>
                </c:pt>
                <c:pt idx="7">
                  <c:v>3.1741440322830983E-3</c:v>
                </c:pt>
                <c:pt idx="8">
                  <c:v>3.1841440322830984E-3</c:v>
                </c:pt>
                <c:pt idx="9">
                  <c:v>3.1941440322830984E-3</c:v>
                </c:pt>
                <c:pt idx="10">
                  <c:v>3.2041440322830984E-3</c:v>
                </c:pt>
                <c:pt idx="11">
                  <c:v>3.2141440322830984E-3</c:v>
                </c:pt>
                <c:pt idx="12">
                  <c:v>3.2241440322830985E-3</c:v>
                </c:pt>
                <c:pt idx="13">
                  <c:v>3.2341440322830985E-3</c:v>
                </c:pt>
                <c:pt idx="14">
                  <c:v>3.2441440322830985E-3</c:v>
                </c:pt>
                <c:pt idx="15">
                  <c:v>3.2541440322830986E-3</c:v>
                </c:pt>
                <c:pt idx="16">
                  <c:v>3.2641440322830986E-3</c:v>
                </c:pt>
                <c:pt idx="17">
                  <c:v>3.2741440322830986E-3</c:v>
                </c:pt>
                <c:pt idx="18">
                  <c:v>3.2841440322830986E-3</c:v>
                </c:pt>
                <c:pt idx="19">
                  <c:v>3.2941440322830987E-3</c:v>
                </c:pt>
                <c:pt idx="20">
                  <c:v>3.3041440322830987E-3</c:v>
                </c:pt>
                <c:pt idx="21">
                  <c:v>3.3141440322830987E-3</c:v>
                </c:pt>
                <c:pt idx="22">
                  <c:v>3.3241440322830987E-3</c:v>
                </c:pt>
                <c:pt idx="23">
                  <c:v>3.3341440322830988E-3</c:v>
                </c:pt>
                <c:pt idx="24">
                  <c:v>3.3441440322830988E-3</c:v>
                </c:pt>
                <c:pt idx="25">
                  <c:v>3.3541440322830988E-3</c:v>
                </c:pt>
                <c:pt idx="26">
                  <c:v>3.3641440322830988E-3</c:v>
                </c:pt>
                <c:pt idx="27">
                  <c:v>3.3741440322830989E-3</c:v>
                </c:pt>
                <c:pt idx="28">
                  <c:v>3.3841440322830989E-3</c:v>
                </c:pt>
                <c:pt idx="29">
                  <c:v>3.3941440322830989E-3</c:v>
                </c:pt>
                <c:pt idx="30">
                  <c:v>3.4041440322830989E-3</c:v>
                </c:pt>
                <c:pt idx="31">
                  <c:v>3.414144032283099E-3</c:v>
                </c:pt>
                <c:pt idx="32">
                  <c:v>3.424144032283099E-3</c:v>
                </c:pt>
                <c:pt idx="33">
                  <c:v>3.434144032283099E-3</c:v>
                </c:pt>
              </c:numCache>
            </c:numRef>
          </c:xVal>
          <c:yVal>
            <c:numRef>
              <c:f>Zadania!$Q$10:$Q$43</c:f>
              <c:numCache>
                <c:formatCode>General</c:formatCode>
                <c:ptCount val="34"/>
                <c:pt idx="0">
                  <c:v>-1.0184019166935929</c:v>
                </c:pt>
                <c:pt idx="1">
                  <c:v>-0.97090134867613287</c:v>
                </c:pt>
                <c:pt idx="2">
                  <c:v>-0.92340078065867282</c:v>
                </c:pt>
                <c:pt idx="3">
                  <c:v>-0.87590021264121276</c:v>
                </c:pt>
                <c:pt idx="4">
                  <c:v>-0.82839964462375448</c:v>
                </c:pt>
                <c:pt idx="5">
                  <c:v>-0.78089907660629443</c:v>
                </c:pt>
                <c:pt idx="6">
                  <c:v>-0.73339850858883437</c:v>
                </c:pt>
                <c:pt idx="7">
                  <c:v>-0.6858979405713761</c:v>
                </c:pt>
                <c:pt idx="8">
                  <c:v>-0.63839737255391604</c:v>
                </c:pt>
                <c:pt idx="9">
                  <c:v>-0.59089680453645599</c:v>
                </c:pt>
                <c:pt idx="10">
                  <c:v>-0.54339623651899771</c:v>
                </c:pt>
                <c:pt idx="11">
                  <c:v>-0.49589566850153766</c:v>
                </c:pt>
                <c:pt idx="12">
                  <c:v>-0.4483951004840776</c:v>
                </c:pt>
                <c:pt idx="13">
                  <c:v>-0.40089453246661755</c:v>
                </c:pt>
                <c:pt idx="14">
                  <c:v>-0.35339396444915927</c:v>
                </c:pt>
                <c:pt idx="15">
                  <c:v>-0.30589339643169922</c:v>
                </c:pt>
                <c:pt idx="16">
                  <c:v>-0.25839282841423916</c:v>
                </c:pt>
                <c:pt idx="17">
                  <c:v>-0.21089226039678088</c:v>
                </c:pt>
                <c:pt idx="18">
                  <c:v>-0.16339169237932083</c:v>
                </c:pt>
                <c:pt idx="19">
                  <c:v>-0.11589112436186078</c:v>
                </c:pt>
                <c:pt idx="20">
                  <c:v>-6.8390556344400721E-2</c:v>
                </c:pt>
                <c:pt idx="21">
                  <c:v>-2.0889988326942444E-2</c:v>
                </c:pt>
                <c:pt idx="22">
                  <c:v>2.6610579690517611E-2</c:v>
                </c:pt>
                <c:pt idx="23">
                  <c:v>7.4111147707977665E-2</c:v>
                </c:pt>
                <c:pt idx="24">
                  <c:v>0.12161171572543594</c:v>
                </c:pt>
                <c:pt idx="25">
                  <c:v>0.169112283742896</c:v>
                </c:pt>
                <c:pt idx="26">
                  <c:v>0.21661285176035605</c:v>
                </c:pt>
                <c:pt idx="27">
                  <c:v>0.26411341977781611</c:v>
                </c:pt>
                <c:pt idx="28">
                  <c:v>0.31161398779527438</c:v>
                </c:pt>
                <c:pt idx="29">
                  <c:v>0.35911455581273266</c:v>
                </c:pt>
                <c:pt idx="30">
                  <c:v>0.40661512383019449</c:v>
                </c:pt>
                <c:pt idx="31">
                  <c:v>0.45411569184765277</c:v>
                </c:pt>
                <c:pt idx="32">
                  <c:v>0.5016162598651146</c:v>
                </c:pt>
                <c:pt idx="33">
                  <c:v>0.54911682788257288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4C-4102-ABDD-71542B0E1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956720"/>
        <c:axId val="671949880"/>
      </c:scatterChart>
      <c:valAx>
        <c:axId val="671956720"/>
        <c:scaling>
          <c:orientation val="minMax"/>
          <c:min val="3.1000000000000008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1/T, 1/K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1949880"/>
        <c:crossesAt val="-1.2"/>
        <c:crossBetween val="midCat"/>
      </c:valAx>
      <c:valAx>
        <c:axId val="67194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</a:t>
                </a:r>
                <a:r>
                  <a:rPr lang="el-GR"/>
                  <a:t>η), </a:t>
                </a:r>
                <a:r>
                  <a:rPr lang="pl-PL"/>
                  <a:t>ln(</a:t>
                </a:r>
                <a:r>
                  <a:rPr lang="en-US"/>
                  <a:t>Pa*s</a:t>
                </a:r>
                <a:r>
                  <a:rPr lang="pl-PL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195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wykres zależności logarytmu naturalnego współczynnika lepkości od odwrotności tempe-</a:t>
            </a:r>
            <a:br>
              <a:rPr lang="pl-PL" sz="1400" b="0" i="0" u="none" strike="noStrike" baseline="0"/>
            </a:br>
            <a:r>
              <a:rPr lang="pl-PL" sz="1400" b="0" i="0" u="none" strike="noStrike" baseline="0">
                <a:effectLst/>
              </a:rPr>
              <a:t>ratury wyrażonej w kelwinach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Zadania!$I$11:$I$15</c:f>
              <c:numCache>
                <c:formatCode>0.000000</c:formatCode>
                <c:ptCount val="5"/>
                <c:pt idx="0" formatCode="General">
                  <c:v>3.4112229234180458E-3</c:v>
                </c:pt>
                <c:pt idx="1">
                  <c:v>3.331667499583542E-3</c:v>
                </c:pt>
                <c:pt idx="2">
                  <c:v>3.2346757237586934E-3</c:v>
                </c:pt>
                <c:pt idx="3">
                  <c:v>3.1630555116242292E-3</c:v>
                </c:pt>
                <c:pt idx="4">
                  <c:v>3.1041440322830982E-3</c:v>
                </c:pt>
              </c:numCache>
            </c:numRef>
          </c:xVal>
          <c:yVal>
            <c:numRef>
              <c:f>Zadania!$J$11:$J$15</c:f>
              <c:numCache>
                <c:formatCode>General</c:formatCode>
                <c:ptCount val="5"/>
                <c:pt idx="0">
                  <c:v>0.42553408234130657</c:v>
                </c:pt>
                <c:pt idx="1">
                  <c:v>9.1976357228254521E-2</c:v>
                </c:pt>
                <c:pt idx="2">
                  <c:v>-0.41664778402888963</c:v>
                </c:pt>
                <c:pt idx="3">
                  <c:v>-0.73584197667885398</c:v>
                </c:pt>
                <c:pt idx="4">
                  <c:v>-1.0177728713320182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97-4C56-A850-7038CF876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956720"/>
        <c:axId val="671949880"/>
      </c:scatterChart>
      <c:valAx>
        <c:axId val="671956720"/>
        <c:scaling>
          <c:orientation val="minMax"/>
          <c:min val="3.1000000000000008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1/T, 1/K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1949880"/>
        <c:crossesAt val="-1.2"/>
        <c:crossBetween val="midCat"/>
      </c:valAx>
      <c:valAx>
        <c:axId val="67194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</a:t>
                </a:r>
                <a:r>
                  <a:rPr lang="el-GR"/>
                  <a:t>η), </a:t>
                </a:r>
                <a:r>
                  <a:rPr lang="pl-PL"/>
                  <a:t>ln(</a:t>
                </a:r>
                <a:r>
                  <a:rPr lang="en-US"/>
                  <a:t>Pa*s</a:t>
                </a:r>
                <a:r>
                  <a:rPr lang="pl-PL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195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234197</xdr:colOff>
      <xdr:row>27</xdr:row>
      <xdr:rowOff>90851</xdr:rowOff>
    </xdr:from>
    <xdr:to>
      <xdr:col>6</xdr:col>
      <xdr:colOff>240766</xdr:colOff>
      <xdr:row>45</xdr:row>
      <xdr:rowOff>158512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4139237-5150-B228-123B-7C5BC07592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398422</xdr:colOff>
      <xdr:row>27</xdr:row>
      <xdr:rowOff>119097</xdr:rowOff>
    </xdr:from>
    <xdr:to>
      <xdr:col>14</xdr:col>
      <xdr:colOff>56836</xdr:colOff>
      <xdr:row>45</xdr:row>
      <xdr:rowOff>40270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EC20268B-22D8-1DBC-12A9-A9A65F26A0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47</xdr:row>
      <xdr:rowOff>57978</xdr:rowOff>
    </xdr:from>
    <xdr:to>
      <xdr:col>17</xdr:col>
      <xdr:colOff>345872</xdr:colOff>
      <xdr:row>63</xdr:row>
      <xdr:rowOff>70261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562BE7F4-DDAC-4CDB-86D5-E14927D125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44</xdr:row>
      <xdr:rowOff>190499</xdr:rowOff>
    </xdr:from>
    <xdr:to>
      <xdr:col>10</xdr:col>
      <xdr:colOff>298173</xdr:colOff>
      <xdr:row>67</xdr:row>
      <xdr:rowOff>3998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513B312A-100A-471A-A251-48C899971C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B5C20-0EAF-4D24-AF85-7359C289AF95}">
  <dimension ref="A1:Q43"/>
  <sheetViews>
    <sheetView tabSelected="1" zoomScale="115" zoomScaleNormal="115" workbookViewId="0">
      <selection activeCell="N21" sqref="N21"/>
    </sheetView>
  </sheetViews>
  <sheetFormatPr defaultRowHeight="15" x14ac:dyDescent="0.25"/>
  <cols>
    <col min="2" max="2" width="11.5703125" bestFit="1" customWidth="1"/>
    <col min="6" max="6" width="11.5703125" bestFit="1" customWidth="1"/>
    <col min="7" max="7" width="10.42578125" bestFit="1" customWidth="1"/>
    <col min="10" max="10" width="13.5703125" bestFit="1" customWidth="1"/>
  </cols>
  <sheetData>
    <row r="1" spans="1:17" x14ac:dyDescent="0.25">
      <c r="A1" s="2" t="str">
        <f>Pomiary!A1</f>
        <v>ub(T), C</v>
      </c>
      <c r="B1" s="2">
        <f>Pomiary!B1</f>
        <v>0.57735026918962584</v>
      </c>
      <c r="C1" t="s">
        <v>9</v>
      </c>
      <c r="D1">
        <v>1.321</v>
      </c>
    </row>
    <row r="2" spans="1:17" x14ac:dyDescent="0.25">
      <c r="A2" s="2" t="str">
        <f>Pomiary!A2</f>
        <v>ub(t), s</v>
      </c>
      <c r="B2" s="2">
        <f>Pomiary!B2</f>
        <v>5.7735026918962581E-2</v>
      </c>
      <c r="C2" t="s">
        <v>3</v>
      </c>
      <c r="D2" t="s">
        <v>7</v>
      </c>
      <c r="F2" t="s">
        <v>10</v>
      </c>
    </row>
    <row r="3" spans="1:17" x14ac:dyDescent="0.25">
      <c r="A3" s="2" t="str">
        <f>Pomiary!A3</f>
        <v>LP</v>
      </c>
      <c r="B3" s="2" t="str">
        <f>Pomiary!B3</f>
        <v>T, C</v>
      </c>
      <c r="C3" s="5" t="s">
        <v>6</v>
      </c>
      <c r="D3" s="5" t="s">
        <v>8</v>
      </c>
      <c r="E3" s="5" t="s">
        <v>12</v>
      </c>
      <c r="F3" s="5" t="s">
        <v>11</v>
      </c>
    </row>
    <row r="4" spans="1:17" x14ac:dyDescent="0.25">
      <c r="A4" s="2">
        <f>Pomiary!A4</f>
        <v>1</v>
      </c>
      <c r="B4" s="2" t="str">
        <f>_xlfn.CONCAT(FIXED(Pomiary!B4,RIGHT(TEXT($B$1,"0,00E+00"),2)+1,TRUE),"(",LEFT($B$1*10^LEN($B$1),2),")")</f>
        <v>20,00(57)</v>
      </c>
      <c r="C4" s="5" t="str">
        <f>_xlfn.CONCAT(FIXED(Pomiary!G4,RIGHT(TEXT(F4,"0,00E+00"),2)+1,TRUE),"(",LEFT(F4*10^LEN(F4),2),")")</f>
        <v>175,1(11)</v>
      </c>
      <c r="D4" s="5">
        <f>STDEVA(Pomiary!C4:E4)</f>
        <v>1.2055427546683446</v>
      </c>
      <c r="E4" s="5">
        <f>D4*$D$1/SQRT(3-1)</f>
        <v>1.1260830904807482</v>
      </c>
      <c r="F4" s="5">
        <f>SQRT(E4^2+$B$2^2)</f>
        <v>1.1275621756692649</v>
      </c>
    </row>
    <row r="5" spans="1:17" x14ac:dyDescent="0.25">
      <c r="A5" s="2">
        <f>Pomiary!A5</f>
        <v>2</v>
      </c>
      <c r="B5" s="2" t="str">
        <f>_xlfn.CONCAT(FIXED(Pomiary!B5,RIGHT(TEXT($B$1,"0,00E+00"),2)+1,TRUE),"(",LEFT($B$1*10^LEN($B$1),2),")")</f>
        <v>27,00(57)</v>
      </c>
      <c r="C5" s="5" t="str">
        <f>_xlfn.CONCAT(FIXED(Pomiary!G5,RIGHT(TEXT(F5,"0,00E+00"),2)+1,TRUE),"(",LEFT(F5*10^LEN(F5),2),")")</f>
        <v>125,4(34)</v>
      </c>
      <c r="D5" s="5">
        <f>STDEVA(Pomiary!C5:E5)</f>
        <v>3.724244889907208</v>
      </c>
      <c r="E5" s="5">
        <f t="shared" ref="E5:E8" si="0">D5*$D$1/SQRT(3-1)</f>
        <v>3.4787726765340614</v>
      </c>
      <c r="F5" s="5">
        <f t="shared" ref="F5:F8" si="1">SQRT(E5^2+$B$2^2)</f>
        <v>3.479251739718368</v>
      </c>
    </row>
    <row r="6" spans="1:17" x14ac:dyDescent="0.25">
      <c r="A6" s="2">
        <f>Pomiary!A6</f>
        <v>3</v>
      </c>
      <c r="B6" s="2" t="str">
        <f>_xlfn.CONCAT(FIXED(Pomiary!B6,RIGHT(TEXT($B$1,"0,00E+00"),2)+1,TRUE),"(",LEFT($B$1*10^LEN($B$1),2),")")</f>
        <v>36,00(57)</v>
      </c>
      <c r="C6" s="5" t="str">
        <f>_xlfn.CONCAT(FIXED(Pomiary!G6,RIGHT(TEXT(F6,"0,00E+00"),2)+1,TRUE),"(",LEFT(F6*10^LEN(F6),2),")")</f>
        <v>75,3(22)</v>
      </c>
      <c r="D6" s="5">
        <f>STDEVA(Pomiary!C6:E6)</f>
        <v>2.4006943440041111</v>
      </c>
      <c r="E6" s="5">
        <f t="shared" si="0"/>
        <v>2.2424599175161775</v>
      </c>
      <c r="F6" s="5">
        <f t="shared" si="1"/>
        <v>2.243203025809299</v>
      </c>
    </row>
    <row r="7" spans="1:17" x14ac:dyDescent="0.25">
      <c r="A7" s="2">
        <f>Pomiary!A7</f>
        <v>4</v>
      </c>
      <c r="B7" s="2" t="str">
        <f>_xlfn.CONCAT(FIXED(Pomiary!B7,RIGHT(TEXT($B$1,"0,00E+00"),2)+1,TRUE),"(",LEFT($B$1*10^LEN($B$1),2),")")</f>
        <v>43,00(57)</v>
      </c>
      <c r="C7" s="5" t="str">
        <f>_xlfn.CONCAT(FIXED(Pomiary!G7,RIGHT(TEXT(F7,"0,00E+00"),2)+1,TRUE),"(",LEFT(F7*10^LEN(F7),2),")")</f>
        <v>54,7(12)</v>
      </c>
      <c r="D7" s="5">
        <f>STDEVA(Pomiary!C7:E7)</f>
        <v>1.385640646055101</v>
      </c>
      <c r="E7" s="5">
        <f t="shared" si="0"/>
        <v>1.2943103800866302</v>
      </c>
      <c r="F7" s="5">
        <f t="shared" si="1"/>
        <v>1.2955974271869062</v>
      </c>
    </row>
    <row r="8" spans="1:17" x14ac:dyDescent="0.25">
      <c r="A8" s="2">
        <f>Pomiary!A8</f>
        <v>5</v>
      </c>
      <c r="B8" s="2" t="str">
        <f>_xlfn.CONCAT(FIXED(Pomiary!B8,RIGHT(TEXT($B$1,"0,00E+00"),2)+1,TRUE),"(",LEFT($B$1*10^LEN($B$1),2),")")</f>
        <v>49,00(57)</v>
      </c>
      <c r="C8" s="5" t="str">
        <f>_xlfn.CONCAT(FIXED(Pomiary!G8,RIGHT(TEXT(F8,"0,00E+00"),2)+1,TRUE),"(",LEFT(F8*10^LEN(F8),2),")")</f>
        <v>41,23(84)</v>
      </c>
      <c r="D8" s="5">
        <f>STDEVA(Pomiary!C8:E8)</f>
        <v>0.90184995056458095</v>
      </c>
      <c r="E8" s="5">
        <f t="shared" si="0"/>
        <v>0.84240726888285444</v>
      </c>
      <c r="F8" s="5">
        <f t="shared" si="1"/>
        <v>0.84438340817427426</v>
      </c>
    </row>
    <row r="9" spans="1:17" x14ac:dyDescent="0.25">
      <c r="A9" t="s">
        <v>17</v>
      </c>
      <c r="B9">
        <f>1.2018*10^(-6)</f>
        <v>1.2017999999999999E-6</v>
      </c>
      <c r="C9" t="s">
        <v>16</v>
      </c>
      <c r="D9">
        <v>8150</v>
      </c>
      <c r="K9" t="s">
        <v>26</v>
      </c>
      <c r="L9" t="s">
        <v>20</v>
      </c>
      <c r="P9" t="s">
        <v>27</v>
      </c>
      <c r="Q9" t="s">
        <v>28</v>
      </c>
    </row>
    <row r="10" spans="1:17" x14ac:dyDescent="0.25">
      <c r="A10" s="2" t="str">
        <f t="shared" ref="A10:C15" si="2">A3</f>
        <v>LP</v>
      </c>
      <c r="B10" s="2" t="str">
        <f t="shared" si="2"/>
        <v>T, C</v>
      </c>
      <c r="C10" s="5" t="s">
        <v>15</v>
      </c>
      <c r="D10" s="5" t="str">
        <f>C3</f>
        <v>tśr, s</v>
      </c>
      <c r="E10" s="5" t="str">
        <f>F3</f>
        <v>u(tśr), s</v>
      </c>
      <c r="F10" s="6" t="s">
        <v>13</v>
      </c>
      <c r="G10" s="6" t="s">
        <v>14</v>
      </c>
      <c r="I10" t="s">
        <v>18</v>
      </c>
      <c r="J10" t="s">
        <v>19</v>
      </c>
      <c r="L10" t="s">
        <v>21</v>
      </c>
      <c r="M10" t="s">
        <v>22</v>
      </c>
      <c r="P10">
        <v>3.1041440322830982E-3</v>
      </c>
      <c r="Q10">
        <f>P10*$L$11+$M$11</f>
        <v>-1.0184019166935929</v>
      </c>
    </row>
    <row r="11" spans="1:17" x14ac:dyDescent="0.25">
      <c r="A11" s="2">
        <f t="shared" si="2"/>
        <v>1</v>
      </c>
      <c r="B11" s="2" t="str">
        <f t="shared" si="2"/>
        <v>20,00(57)</v>
      </c>
      <c r="C11" s="5">
        <v>878.8</v>
      </c>
      <c r="D11" s="5">
        <f>Pomiary!G4</f>
        <v>175.13333333333333</v>
      </c>
      <c r="E11" s="5">
        <f>F4</f>
        <v>1.1275621756692649</v>
      </c>
      <c r="F11" s="5">
        <f>$B$9*($D$9-C11)*D11</f>
        <v>1.5304075650879996</v>
      </c>
      <c r="G11" s="5">
        <f>$B$9*($D$9-C11)*E11</f>
        <v>9.8532338242367356E-3</v>
      </c>
      <c r="I11">
        <f>1/(Pomiary!B4+273.15)</f>
        <v>3.4112229234180458E-3</v>
      </c>
      <c r="J11">
        <f>LN(F11)</f>
        <v>0.42553408234130657</v>
      </c>
      <c r="L11">
        <f t="array" ref="L11:M13">LINEST(J11:J15,I11:I15,TRUE,TRUE)</f>
        <v>4750.0568017459409</v>
      </c>
      <c r="M11">
        <v>-15.763262390838994</v>
      </c>
      <c r="P11">
        <f>P10+0.00001</f>
        <v>3.1141440322830982E-3</v>
      </c>
      <c r="Q11">
        <f t="shared" ref="Q11:Q43" si="3">P11*$L$11+$M$11</f>
        <v>-0.97090134867613287</v>
      </c>
    </row>
    <row r="12" spans="1:17" x14ac:dyDescent="0.25">
      <c r="A12" s="2">
        <f t="shared" si="2"/>
        <v>2</v>
      </c>
      <c r="B12" s="2" t="str">
        <f t="shared" si="2"/>
        <v>27,00(57)</v>
      </c>
      <c r="C12" s="5">
        <v>875.3</v>
      </c>
      <c r="D12" s="5">
        <f>Pomiary!G5</f>
        <v>125.39999999999999</v>
      </c>
      <c r="E12" s="5">
        <f>F5</f>
        <v>3.479251739718368</v>
      </c>
      <c r="F12" s="5">
        <f t="shared" ref="F12:F15" si="4">$B$9*($D$9-C12)*D12</f>
        <v>1.0963389012839997</v>
      </c>
      <c r="G12" s="5">
        <f t="shared" ref="G12:G15" si="5">$B$9*($D$9-C12)*E12</f>
        <v>3.0418174079850722E-2</v>
      </c>
      <c r="I12" s="7">
        <f>1/(Pomiary!B5+273.15)</f>
        <v>3.331667499583542E-3</v>
      </c>
      <c r="J12">
        <f t="shared" ref="J12:J15" si="6">LN(F12)</f>
        <v>9.1976357228254521E-2</v>
      </c>
      <c r="K12" t="s">
        <v>24</v>
      </c>
      <c r="L12">
        <v>88.064197487237848</v>
      </c>
      <c r="M12">
        <v>0.28628371021723736</v>
      </c>
      <c r="N12" t="s">
        <v>23</v>
      </c>
      <c r="P12">
        <f t="shared" ref="P12:P75" si="7">P11+0.00001</f>
        <v>3.1241440322830982E-3</v>
      </c>
      <c r="Q12">
        <f t="shared" si="3"/>
        <v>-0.92340078065867282</v>
      </c>
    </row>
    <row r="13" spans="1:17" x14ac:dyDescent="0.25">
      <c r="A13" s="2">
        <f t="shared" si="2"/>
        <v>3</v>
      </c>
      <c r="B13" s="2" t="str">
        <f t="shared" si="2"/>
        <v>36,00(57)</v>
      </c>
      <c r="C13" s="5">
        <v>868.3</v>
      </c>
      <c r="D13" s="5">
        <f>Pomiary!G6</f>
        <v>75.333333333333329</v>
      </c>
      <c r="E13" s="5">
        <f>F6</f>
        <v>2.243203025809299</v>
      </c>
      <c r="F13" s="5">
        <f t="shared" si="4"/>
        <v>0.65925307851999992</v>
      </c>
      <c r="G13" s="5">
        <f t="shared" si="5"/>
        <v>1.9630599564294148E-2</v>
      </c>
      <c r="I13" s="7">
        <f>1/(Pomiary!B6+273.15)</f>
        <v>3.2346757237586934E-3</v>
      </c>
      <c r="J13">
        <f t="shared" si="6"/>
        <v>-0.41664778402888963</v>
      </c>
      <c r="K13" t="s">
        <v>25</v>
      </c>
      <c r="L13">
        <v>0.99896991083345132</v>
      </c>
      <c r="M13">
        <v>2.1879136965796523E-2</v>
      </c>
      <c r="P13">
        <f t="shared" si="7"/>
        <v>3.1341440322830982E-3</v>
      </c>
      <c r="Q13">
        <f t="shared" si="3"/>
        <v>-0.87590021264121276</v>
      </c>
    </row>
    <row r="14" spans="1:17" x14ac:dyDescent="0.25">
      <c r="A14" s="2">
        <f t="shared" si="2"/>
        <v>4</v>
      </c>
      <c r="B14" s="2" t="str">
        <f t="shared" si="2"/>
        <v>43,00(57)</v>
      </c>
      <c r="C14" s="5">
        <v>862</v>
      </c>
      <c r="D14" s="5">
        <f>Pomiary!G7</f>
        <v>54.699999999999996</v>
      </c>
      <c r="E14" s="5">
        <f>F7</f>
        <v>1.2955974271869062</v>
      </c>
      <c r="F14" s="5">
        <f t="shared" si="4"/>
        <v>0.4791018964799999</v>
      </c>
      <c r="G14" s="5">
        <f t="shared" si="5"/>
        <v>1.1347773024494613E-2</v>
      </c>
      <c r="I14" s="7">
        <f>1/(Pomiary!B7+273.15)</f>
        <v>3.1630555116242292E-3</v>
      </c>
      <c r="J14">
        <f t="shared" si="6"/>
        <v>-0.73584197667885398</v>
      </c>
      <c r="P14">
        <f t="shared" si="7"/>
        <v>3.1441440322830983E-3</v>
      </c>
      <c r="Q14">
        <f t="shared" si="3"/>
        <v>-0.82839964462375448</v>
      </c>
    </row>
    <row r="15" spans="1:17" x14ac:dyDescent="0.25">
      <c r="A15" s="2">
        <f t="shared" si="2"/>
        <v>5</v>
      </c>
      <c r="B15" s="2" t="str">
        <f t="shared" si="2"/>
        <v>49,00(57)</v>
      </c>
      <c r="C15" s="5">
        <v>857</v>
      </c>
      <c r="D15" s="5">
        <f>Pomiary!G8</f>
        <v>41.233333333333334</v>
      </c>
      <c r="E15" s="5">
        <f>F8</f>
        <v>0.84438340817427426</v>
      </c>
      <c r="F15" s="5">
        <f t="shared" si="4"/>
        <v>0.36139892645999994</v>
      </c>
      <c r="G15" s="5">
        <f t="shared" si="5"/>
        <v>7.4007903937304441E-3</v>
      </c>
      <c r="I15" s="7">
        <f>1/(Pomiary!B8+273.15)</f>
        <v>3.1041440322830982E-3</v>
      </c>
      <c r="J15">
        <f t="shared" si="6"/>
        <v>-1.0177728713320182</v>
      </c>
      <c r="P15">
        <f t="shared" si="7"/>
        <v>3.1541440322830983E-3</v>
      </c>
      <c r="Q15">
        <f t="shared" si="3"/>
        <v>-0.78089907660629443</v>
      </c>
    </row>
    <row r="16" spans="1:17" x14ac:dyDescent="0.25">
      <c r="P16">
        <f t="shared" si="7"/>
        <v>3.1641440322830983E-3</v>
      </c>
      <c r="Q16">
        <f t="shared" si="3"/>
        <v>-0.73339850858883437</v>
      </c>
    </row>
    <row r="17" spans="16:17" x14ac:dyDescent="0.25">
      <c r="P17">
        <f t="shared" si="7"/>
        <v>3.1741440322830983E-3</v>
      </c>
      <c r="Q17">
        <f t="shared" si="3"/>
        <v>-0.6858979405713761</v>
      </c>
    </row>
    <row r="18" spans="16:17" x14ac:dyDescent="0.25">
      <c r="P18">
        <f t="shared" si="7"/>
        <v>3.1841440322830984E-3</v>
      </c>
      <c r="Q18">
        <f t="shared" si="3"/>
        <v>-0.63839737255391604</v>
      </c>
    </row>
    <row r="19" spans="16:17" x14ac:dyDescent="0.25">
      <c r="P19">
        <f t="shared" si="7"/>
        <v>3.1941440322830984E-3</v>
      </c>
      <c r="Q19">
        <f t="shared" si="3"/>
        <v>-0.59089680453645599</v>
      </c>
    </row>
    <row r="20" spans="16:17" x14ac:dyDescent="0.25">
      <c r="P20">
        <f t="shared" si="7"/>
        <v>3.2041440322830984E-3</v>
      </c>
      <c r="Q20">
        <f t="shared" si="3"/>
        <v>-0.54339623651899771</v>
      </c>
    </row>
    <row r="21" spans="16:17" x14ac:dyDescent="0.25">
      <c r="P21">
        <f t="shared" si="7"/>
        <v>3.2141440322830984E-3</v>
      </c>
      <c r="Q21">
        <f t="shared" si="3"/>
        <v>-0.49589566850153766</v>
      </c>
    </row>
    <row r="22" spans="16:17" x14ac:dyDescent="0.25">
      <c r="P22">
        <f t="shared" si="7"/>
        <v>3.2241440322830985E-3</v>
      </c>
      <c r="Q22">
        <f t="shared" si="3"/>
        <v>-0.4483951004840776</v>
      </c>
    </row>
    <row r="23" spans="16:17" x14ac:dyDescent="0.25">
      <c r="P23">
        <f t="shared" si="7"/>
        <v>3.2341440322830985E-3</v>
      </c>
      <c r="Q23">
        <f t="shared" si="3"/>
        <v>-0.40089453246661755</v>
      </c>
    </row>
    <row r="24" spans="16:17" x14ac:dyDescent="0.25">
      <c r="P24">
        <f t="shared" si="7"/>
        <v>3.2441440322830985E-3</v>
      </c>
      <c r="Q24">
        <f t="shared" si="3"/>
        <v>-0.35339396444915927</v>
      </c>
    </row>
    <row r="25" spans="16:17" x14ac:dyDescent="0.25">
      <c r="P25">
        <f t="shared" si="7"/>
        <v>3.2541440322830986E-3</v>
      </c>
      <c r="Q25">
        <f t="shared" si="3"/>
        <v>-0.30589339643169922</v>
      </c>
    </row>
    <row r="26" spans="16:17" x14ac:dyDescent="0.25">
      <c r="P26">
        <f t="shared" si="7"/>
        <v>3.2641440322830986E-3</v>
      </c>
      <c r="Q26">
        <f t="shared" si="3"/>
        <v>-0.25839282841423916</v>
      </c>
    </row>
    <row r="27" spans="16:17" x14ac:dyDescent="0.25">
      <c r="P27">
        <f t="shared" si="7"/>
        <v>3.2741440322830986E-3</v>
      </c>
      <c r="Q27">
        <f t="shared" si="3"/>
        <v>-0.21089226039678088</v>
      </c>
    </row>
    <row r="28" spans="16:17" x14ac:dyDescent="0.25">
      <c r="P28">
        <f t="shared" si="7"/>
        <v>3.2841440322830986E-3</v>
      </c>
      <c r="Q28">
        <f t="shared" si="3"/>
        <v>-0.16339169237932083</v>
      </c>
    </row>
    <row r="29" spans="16:17" x14ac:dyDescent="0.25">
      <c r="P29">
        <f t="shared" si="7"/>
        <v>3.2941440322830987E-3</v>
      </c>
      <c r="Q29">
        <f t="shared" si="3"/>
        <v>-0.11589112436186078</v>
      </c>
    </row>
    <row r="30" spans="16:17" x14ac:dyDescent="0.25">
      <c r="P30">
        <f t="shared" si="7"/>
        <v>3.3041440322830987E-3</v>
      </c>
      <c r="Q30">
        <f t="shared" si="3"/>
        <v>-6.8390556344400721E-2</v>
      </c>
    </row>
    <row r="31" spans="16:17" x14ac:dyDescent="0.25">
      <c r="P31">
        <f t="shared" si="7"/>
        <v>3.3141440322830987E-3</v>
      </c>
      <c r="Q31">
        <f t="shared" si="3"/>
        <v>-2.0889988326942444E-2</v>
      </c>
    </row>
    <row r="32" spans="16:17" x14ac:dyDescent="0.25">
      <c r="P32">
        <f t="shared" si="7"/>
        <v>3.3241440322830987E-3</v>
      </c>
      <c r="Q32">
        <f t="shared" si="3"/>
        <v>2.6610579690517611E-2</v>
      </c>
    </row>
    <row r="33" spans="16:17" x14ac:dyDescent="0.25">
      <c r="P33">
        <f t="shared" si="7"/>
        <v>3.3341440322830988E-3</v>
      </c>
      <c r="Q33">
        <f t="shared" si="3"/>
        <v>7.4111147707977665E-2</v>
      </c>
    </row>
    <row r="34" spans="16:17" x14ac:dyDescent="0.25">
      <c r="P34">
        <f t="shared" si="7"/>
        <v>3.3441440322830988E-3</v>
      </c>
      <c r="Q34">
        <f t="shared" si="3"/>
        <v>0.12161171572543594</v>
      </c>
    </row>
    <row r="35" spans="16:17" x14ac:dyDescent="0.25">
      <c r="P35">
        <f t="shared" si="7"/>
        <v>3.3541440322830988E-3</v>
      </c>
      <c r="Q35">
        <f t="shared" si="3"/>
        <v>0.169112283742896</v>
      </c>
    </row>
    <row r="36" spans="16:17" x14ac:dyDescent="0.25">
      <c r="P36">
        <f t="shared" si="7"/>
        <v>3.3641440322830988E-3</v>
      </c>
      <c r="Q36">
        <f t="shared" si="3"/>
        <v>0.21661285176035605</v>
      </c>
    </row>
    <row r="37" spans="16:17" x14ac:dyDescent="0.25">
      <c r="P37">
        <f t="shared" si="7"/>
        <v>3.3741440322830989E-3</v>
      </c>
      <c r="Q37">
        <f t="shared" si="3"/>
        <v>0.26411341977781611</v>
      </c>
    </row>
    <row r="38" spans="16:17" x14ac:dyDescent="0.25">
      <c r="P38">
        <f t="shared" si="7"/>
        <v>3.3841440322830989E-3</v>
      </c>
      <c r="Q38">
        <f t="shared" si="3"/>
        <v>0.31161398779527438</v>
      </c>
    </row>
    <row r="39" spans="16:17" x14ac:dyDescent="0.25">
      <c r="P39">
        <f t="shared" si="7"/>
        <v>3.3941440322830989E-3</v>
      </c>
      <c r="Q39">
        <f t="shared" si="3"/>
        <v>0.35911455581273266</v>
      </c>
    </row>
    <row r="40" spans="16:17" x14ac:dyDescent="0.25">
      <c r="P40">
        <f t="shared" si="7"/>
        <v>3.4041440322830989E-3</v>
      </c>
      <c r="Q40">
        <f t="shared" si="3"/>
        <v>0.40661512383019449</v>
      </c>
    </row>
    <row r="41" spans="16:17" x14ac:dyDescent="0.25">
      <c r="P41">
        <f t="shared" si="7"/>
        <v>3.414144032283099E-3</v>
      </c>
      <c r="Q41">
        <f t="shared" si="3"/>
        <v>0.45411569184765277</v>
      </c>
    </row>
    <row r="42" spans="16:17" x14ac:dyDescent="0.25">
      <c r="P42">
        <f t="shared" si="7"/>
        <v>3.424144032283099E-3</v>
      </c>
      <c r="Q42">
        <f t="shared" si="3"/>
        <v>0.5016162598651146</v>
      </c>
    </row>
    <row r="43" spans="16:17" x14ac:dyDescent="0.25">
      <c r="P43">
        <f t="shared" si="7"/>
        <v>3.434144032283099E-3</v>
      </c>
      <c r="Q43">
        <f t="shared" si="3"/>
        <v>0.54911682788257288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zoomScale="190" zoomScaleNormal="190" workbookViewId="0">
      <selection activeCell="G5" sqref="G5"/>
    </sheetView>
  </sheetViews>
  <sheetFormatPr defaultColWidth="8.7109375" defaultRowHeight="15" x14ac:dyDescent="0.25"/>
  <cols>
    <col min="1" max="1" width="8.7109375" style="1"/>
    <col min="2" max="2" width="9.140625" style="1" customWidth="1"/>
    <col min="3" max="16384" width="8.7109375" style="1"/>
  </cols>
  <sheetData>
    <row r="1" spans="1:7" x14ac:dyDescent="0.25">
      <c r="A1" s="2" t="s">
        <v>0</v>
      </c>
      <c r="B1" s="2">
        <f>1/SQRT(3)</f>
        <v>0.57735026918962584</v>
      </c>
    </row>
    <row r="2" spans="1:7" x14ac:dyDescent="0.25">
      <c r="A2" s="2" t="s">
        <v>1</v>
      </c>
      <c r="B2" s="2">
        <f>0.1/SQRT(3)</f>
        <v>5.7735026918962581E-2</v>
      </c>
      <c r="C2" s="4" t="s">
        <v>4</v>
      </c>
      <c r="D2" s="3"/>
      <c r="E2" s="3"/>
    </row>
    <row r="3" spans="1:7" x14ac:dyDescent="0.25">
      <c r="A3" s="2" t="s">
        <v>2</v>
      </c>
      <c r="B3" s="2" t="s">
        <v>5</v>
      </c>
      <c r="C3" s="2">
        <v>1</v>
      </c>
      <c r="D3" s="2">
        <v>2</v>
      </c>
      <c r="E3" s="2">
        <v>3</v>
      </c>
      <c r="G3" s="1" t="s">
        <v>6</v>
      </c>
    </row>
    <row r="4" spans="1:7" x14ac:dyDescent="0.25">
      <c r="A4" s="2">
        <v>1</v>
      </c>
      <c r="B4" s="2">
        <v>20</v>
      </c>
      <c r="C4" s="2">
        <v>176.4</v>
      </c>
      <c r="D4" s="2">
        <v>175</v>
      </c>
      <c r="E4" s="2">
        <v>174</v>
      </c>
      <c r="G4" s="1">
        <f>AVERAGE(C4:E4)</f>
        <v>175.13333333333333</v>
      </c>
    </row>
    <row r="5" spans="1:7" x14ac:dyDescent="0.25">
      <c r="A5" s="2">
        <v>2</v>
      </c>
      <c r="B5" s="2">
        <v>27</v>
      </c>
      <c r="C5" s="2">
        <v>129.69999999999999</v>
      </c>
      <c r="D5" s="2">
        <v>123.3</v>
      </c>
      <c r="E5" s="2">
        <v>123.2</v>
      </c>
      <c r="G5" s="1">
        <f>AVERAGE(C5:E5)</f>
        <v>125.39999999999999</v>
      </c>
    </row>
    <row r="6" spans="1:7" x14ac:dyDescent="0.25">
      <c r="A6" s="2">
        <v>3</v>
      </c>
      <c r="B6" s="2">
        <v>36</v>
      </c>
      <c r="C6" s="2">
        <v>78.099999999999994</v>
      </c>
      <c r="D6" s="2">
        <v>74.099999999999994</v>
      </c>
      <c r="E6" s="2">
        <v>73.8</v>
      </c>
      <c r="G6" s="1">
        <f>AVERAGE(C6:E6)</f>
        <v>75.333333333333329</v>
      </c>
    </row>
    <row r="7" spans="1:7" x14ac:dyDescent="0.25">
      <c r="A7" s="2">
        <v>4</v>
      </c>
      <c r="B7" s="2">
        <v>43</v>
      </c>
      <c r="C7" s="2">
        <v>56.3</v>
      </c>
      <c r="D7" s="2">
        <v>53.9</v>
      </c>
      <c r="E7" s="2">
        <v>53.9</v>
      </c>
      <c r="G7" s="1">
        <f>AVERAGE(C7:E7)</f>
        <v>54.699999999999996</v>
      </c>
    </row>
    <row r="8" spans="1:7" x14ac:dyDescent="0.25">
      <c r="A8" s="2">
        <v>5</v>
      </c>
      <c r="B8" s="2">
        <v>49</v>
      </c>
      <c r="C8" s="2">
        <v>41.3</v>
      </c>
      <c r="D8" s="2">
        <v>42.1</v>
      </c>
      <c r="E8" s="2">
        <v>40.299999999999997</v>
      </c>
      <c r="G8" s="1">
        <f>AVERAGE(C8:E8)</f>
        <v>41.233333333333334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Zadania</vt:lpstr>
      <vt:lpstr>Pomiary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Skrzypek</dc:creator>
  <cp:lastModifiedBy>Mateusz Skrzypek</cp:lastModifiedBy>
  <dcterms:created xsi:type="dcterms:W3CDTF">2015-06-05T18:19:34Z</dcterms:created>
  <dcterms:modified xsi:type="dcterms:W3CDTF">2023-04-05T15:16:00Z</dcterms:modified>
</cp:coreProperties>
</file>