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8\"/>
    </mc:Choice>
  </mc:AlternateContent>
  <xr:revisionPtr revIDLastSave="0" documentId="13_ncr:1_{63812B87-D4C7-4264-90FB-B30F74BAE583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Zadania" sheetId="2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P28" i="2" l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12" i="2"/>
  <c r="P13" i="2"/>
  <c r="P14" i="2" s="1"/>
  <c r="P11" i="2"/>
  <c r="I15" i="2"/>
  <c r="I12" i="2"/>
  <c r="I13" i="2"/>
  <c r="I14" i="2"/>
  <c r="I11" i="2"/>
  <c r="B2" i="1"/>
  <c r="B1" i="1"/>
  <c r="P15" i="2" l="1"/>
  <c r="P16" i="2" l="1"/>
  <c r="P17" i="2" l="1"/>
  <c r="P18" i="2" l="1"/>
  <c r="P19" i="2" l="1"/>
  <c r="P20" i="2" l="1"/>
  <c r="B9" i="2"/>
  <c r="E10" i="2"/>
  <c r="A10" i="2"/>
  <c r="D10" i="2"/>
  <c r="A11" i="2"/>
  <c r="A12" i="2"/>
  <c r="A13" i="2"/>
  <c r="A14" i="2"/>
  <c r="A15" i="2"/>
  <c r="G5" i="1"/>
  <c r="D12" i="2" s="1"/>
  <c r="F12" i="2" s="1"/>
  <c r="J12" i="2" s="1"/>
  <c r="G6" i="1"/>
  <c r="D13" i="2" s="1"/>
  <c r="F13" i="2" s="1"/>
  <c r="J13" i="2" s="1"/>
  <c r="G7" i="1"/>
  <c r="G8" i="1"/>
  <c r="D15" i="2" s="1"/>
  <c r="F15" i="2" s="1"/>
  <c r="J15" i="2" s="1"/>
  <c r="G4" i="1"/>
  <c r="D11" i="2" s="1"/>
  <c r="F11" i="2" s="1"/>
  <c r="J11" i="2" s="1"/>
  <c r="D5" i="2"/>
  <c r="E5" i="2" s="1"/>
  <c r="D6" i="2"/>
  <c r="E6" i="2" s="1"/>
  <c r="D7" i="2"/>
  <c r="E7" i="2" s="1"/>
  <c r="D8" i="2"/>
  <c r="E8" i="2" s="1"/>
  <c r="E4" i="2"/>
  <c r="P21" i="2" l="1"/>
  <c r="D14" i="2"/>
  <c r="F14" i="2" s="1"/>
  <c r="J14" i="2" s="1"/>
  <c r="L11" i="2" s="1" a="1"/>
  <c r="A1" i="2"/>
  <c r="B1" i="2"/>
  <c r="A2" i="2"/>
  <c r="B2" i="2"/>
  <c r="A3" i="2"/>
  <c r="B3" i="2"/>
  <c r="B10" i="2" s="1"/>
  <c r="A4" i="2"/>
  <c r="A5" i="2"/>
  <c r="A6" i="2"/>
  <c r="A7" i="2"/>
  <c r="A8" i="2"/>
  <c r="P22" i="2" l="1"/>
  <c r="P23" i="2" s="1"/>
  <c r="P24" i="2" s="1"/>
  <c r="P25" i="2" s="1"/>
  <c r="P26" i="2" s="1"/>
  <c r="P27" i="2" s="1"/>
  <c r="B5" i="2"/>
  <c r="B12" i="2" s="1"/>
  <c r="B4" i="2"/>
  <c r="B11" i="2" s="1"/>
  <c r="B8" i="2"/>
  <c r="B15" i="2" s="1"/>
  <c r="B6" i="2"/>
  <c r="B13" i="2" s="1"/>
  <c r="B7" i="2"/>
  <c r="B14" i="2" s="1"/>
  <c r="L11" i="2"/>
  <c r="M11" i="2"/>
  <c r="L12" i="2"/>
  <c r="M12" i="2"/>
  <c r="L13" i="2"/>
  <c r="M13" i="2"/>
  <c r="F7" i="2"/>
  <c r="F6" i="2"/>
  <c r="F4" i="2"/>
  <c r="F8" i="2"/>
  <c r="F5" i="2"/>
  <c r="Q21" i="2" l="1"/>
  <c r="Q22" i="2"/>
  <c r="Q30" i="2"/>
  <c r="Q38" i="2"/>
  <c r="Q23" i="2"/>
  <c r="Q31" i="2"/>
  <c r="Q39" i="2"/>
  <c r="Q24" i="2"/>
  <c r="Q32" i="2"/>
  <c r="Q40" i="2"/>
  <c r="Q11" i="2"/>
  <c r="Q25" i="2"/>
  <c r="Q33" i="2"/>
  <c r="Q41" i="2"/>
  <c r="Q10" i="2"/>
  <c r="Q26" i="2"/>
  <c r="Q34" i="2"/>
  <c r="Q42" i="2"/>
  <c r="Q27" i="2"/>
  <c r="Q35" i="2"/>
  <c r="Q43" i="2"/>
  <c r="Q28" i="2"/>
  <c r="Q36" i="2"/>
  <c r="Q29" i="2"/>
  <c r="Q37" i="2"/>
  <c r="Q12" i="2"/>
  <c r="Q14" i="2"/>
  <c r="Q13" i="2"/>
  <c r="Q15" i="2"/>
  <c r="Q16" i="2"/>
  <c r="Q17" i="2"/>
  <c r="Q18" i="2"/>
  <c r="Q19" i="2"/>
  <c r="Q20" i="2"/>
  <c r="E15" i="2"/>
  <c r="G15" i="2" s="1"/>
  <c r="C8" i="2"/>
  <c r="E11" i="2"/>
  <c r="G11" i="2" s="1"/>
  <c r="C4" i="2"/>
  <c r="E13" i="2"/>
  <c r="G13" i="2" s="1"/>
  <c r="C6" i="2"/>
  <c r="E12" i="2"/>
  <c r="G12" i="2" s="1"/>
  <c r="C5" i="2"/>
  <c r="E14" i="2"/>
  <c r="G14" i="2" s="1"/>
  <c r="C7" i="2"/>
</calcChain>
</file>

<file path=xl/sharedStrings.xml><?xml version="1.0" encoding="utf-8"?>
<sst xmlns="http://schemas.openxmlformats.org/spreadsheetml/2006/main" count="30" uniqueCount="29">
  <si>
    <t>ub(T), C</t>
  </si>
  <si>
    <t>ub(t), s</t>
  </si>
  <si>
    <t>LP</t>
  </si>
  <si>
    <t>1.</t>
  </si>
  <si>
    <t>czas spadania kulki t, s</t>
  </si>
  <si>
    <t>T, C</t>
  </si>
  <si>
    <t>tśr, s</t>
  </si>
  <si>
    <t>2.</t>
  </si>
  <si>
    <t>odchyl</t>
  </si>
  <si>
    <t>s. F. n=3</t>
  </si>
  <si>
    <t>3.</t>
  </si>
  <si>
    <t>u(tśr), s</t>
  </si>
  <si>
    <t>ua(tśr), s</t>
  </si>
  <si>
    <t>η, Pa*s</t>
  </si>
  <si>
    <t>u(η), Pa*s</t>
  </si>
  <si>
    <t>ρ, kg/m^3</t>
  </si>
  <si>
    <t>ρk</t>
  </si>
  <si>
    <t>4. K</t>
  </si>
  <si>
    <t>1/T, 1/C</t>
  </si>
  <si>
    <t>ln(η), ln(Pa*s)</t>
  </si>
  <si>
    <t>Regresja</t>
  </si>
  <si>
    <t>a</t>
  </si>
  <si>
    <t>b</t>
  </si>
  <si>
    <t>u(b)</t>
  </si>
  <si>
    <t>u(a)</t>
  </si>
  <si>
    <t>R^2</t>
  </si>
  <si>
    <t>8. i 9.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</si>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</sst>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1" xfId="0" applyBorder="1"/>
    <xf numFmtId="0" fontId="1" fillId="0" borderId="1" xfId="0" applyFont="1" applyBorder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Zależności współczynnika lepkości oleju parafinowego od temperatury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Zadania!$G$11:$G$15</c:f>
                <c:numCache>
                  <c:formatCode>General</c:formatCode>
                  <c:ptCount val="5"/>
                  <c:pt idx="0">
                    <c:v>4.5726363118268895E-3</c:v>
                  </c:pt>
                  <c:pt idx="1">
                    <c:v>1.6059455763919032E-2</c:v>
                  </c:pt>
                  <c:pt idx="2">
                    <c:v>1.0649111819543967E-2</c:v>
                  </c:pt>
                  <c:pt idx="3">
                    <c:v>8.5304875633246801E-3</c:v>
                  </c:pt>
                  <c:pt idx="4">
                    <c:v>5.4746283125850226E-3</c:v>
                  </c:pt>
                </c:numCache>
              </c:numRef>
            </c:plus>
            <c:minus>
              <c:numRef>
                <c:f>Zadania!$G$11:$G$15</c:f>
                <c:numCache>
                  <c:formatCode>General</c:formatCode>
                  <c:ptCount val="5"/>
                  <c:pt idx="0">
                    <c:v>4.5726363118268895E-3</c:v>
                  </c:pt>
                  <c:pt idx="1">
                    <c:v>1.6059455763919032E-2</c:v>
                  </c:pt>
                  <c:pt idx="2">
                    <c:v>1.0649111819543967E-2</c:v>
                  </c:pt>
                  <c:pt idx="3">
                    <c:v>8.5304875633246801E-3</c:v>
                  </c:pt>
                  <c:pt idx="4">
                    <c:v>5.4746283125850226E-3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Zadania!$B$1</c:f>
                <c:numCache>
                  <c:formatCode>General</c:formatCode>
                  <c:ptCount val="1"/>
                  <c:pt idx="0">
                    <c:v>0.57735026918962584</c:v>
                  </c:pt>
                </c:numCache>
              </c:numRef>
            </c:plus>
            <c:minus>
              <c:numRef>
                <c:f>Zadania!$B$1</c:f>
                <c:numCache>
                  <c:formatCode>General</c:formatCode>
                  <c:ptCount val="1"/>
                  <c:pt idx="0">
                    <c:v>0.57735026918962584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Pomiary!$B$4:$B$8</c:f>
              <c:numCache>
                <c:formatCode>General</c:formatCode>
                <c:ptCount val="5"/>
                <c:pt idx="0">
                  <c:v>23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Zadania!$F$11:$F$15</c:f>
              <c:numCache>
                <c:formatCode>General</c:formatCode>
                <c:ptCount val="5"/>
                <c:pt idx="0">
                  <c:v>1.0870729031040001</c:v>
                </c:pt>
                <c:pt idx="1">
                  <c:v>0.56099212784999997</c:v>
                </c:pt>
                <c:pt idx="2">
                  <c:v>0.43959928731399989</c:v>
                </c:pt>
                <c:pt idx="3">
                  <c:v>0.35502005248000001</c:v>
                </c:pt>
                <c:pt idx="4">
                  <c:v>0.29420268305999991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D-4A21-BECB-E3E63C67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22312"/>
        <c:axId val="569523752"/>
      </c:scatterChart>
      <c:valAx>
        <c:axId val="569522312"/>
        <c:scaling>
          <c:orientation val="minMax"/>
          <c:max val="52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 C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3752"/>
        <c:crosses val="autoZero"/>
        <c:crossBetween val="midCat"/>
        <c:majorUnit val="5"/>
      </c:valAx>
      <c:valAx>
        <c:axId val="569523752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η, </a:t>
                </a:r>
                <a:r>
                  <a:rPr lang="pl-PL"/>
                  <a:t>Pa*s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3.3766672294445383E-3</c:v>
                </c:pt>
                <c:pt idx="1">
                  <c:v>3.2451728054518907E-3</c:v>
                </c:pt>
                <c:pt idx="2">
                  <c:v>3.1933578157432542E-3</c:v>
                </c:pt>
                <c:pt idx="3">
                  <c:v>3.1431714600031434E-3</c:v>
                </c:pt>
                <c:pt idx="4">
                  <c:v>3.0945381401825778E-3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8.3488674063056184E-2</c:v>
                </c:pt>
                <c:pt idx="1">
                  <c:v>-0.57804840591083639</c:v>
                </c:pt>
                <c:pt idx="2">
                  <c:v>-0.82189167766872584</c:v>
                </c:pt>
                <c:pt idx="3">
                  <c:v>-1.0355810052428323</c:v>
                </c:pt>
                <c:pt idx="4">
                  <c:v>-1.2234863510059439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A3C-8E18-40FDCCBE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3.3766672294445383E-3</c:v>
                </c:pt>
                <c:pt idx="1">
                  <c:v>3.2451728054518907E-3</c:v>
                </c:pt>
                <c:pt idx="2">
                  <c:v>3.1933578157432542E-3</c:v>
                </c:pt>
                <c:pt idx="3">
                  <c:v>3.1431714600031434E-3</c:v>
                </c:pt>
                <c:pt idx="4">
                  <c:v>3.0945381401825778E-3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8.3488674063056184E-2</c:v>
                </c:pt>
                <c:pt idx="1">
                  <c:v>-0.57804840591083639</c:v>
                </c:pt>
                <c:pt idx="2">
                  <c:v>-0.82189167766872584</c:v>
                </c:pt>
                <c:pt idx="3">
                  <c:v>-1.0355810052428323</c:v>
                </c:pt>
                <c:pt idx="4">
                  <c:v>-1.2234863510059439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C-4102-ABDD-71542B0E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scatterChart>
        <c:scatterStyle val="smoothMarker"/>
        <c:varyColors val="0"/>
        <c:ser>
          <c:idx val="1"/>
          <c:order val="1"/>
          <c:tx>
            <c:v>regr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Zadania!$P$10:$P$43</c:f>
              <c:numCache>
                <c:formatCode>General</c:formatCode>
                <c:ptCount val="34"/>
                <c:pt idx="0">
                  <c:v>3.1041440322830982E-3</c:v>
                </c:pt>
                <c:pt idx="1">
                  <c:v>3.1141440322830982E-3</c:v>
                </c:pt>
                <c:pt idx="2">
                  <c:v>3.1241440322830982E-3</c:v>
                </c:pt>
                <c:pt idx="3">
                  <c:v>3.1341440322830982E-3</c:v>
                </c:pt>
                <c:pt idx="4">
                  <c:v>3.1441440322830983E-3</c:v>
                </c:pt>
                <c:pt idx="5">
                  <c:v>3.1541440322830983E-3</c:v>
                </c:pt>
                <c:pt idx="6">
                  <c:v>3.1641440322830983E-3</c:v>
                </c:pt>
                <c:pt idx="7">
                  <c:v>3.1741440322830983E-3</c:v>
                </c:pt>
                <c:pt idx="8">
                  <c:v>3.1841440322830984E-3</c:v>
                </c:pt>
                <c:pt idx="9">
                  <c:v>3.1941440322830984E-3</c:v>
                </c:pt>
                <c:pt idx="10">
                  <c:v>3.2041440322830984E-3</c:v>
                </c:pt>
                <c:pt idx="11">
                  <c:v>3.2141440322830984E-3</c:v>
                </c:pt>
                <c:pt idx="12">
                  <c:v>3.2241440322830985E-3</c:v>
                </c:pt>
                <c:pt idx="13">
                  <c:v>3.2341440322830985E-3</c:v>
                </c:pt>
                <c:pt idx="14">
                  <c:v>3.2441440322830985E-3</c:v>
                </c:pt>
                <c:pt idx="15">
                  <c:v>3.2541440322830986E-3</c:v>
                </c:pt>
                <c:pt idx="16">
                  <c:v>3.2641440322830986E-3</c:v>
                </c:pt>
                <c:pt idx="17">
                  <c:v>3.2741440322830986E-3</c:v>
                </c:pt>
                <c:pt idx="18">
                  <c:v>3.2841440322830986E-3</c:v>
                </c:pt>
                <c:pt idx="19">
                  <c:v>3.2941440322830987E-3</c:v>
                </c:pt>
                <c:pt idx="20">
                  <c:v>3.3041440322830987E-3</c:v>
                </c:pt>
                <c:pt idx="21">
                  <c:v>3.3141440322830987E-3</c:v>
                </c:pt>
                <c:pt idx="22">
                  <c:v>3.3241440322830987E-3</c:v>
                </c:pt>
                <c:pt idx="23">
                  <c:v>3.3341440322830988E-3</c:v>
                </c:pt>
                <c:pt idx="24">
                  <c:v>3.3441440322830988E-3</c:v>
                </c:pt>
                <c:pt idx="25">
                  <c:v>3.3541440322830988E-3</c:v>
                </c:pt>
                <c:pt idx="26">
                  <c:v>3.3641440322830988E-3</c:v>
                </c:pt>
                <c:pt idx="27">
                  <c:v>3.3741440322830989E-3</c:v>
                </c:pt>
                <c:pt idx="28">
                  <c:v>3.3841440322830989E-3</c:v>
                </c:pt>
                <c:pt idx="29">
                  <c:v>3.3941440322830989E-3</c:v>
                </c:pt>
                <c:pt idx="30">
                  <c:v>3.4041440322830989E-3</c:v>
                </c:pt>
                <c:pt idx="31">
                  <c:v>3.414144032283099E-3</c:v>
                </c:pt>
                <c:pt idx="32">
                  <c:v>3.424144032283099E-3</c:v>
                </c:pt>
                <c:pt idx="33">
                  <c:v>3.434144032283099E-3</c:v>
                </c:pt>
              </c:numCache>
            </c:numRef>
          </c:xVal>
          <c:yVal>
            <c:numRef>
              <c:f>Zadania!$Q$10:$Q$43</c:f>
              <c:numCache>
                <c:formatCode>General</c:formatCode>
                <c:ptCount val="34"/>
                <c:pt idx="0">
                  <c:v>-1.2119689472441824</c:v>
                </c:pt>
                <c:pt idx="1">
                  <c:v>-1.1652875247470327</c:v>
                </c:pt>
                <c:pt idx="2">
                  <c:v>-1.1186061022498848</c:v>
                </c:pt>
                <c:pt idx="3">
                  <c:v>-1.0719246797527351</c:v>
                </c:pt>
                <c:pt idx="4">
                  <c:v>-1.0252432572555872</c:v>
                </c:pt>
                <c:pt idx="5">
                  <c:v>-0.97856183475843928</c:v>
                </c:pt>
                <c:pt idx="6">
                  <c:v>-0.93188041226128959</c:v>
                </c:pt>
                <c:pt idx="7">
                  <c:v>-0.88519898976414169</c:v>
                </c:pt>
                <c:pt idx="8">
                  <c:v>-0.838517567266992</c:v>
                </c:pt>
                <c:pt idx="9">
                  <c:v>-0.7918361447698441</c:v>
                </c:pt>
                <c:pt idx="10">
                  <c:v>-0.74515472227269441</c:v>
                </c:pt>
                <c:pt idx="11">
                  <c:v>-0.69847329977554651</c:v>
                </c:pt>
                <c:pt idx="12">
                  <c:v>-0.6517918772783986</c:v>
                </c:pt>
                <c:pt idx="13">
                  <c:v>-0.60511045478124892</c:v>
                </c:pt>
                <c:pt idx="14">
                  <c:v>-0.55842903228410101</c:v>
                </c:pt>
                <c:pt idx="15">
                  <c:v>-0.51174760978695133</c:v>
                </c:pt>
                <c:pt idx="16">
                  <c:v>-0.46506618728980342</c:v>
                </c:pt>
                <c:pt idx="17">
                  <c:v>-0.41838476479265374</c:v>
                </c:pt>
                <c:pt idx="18">
                  <c:v>-0.37170334229550583</c:v>
                </c:pt>
                <c:pt idx="19">
                  <c:v>-0.32502191979835793</c:v>
                </c:pt>
                <c:pt idx="20">
                  <c:v>-0.27834049730120825</c:v>
                </c:pt>
                <c:pt idx="21">
                  <c:v>-0.23165907480406034</c:v>
                </c:pt>
                <c:pt idx="22">
                  <c:v>-0.18497765230691066</c:v>
                </c:pt>
                <c:pt idx="23">
                  <c:v>-0.13829622980976275</c:v>
                </c:pt>
                <c:pt idx="24">
                  <c:v>-9.1614807312613067E-2</c:v>
                </c:pt>
                <c:pt idx="25">
                  <c:v>-4.4933384815465161E-2</c:v>
                </c:pt>
                <c:pt idx="26">
                  <c:v>1.7480376816845222E-3</c:v>
                </c:pt>
                <c:pt idx="27">
                  <c:v>4.8429460178832429E-2</c:v>
                </c:pt>
                <c:pt idx="28">
                  <c:v>9.5110882675980335E-2</c:v>
                </c:pt>
                <c:pt idx="29">
                  <c:v>0.14179230517313002</c:v>
                </c:pt>
                <c:pt idx="30">
                  <c:v>0.18847372767027792</c:v>
                </c:pt>
                <c:pt idx="31">
                  <c:v>0.23515515016742761</c:v>
                </c:pt>
                <c:pt idx="32">
                  <c:v>0.28183657266457551</c:v>
                </c:pt>
                <c:pt idx="33">
                  <c:v>0.3285179951617252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4C-4102-ABDD-71542B0E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3.3766672294445383E-3</c:v>
                </c:pt>
                <c:pt idx="1">
                  <c:v>3.2451728054518907E-3</c:v>
                </c:pt>
                <c:pt idx="2">
                  <c:v>3.1933578157432542E-3</c:v>
                </c:pt>
                <c:pt idx="3">
                  <c:v>3.1431714600031434E-3</c:v>
                </c:pt>
                <c:pt idx="4">
                  <c:v>3.0945381401825778E-3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8.3488674063056184E-2</c:v>
                </c:pt>
                <c:pt idx="1">
                  <c:v>-0.57804840591083639</c:v>
                </c:pt>
                <c:pt idx="2">
                  <c:v>-0.82189167766872584</c:v>
                </c:pt>
                <c:pt idx="3">
                  <c:v>-1.0355810052428323</c:v>
                </c:pt>
                <c:pt idx="4">
                  <c:v>-1.2234863510059439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7-4C56-A850-7038CF87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234197</xdr:colOff>
      <xdr:row>27</xdr:row>
      <xdr:rowOff>90851</xdr:rowOff>
    </xdr:from>
    <xdr:to>
      <xdr:col>6</xdr:col>
      <xdr:colOff>240766</xdr:colOff>
      <xdr:row>45</xdr:row>
      <xdr:rowOff>158512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139237-5150-B228-123B-7C5BC07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398422</xdr:colOff>
      <xdr:row>27</xdr:row>
      <xdr:rowOff>119097</xdr:rowOff>
    </xdr:from>
    <xdr:to>
      <xdr:col>14</xdr:col>
      <xdr:colOff>56836</xdr:colOff>
      <xdr:row>45</xdr:row>
      <xdr:rowOff>40270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20268B-22D8-1DBC-12A9-A9A65F26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47</xdr:row>
      <xdr:rowOff>57978</xdr:rowOff>
    </xdr:from>
    <xdr:to>
      <xdr:col>17</xdr:col>
      <xdr:colOff>345872</xdr:colOff>
      <xdr:row>63</xdr:row>
      <xdr:rowOff>70261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62BE7F4-DDAC-4CDB-86D5-E14927D12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44</xdr:row>
      <xdr:rowOff>190499</xdr:rowOff>
    </xdr:from>
    <xdr:to>
      <xdr:col>10</xdr:col>
      <xdr:colOff>298173</xdr:colOff>
      <xdr:row>67</xdr:row>
      <xdr:rowOff>3998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13B312A-100A-471A-A251-48C899971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11</xdr:col>
      <xdr:colOff>416925</xdr:colOff>
      <xdr:row>28</xdr:row>
      <xdr:rowOff>18048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1D46135-5B29-06CC-EBDD-CD6A70BE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1731"/>
          <a:ext cx="7163800" cy="331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C20-0EAF-4D24-AF85-7359C289AF95}">
  <dimension ref="A1:Q43"/>
  <sheetViews>
    <sheetView tabSelected="1" topLeftCell="A2" zoomScale="72" zoomScaleNormal="115" workbookViewId="0">
      <selection activeCell="G20" sqref="G20"/>
    </sheetView>
  </sheetViews>
  <sheetFormatPr defaultRowHeight="14.5" x14ac:dyDescent="0.35"/>
  <cols>
    <col min="2" max="2" width="11.54296875" bestFit="1" customWidth="1"/>
    <col min="6" max="6" width="11.54296875" bestFit="1" customWidth="1"/>
    <col min="7" max="7" width="10.453125" bestFit="1" customWidth="1"/>
    <col min="10" max="10" width="13.54296875" bestFit="1" customWidth="1"/>
  </cols>
  <sheetData>
    <row r="1" spans="1:17" x14ac:dyDescent="0.35">
      <c r="A1" s="2" t="str">
        <f>Pomiary!A1</f>
        <v>ub(T), C</v>
      </c>
      <c r="B1" s="2">
        <f>Pomiary!B1</f>
        <v>0.57735026918962584</v>
      </c>
      <c r="C1" t="s">
        <v>9</v>
      </c>
      <c r="D1">
        <v>1.321</v>
      </c>
    </row>
    <row r="2" spans="1:17" x14ac:dyDescent="0.35">
      <c r="A2" s="2" t="str">
        <f>Pomiary!A2</f>
        <v>ub(t), s</v>
      </c>
      <c r="B2" s="2">
        <f>Pomiary!B2</f>
        <v>5.7735026918962581E-2</v>
      </c>
      <c r="C2" t="s">
        <v>3</v>
      </c>
      <c r="D2" t="s">
        <v>7</v>
      </c>
      <c r="F2" t="s">
        <v>10</v>
      </c>
    </row>
    <row r="3" spans="1:17" x14ac:dyDescent="0.35">
      <c r="A3" s="2" t="str">
        <f>Pomiary!A3</f>
        <v>LP</v>
      </c>
      <c r="B3" s="2" t="str">
        <f>Pomiary!B3</f>
        <v>T, C</v>
      </c>
      <c r="C3" s="5" t="s">
        <v>6</v>
      </c>
      <c r="D3" s="5" t="s">
        <v>8</v>
      </c>
      <c r="E3" s="5" t="s">
        <v>12</v>
      </c>
      <c r="F3" s="5" t="s">
        <v>11</v>
      </c>
    </row>
    <row r="4" spans="1:17" x14ac:dyDescent="0.35">
      <c r="A4" s="2">
        <f>Pomiary!A4</f>
        <v>1</v>
      </c>
      <c r="B4" s="2" t="str">
        <f>_xlfn.CONCAT(FIXED(Pomiary!B4,RIGHT(TEXT($B$1,"0,00E+00"),2)+1,TRUE),"(",LEFT($B$1*10^LEN($B$1),2),")")</f>
        <v>23,00(57)</v>
      </c>
      <c r="C4" s="5" t="str">
        <f>_xlfn.CONCAT(FIXED(Pomiary!G4,RIGHT(TEXT(F4,"0,00E+00"),2)+1,TRUE),"(",LEFT(F4*10^LEN(F4),2),")")</f>
        <v>124,40(52)</v>
      </c>
      <c r="D4" s="5">
        <f>STDEVA(Pomiary!C4:E4)</f>
        <v>0.55677643628300633</v>
      </c>
      <c r="E4" s="5">
        <f>D4*$D$1/SQRT(3-1)</f>
        <v>0.52007822007848392</v>
      </c>
      <c r="F4" s="5">
        <f>SQRT(E4^2+$B$2^2)</f>
        <v>0.52327305332239049</v>
      </c>
    </row>
    <row r="5" spans="1:17" x14ac:dyDescent="0.35">
      <c r="A5" s="2">
        <f>Pomiary!A5</f>
        <v>2</v>
      </c>
      <c r="B5" s="2" t="str">
        <f>_xlfn.CONCAT(FIXED(Pomiary!B5,RIGHT(TEXT($B$1,"0,00E+00"),2)+1,TRUE),"(",LEFT($B$1*10^LEN($B$1),2),")")</f>
        <v>35,00(57)</v>
      </c>
      <c r="C5" s="5" t="str">
        <f>_xlfn.CONCAT(FIXED(Pomiary!G5,RIGHT(TEXT(F5,"0,00E+00"),2)+1,TRUE),"(",LEFT(F5*10^LEN(F5),2),")")</f>
        <v>64,2(18)</v>
      </c>
      <c r="D5" s="5">
        <f>STDEVA(Pomiary!C5:E5)</f>
        <v>1.9655363983740781</v>
      </c>
      <c r="E5" s="5">
        <f t="shared" ref="E5:E8" si="0">D5*$D$1/SQRT(3-1)</f>
        <v>1.8359840771822271</v>
      </c>
      <c r="F5" s="5">
        <f t="shared" ref="F5:F8" si="1">SQRT(E5^2+$B$2^2)</f>
        <v>1.836891631261901</v>
      </c>
    </row>
    <row r="6" spans="1:17" x14ac:dyDescent="0.35">
      <c r="A6" s="2">
        <f>Pomiary!A6</f>
        <v>3</v>
      </c>
      <c r="B6" s="2" t="str">
        <f>_xlfn.CONCAT(FIXED(Pomiary!B6,RIGHT(TEXT($B$1,"0,00E+00"),2)+1,TRUE),"(",LEFT($B$1*10^LEN($B$1),2),")")</f>
        <v>40,00(57)</v>
      </c>
      <c r="C6" s="5" t="str">
        <f>_xlfn.CONCAT(FIXED(Pomiary!G6,RIGHT(TEXT(F6,"0,00E+00"),2)+1,TRUE),"(",LEFT(F6*10^LEN(F6),2),")")</f>
        <v>50,2(12)</v>
      </c>
      <c r="D6" s="5">
        <f>STDEVA(Pomiary!C6:E6)</f>
        <v>1.301281419729543</v>
      </c>
      <c r="E6" s="5">
        <f t="shared" si="0"/>
        <v>1.2155114341982423</v>
      </c>
      <c r="F6" s="5">
        <f t="shared" si="1"/>
        <v>1.2168818266372463</v>
      </c>
    </row>
    <row r="7" spans="1:17" x14ac:dyDescent="0.35">
      <c r="A7" s="2">
        <f>Pomiary!A7</f>
        <v>4</v>
      </c>
      <c r="B7" s="2" t="str">
        <f>_xlfn.CONCAT(FIXED(Pomiary!B7,RIGHT(TEXT($B$1,"0,00E+00"),2)+1,TRUE),"(",LEFT($B$1*10^LEN($B$1),2),")")</f>
        <v>45,00(57)</v>
      </c>
      <c r="C7" s="5" t="str">
        <f>_xlfn.CONCAT(FIXED(Pomiary!G7,RIGHT(TEXT(F7,"0,00E+00"),2)+1,TRUE),"(",LEFT(F7*10^LEN(F7),2),")")</f>
        <v>40,53(97)</v>
      </c>
      <c r="D7" s="5">
        <f>STDEVA(Pomiary!C7:E7)</f>
        <v>1.0408329997330665</v>
      </c>
      <c r="E7" s="5">
        <f t="shared" si="0"/>
        <v>0.97222967536825722</v>
      </c>
      <c r="F7" s="5">
        <f t="shared" si="1"/>
        <v>0.9739424392642515</v>
      </c>
    </row>
    <row r="8" spans="1:17" x14ac:dyDescent="0.35">
      <c r="A8" s="2">
        <f>Pomiary!A8</f>
        <v>5</v>
      </c>
      <c r="B8" s="2" t="str">
        <f>_xlfn.CONCAT(FIXED(Pomiary!B8,RIGHT(TEXT($B$1,"0,00E+00"),2)+1,TRUE),"(",LEFT($B$1*10^LEN($B$1),2),")")</f>
        <v>50,00(57)</v>
      </c>
      <c r="C8" s="5" t="str">
        <f>_xlfn.CONCAT(FIXED(Pomiary!G8,RIGHT(TEXT(F8,"0,00E+00"),2)+1,TRUE),"(",LEFT(F8*10^LEN(F8),2),")")</f>
        <v>33,57(62)</v>
      </c>
      <c r="D8" s="5">
        <f>STDEVA(Pomiary!C8:E8)</f>
        <v>0.66583281184793786</v>
      </c>
      <c r="E8" s="5">
        <f t="shared" si="0"/>
        <v>0.62194647813671633</v>
      </c>
      <c r="F8" s="5">
        <f t="shared" si="1"/>
        <v>0.62462048877698395</v>
      </c>
    </row>
    <row r="9" spans="1:17" x14ac:dyDescent="0.35">
      <c r="A9" t="s">
        <v>17</v>
      </c>
      <c r="B9">
        <f>1.2018*10^(-6)</f>
        <v>1.2017999999999999E-6</v>
      </c>
      <c r="C9" t="s">
        <v>16</v>
      </c>
      <c r="D9">
        <v>8150</v>
      </c>
      <c r="K9" t="s">
        <v>26</v>
      </c>
      <c r="L9" t="s">
        <v>20</v>
      </c>
      <c r="P9" t="s">
        <v>27</v>
      </c>
      <c r="Q9" t="s">
        <v>28</v>
      </c>
    </row>
    <row r="10" spans="1:17" x14ac:dyDescent="0.35">
      <c r="A10" s="2" t="str">
        <f t="shared" ref="A10:B15" si="2">A3</f>
        <v>LP</v>
      </c>
      <c r="B10" s="2" t="str">
        <f t="shared" si="2"/>
        <v>T, C</v>
      </c>
      <c r="C10" s="5" t="s">
        <v>15</v>
      </c>
      <c r="D10" s="5" t="str">
        <f>C3</f>
        <v>tśr, s</v>
      </c>
      <c r="E10" s="5" t="str">
        <f t="shared" ref="E10:E15" si="3">F3</f>
        <v>u(tśr), s</v>
      </c>
      <c r="F10" s="6" t="s">
        <v>13</v>
      </c>
      <c r="G10" s="6" t="s">
        <v>14</v>
      </c>
      <c r="I10" t="s">
        <v>18</v>
      </c>
      <c r="J10" t="s">
        <v>19</v>
      </c>
      <c r="L10" t="s">
        <v>21</v>
      </c>
      <c r="M10" t="s">
        <v>22</v>
      </c>
      <c r="P10">
        <v>3.1041440322830982E-3</v>
      </c>
      <c r="Q10">
        <f>P10*$L$11+$M$11</f>
        <v>-1.2119689472441824</v>
      </c>
    </row>
    <row r="11" spans="1:17" x14ac:dyDescent="0.35">
      <c r="A11" s="2">
        <f t="shared" si="2"/>
        <v>1</v>
      </c>
      <c r="B11" s="2" t="str">
        <f t="shared" si="2"/>
        <v>23,00(57)</v>
      </c>
      <c r="C11" s="5">
        <v>878.8</v>
      </c>
      <c r="D11" s="5">
        <f>Pomiary!G4</f>
        <v>124.40000000000002</v>
      </c>
      <c r="E11" s="5">
        <f t="shared" si="3"/>
        <v>0.52327305332239049</v>
      </c>
      <c r="F11" s="5">
        <f>$B$9*($D$9-C11)*D11</f>
        <v>1.0870729031040001</v>
      </c>
      <c r="G11" s="5">
        <f>$B$9*($D$9-C11)*E11</f>
        <v>4.5726363118268895E-3</v>
      </c>
      <c r="I11">
        <f>1/(Pomiary!B4+273.15)</f>
        <v>3.3766672294445383E-3</v>
      </c>
      <c r="J11">
        <f>LN(F11)</f>
        <v>8.3488674063056184E-2</v>
      </c>
      <c r="L11">
        <f t="array" ref="L11:M13">LINEST(J11:J15,I11:I15,TRUE,TRUE)</f>
        <v>4668.142249714856</v>
      </c>
      <c r="M11">
        <v>-15.702554853545148</v>
      </c>
      <c r="P11">
        <f>P10+0.00001</f>
        <v>3.1141440322830982E-3</v>
      </c>
      <c r="Q11">
        <f t="shared" ref="Q11:Q43" si="4">P11*$L$11+$M$11</f>
        <v>-1.1652875247470327</v>
      </c>
    </row>
    <row r="12" spans="1:17" x14ac:dyDescent="0.35">
      <c r="A12" s="2">
        <f t="shared" si="2"/>
        <v>2</v>
      </c>
      <c r="B12" s="2" t="str">
        <f t="shared" si="2"/>
        <v>35,00(57)</v>
      </c>
      <c r="C12" s="5">
        <v>875.3</v>
      </c>
      <c r="D12" s="5">
        <f>Pomiary!G5</f>
        <v>64.166666666666671</v>
      </c>
      <c r="E12" s="5">
        <f t="shared" si="3"/>
        <v>1.836891631261901</v>
      </c>
      <c r="F12" s="5">
        <f t="shared" ref="F12:F15" si="5">$B$9*($D$9-C12)*D12</f>
        <v>0.56099212784999997</v>
      </c>
      <c r="G12" s="5">
        <f t="shared" ref="G12:G15" si="6">$B$9*($D$9-C12)*E12</f>
        <v>1.6059455763919032E-2</v>
      </c>
      <c r="I12" s="7">
        <f>1/(Pomiary!B5+273.15)</f>
        <v>3.2451728054518907E-3</v>
      </c>
      <c r="J12">
        <f t="shared" ref="J12:J15" si="7">LN(F12)</f>
        <v>-0.57804840591083639</v>
      </c>
      <c r="K12" t="s">
        <v>24</v>
      </c>
      <c r="L12">
        <v>145.21101980352057</v>
      </c>
      <c r="M12">
        <v>0.4664247368566703</v>
      </c>
      <c r="N12" t="s">
        <v>23</v>
      </c>
      <c r="P12">
        <f t="shared" ref="P12:P43" si="8">P11+0.00001</f>
        <v>3.1241440322830982E-3</v>
      </c>
      <c r="Q12">
        <f t="shared" si="4"/>
        <v>-1.1186061022498848</v>
      </c>
    </row>
    <row r="13" spans="1:17" x14ac:dyDescent="0.35">
      <c r="A13" s="2">
        <f t="shared" si="2"/>
        <v>3</v>
      </c>
      <c r="B13" s="2" t="str">
        <f t="shared" si="2"/>
        <v>40,00(57)</v>
      </c>
      <c r="C13" s="5">
        <v>868.3</v>
      </c>
      <c r="D13" s="5">
        <f>Pomiary!G6</f>
        <v>50.233333333333327</v>
      </c>
      <c r="E13" s="5">
        <f t="shared" si="3"/>
        <v>1.2168818266372463</v>
      </c>
      <c r="F13" s="5">
        <f t="shared" si="5"/>
        <v>0.43959928731399989</v>
      </c>
      <c r="G13" s="5">
        <f t="shared" si="6"/>
        <v>1.0649111819543967E-2</v>
      </c>
      <c r="I13" s="7">
        <f>1/(Pomiary!B6+273.15)</f>
        <v>3.1933578157432542E-3</v>
      </c>
      <c r="J13">
        <f t="shared" si="7"/>
        <v>-0.82189167766872584</v>
      </c>
      <c r="K13" t="s">
        <v>25</v>
      </c>
      <c r="L13">
        <v>0.99710550132686027</v>
      </c>
      <c r="M13">
        <v>3.1510409225267606E-2</v>
      </c>
      <c r="P13">
        <f t="shared" si="8"/>
        <v>3.1341440322830982E-3</v>
      </c>
      <c r="Q13">
        <f t="shared" si="4"/>
        <v>-1.0719246797527351</v>
      </c>
    </row>
    <row r="14" spans="1:17" x14ac:dyDescent="0.35">
      <c r="A14" s="2">
        <f t="shared" si="2"/>
        <v>4</v>
      </c>
      <c r="B14" s="2" t="str">
        <f t="shared" si="2"/>
        <v>45,00(57)</v>
      </c>
      <c r="C14" s="5">
        <v>862</v>
      </c>
      <c r="D14" s="5">
        <f>Pomiary!G7</f>
        <v>40.533333333333339</v>
      </c>
      <c r="E14" s="5">
        <f t="shared" si="3"/>
        <v>0.9739424392642515</v>
      </c>
      <c r="F14" s="5">
        <f t="shared" si="5"/>
        <v>0.35502005248000001</v>
      </c>
      <c r="G14" s="5">
        <f t="shared" si="6"/>
        <v>8.5304875633246801E-3</v>
      </c>
      <c r="I14" s="7">
        <f>1/(Pomiary!B7+273.15)</f>
        <v>3.1431714600031434E-3</v>
      </c>
      <c r="J14">
        <f t="shared" si="7"/>
        <v>-1.0355810052428323</v>
      </c>
      <c r="P14">
        <f t="shared" si="8"/>
        <v>3.1441440322830983E-3</v>
      </c>
      <c r="Q14">
        <f t="shared" si="4"/>
        <v>-1.0252432572555872</v>
      </c>
    </row>
    <row r="15" spans="1:17" x14ac:dyDescent="0.35">
      <c r="A15" s="2">
        <f t="shared" si="2"/>
        <v>5</v>
      </c>
      <c r="B15" s="2" t="str">
        <f t="shared" si="2"/>
        <v>50,00(57)</v>
      </c>
      <c r="C15" s="5">
        <v>857</v>
      </c>
      <c r="D15" s="5">
        <f>Pomiary!G8</f>
        <v>33.566666666666663</v>
      </c>
      <c r="E15" s="5">
        <f t="shared" si="3"/>
        <v>0.62462048877698395</v>
      </c>
      <c r="F15" s="5">
        <f t="shared" si="5"/>
        <v>0.29420268305999991</v>
      </c>
      <c r="G15" s="5">
        <f t="shared" si="6"/>
        <v>5.4746283125850226E-3</v>
      </c>
      <c r="I15" s="7">
        <f>1/(Pomiary!B8+273.15)</f>
        <v>3.0945381401825778E-3</v>
      </c>
      <c r="J15">
        <f t="shared" si="7"/>
        <v>-1.2234863510059439</v>
      </c>
      <c r="P15">
        <f t="shared" si="8"/>
        <v>3.1541440322830983E-3</v>
      </c>
      <c r="Q15">
        <f t="shared" si="4"/>
        <v>-0.97856183475843928</v>
      </c>
    </row>
    <row r="16" spans="1:17" x14ac:dyDescent="0.35">
      <c r="P16">
        <f t="shared" si="8"/>
        <v>3.1641440322830983E-3</v>
      </c>
      <c r="Q16">
        <f t="shared" si="4"/>
        <v>-0.93188041226128959</v>
      </c>
    </row>
    <row r="17" spans="16:17" x14ac:dyDescent="0.35">
      <c r="P17">
        <f t="shared" si="8"/>
        <v>3.1741440322830983E-3</v>
      </c>
      <c r="Q17">
        <f t="shared" si="4"/>
        <v>-0.88519898976414169</v>
      </c>
    </row>
    <row r="18" spans="16:17" x14ac:dyDescent="0.35">
      <c r="P18">
        <f t="shared" si="8"/>
        <v>3.1841440322830984E-3</v>
      </c>
      <c r="Q18">
        <f t="shared" si="4"/>
        <v>-0.838517567266992</v>
      </c>
    </row>
    <row r="19" spans="16:17" x14ac:dyDescent="0.35">
      <c r="P19">
        <f t="shared" si="8"/>
        <v>3.1941440322830984E-3</v>
      </c>
      <c r="Q19">
        <f t="shared" si="4"/>
        <v>-0.7918361447698441</v>
      </c>
    </row>
    <row r="20" spans="16:17" x14ac:dyDescent="0.35">
      <c r="P20">
        <f t="shared" si="8"/>
        <v>3.2041440322830984E-3</v>
      </c>
      <c r="Q20">
        <f t="shared" si="4"/>
        <v>-0.74515472227269441</v>
      </c>
    </row>
    <row r="21" spans="16:17" x14ac:dyDescent="0.35">
      <c r="P21">
        <f t="shared" si="8"/>
        <v>3.2141440322830984E-3</v>
      </c>
      <c r="Q21">
        <f t="shared" si="4"/>
        <v>-0.69847329977554651</v>
      </c>
    </row>
    <row r="22" spans="16:17" x14ac:dyDescent="0.35">
      <c r="P22">
        <f t="shared" si="8"/>
        <v>3.2241440322830985E-3</v>
      </c>
      <c r="Q22">
        <f t="shared" si="4"/>
        <v>-0.6517918772783986</v>
      </c>
    </row>
    <row r="23" spans="16:17" x14ac:dyDescent="0.35">
      <c r="P23">
        <f t="shared" si="8"/>
        <v>3.2341440322830985E-3</v>
      </c>
      <c r="Q23">
        <f t="shared" si="4"/>
        <v>-0.60511045478124892</v>
      </c>
    </row>
    <row r="24" spans="16:17" x14ac:dyDescent="0.35">
      <c r="P24">
        <f t="shared" si="8"/>
        <v>3.2441440322830985E-3</v>
      </c>
      <c r="Q24">
        <f t="shared" si="4"/>
        <v>-0.55842903228410101</v>
      </c>
    </row>
    <row r="25" spans="16:17" x14ac:dyDescent="0.35">
      <c r="P25">
        <f t="shared" si="8"/>
        <v>3.2541440322830986E-3</v>
      </c>
      <c r="Q25">
        <f t="shared" si="4"/>
        <v>-0.51174760978695133</v>
      </c>
    </row>
    <row r="26" spans="16:17" x14ac:dyDescent="0.35">
      <c r="P26">
        <f t="shared" si="8"/>
        <v>3.2641440322830986E-3</v>
      </c>
      <c r="Q26">
        <f t="shared" si="4"/>
        <v>-0.46506618728980342</v>
      </c>
    </row>
    <row r="27" spans="16:17" x14ac:dyDescent="0.35">
      <c r="P27">
        <f t="shared" si="8"/>
        <v>3.2741440322830986E-3</v>
      </c>
      <c r="Q27">
        <f t="shared" si="4"/>
        <v>-0.41838476479265374</v>
      </c>
    </row>
    <row r="28" spans="16:17" x14ac:dyDescent="0.35">
      <c r="P28">
        <f t="shared" si="8"/>
        <v>3.2841440322830986E-3</v>
      </c>
      <c r="Q28">
        <f t="shared" si="4"/>
        <v>-0.37170334229550583</v>
      </c>
    </row>
    <row r="29" spans="16:17" x14ac:dyDescent="0.35">
      <c r="P29">
        <f t="shared" si="8"/>
        <v>3.2941440322830987E-3</v>
      </c>
      <c r="Q29">
        <f t="shared" si="4"/>
        <v>-0.32502191979835793</v>
      </c>
    </row>
    <row r="30" spans="16:17" x14ac:dyDescent="0.35">
      <c r="P30">
        <f t="shared" si="8"/>
        <v>3.3041440322830987E-3</v>
      </c>
      <c r="Q30">
        <f t="shared" si="4"/>
        <v>-0.27834049730120825</v>
      </c>
    </row>
    <row r="31" spans="16:17" x14ac:dyDescent="0.35">
      <c r="P31">
        <f t="shared" si="8"/>
        <v>3.3141440322830987E-3</v>
      </c>
      <c r="Q31">
        <f t="shared" si="4"/>
        <v>-0.23165907480406034</v>
      </c>
    </row>
    <row r="32" spans="16:17" x14ac:dyDescent="0.35">
      <c r="P32">
        <f t="shared" si="8"/>
        <v>3.3241440322830987E-3</v>
      </c>
      <c r="Q32">
        <f t="shared" si="4"/>
        <v>-0.18497765230691066</v>
      </c>
    </row>
    <row r="33" spans="16:17" x14ac:dyDescent="0.35">
      <c r="P33">
        <f t="shared" si="8"/>
        <v>3.3341440322830988E-3</v>
      </c>
      <c r="Q33">
        <f t="shared" si="4"/>
        <v>-0.13829622980976275</v>
      </c>
    </row>
    <row r="34" spans="16:17" x14ac:dyDescent="0.35">
      <c r="P34">
        <f t="shared" si="8"/>
        <v>3.3441440322830988E-3</v>
      </c>
      <c r="Q34">
        <f t="shared" si="4"/>
        <v>-9.1614807312613067E-2</v>
      </c>
    </row>
    <row r="35" spans="16:17" x14ac:dyDescent="0.35">
      <c r="P35">
        <f t="shared" si="8"/>
        <v>3.3541440322830988E-3</v>
      </c>
      <c r="Q35">
        <f t="shared" si="4"/>
        <v>-4.4933384815465161E-2</v>
      </c>
    </row>
    <row r="36" spans="16:17" x14ac:dyDescent="0.35">
      <c r="P36">
        <f t="shared" si="8"/>
        <v>3.3641440322830988E-3</v>
      </c>
      <c r="Q36">
        <f t="shared" si="4"/>
        <v>1.7480376816845222E-3</v>
      </c>
    </row>
    <row r="37" spans="16:17" x14ac:dyDescent="0.35">
      <c r="P37">
        <f t="shared" si="8"/>
        <v>3.3741440322830989E-3</v>
      </c>
      <c r="Q37">
        <f t="shared" si="4"/>
        <v>4.8429460178832429E-2</v>
      </c>
    </row>
    <row r="38" spans="16:17" x14ac:dyDescent="0.35">
      <c r="P38">
        <f t="shared" si="8"/>
        <v>3.3841440322830989E-3</v>
      </c>
      <c r="Q38">
        <f t="shared" si="4"/>
        <v>9.5110882675980335E-2</v>
      </c>
    </row>
    <row r="39" spans="16:17" x14ac:dyDescent="0.35">
      <c r="P39">
        <f t="shared" si="8"/>
        <v>3.3941440322830989E-3</v>
      </c>
      <c r="Q39">
        <f t="shared" si="4"/>
        <v>0.14179230517313002</v>
      </c>
    </row>
    <row r="40" spans="16:17" x14ac:dyDescent="0.35">
      <c r="P40">
        <f t="shared" si="8"/>
        <v>3.4041440322830989E-3</v>
      </c>
      <c r="Q40">
        <f t="shared" si="4"/>
        <v>0.18847372767027792</v>
      </c>
    </row>
    <row r="41" spans="16:17" x14ac:dyDescent="0.35">
      <c r="P41">
        <f t="shared" si="8"/>
        <v>3.414144032283099E-3</v>
      </c>
      <c r="Q41">
        <f t="shared" si="4"/>
        <v>0.23515515016742761</v>
      </c>
    </row>
    <row r="42" spans="16:17" x14ac:dyDescent="0.35">
      <c r="P42">
        <f t="shared" si="8"/>
        <v>3.424144032283099E-3</v>
      </c>
      <c r="Q42">
        <f t="shared" si="4"/>
        <v>0.28183657266457551</v>
      </c>
    </row>
    <row r="43" spans="16:17" x14ac:dyDescent="0.35">
      <c r="P43">
        <f t="shared" si="8"/>
        <v>3.434144032283099E-3</v>
      </c>
      <c r="Q43">
        <f t="shared" si="4"/>
        <v>0.3285179951617252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80" zoomScaleNormal="190" workbookViewId="0">
      <selection activeCell="C4" sqref="C4:E8"/>
    </sheetView>
  </sheetViews>
  <sheetFormatPr defaultColWidth="8.7265625" defaultRowHeight="14.5" x14ac:dyDescent="0.35"/>
  <cols>
    <col min="1" max="1" width="8.7265625" style="1"/>
    <col min="2" max="2" width="9.1796875" style="1" customWidth="1"/>
    <col min="3" max="16384" width="8.7265625" style="1"/>
  </cols>
  <sheetData>
    <row r="1" spans="1:7" x14ac:dyDescent="0.35">
      <c r="A1" s="2" t="s">
        <v>0</v>
      </c>
      <c r="B1" s="2">
        <f>1/SQRT(3)</f>
        <v>0.57735026918962584</v>
      </c>
    </row>
    <row r="2" spans="1:7" x14ac:dyDescent="0.35">
      <c r="A2" s="2" t="s">
        <v>1</v>
      </c>
      <c r="B2" s="2">
        <f>0.1/SQRT(3)</f>
        <v>5.7735026918962581E-2</v>
      </c>
      <c r="C2" s="4" t="s">
        <v>4</v>
      </c>
      <c r="D2" s="3"/>
      <c r="E2" s="3"/>
    </row>
    <row r="3" spans="1:7" x14ac:dyDescent="0.35">
      <c r="A3" s="2" t="s">
        <v>2</v>
      </c>
      <c r="B3" s="2" t="s">
        <v>5</v>
      </c>
      <c r="C3" s="2">
        <v>1</v>
      </c>
      <c r="D3" s="2">
        <v>2</v>
      </c>
      <c r="E3" s="2">
        <v>3</v>
      </c>
      <c r="G3" s="1" t="s">
        <v>6</v>
      </c>
    </row>
    <row r="4" spans="1:7" x14ac:dyDescent="0.35">
      <c r="A4" s="2">
        <v>1</v>
      </c>
      <c r="B4" s="2">
        <v>23</v>
      </c>
      <c r="C4" s="2">
        <v>124.5</v>
      </c>
      <c r="D4" s="2">
        <v>123.8</v>
      </c>
      <c r="E4" s="2">
        <v>124.9</v>
      </c>
      <c r="G4" s="1">
        <f>AVERAGE(C4:E4)</f>
        <v>124.40000000000002</v>
      </c>
    </row>
    <row r="5" spans="1:7" x14ac:dyDescent="0.35">
      <c r="A5" s="2">
        <v>2</v>
      </c>
      <c r="B5" s="2">
        <v>35</v>
      </c>
      <c r="C5" s="2">
        <v>66.400000000000006</v>
      </c>
      <c r="D5" s="2">
        <v>63.4</v>
      </c>
      <c r="E5" s="2">
        <v>62.7</v>
      </c>
      <c r="G5" s="1">
        <f>AVERAGE(C5:E5)</f>
        <v>64.166666666666671</v>
      </c>
    </row>
    <row r="6" spans="1:7" x14ac:dyDescent="0.35">
      <c r="A6" s="2">
        <v>3</v>
      </c>
      <c r="B6" s="2">
        <v>40</v>
      </c>
      <c r="C6" s="2">
        <v>51.5</v>
      </c>
      <c r="D6" s="2">
        <v>48.9</v>
      </c>
      <c r="E6" s="2">
        <v>50.3</v>
      </c>
      <c r="G6" s="1">
        <f>AVERAGE(C6:E6)</f>
        <v>50.233333333333327</v>
      </c>
    </row>
    <row r="7" spans="1:7" x14ac:dyDescent="0.35">
      <c r="A7" s="2">
        <v>4</v>
      </c>
      <c r="B7" s="2">
        <v>45</v>
      </c>
      <c r="C7" s="2">
        <v>41.7</v>
      </c>
      <c r="D7" s="2">
        <v>40.200000000000003</v>
      </c>
      <c r="E7" s="2">
        <v>39.700000000000003</v>
      </c>
      <c r="G7" s="1">
        <f>AVERAGE(C7:E7)</f>
        <v>40.533333333333339</v>
      </c>
    </row>
    <row r="8" spans="1:7" x14ac:dyDescent="0.35">
      <c r="A8" s="2">
        <v>5</v>
      </c>
      <c r="B8" s="2">
        <v>50</v>
      </c>
      <c r="C8" s="2">
        <v>34.299999999999997</v>
      </c>
      <c r="D8" s="2">
        <v>33.4</v>
      </c>
      <c r="E8" s="2">
        <v>33</v>
      </c>
      <c r="G8" s="1">
        <f>AVERAGE(C8:E8)</f>
        <v>33.566666666666663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2023-04-19T08:22:14Z</dcterms:modified>
</cp:coreProperties>
</file>