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tth\github\spreadsheetCoder\python\examples\"/>
    </mc:Choice>
  </mc:AlternateContent>
  <xr:revisionPtr revIDLastSave="0" documentId="13_ncr:1_{FA2AED45-628B-4CED-BD10-B792DC5A4B7C}" xr6:coauthVersionLast="47" xr6:coauthVersionMax="47" xr10:uidLastSave="{00000000-0000-0000-0000-000000000000}"/>
  <bookViews>
    <workbookView xWindow="-110" yWindow="-110" windowWidth="19420" windowHeight="11500" xr2:uid="{F071AFD5-92AA-486D-B926-E4CA794AAEC1}"/>
  </bookViews>
  <sheets>
    <sheet name="CmplxPeriod" sheetId="1" r:id="rId1"/>
  </sheets>
  <definedNames>
    <definedName name="Input_Balance" localSheetId="0">CmplxPeriod!$G$9</definedName>
    <definedName name="Input_Length" localSheetId="0">CmplxPeriod!$G$7</definedName>
    <definedName name="Input_Rate" localSheetId="0">CmplxPeriod!$G$8</definedName>
    <definedName name="Inputs" localSheetId="0">CmplxPeriod!$G$7:$G$9</definedName>
    <definedName name="Output_Avbal" localSheetId="0">CmplxPeriod!$Q$7</definedName>
    <definedName name="Output_AvInt" localSheetId="0">CmplxPeriod!$Q$8</definedName>
    <definedName name="Output_TotInt" localSheetId="0">CmplxPeriod!$Q$9</definedName>
    <definedName name="Outputs" localSheetId="0">CmplxPeriod!$Q$7:$Q$9</definedName>
    <definedName name="TestCases" localSheetId="0">CmplxPeriod!$F$61:$H$84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6" i="1" l="1"/>
  <c r="K16" i="1" s="1"/>
  <c r="M9" i="1"/>
  <c r="M8" i="1"/>
  <c r="M7" i="1"/>
  <c r="L16" i="1"/>
  <c r="H17" i="1"/>
  <c r="J17" i="1" s="1"/>
  <c r="K17" i="1" s="1"/>
  <c r="K9" i="1"/>
  <c r="K8" i="1"/>
  <c r="K7" i="1"/>
  <c r="AB20" i="1" a="1"/>
  <c r="AB19" i="1" a="1"/>
  <c r="AB22" i="1" a="1"/>
  <c r="AB18" i="1" a="1"/>
  <c r="AB16" i="1" a="1"/>
  <c r="AB21" i="1" a="1"/>
  <c r="AB17" i="1" a="1"/>
  <c r="L84" i="1" a="1"/>
  <c r="L83" i="1" a="1"/>
  <c r="L82" i="1" a="1"/>
  <c r="L81" i="1" a="1"/>
  <c r="L80" i="1" a="1"/>
  <c r="L79" i="1" a="1"/>
  <c r="L78" i="1" a="1"/>
  <c r="L77" i="1" a="1"/>
  <c r="L76" i="1" a="1"/>
  <c r="L75" i="1" a="1"/>
  <c r="L74" i="1" a="1"/>
  <c r="L73" i="1" a="1"/>
  <c r="L72" i="1" a="1"/>
  <c r="L71" i="1" a="1"/>
  <c r="L70" i="1" a="1"/>
  <c r="L69" i="1" a="1"/>
  <c r="L68" i="1" a="1"/>
  <c r="L67" i="1" a="1"/>
  <c r="L66" i="1" a="1"/>
  <c r="L65" i="1" a="1"/>
  <c r="L64" i="1" a="1"/>
  <c r="L63" i="1" a="1"/>
  <c r="L62" i="1" a="1"/>
  <c r="L61" i="1" a="1"/>
  <c r="I11" i="1" a="1"/>
  <c r="I12" i="1" a="1"/>
  <c r="M84" i="1" l="1"/>
  <c r="P84" i="1" s="1"/>
  <c r="N84" i="1"/>
  <c r="Q84" i="1" s="1"/>
  <c r="L84" i="1"/>
  <c r="O84" i="1" s="1"/>
  <c r="R84" i="1" s="1"/>
  <c r="L83" i="1"/>
  <c r="O83" i="1" s="1"/>
  <c r="M83" i="1"/>
  <c r="P83" i="1" s="1"/>
  <c r="N83" i="1"/>
  <c r="Q83" i="1" s="1"/>
  <c r="N82" i="1"/>
  <c r="Q82" i="1" s="1"/>
  <c r="L82" i="1"/>
  <c r="O82" i="1" s="1"/>
  <c r="M82" i="1"/>
  <c r="P82" i="1" s="1"/>
  <c r="L81" i="1"/>
  <c r="O81" i="1" s="1"/>
  <c r="M81" i="1"/>
  <c r="P81" i="1" s="1"/>
  <c r="N81" i="1"/>
  <c r="Q81" i="1" s="1"/>
  <c r="M80" i="1"/>
  <c r="P80" i="1" s="1"/>
  <c r="N80" i="1"/>
  <c r="Q80" i="1" s="1"/>
  <c r="L80" i="1"/>
  <c r="O80" i="1" s="1"/>
  <c r="R80" i="1" s="1"/>
  <c r="L79" i="1"/>
  <c r="O79" i="1" s="1"/>
  <c r="M79" i="1"/>
  <c r="P79" i="1" s="1"/>
  <c r="N79" i="1"/>
  <c r="Q79" i="1" s="1"/>
  <c r="M78" i="1"/>
  <c r="P78" i="1" s="1"/>
  <c r="N78" i="1"/>
  <c r="Q78" i="1" s="1"/>
  <c r="L78" i="1"/>
  <c r="O78" i="1" s="1"/>
  <c r="R78" i="1" s="1"/>
  <c r="L77" i="1"/>
  <c r="O77" i="1" s="1"/>
  <c r="N77" i="1"/>
  <c r="Q77" i="1" s="1"/>
  <c r="M77" i="1"/>
  <c r="P77" i="1" s="1"/>
  <c r="L76" i="1"/>
  <c r="O76" i="1" s="1"/>
  <c r="M76" i="1"/>
  <c r="P76" i="1" s="1"/>
  <c r="N76" i="1"/>
  <c r="Q76" i="1" s="1"/>
  <c r="L75" i="1"/>
  <c r="O75" i="1" s="1"/>
  <c r="M75" i="1"/>
  <c r="P75" i="1" s="1"/>
  <c r="N75" i="1"/>
  <c r="Q75" i="1" s="1"/>
  <c r="L74" i="1"/>
  <c r="O74" i="1" s="1"/>
  <c r="M74" i="1"/>
  <c r="P74" i="1" s="1"/>
  <c r="N74" i="1"/>
  <c r="Q74" i="1" s="1"/>
  <c r="L73" i="1"/>
  <c r="O73" i="1" s="1"/>
  <c r="M73" i="1"/>
  <c r="P73" i="1" s="1"/>
  <c r="N73" i="1"/>
  <c r="Q73" i="1" s="1"/>
  <c r="L72" i="1"/>
  <c r="O72" i="1" s="1"/>
  <c r="M72" i="1"/>
  <c r="P72" i="1" s="1"/>
  <c r="N72" i="1"/>
  <c r="Q72" i="1" s="1"/>
  <c r="L71" i="1"/>
  <c r="O71" i="1" s="1"/>
  <c r="M71" i="1"/>
  <c r="P71" i="1" s="1"/>
  <c r="N71" i="1"/>
  <c r="Q71" i="1" s="1"/>
  <c r="M70" i="1"/>
  <c r="P70" i="1" s="1"/>
  <c r="L70" i="1"/>
  <c r="O70" i="1" s="1"/>
  <c r="R70" i="1" s="1"/>
  <c r="N70" i="1"/>
  <c r="Q70" i="1" s="1"/>
  <c r="L69" i="1"/>
  <c r="O69" i="1" s="1"/>
  <c r="M69" i="1"/>
  <c r="P69" i="1" s="1"/>
  <c r="N69" i="1"/>
  <c r="Q69" i="1" s="1"/>
  <c r="L68" i="1"/>
  <c r="O68" i="1" s="1"/>
  <c r="M68" i="1"/>
  <c r="P68" i="1" s="1"/>
  <c r="N68" i="1"/>
  <c r="Q68" i="1" s="1"/>
  <c r="L67" i="1"/>
  <c r="O67" i="1" s="1"/>
  <c r="M67" i="1"/>
  <c r="P67" i="1" s="1"/>
  <c r="N67" i="1"/>
  <c r="Q67" i="1" s="1"/>
  <c r="L66" i="1"/>
  <c r="O66" i="1" s="1"/>
  <c r="M66" i="1"/>
  <c r="P66" i="1" s="1"/>
  <c r="N66" i="1"/>
  <c r="Q66" i="1" s="1"/>
  <c r="L65" i="1"/>
  <c r="O65" i="1" s="1"/>
  <c r="R65" i="1" s="1"/>
  <c r="M65" i="1"/>
  <c r="P65" i="1" s="1"/>
  <c r="N65" i="1"/>
  <c r="Q65" i="1" s="1"/>
  <c r="M64" i="1"/>
  <c r="P64" i="1" s="1"/>
  <c r="L64" i="1"/>
  <c r="O64" i="1" s="1"/>
  <c r="N64" i="1"/>
  <c r="Q64" i="1" s="1"/>
  <c r="L63" i="1"/>
  <c r="O63" i="1" s="1"/>
  <c r="M63" i="1"/>
  <c r="P63" i="1" s="1"/>
  <c r="N63" i="1"/>
  <c r="Q63" i="1" s="1"/>
  <c r="L62" i="1"/>
  <c r="O62" i="1" s="1"/>
  <c r="M62" i="1"/>
  <c r="P62" i="1" s="1"/>
  <c r="N62" i="1"/>
  <c r="Q62" i="1" s="1"/>
  <c r="L61" i="1"/>
  <c r="O61" i="1" s="1"/>
  <c r="M61" i="1"/>
  <c r="P61" i="1" s="1"/>
  <c r="N61" i="1"/>
  <c r="Q61" i="1" s="1"/>
  <c r="AG16" i="1"/>
  <c r="AF16" i="1"/>
  <c r="AG20" i="1"/>
  <c r="AF20" i="1"/>
  <c r="AG19" i="1"/>
  <c r="AF19" i="1"/>
  <c r="AG21" i="1"/>
  <c r="AF21" i="1"/>
  <c r="AG18" i="1"/>
  <c r="AF18" i="1"/>
  <c r="AF17" i="1"/>
  <c r="AG17" i="1"/>
  <c r="AG22" i="1"/>
  <c r="AF22" i="1"/>
  <c r="AB20" i="1"/>
  <c r="AE20" i="1" s="1"/>
  <c r="AB19" i="1"/>
  <c r="AE19" i="1" s="1"/>
  <c r="AB21" i="1"/>
  <c r="AE21" i="1" s="1"/>
  <c r="AB18" i="1"/>
  <c r="AE18" i="1" s="1"/>
  <c r="AB17" i="1"/>
  <c r="AE17" i="1" s="1"/>
  <c r="AB22" i="1"/>
  <c r="AE22" i="1" s="1"/>
  <c r="AB16" i="1"/>
  <c r="AE16" i="1" s="1"/>
  <c r="I11" i="1"/>
  <c r="J11" i="1"/>
  <c r="K11" i="1"/>
  <c r="H18" i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J45" i="1" s="1"/>
  <c r="L17" i="1"/>
  <c r="I12" i="1"/>
  <c r="J12" i="1"/>
  <c r="K12" i="1"/>
  <c r="R83" i="1" l="1"/>
  <c r="R82" i="1"/>
  <c r="R81" i="1"/>
  <c r="R79" i="1"/>
  <c r="R77" i="1"/>
  <c r="R76" i="1"/>
  <c r="R75" i="1"/>
  <c r="R74" i="1"/>
  <c r="R73" i="1"/>
  <c r="R72" i="1"/>
  <c r="R71" i="1"/>
  <c r="R69" i="1"/>
  <c r="R68" i="1"/>
  <c r="R67" i="1"/>
  <c r="R66" i="1"/>
  <c r="R64" i="1"/>
  <c r="R63" i="1"/>
  <c r="R62" i="1"/>
  <c r="R61" i="1"/>
  <c r="J32" i="1"/>
  <c r="K32" i="1" s="1"/>
  <c r="L33" i="1" s="1"/>
  <c r="J35" i="1"/>
  <c r="K35" i="1" s="1"/>
  <c r="L36" i="1" s="1"/>
  <c r="J24" i="1"/>
  <c r="K24" i="1" s="1"/>
  <c r="L25" i="1" s="1"/>
  <c r="J18" i="1"/>
  <c r="K18" i="1" s="1"/>
  <c r="L19" i="1" s="1"/>
  <c r="J43" i="1"/>
  <c r="K43" i="1" s="1"/>
  <c r="L44" i="1" s="1"/>
  <c r="J27" i="1"/>
  <c r="K27" i="1" s="1"/>
  <c r="L28" i="1" s="1"/>
  <c r="J41" i="1"/>
  <c r="K41" i="1" s="1"/>
  <c r="L42" i="1" s="1"/>
  <c r="J19" i="1"/>
  <c r="K19" i="1" s="1"/>
  <c r="L20" i="1" s="1"/>
  <c r="J33" i="1"/>
  <c r="K33" i="1" s="1"/>
  <c r="L34" i="1" s="1"/>
  <c r="J38" i="1"/>
  <c r="K38" i="1" s="1"/>
  <c r="L39" i="1" s="1"/>
  <c r="J40" i="1"/>
  <c r="K40" i="1" s="1"/>
  <c r="L41" i="1" s="1"/>
  <c r="J31" i="1"/>
  <c r="K31" i="1" s="1"/>
  <c r="L32" i="1" s="1"/>
  <c r="J23" i="1"/>
  <c r="K23" i="1" s="1"/>
  <c r="L24" i="1" s="1"/>
  <c r="J44" i="1"/>
  <c r="K44" i="1" s="1"/>
  <c r="L45" i="1" s="1"/>
  <c r="K45" i="1"/>
  <c r="J36" i="1"/>
  <c r="K36" i="1" s="1"/>
  <c r="L37" i="1" s="1"/>
  <c r="J37" i="1"/>
  <c r="K37" i="1" s="1"/>
  <c r="L38" i="1" s="1"/>
  <c r="J28" i="1"/>
  <c r="K28" i="1" s="1"/>
  <c r="L29" i="1" s="1"/>
  <c r="J42" i="1"/>
  <c r="K42" i="1" s="1"/>
  <c r="L43" i="1" s="1"/>
  <c r="J25" i="1"/>
  <c r="K25" i="1" s="1"/>
  <c r="L26" i="1" s="1"/>
  <c r="J30" i="1"/>
  <c r="K30" i="1" s="1"/>
  <c r="L31" i="1" s="1"/>
  <c r="J29" i="1"/>
  <c r="K29" i="1" s="1"/>
  <c r="L30" i="1" s="1"/>
  <c r="J20" i="1"/>
  <c r="K20" i="1" s="1"/>
  <c r="L21" i="1" s="1"/>
  <c r="J34" i="1"/>
  <c r="K34" i="1" s="1"/>
  <c r="L35" i="1" s="1"/>
  <c r="J22" i="1"/>
  <c r="K22" i="1" s="1"/>
  <c r="L23" i="1" s="1"/>
  <c r="J21" i="1"/>
  <c r="K21" i="1" s="1"/>
  <c r="L22" i="1" s="1"/>
  <c r="J26" i="1"/>
  <c r="K26" i="1" s="1"/>
  <c r="L27" i="1" s="1"/>
  <c r="J39" i="1"/>
  <c r="K39" i="1" s="1"/>
  <c r="L40" i="1" s="1"/>
  <c r="L18" i="1"/>
  <c r="U60" i="1" l="1"/>
  <c r="K48" i="1"/>
  <c r="N7" i="1" s="1"/>
  <c r="K52" i="1"/>
  <c r="Q9" i="1" s="1"/>
  <c r="K50" i="1" l="1"/>
  <c r="Q8" i="1" s="1"/>
  <c r="N9" i="1"/>
  <c r="Q7" i="1"/>
  <c r="N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<sst xmlns="http://schemas.openxmlformats.org/spreadsheetml/2006/main" count="64" uniqueCount="32">
  <si>
    <t>min</t>
  </si>
  <si>
    <t>max</t>
  </si>
  <si>
    <t>ToUse</t>
  </si>
  <si>
    <t>Range Test</t>
  </si>
  <si>
    <t>Inputs</t>
  </si>
  <si>
    <t>Period</t>
  </si>
  <si>
    <t>Length</t>
  </si>
  <si>
    <t>Rate</t>
  </si>
  <si>
    <t>Balance</t>
  </si>
  <si>
    <t>Discount Rate</t>
  </si>
  <si>
    <t>Other Paremeters</t>
  </si>
  <si>
    <t>PayoffRate</t>
  </si>
  <si>
    <t>Interest charged</t>
  </si>
  <si>
    <t>Interest</t>
  </si>
  <si>
    <t>Average balance</t>
  </si>
  <si>
    <t>Total interest</t>
  </si>
  <si>
    <t>CmplxPeriod</t>
  </si>
  <si>
    <t>Avbal</t>
  </si>
  <si>
    <t>AvInt</t>
  </si>
  <si>
    <t>TotInt</t>
  </si>
  <si>
    <t>Outputs</t>
  </si>
  <si>
    <t>Average Interest</t>
  </si>
  <si>
    <t>First 3 Rows are Reserved</t>
  </si>
  <si>
    <t>SC_ExcelStrict</t>
  </si>
  <si>
    <t>Test Values</t>
  </si>
  <si>
    <t>Calc Values</t>
  </si>
  <si>
    <t>Diff</t>
  </si>
  <si>
    <t>Test Outputs</t>
  </si>
  <si>
    <t>Calc Outputs</t>
  </si>
  <si>
    <t>Compare</t>
  </si>
  <si>
    <t>This Test Diff</t>
  </si>
  <si>
    <t>Total Diff: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</si>
</sst>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B07BD7"/>
        <bgColor indexed="64"/>
      </patternFill>
    </fill>
    <fill>
      <patternFill patternType="solid">
        <fgColor rgb="FFFFDB6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3" fontId="0" fillId="0" borderId="0" xfId="0" applyNumberFormat="1"/>
    <xf numFmtId="0" fontId="2" fillId="0" borderId="0" xfId="0" applyFont="1"/>
    <xf numFmtId="43" fontId="0" fillId="0" borderId="0" xfId="1" applyFont="1"/>
    <xf numFmtId="43" fontId="0" fillId="0" borderId="0" xfId="0" applyNumberFormat="1"/>
    <xf numFmtId="0" fontId="0" fillId="2" borderId="1" xfId="0" applyFill="1" applyBorder="1"/>
    <xf numFmtId="43" fontId="0" fillId="3" borderId="0" xfId="0" applyNumberFormat="1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330200</xdr:colOff>
      <xdr:row>3</xdr:row>
      <xdr:rowOff>133350</xdr:rowOff>
    </xdr:from>
    <xdr:to>
      <xdr:col>4</xdr:col>
      <xdr:colOff>31750</xdr:colOff>
      <xdr:row>19</xdr:row>
      <xdr:rowOff>82550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2CA5DC5-F77E-BE23-FDC0-4B7B55A9FE01}"/>
            </a:ext>
          </a:extLst>
        </xdr:cNvPr>
        <xdr:cNvSpPr txBox="1"/>
      </xdr:nvSpPr>
      <xdr:spPr>
        <a:xfrm>
          <a:off x="330200" y="685800"/>
          <a:ext cx="2139950" cy="289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Because this is a large calculation, the XML definition for it will not fit</a:t>
          </a:r>
          <a:r>
            <a:rPr lang="en-US" sz="1100" baseline="0"/>
            <a:t> on this page. When asked, choose to save it to the default folder.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9F1A8-2624-4A15-918D-134C590A78B1}">
  <sheetPr codeName="Sheet1"/>
  <dimension ref="A1:AG84"/>
  <sheetViews>
    <sheetView tabSelected="1" workbookViewId="0">
      <selection activeCell="P7" sqref="P7"/>
    </sheetView>
  </sheetViews>
  <sheetFormatPr defaultRowHeight="14.5" x14ac:dyDescent="0.35"/>
  <cols>
    <col min="8" max="8" width="9.7265625" bestFit="1" customWidth="1"/>
    <col min="10" max="10" width="9.81640625" bestFit="1" customWidth="1"/>
    <col min="11" max="11" width="10.08984375" bestFit="1" customWidth="1"/>
    <col min="12" max="12" width="9.08984375" bestFit="1" customWidth="1"/>
    <col min="13" max="13" width="18.6328125" customWidth="1"/>
    <col min="14" max="14" width="9.08984375" bestFit="1" customWidth="1"/>
    <col min="17" max="17" width="9.08984375" bestFit="1" customWidth="1"/>
  </cols>
  <sheetData>
    <row r="1" spans="1:33" x14ac:dyDescent="0.35">
      <c r="A1" t="s">
        <v>22</v>
      </c>
      <c r="B1" t="s">
        <v>23</v>
      </c>
    </row>
    <row r="2" spans="1:33" x14ac:dyDescent="0.35">
      <c r="A2" t="s">
        <v>22</v>
      </c>
    </row>
    <row r="3" spans="1:33" x14ac:dyDescent="0.35">
      <c r="A3" t="s">
        <v>22</v>
      </c>
    </row>
    <row r="5" spans="1:33" x14ac:dyDescent="0.35">
      <c r="I5" t="s">
        <v>3</v>
      </c>
    </row>
    <row r="6" spans="1:33" x14ac:dyDescent="0.35">
      <c r="F6" s="2" t="s">
        <v>4</v>
      </c>
      <c r="I6" t="s">
        <v>0</v>
      </c>
      <c r="J6" t="s">
        <v>1</v>
      </c>
      <c r="K6" t="s">
        <v>2</v>
      </c>
      <c r="M6" s="2" t="s">
        <v>20</v>
      </c>
      <c r="P6" t="s">
        <v>16</v>
      </c>
    </row>
    <row r="7" spans="1:33" x14ac:dyDescent="0.35">
      <c r="F7" t="s">
        <v>6</v>
      </c>
      <c r="G7" s="5">
        <v>25</v>
      </c>
      <c r="I7">
        <v>1</v>
      </c>
      <c r="J7">
        <v>30</v>
      </c>
      <c r="K7">
        <f>MIN(MAX(G7,I7),J7)</f>
        <v>25</v>
      </c>
      <c r="M7" t="str">
        <f>J47</f>
        <v>Average balance</v>
      </c>
      <c r="N7" s="4">
        <f>K48</f>
        <v>3630.8160072917408</v>
      </c>
      <c r="P7" t="s">
        <v>17</v>
      </c>
      <c r="Q7" s="6">
        <f>K48</f>
        <v>3630.8160072917408</v>
      </c>
    </row>
    <row r="8" spans="1:33" x14ac:dyDescent="0.35">
      <c r="F8" t="s">
        <v>7</v>
      </c>
      <c r="G8" s="5">
        <v>0.1</v>
      </c>
      <c r="I8">
        <v>1E-4</v>
      </c>
      <c r="J8">
        <v>1</v>
      </c>
      <c r="K8">
        <f>MIN(MAX(G8,I8),J8)</f>
        <v>0.1</v>
      </c>
      <c r="M8" t="str">
        <f>J49</f>
        <v>Average Interest</v>
      </c>
      <c r="N8">
        <f>K50</f>
        <v>199.69488040104585</v>
      </c>
      <c r="P8" t="s">
        <v>18</v>
      </c>
      <c r="Q8" s="7">
        <f>K50</f>
        <v>199.69488040104585</v>
      </c>
    </row>
    <row r="9" spans="1:33" x14ac:dyDescent="0.35">
      <c r="F9" t="s">
        <v>8</v>
      </c>
      <c r="G9" s="5">
        <v>10000</v>
      </c>
      <c r="I9">
        <v>1</v>
      </c>
      <c r="J9" s="1">
        <v>10000000</v>
      </c>
      <c r="K9">
        <f>MIN(MAX(G9,I9),J9)</f>
        <v>10000</v>
      </c>
      <c r="M9" t="str">
        <f>J51</f>
        <v>Total interest</v>
      </c>
      <c r="N9">
        <f>K52</f>
        <v>4992.3720100261462</v>
      </c>
      <c r="P9" t="s">
        <v>19</v>
      </c>
      <c r="Q9" s="7">
        <f>K52</f>
        <v>4992.3720100261462</v>
      </c>
    </row>
    <row r="11" spans="1:33" x14ac:dyDescent="0.35">
      <c r="F11" t="s">
        <v>10</v>
      </c>
      <c r="I11" t="str">
        <f t="array" ref="I11:K11">CmplxPeriod(G7,G8,G9,-1)</f>
        <v>Avbal</v>
      </c>
      <c r="J11" t="str">
        <v>AvInt</v>
      </c>
      <c r="K11" t="str">
        <v>TotInt</v>
      </c>
    </row>
    <row r="12" spans="1:33" x14ac:dyDescent="0.35">
      <c r="F12" t="s">
        <v>9</v>
      </c>
      <c r="G12">
        <v>0.09</v>
      </c>
      <c r="I12">
        <f t="array" ref="I12:K12">CmplxPeriod(G7,G8,G9)</f>
        <v>3630.8160072917399</v>
      </c>
      <c r="J12">
        <v>199.69488040104582</v>
      </c>
      <c r="K12">
        <v>4992.3720100261453</v>
      </c>
    </row>
    <row r="13" spans="1:33" x14ac:dyDescent="0.35">
      <c r="F13" t="s">
        <v>13</v>
      </c>
      <c r="G13">
        <v>0.05</v>
      </c>
    </row>
    <row r="14" spans="1:33" x14ac:dyDescent="0.35">
      <c r="Y14" t="s">
        <v>24</v>
      </c>
      <c r="AB14" t="s">
        <v>25</v>
      </c>
      <c r="AE14" t="s">
        <v>26</v>
      </c>
    </row>
    <row r="15" spans="1:33" x14ac:dyDescent="0.35">
      <c r="H15" t="s">
        <v>5</v>
      </c>
      <c r="I15" t="s">
        <v>9</v>
      </c>
      <c r="J15" t="s">
        <v>11</v>
      </c>
      <c r="K15" t="s">
        <v>8</v>
      </c>
      <c r="L15" t="s">
        <v>12</v>
      </c>
      <c r="V15" t="s">
        <v>6</v>
      </c>
      <c r="W15" t="s">
        <v>7</v>
      </c>
      <c r="X15" t="s">
        <v>8</v>
      </c>
      <c r="Y15" t="s">
        <v>17</v>
      </c>
      <c r="Z15" t="s">
        <v>18</v>
      </c>
      <c r="AA15" t="s">
        <v>19</v>
      </c>
      <c r="AB15" t="s">
        <v>17</v>
      </c>
      <c r="AC15" t="s">
        <v>18</v>
      </c>
      <c r="AD15" t="s">
        <v>19</v>
      </c>
      <c r="AE15" t="s">
        <v>17</v>
      </c>
      <c r="AF15" t="s">
        <v>18</v>
      </c>
      <c r="AG15" t="s">
        <v>19</v>
      </c>
    </row>
    <row r="16" spans="1:33" x14ac:dyDescent="0.35">
      <c r="H16">
        <v>1</v>
      </c>
      <c r="J16" s="3">
        <f>1/(1+$G$8)^H16</f>
        <v>0.90909090909090906</v>
      </c>
      <c r="K16" s="4">
        <f>IF(H16&gt;$G$7,0,$G$9*J16)</f>
        <v>9090.9090909090901</v>
      </c>
      <c r="L16">
        <f>IF(H16&gt;$G$7,0,G9*$G$13)</f>
        <v>500</v>
      </c>
      <c r="V16">
        <v>25</v>
      </c>
      <c r="W16">
        <v>0.1</v>
      </c>
      <c r="X16">
        <v>10000</v>
      </c>
      <c r="Y16">
        <v>3630.8160072917408</v>
      </c>
      <c r="Z16">
        <v>199.69488040104585</v>
      </c>
      <c r="AA16">
        <v>4992.3720100261462</v>
      </c>
      <c r="AB16" cm="1">
        <f t="array" ref="AB16:AD16">CmplxPeriod(V16,W16,X16)</f>
        <v>3630.8160072917399</v>
      </c>
      <c r="AC16">
        <v>199.69488040104582</v>
      </c>
      <c r="AD16">
        <v>4992.3720100261453</v>
      </c>
      <c r="AE16">
        <f>Y16-AB16</f>
        <v>0</v>
      </c>
      <c r="AF16">
        <f t="shared" ref="AF16:AF22" si="0">Z16-AC16</f>
        <v>0</v>
      </c>
      <c r="AG16">
        <f t="shared" ref="AG16:AG22" si="1">AA16-AD16</f>
        <v>0</v>
      </c>
    </row>
    <row r="17" spans="8:33" x14ac:dyDescent="0.35">
      <c r="H17">
        <f>H16+1</f>
        <v>2</v>
      </c>
      <c r="J17" s="3">
        <f t="shared" ref="J17:J45" si="2">1/(1+$G$8)^H17</f>
        <v>0.82644628099173545</v>
      </c>
      <c r="K17" s="4">
        <f t="shared" ref="K17:K45" si="3">IF(H17&gt;$G$7,0,$G$9*J17)</f>
        <v>8264.4628099173551</v>
      </c>
      <c r="L17" s="4">
        <f>IF(H17&gt;$G$7,0,K16*$G$13)</f>
        <v>454.5454545454545</v>
      </c>
      <c r="V17">
        <v>5</v>
      </c>
      <c r="W17">
        <v>0.1</v>
      </c>
      <c r="X17">
        <v>10000</v>
      </c>
      <c r="Y17">
        <v>7581.5735388168951</v>
      </c>
      <c r="Z17">
        <v>416.98654463492932</v>
      </c>
      <c r="AA17">
        <v>2084.9327231746465</v>
      </c>
      <c r="AB17" cm="1">
        <f t="array" ref="AB17:AD17">CmplxPeriod(V17,W17,X17)</f>
        <v>7581.5735388168951</v>
      </c>
      <c r="AC17">
        <v>416.98654463492932</v>
      </c>
      <c r="AD17">
        <v>2084.9327231746465</v>
      </c>
      <c r="AE17">
        <f t="shared" ref="AE17:AE22" si="4">Y17-AB17</f>
        <v>0</v>
      </c>
      <c r="AF17">
        <f t="shared" si="0"/>
        <v>0</v>
      </c>
      <c r="AG17">
        <f t="shared" si="1"/>
        <v>0</v>
      </c>
    </row>
    <row r="18" spans="8:33" x14ac:dyDescent="0.35">
      <c r="H18">
        <f t="shared" ref="H18:H45" si="5">H17+1</f>
        <v>3</v>
      </c>
      <c r="J18" s="3">
        <f t="shared" si="2"/>
        <v>0.75131480090157754</v>
      </c>
      <c r="K18" s="4">
        <f t="shared" si="3"/>
        <v>7513.1480090157756</v>
      </c>
      <c r="L18" s="4">
        <f t="shared" ref="L18:L45" si="6">IF(H18&gt;$G$7,0,K17*$G$13)</f>
        <v>413.22314049586777</v>
      </c>
      <c r="V18">
        <v>30</v>
      </c>
      <c r="W18">
        <v>0.1</v>
      </c>
      <c r="X18">
        <v>10000</v>
      </c>
      <c r="Y18">
        <v>3142.3048223294377</v>
      </c>
      <c r="Z18">
        <v>172.82676522811914</v>
      </c>
      <c r="AA18">
        <v>5184.8029568435741</v>
      </c>
      <c r="AB18" cm="1">
        <f t="array" ref="AB18:AD18">CmplxPeriod(V18,W18,X18)</f>
        <v>3142.3048223294368</v>
      </c>
      <c r="AC18">
        <v>172.82676522811911</v>
      </c>
      <c r="AD18">
        <v>5184.8029568435732</v>
      </c>
      <c r="AE18">
        <f t="shared" si="4"/>
        <v>0</v>
      </c>
      <c r="AF18">
        <f t="shared" si="0"/>
        <v>0</v>
      </c>
      <c r="AG18">
        <f t="shared" si="1"/>
        <v>0</v>
      </c>
    </row>
    <row r="19" spans="8:33" x14ac:dyDescent="0.35">
      <c r="H19">
        <f t="shared" si="5"/>
        <v>4</v>
      </c>
      <c r="J19" s="3">
        <f t="shared" si="2"/>
        <v>0.68301345536507052</v>
      </c>
      <c r="K19" s="4">
        <f t="shared" si="3"/>
        <v>6830.1345536507051</v>
      </c>
      <c r="L19" s="4">
        <f t="shared" si="6"/>
        <v>375.65740045078883</v>
      </c>
      <c r="V19">
        <v>25</v>
      </c>
      <c r="W19">
        <v>0.01</v>
      </c>
      <c r="X19">
        <v>10000</v>
      </c>
      <c r="Y19">
        <v>8809.2622802486512</v>
      </c>
      <c r="Z19">
        <v>444.86774515255689</v>
      </c>
      <c r="AA19">
        <v>11121.693628813922</v>
      </c>
      <c r="AB19" cm="1">
        <f t="array" ref="AB19:AD19">CmplxPeriod(V19,W19,X19)</f>
        <v>8809.2622802486512</v>
      </c>
      <c r="AC19">
        <v>444.86774515255689</v>
      </c>
      <c r="AD19">
        <v>11121.693628813922</v>
      </c>
      <c r="AE19">
        <f t="shared" si="4"/>
        <v>0</v>
      </c>
      <c r="AF19">
        <f t="shared" si="0"/>
        <v>0</v>
      </c>
      <c r="AG19">
        <f t="shared" si="1"/>
        <v>0</v>
      </c>
    </row>
    <row r="20" spans="8:33" x14ac:dyDescent="0.35">
      <c r="H20">
        <f t="shared" si="5"/>
        <v>5</v>
      </c>
      <c r="J20" s="3">
        <f t="shared" si="2"/>
        <v>0.62092132305915493</v>
      </c>
      <c r="K20" s="4">
        <f t="shared" si="3"/>
        <v>6209.2132305915493</v>
      </c>
      <c r="L20" s="4">
        <f t="shared" si="6"/>
        <v>341.50672768253526</v>
      </c>
      <c r="V20">
        <v>25</v>
      </c>
      <c r="W20">
        <v>0.5</v>
      </c>
      <c r="X20">
        <v>10000</v>
      </c>
      <c r="Y20">
        <v>799.96831829756604</v>
      </c>
      <c r="Z20">
        <v>59.997623872317455</v>
      </c>
      <c r="AA20">
        <v>1499.9405968079363</v>
      </c>
      <c r="AB20" cm="1">
        <f t="array" ref="AB20:AD20">CmplxPeriod(V20,W20,X20)</f>
        <v>799.96831829756616</v>
      </c>
      <c r="AC20">
        <v>59.997623872317469</v>
      </c>
      <c r="AD20">
        <v>1499.9405968079368</v>
      </c>
      <c r="AE20">
        <f t="shared" si="4"/>
        <v>0</v>
      </c>
      <c r="AF20">
        <f t="shared" si="0"/>
        <v>0</v>
      </c>
      <c r="AG20">
        <f t="shared" si="1"/>
        <v>0</v>
      </c>
    </row>
    <row r="21" spans="8:33" x14ac:dyDescent="0.35">
      <c r="H21">
        <f t="shared" si="5"/>
        <v>6</v>
      </c>
      <c r="J21" s="3">
        <f t="shared" si="2"/>
        <v>0.56447393005377722</v>
      </c>
      <c r="K21" s="4">
        <f t="shared" si="3"/>
        <v>5644.7393005377726</v>
      </c>
      <c r="L21" s="4">
        <f t="shared" si="6"/>
        <v>310.46066152957746</v>
      </c>
      <c r="V21">
        <v>25</v>
      </c>
      <c r="W21">
        <v>0.1</v>
      </c>
      <c r="X21">
        <v>1000</v>
      </c>
      <c r="Y21">
        <v>363.08160072917411</v>
      </c>
      <c r="Z21">
        <v>19.969488040104579</v>
      </c>
      <c r="AA21">
        <v>499.23720100261448</v>
      </c>
      <c r="AB21" cm="1">
        <f t="array" ref="AB21:AD21">CmplxPeriod(V21,W21,X21)</f>
        <v>363.08160072917411</v>
      </c>
      <c r="AC21">
        <v>19.969488040104576</v>
      </c>
      <c r="AD21">
        <v>499.23720100261443</v>
      </c>
      <c r="AE21">
        <f t="shared" si="4"/>
        <v>0</v>
      </c>
      <c r="AF21">
        <f t="shared" si="0"/>
        <v>0</v>
      </c>
      <c r="AG21">
        <f t="shared" si="1"/>
        <v>0</v>
      </c>
    </row>
    <row r="22" spans="8:33" x14ac:dyDescent="0.35">
      <c r="H22">
        <f t="shared" si="5"/>
        <v>7</v>
      </c>
      <c r="J22" s="3">
        <f t="shared" si="2"/>
        <v>0.51315811823070645</v>
      </c>
      <c r="K22" s="4">
        <f t="shared" si="3"/>
        <v>5131.5811823070644</v>
      </c>
      <c r="L22" s="4">
        <f t="shared" si="6"/>
        <v>282.23696502688864</v>
      </c>
      <c r="V22">
        <v>25</v>
      </c>
      <c r="W22">
        <v>0.1</v>
      </c>
      <c r="X22">
        <v>100000</v>
      </c>
      <c r="Y22">
        <v>36308.16007291741</v>
      </c>
      <c r="Z22">
        <v>1996.9488040104579</v>
      </c>
      <c r="AA22">
        <v>49923.720100261446</v>
      </c>
      <c r="AB22" cm="1">
        <f t="array" ref="AB22:AD22">CmplxPeriod(V22,W22,X22)</f>
        <v>36308.16007291741</v>
      </c>
      <c r="AC22">
        <v>1996.9488040104575</v>
      </c>
      <c r="AD22">
        <v>49923.720100261438</v>
      </c>
      <c r="AE22">
        <f t="shared" si="4"/>
        <v>0</v>
      </c>
      <c r="AF22">
        <f t="shared" si="0"/>
        <v>0</v>
      </c>
      <c r="AG22">
        <f t="shared" si="1"/>
        <v>0</v>
      </c>
    </row>
    <row r="23" spans="8:33" x14ac:dyDescent="0.35">
      <c r="H23">
        <f t="shared" si="5"/>
        <v>8</v>
      </c>
      <c r="J23" s="3">
        <f t="shared" si="2"/>
        <v>0.46650738020973315</v>
      </c>
      <c r="K23" s="4">
        <f t="shared" si="3"/>
        <v>4665.0738020973313</v>
      </c>
      <c r="L23" s="4">
        <f t="shared" si="6"/>
        <v>256.57905911535323</v>
      </c>
    </row>
    <row r="24" spans="8:33" x14ac:dyDescent="0.35">
      <c r="H24">
        <f t="shared" si="5"/>
        <v>9</v>
      </c>
      <c r="J24" s="3">
        <f t="shared" si="2"/>
        <v>0.42409761837248466</v>
      </c>
      <c r="K24" s="4">
        <f t="shared" si="3"/>
        <v>4240.976183724847</v>
      </c>
      <c r="L24" s="4">
        <f t="shared" si="6"/>
        <v>233.25369010486656</v>
      </c>
    </row>
    <row r="25" spans="8:33" x14ac:dyDescent="0.35">
      <c r="H25">
        <f t="shared" si="5"/>
        <v>10</v>
      </c>
      <c r="J25" s="3">
        <f t="shared" si="2"/>
        <v>0.38554328942953148</v>
      </c>
      <c r="K25" s="4">
        <f t="shared" si="3"/>
        <v>3855.4328942953148</v>
      </c>
      <c r="L25" s="4">
        <f t="shared" si="6"/>
        <v>212.04880918624235</v>
      </c>
    </row>
    <row r="26" spans="8:33" x14ac:dyDescent="0.35">
      <c r="H26">
        <f t="shared" si="5"/>
        <v>11</v>
      </c>
      <c r="J26" s="3">
        <f t="shared" si="2"/>
        <v>0.3504938994813922</v>
      </c>
      <c r="K26" s="4">
        <f t="shared" si="3"/>
        <v>3504.9389948139219</v>
      </c>
      <c r="L26" s="4">
        <f t="shared" si="6"/>
        <v>192.77164471476576</v>
      </c>
    </row>
    <row r="27" spans="8:33" x14ac:dyDescent="0.35">
      <c r="H27">
        <f t="shared" si="5"/>
        <v>12</v>
      </c>
      <c r="J27" s="3">
        <f t="shared" si="2"/>
        <v>0.31863081771035656</v>
      </c>
      <c r="K27" s="4">
        <f t="shared" si="3"/>
        <v>3186.3081771035654</v>
      </c>
      <c r="L27" s="4">
        <f t="shared" si="6"/>
        <v>175.2469497406961</v>
      </c>
    </row>
    <row r="28" spans="8:33" x14ac:dyDescent="0.35">
      <c r="H28">
        <f t="shared" si="5"/>
        <v>13</v>
      </c>
      <c r="J28" s="3">
        <f t="shared" si="2"/>
        <v>0.28966437973668779</v>
      </c>
      <c r="K28" s="4">
        <f t="shared" si="3"/>
        <v>2896.6437973668781</v>
      </c>
      <c r="L28" s="4">
        <f t="shared" si="6"/>
        <v>159.31540885517828</v>
      </c>
    </row>
    <row r="29" spans="8:33" x14ac:dyDescent="0.35">
      <c r="H29">
        <f t="shared" si="5"/>
        <v>14</v>
      </c>
      <c r="J29" s="3">
        <f t="shared" si="2"/>
        <v>0.26333125430607973</v>
      </c>
      <c r="K29" s="4">
        <f t="shared" si="3"/>
        <v>2633.3125430607975</v>
      </c>
      <c r="L29" s="4">
        <f t="shared" si="6"/>
        <v>144.8321898683439</v>
      </c>
    </row>
    <row r="30" spans="8:33" x14ac:dyDescent="0.35">
      <c r="H30">
        <f t="shared" si="5"/>
        <v>15</v>
      </c>
      <c r="J30" s="3">
        <f t="shared" si="2"/>
        <v>0.23939204936916339</v>
      </c>
      <c r="K30" s="4">
        <f t="shared" si="3"/>
        <v>2393.920493691634</v>
      </c>
      <c r="L30" s="4">
        <f t="shared" si="6"/>
        <v>131.66562715303988</v>
      </c>
    </row>
    <row r="31" spans="8:33" x14ac:dyDescent="0.35">
      <c r="H31">
        <f t="shared" si="5"/>
        <v>16</v>
      </c>
      <c r="J31" s="3">
        <f t="shared" si="2"/>
        <v>0.21762913579014853</v>
      </c>
      <c r="K31" s="4">
        <f t="shared" si="3"/>
        <v>2176.2913579014853</v>
      </c>
      <c r="L31" s="4">
        <f t="shared" si="6"/>
        <v>119.6960246845817</v>
      </c>
    </row>
    <row r="32" spans="8:33" x14ac:dyDescent="0.35">
      <c r="H32">
        <f t="shared" si="5"/>
        <v>17</v>
      </c>
      <c r="J32" s="3">
        <f t="shared" si="2"/>
        <v>0.19784466890013502</v>
      </c>
      <c r="K32" s="4">
        <f t="shared" si="3"/>
        <v>1978.4466890013503</v>
      </c>
      <c r="L32" s="4">
        <f t="shared" si="6"/>
        <v>108.81456789507428</v>
      </c>
    </row>
    <row r="33" spans="8:12" x14ac:dyDescent="0.35">
      <c r="H33">
        <f t="shared" si="5"/>
        <v>18</v>
      </c>
      <c r="J33" s="3">
        <f t="shared" si="2"/>
        <v>0.17985878990921364</v>
      </c>
      <c r="K33" s="4">
        <f t="shared" si="3"/>
        <v>1798.5878990921365</v>
      </c>
      <c r="L33" s="4">
        <f t="shared" si="6"/>
        <v>98.922334450067524</v>
      </c>
    </row>
    <row r="34" spans="8:12" x14ac:dyDescent="0.35">
      <c r="H34">
        <f t="shared" si="5"/>
        <v>19</v>
      </c>
      <c r="J34" s="3">
        <f t="shared" si="2"/>
        <v>0.16350799082655781</v>
      </c>
      <c r="K34" s="4">
        <f t="shared" si="3"/>
        <v>1635.0799082655781</v>
      </c>
      <c r="L34" s="4">
        <f t="shared" si="6"/>
        <v>89.929394954606835</v>
      </c>
    </row>
    <row r="35" spans="8:12" x14ac:dyDescent="0.35">
      <c r="H35">
        <f t="shared" si="5"/>
        <v>20</v>
      </c>
      <c r="J35" s="3">
        <f t="shared" si="2"/>
        <v>0.14864362802414349</v>
      </c>
      <c r="K35" s="4">
        <f t="shared" si="3"/>
        <v>1486.4362802414348</v>
      </c>
      <c r="L35" s="4">
        <f t="shared" si="6"/>
        <v>81.753995413278915</v>
      </c>
    </row>
    <row r="36" spans="8:12" x14ac:dyDescent="0.35">
      <c r="H36">
        <f t="shared" si="5"/>
        <v>21</v>
      </c>
      <c r="J36" s="3">
        <f t="shared" si="2"/>
        <v>0.13513057093103953</v>
      </c>
      <c r="K36" s="4">
        <f t="shared" si="3"/>
        <v>1351.3057093103953</v>
      </c>
      <c r="L36" s="4">
        <f t="shared" si="6"/>
        <v>74.321814012071741</v>
      </c>
    </row>
    <row r="37" spans="8:12" x14ac:dyDescent="0.35">
      <c r="H37">
        <f t="shared" si="5"/>
        <v>22</v>
      </c>
      <c r="J37" s="3">
        <f t="shared" si="2"/>
        <v>0.12284597357367227</v>
      </c>
      <c r="K37" s="4">
        <f t="shared" si="3"/>
        <v>1228.4597357367227</v>
      </c>
      <c r="L37" s="4">
        <f t="shared" si="6"/>
        <v>67.565285465519764</v>
      </c>
    </row>
    <row r="38" spans="8:12" x14ac:dyDescent="0.35">
      <c r="H38">
        <f t="shared" si="5"/>
        <v>23</v>
      </c>
      <c r="J38" s="3">
        <f t="shared" si="2"/>
        <v>0.11167815779424752</v>
      </c>
      <c r="K38" s="4">
        <f t="shared" si="3"/>
        <v>1116.7815779424752</v>
      </c>
      <c r="L38" s="4">
        <f t="shared" si="6"/>
        <v>61.422986786836134</v>
      </c>
    </row>
    <row r="39" spans="8:12" x14ac:dyDescent="0.35">
      <c r="H39">
        <f t="shared" si="5"/>
        <v>24</v>
      </c>
      <c r="J39" s="3">
        <f t="shared" si="2"/>
        <v>0.10152559799477048</v>
      </c>
      <c r="K39" s="4">
        <f t="shared" si="3"/>
        <v>1015.2559799477049</v>
      </c>
      <c r="L39" s="4">
        <f t="shared" si="6"/>
        <v>55.839078897123763</v>
      </c>
    </row>
    <row r="40" spans="8:12" x14ac:dyDescent="0.35">
      <c r="H40">
        <f t="shared" si="5"/>
        <v>25</v>
      </c>
      <c r="J40" s="3">
        <f t="shared" si="2"/>
        <v>9.2295998177064048E-2</v>
      </c>
      <c r="K40" s="4">
        <f t="shared" si="3"/>
        <v>922.95998177064052</v>
      </c>
      <c r="L40" s="4">
        <f t="shared" si="6"/>
        <v>50.762798997385246</v>
      </c>
    </row>
    <row r="41" spans="8:12" x14ac:dyDescent="0.35">
      <c r="H41">
        <f t="shared" si="5"/>
        <v>26</v>
      </c>
      <c r="J41" s="3">
        <f t="shared" si="2"/>
        <v>8.3905452888240042E-2</v>
      </c>
      <c r="K41" s="4">
        <f t="shared" si="3"/>
        <v>0</v>
      </c>
      <c r="L41" s="4">
        <f t="shared" si="6"/>
        <v>0</v>
      </c>
    </row>
    <row r="42" spans="8:12" x14ac:dyDescent="0.35">
      <c r="H42">
        <f t="shared" si="5"/>
        <v>27</v>
      </c>
      <c r="J42" s="3">
        <f t="shared" si="2"/>
        <v>7.6277684443854576E-2</v>
      </c>
      <c r="K42" s="4">
        <f t="shared" si="3"/>
        <v>0</v>
      </c>
      <c r="L42" s="4">
        <f t="shared" si="6"/>
        <v>0</v>
      </c>
    </row>
    <row r="43" spans="8:12" x14ac:dyDescent="0.35">
      <c r="H43">
        <f t="shared" si="5"/>
        <v>28</v>
      </c>
      <c r="J43" s="3">
        <f t="shared" si="2"/>
        <v>6.9343349494413245E-2</v>
      </c>
      <c r="K43" s="4">
        <f t="shared" si="3"/>
        <v>0</v>
      </c>
      <c r="L43" s="4">
        <f t="shared" si="6"/>
        <v>0</v>
      </c>
    </row>
    <row r="44" spans="8:12" x14ac:dyDescent="0.35">
      <c r="H44">
        <f t="shared" si="5"/>
        <v>29</v>
      </c>
      <c r="J44" s="3">
        <f t="shared" si="2"/>
        <v>6.3039408631284766E-2</v>
      </c>
      <c r="K44" s="4">
        <f t="shared" si="3"/>
        <v>0</v>
      </c>
      <c r="L44" s="4">
        <f t="shared" si="6"/>
        <v>0</v>
      </c>
    </row>
    <row r="45" spans="8:12" x14ac:dyDescent="0.35">
      <c r="H45">
        <f t="shared" si="5"/>
        <v>30</v>
      </c>
      <c r="J45" s="3">
        <f t="shared" si="2"/>
        <v>5.7308553301167964E-2</v>
      </c>
      <c r="K45" s="4">
        <f t="shared" si="3"/>
        <v>0</v>
      </c>
      <c r="L45" s="4">
        <f t="shared" si="6"/>
        <v>0</v>
      </c>
    </row>
    <row r="47" spans="8:12" x14ac:dyDescent="0.35">
      <c r="J47" t="s">
        <v>14</v>
      </c>
    </row>
    <row r="48" spans="8:12" x14ac:dyDescent="0.35">
      <c r="K48" s="4">
        <f>SUM(K16:K45)/G7</f>
        <v>3630.8160072917408</v>
      </c>
    </row>
    <row r="49" spans="6:21" x14ac:dyDescent="0.35">
      <c r="J49" t="s">
        <v>21</v>
      </c>
    </row>
    <row r="50" spans="6:21" x14ac:dyDescent="0.35">
      <c r="K50">
        <f>K52/G7</f>
        <v>199.69488040104585</v>
      </c>
    </row>
    <row r="51" spans="6:21" x14ac:dyDescent="0.35">
      <c r="J51" t="s">
        <v>15</v>
      </c>
    </row>
    <row r="52" spans="6:21" x14ac:dyDescent="0.35">
      <c r="K52">
        <f>SUM(L16:L45)</f>
        <v>4992.3720100261462</v>
      </c>
    </row>
    <row r="54" spans="6:21" x14ac:dyDescent="0.35">
      <c r="F54" t="s">
        <v>6</v>
      </c>
      <c r="G54" t="s">
        <v>7</v>
      </c>
      <c r="H54" t="s">
        <v>8</v>
      </c>
    </row>
    <row r="55" spans="6:21" x14ac:dyDescent="0.35">
      <c r="F55">
        <v>1</v>
      </c>
      <c r="G55">
        <v>1.1999999999999999E-3</v>
      </c>
      <c r="H55" s="1">
        <v>1000000</v>
      </c>
    </row>
    <row r="56" spans="6:21" x14ac:dyDescent="0.35">
      <c r="F56">
        <v>6</v>
      </c>
      <c r="G56">
        <v>0.01</v>
      </c>
      <c r="H56" s="1">
        <v>10000000</v>
      </c>
    </row>
    <row r="57" spans="6:21" x14ac:dyDescent="0.35">
      <c r="F57">
        <v>12</v>
      </c>
      <c r="G57">
        <v>0.09</v>
      </c>
    </row>
    <row r="58" spans="6:21" x14ac:dyDescent="0.35">
      <c r="F58">
        <v>30</v>
      </c>
    </row>
    <row r="59" spans="6:21" ht="29.15" customHeight="1" x14ac:dyDescent="0.35">
      <c r="F59" s="9" t="s">
        <v>4</v>
      </c>
      <c r="G59" s="9"/>
      <c r="H59" s="9"/>
      <c r="I59" s="9" t="s">
        <v>27</v>
      </c>
      <c r="J59" s="9"/>
      <c r="K59" s="9"/>
      <c r="L59" s="9" t="s">
        <v>28</v>
      </c>
      <c r="M59" s="9"/>
      <c r="N59" s="9"/>
      <c r="O59" s="9" t="s">
        <v>29</v>
      </c>
      <c r="P59" s="9"/>
      <c r="Q59" s="9"/>
      <c r="R59" s="10" t="s">
        <v>30</v>
      </c>
    </row>
    <row r="60" spans="6:21" x14ac:dyDescent="0.35">
      <c r="F60" t="s">
        <v>6</v>
      </c>
      <c r="G60" t="s">
        <v>7</v>
      </c>
      <c r="H60" t="s">
        <v>8</v>
      </c>
      <c r="I60" t="s">
        <v>17</v>
      </c>
      <c r="J60" t="s">
        <v>18</v>
      </c>
      <c r="K60" t="s">
        <v>19</v>
      </c>
      <c r="L60" t="s">
        <v>17</v>
      </c>
      <c r="M60" t="s">
        <v>18</v>
      </c>
      <c r="N60" t="s">
        <v>19</v>
      </c>
      <c r="O60" t="s">
        <v>17</v>
      </c>
      <c r="P60" t="s">
        <v>18</v>
      </c>
      <c r="Q60" t="s">
        <v>19</v>
      </c>
      <c r="R60" s="10"/>
      <c r="T60" t="s">
        <v>31</v>
      </c>
      <c r="U60">
        <f>SUM(R61:R84)</f>
        <v>0</v>
      </c>
    </row>
    <row r="61" spans="6:21" x14ac:dyDescent="0.35">
      <c r="F61" s="8">
        <v>1</v>
      </c>
      <c r="G61" s="8">
        <v>1.1999999999999999E-3</v>
      </c>
      <c r="H61" s="8">
        <v>1000000</v>
      </c>
      <c r="I61">
        <v>998801.43827407097</v>
      </c>
      <c r="J61">
        <v>50000</v>
      </c>
      <c r="K61">
        <v>50000</v>
      </c>
      <c r="L61">
        <f t="array" ref="L61:N61">CmplxPeriod(F61,G61,H61)</f>
        <v>998801.43827407097</v>
      </c>
      <c r="M61">
        <v>50000</v>
      </c>
      <c r="N61">
        <v>50000</v>
      </c>
      <c r="O61">
        <f t="shared" ref="O61:O84" si="7">IF(ABS(I61-L61)&lt; 0.000001,0,1)</f>
        <v>0</v>
      </c>
      <c r="P61">
        <f t="shared" ref="P61:P84" si="8">IF(ABS(J61-M61)&lt; 0.000001,0,1)</f>
        <v>0</v>
      </c>
      <c r="Q61">
        <f t="shared" ref="Q61:Q84" si="9">IF(ABS(K61-N61)&lt; 0.000001,0,1)</f>
        <v>0</v>
      </c>
      <c r="R61">
        <f t="shared" ref="R61:R84" si="10">SUM(O61:Q61)</f>
        <v>0</v>
      </c>
    </row>
    <row r="62" spans="6:21" x14ac:dyDescent="0.35">
      <c r="F62" s="8">
        <v>1</v>
      </c>
      <c r="G62" s="8">
        <v>1.1999999999999999E-3</v>
      </c>
      <c r="H62" s="8">
        <v>10000000</v>
      </c>
      <c r="I62">
        <v>9988014.3827407099</v>
      </c>
      <c r="J62">
        <v>500000</v>
      </c>
      <c r="K62">
        <v>500000</v>
      </c>
      <c r="L62">
        <f t="array" ref="L62:N62">CmplxPeriod(F62,G62,H62)</f>
        <v>9988014.3827407099</v>
      </c>
      <c r="M62">
        <v>500000</v>
      </c>
      <c r="N62">
        <v>500000</v>
      </c>
      <c r="O62">
        <f t="shared" si="7"/>
        <v>0</v>
      </c>
      <c r="P62">
        <f t="shared" si="8"/>
        <v>0</v>
      </c>
      <c r="Q62">
        <f t="shared" si="9"/>
        <v>0</v>
      </c>
      <c r="R62">
        <f t="shared" si="10"/>
        <v>0</v>
      </c>
    </row>
    <row r="63" spans="6:21" x14ac:dyDescent="0.35">
      <c r="F63" s="8">
        <v>1</v>
      </c>
      <c r="G63" s="8">
        <v>0.01</v>
      </c>
      <c r="H63" s="8">
        <v>1000000</v>
      </c>
      <c r="I63">
        <v>990099.00990099006</v>
      </c>
      <c r="J63">
        <v>50000</v>
      </c>
      <c r="K63">
        <v>50000</v>
      </c>
      <c r="L63">
        <f t="array" ref="L63:N63">CmplxPeriod(F63,G63,H63)</f>
        <v>990099.00990099006</v>
      </c>
      <c r="M63">
        <v>50000</v>
      </c>
      <c r="N63">
        <v>50000</v>
      </c>
      <c r="O63">
        <f t="shared" si="7"/>
        <v>0</v>
      </c>
      <c r="P63">
        <f t="shared" si="8"/>
        <v>0</v>
      </c>
      <c r="Q63">
        <f t="shared" si="9"/>
        <v>0</v>
      </c>
      <c r="R63">
        <f t="shared" si="10"/>
        <v>0</v>
      </c>
    </row>
    <row r="64" spans="6:21" x14ac:dyDescent="0.35">
      <c r="F64" s="8">
        <v>1</v>
      </c>
      <c r="G64" s="8">
        <v>0.01</v>
      </c>
      <c r="H64" s="8">
        <v>10000000</v>
      </c>
      <c r="I64">
        <v>9900990.0990099013</v>
      </c>
      <c r="J64">
        <v>500000</v>
      </c>
      <c r="K64">
        <v>500000</v>
      </c>
      <c r="L64">
        <f t="array" ref="L64:N64">CmplxPeriod(F64,G64,H64)</f>
        <v>9900990.0990099013</v>
      </c>
      <c r="M64">
        <v>500000</v>
      </c>
      <c r="N64">
        <v>500000</v>
      </c>
      <c r="O64">
        <f t="shared" si="7"/>
        <v>0</v>
      </c>
      <c r="P64">
        <f t="shared" si="8"/>
        <v>0</v>
      </c>
      <c r="Q64">
        <f t="shared" si="9"/>
        <v>0</v>
      </c>
      <c r="R64">
        <f t="shared" si="10"/>
        <v>0</v>
      </c>
    </row>
    <row r="65" spans="6:18" x14ac:dyDescent="0.35">
      <c r="F65" s="8">
        <v>1</v>
      </c>
      <c r="G65" s="8">
        <v>0.09</v>
      </c>
      <c r="H65" s="8">
        <v>1000000</v>
      </c>
      <c r="I65">
        <v>917431.19266055035</v>
      </c>
      <c r="J65">
        <v>50000</v>
      </c>
      <c r="K65">
        <v>50000</v>
      </c>
      <c r="L65">
        <f t="array" ref="L65:N65">CmplxPeriod(F65,G65,H65)</f>
        <v>917431.19266055035</v>
      </c>
      <c r="M65">
        <v>50000</v>
      </c>
      <c r="N65">
        <v>50000</v>
      </c>
      <c r="O65">
        <f t="shared" si="7"/>
        <v>0</v>
      </c>
      <c r="P65">
        <f t="shared" si="8"/>
        <v>0</v>
      </c>
      <c r="Q65">
        <f t="shared" si="9"/>
        <v>0</v>
      </c>
      <c r="R65">
        <f t="shared" si="10"/>
        <v>0</v>
      </c>
    </row>
    <row r="66" spans="6:18" x14ac:dyDescent="0.35">
      <c r="F66" s="8">
        <v>1</v>
      </c>
      <c r="G66" s="8">
        <v>0.09</v>
      </c>
      <c r="H66" s="8">
        <v>10000000</v>
      </c>
      <c r="I66">
        <v>9174311.926605504</v>
      </c>
      <c r="J66">
        <v>500000</v>
      </c>
      <c r="K66">
        <v>500000</v>
      </c>
      <c r="L66">
        <f t="array" ref="L66:N66">CmplxPeriod(F66,G66,H66)</f>
        <v>9174311.926605504</v>
      </c>
      <c r="M66">
        <v>500000</v>
      </c>
      <c r="N66">
        <v>500000</v>
      </c>
      <c r="O66">
        <f t="shared" si="7"/>
        <v>0</v>
      </c>
      <c r="P66">
        <f t="shared" si="8"/>
        <v>0</v>
      </c>
      <c r="Q66">
        <f t="shared" si="9"/>
        <v>0</v>
      </c>
      <c r="R66">
        <f t="shared" si="10"/>
        <v>0</v>
      </c>
    </row>
    <row r="67" spans="6:18" x14ac:dyDescent="0.35">
      <c r="F67" s="8">
        <v>6</v>
      </c>
      <c r="G67" s="8">
        <v>1.1999999999999999E-3</v>
      </c>
      <c r="H67" s="8">
        <v>1000000</v>
      </c>
      <c r="I67">
        <v>995813.40379889973</v>
      </c>
      <c r="J67">
        <v>49850.41899417292</v>
      </c>
      <c r="K67">
        <v>299102.51396503753</v>
      </c>
      <c r="L67">
        <f t="array" ref="L67:N67">CmplxPeriod(F67,G67,H67)</f>
        <v>995813.40379889961</v>
      </c>
      <c r="M67">
        <v>49850.41899417292</v>
      </c>
      <c r="N67">
        <v>299102.51396503753</v>
      </c>
      <c r="O67">
        <f t="shared" si="7"/>
        <v>0</v>
      </c>
      <c r="P67">
        <f t="shared" si="8"/>
        <v>0</v>
      </c>
      <c r="Q67">
        <f t="shared" si="9"/>
        <v>0</v>
      </c>
      <c r="R67">
        <f t="shared" si="10"/>
        <v>0</v>
      </c>
    </row>
    <row r="68" spans="6:18" x14ac:dyDescent="0.35">
      <c r="F68" s="8">
        <v>6</v>
      </c>
      <c r="G68" s="8">
        <v>1.1999999999999999E-3</v>
      </c>
      <c r="H68" s="8">
        <v>10000000</v>
      </c>
      <c r="I68">
        <v>9958134.0379889999</v>
      </c>
      <c r="J68">
        <v>498504.18994172936</v>
      </c>
      <c r="K68">
        <v>2991025.139650376</v>
      </c>
      <c r="L68">
        <f t="array" ref="L68:N68">CmplxPeriod(F68,G68,H68)</f>
        <v>9958134.0379889961</v>
      </c>
      <c r="M68">
        <v>498504.18994172919</v>
      </c>
      <c r="N68">
        <v>2991025.1396503751</v>
      </c>
      <c r="O68">
        <f t="shared" si="7"/>
        <v>0</v>
      </c>
      <c r="P68">
        <f t="shared" si="8"/>
        <v>0</v>
      </c>
      <c r="Q68">
        <f t="shared" si="9"/>
        <v>0</v>
      </c>
      <c r="R68">
        <f t="shared" si="10"/>
        <v>0</v>
      </c>
    </row>
    <row r="69" spans="6:18" x14ac:dyDescent="0.35">
      <c r="F69" s="8">
        <v>6</v>
      </c>
      <c r="G69" s="8">
        <v>0.01</v>
      </c>
      <c r="H69" s="8">
        <v>1000000</v>
      </c>
      <c r="I69">
        <v>965912.74576322129</v>
      </c>
      <c r="J69">
        <v>48778.593661042665</v>
      </c>
      <c r="K69">
        <v>292671.56196625601</v>
      </c>
      <c r="L69">
        <f t="array" ref="L69:N69">CmplxPeriod(F69,G69,H69)</f>
        <v>965912.74576322117</v>
      </c>
      <c r="M69">
        <v>48778.593661042665</v>
      </c>
      <c r="N69">
        <v>292671.56196625601</v>
      </c>
      <c r="O69">
        <f t="shared" si="7"/>
        <v>0</v>
      </c>
      <c r="P69">
        <f t="shared" si="8"/>
        <v>0</v>
      </c>
      <c r="Q69">
        <f t="shared" si="9"/>
        <v>0</v>
      </c>
      <c r="R69">
        <f t="shared" si="10"/>
        <v>0</v>
      </c>
    </row>
    <row r="70" spans="6:18" x14ac:dyDescent="0.35">
      <c r="F70" s="8">
        <v>6</v>
      </c>
      <c r="G70" s="8">
        <v>0.01</v>
      </c>
      <c r="H70" s="8">
        <v>10000000</v>
      </c>
      <c r="I70">
        <v>9659127.457632212</v>
      </c>
      <c r="J70">
        <v>487785.93661042675</v>
      </c>
      <c r="K70">
        <v>2926715.6196625605</v>
      </c>
      <c r="L70">
        <f t="array" ref="L70:N70">CmplxPeriod(F70,G70,H70)</f>
        <v>9659127.457632212</v>
      </c>
      <c r="M70">
        <v>487785.93661042675</v>
      </c>
      <c r="N70">
        <v>2926715.6196625605</v>
      </c>
      <c r="O70">
        <f t="shared" si="7"/>
        <v>0</v>
      </c>
      <c r="P70">
        <f t="shared" si="8"/>
        <v>0</v>
      </c>
      <c r="Q70">
        <f t="shared" si="9"/>
        <v>0</v>
      </c>
      <c r="R70">
        <f t="shared" si="10"/>
        <v>0</v>
      </c>
    </row>
    <row r="71" spans="6:18" x14ac:dyDescent="0.35">
      <c r="F71" s="8">
        <v>6</v>
      </c>
      <c r="G71" s="8">
        <v>0.09</v>
      </c>
      <c r="H71" s="8">
        <v>1000000</v>
      </c>
      <c r="I71">
        <v>747653.09837182192</v>
      </c>
      <c r="J71">
        <v>40747.0938612643</v>
      </c>
      <c r="K71">
        <v>244482.56316758582</v>
      </c>
      <c r="L71">
        <f t="array" ref="L71:N71">CmplxPeriod(F71,G71,H71)</f>
        <v>747653.09837182192</v>
      </c>
      <c r="M71">
        <v>40747.0938612643</v>
      </c>
      <c r="N71">
        <v>244482.56316758582</v>
      </c>
      <c r="O71">
        <f t="shared" si="7"/>
        <v>0</v>
      </c>
      <c r="P71">
        <f t="shared" si="8"/>
        <v>0</v>
      </c>
      <c r="Q71">
        <f t="shared" si="9"/>
        <v>0</v>
      </c>
      <c r="R71">
        <f t="shared" si="10"/>
        <v>0</v>
      </c>
    </row>
    <row r="72" spans="6:18" x14ac:dyDescent="0.35">
      <c r="F72" s="8">
        <v>6</v>
      </c>
      <c r="G72" s="8">
        <v>0.09</v>
      </c>
      <c r="H72" s="8">
        <v>10000000</v>
      </c>
      <c r="I72">
        <v>7476530.9837182201</v>
      </c>
      <c r="J72">
        <v>407470.93861264311</v>
      </c>
      <c r="K72">
        <v>2444825.6316758585</v>
      </c>
      <c r="L72">
        <f t="array" ref="L72:N72">CmplxPeriod(F72,G72,H72)</f>
        <v>7476530.9837182192</v>
      </c>
      <c r="M72">
        <v>407470.93861264299</v>
      </c>
      <c r="N72">
        <v>2444825.6316758581</v>
      </c>
      <c r="O72">
        <f t="shared" si="7"/>
        <v>0</v>
      </c>
      <c r="P72">
        <f t="shared" si="8"/>
        <v>0</v>
      </c>
      <c r="Q72">
        <f t="shared" si="9"/>
        <v>0</v>
      </c>
      <c r="R72">
        <f t="shared" si="10"/>
        <v>0</v>
      </c>
    </row>
    <row r="73" spans="6:18" x14ac:dyDescent="0.35">
      <c r="F73" s="8">
        <v>12</v>
      </c>
      <c r="G73" s="8">
        <v>1.1999999999999999E-3</v>
      </c>
      <c r="H73" s="8">
        <v>1000000</v>
      </c>
      <c r="I73">
        <v>992243.48419223155</v>
      </c>
      <c r="J73">
        <v>49671.708818663115</v>
      </c>
      <c r="K73">
        <v>596060.50582395738</v>
      </c>
      <c r="L73">
        <f t="array" ref="L73:N73">CmplxPeriod(F73,G73,H73)</f>
        <v>992243.48419223132</v>
      </c>
      <c r="M73">
        <v>49671.708818663108</v>
      </c>
      <c r="N73">
        <v>596060.50582395727</v>
      </c>
      <c r="O73">
        <f t="shared" si="7"/>
        <v>0</v>
      </c>
      <c r="P73">
        <f t="shared" si="8"/>
        <v>0</v>
      </c>
      <c r="Q73">
        <f t="shared" si="9"/>
        <v>0</v>
      </c>
      <c r="R73">
        <f t="shared" si="10"/>
        <v>0</v>
      </c>
    </row>
    <row r="74" spans="6:18" x14ac:dyDescent="0.35">
      <c r="F74" s="8">
        <v>12</v>
      </c>
      <c r="G74" s="8">
        <v>1.1999999999999999E-3</v>
      </c>
      <c r="H74" s="8">
        <v>10000000</v>
      </c>
      <c r="I74">
        <v>9922434.8419223186</v>
      </c>
      <c r="J74">
        <v>496717.08818663121</v>
      </c>
      <c r="K74">
        <v>5960605.0582395745</v>
      </c>
      <c r="L74">
        <f t="array" ref="L74:N74">CmplxPeriod(F74,G74,H74)</f>
        <v>9922434.8419223148</v>
      </c>
      <c r="M74">
        <v>496717.08818663104</v>
      </c>
      <c r="N74">
        <v>5960605.0582395727</v>
      </c>
      <c r="O74">
        <f t="shared" si="7"/>
        <v>0</v>
      </c>
      <c r="P74">
        <f t="shared" si="8"/>
        <v>0</v>
      </c>
      <c r="Q74">
        <f t="shared" si="9"/>
        <v>0</v>
      </c>
      <c r="R74">
        <f t="shared" si="10"/>
        <v>0</v>
      </c>
    </row>
    <row r="75" spans="6:18" x14ac:dyDescent="0.35">
      <c r="F75" s="8">
        <v>12</v>
      </c>
      <c r="G75" s="8">
        <v>0.01</v>
      </c>
      <c r="H75" s="8">
        <v>1000000</v>
      </c>
      <c r="I75">
        <v>937923.12279038597</v>
      </c>
      <c r="J75">
        <v>47365.117700914481</v>
      </c>
      <c r="K75">
        <v>568381.4124109738</v>
      </c>
      <c r="L75">
        <f t="array" ref="L75:N75">CmplxPeriod(F75,G75,H75)</f>
        <v>937923.12279038562</v>
      </c>
      <c r="M75">
        <v>47365.117700914481</v>
      </c>
      <c r="N75">
        <v>568381.4124109738</v>
      </c>
      <c r="O75">
        <f t="shared" si="7"/>
        <v>0</v>
      </c>
      <c r="P75">
        <f t="shared" si="8"/>
        <v>0</v>
      </c>
      <c r="Q75">
        <f t="shared" si="9"/>
        <v>0</v>
      </c>
      <c r="R75">
        <f t="shared" si="10"/>
        <v>0</v>
      </c>
    </row>
    <row r="76" spans="6:18" x14ac:dyDescent="0.35">
      <c r="F76" s="8">
        <v>12</v>
      </c>
      <c r="G76" s="8">
        <v>0.01</v>
      </c>
      <c r="H76" s="8">
        <v>10000000</v>
      </c>
      <c r="I76">
        <v>9379231.2279038578</v>
      </c>
      <c r="J76">
        <v>473651.1770091448</v>
      </c>
      <c r="K76">
        <v>5683814.1241097376</v>
      </c>
      <c r="L76">
        <f t="array" ref="L76:N76">CmplxPeriod(F76,G76,H76)</f>
        <v>9379231.2279038578</v>
      </c>
      <c r="M76">
        <v>473651.17700914497</v>
      </c>
      <c r="N76">
        <v>5683814.1241097394</v>
      </c>
      <c r="O76">
        <f t="shared" si="7"/>
        <v>0</v>
      </c>
      <c r="P76">
        <f t="shared" si="8"/>
        <v>0</v>
      </c>
      <c r="Q76">
        <f t="shared" si="9"/>
        <v>0</v>
      </c>
      <c r="R76">
        <f t="shared" si="10"/>
        <v>0</v>
      </c>
    </row>
    <row r="77" spans="6:18" x14ac:dyDescent="0.35">
      <c r="F77" s="8">
        <v>12</v>
      </c>
      <c r="G77" s="8">
        <v>0.09</v>
      </c>
      <c r="H77" s="8">
        <v>1000000</v>
      </c>
      <c r="I77">
        <v>596727.10638547584</v>
      </c>
      <c r="J77">
        <v>32521.627298008436</v>
      </c>
      <c r="K77">
        <v>390259.52757610125</v>
      </c>
      <c r="L77">
        <f t="array" ref="L77:N77">CmplxPeriod(F77,G77,H77)</f>
        <v>596727.10638547584</v>
      </c>
      <c r="M77">
        <v>32521.627298008436</v>
      </c>
      <c r="N77">
        <v>390259.52757610125</v>
      </c>
      <c r="O77">
        <f t="shared" si="7"/>
        <v>0</v>
      </c>
      <c r="P77">
        <f t="shared" si="8"/>
        <v>0</v>
      </c>
      <c r="Q77">
        <f t="shared" si="9"/>
        <v>0</v>
      </c>
      <c r="R77">
        <f t="shared" si="10"/>
        <v>0</v>
      </c>
    </row>
    <row r="78" spans="6:18" x14ac:dyDescent="0.35">
      <c r="F78" s="8">
        <v>12</v>
      </c>
      <c r="G78" s="8">
        <v>0.09</v>
      </c>
      <c r="H78" s="8">
        <v>10000000</v>
      </c>
      <c r="I78">
        <v>5967271.0638547586</v>
      </c>
      <c r="J78">
        <v>325216.27298008435</v>
      </c>
      <c r="K78">
        <v>3902595.2757610125</v>
      </c>
      <c r="L78">
        <f t="array" ref="L78:N78">CmplxPeriod(F78,G78,H78)</f>
        <v>5967271.0638547577</v>
      </c>
      <c r="M78">
        <v>325216.27298008435</v>
      </c>
      <c r="N78">
        <v>3902595.275761012</v>
      </c>
      <c r="O78">
        <f t="shared" si="7"/>
        <v>0</v>
      </c>
      <c r="P78">
        <f t="shared" si="8"/>
        <v>0</v>
      </c>
      <c r="Q78">
        <f t="shared" si="9"/>
        <v>0</v>
      </c>
      <c r="R78">
        <f t="shared" si="10"/>
        <v>0</v>
      </c>
    </row>
    <row r="79" spans="6:18" x14ac:dyDescent="0.35">
      <c r="F79" s="8">
        <v>30</v>
      </c>
      <c r="G79" s="8">
        <v>1.1999999999999999E-3</v>
      </c>
      <c r="H79" s="8">
        <v>1000000</v>
      </c>
      <c r="I79">
        <v>981635.7421072491</v>
      </c>
      <c r="J79">
        <v>49140.685249888877</v>
      </c>
      <c r="K79">
        <v>1474220.5574966662</v>
      </c>
      <c r="L79">
        <f t="array" ref="L79:N79">CmplxPeriod(F79,G79,H79)</f>
        <v>981635.74210724828</v>
      </c>
      <c r="M79">
        <v>49140.68524988884</v>
      </c>
      <c r="N79">
        <v>1474220.5574966653</v>
      </c>
      <c r="O79">
        <f t="shared" si="7"/>
        <v>0</v>
      </c>
      <c r="P79">
        <f t="shared" si="8"/>
        <v>0</v>
      </c>
      <c r="Q79">
        <f t="shared" si="9"/>
        <v>0</v>
      </c>
      <c r="R79">
        <f t="shared" si="10"/>
        <v>0</v>
      </c>
    </row>
    <row r="80" spans="6:18" x14ac:dyDescent="0.35">
      <c r="F80" s="8">
        <v>30</v>
      </c>
      <c r="G80" s="8">
        <v>1.1999999999999999E-3</v>
      </c>
      <c r="H80" s="8">
        <v>10000000</v>
      </c>
      <c r="I80">
        <v>9816357.4210724905</v>
      </c>
      <c r="J80">
        <v>491406.85249888897</v>
      </c>
      <c r="K80">
        <v>14742205.574966669</v>
      </c>
      <c r="L80">
        <f t="array" ref="L80:N80">CmplxPeriod(F80,G80,H80)</f>
        <v>9816357.4210724831</v>
      </c>
      <c r="M80">
        <v>491406.85249888856</v>
      </c>
      <c r="N80">
        <v>14742205.574966656</v>
      </c>
      <c r="O80">
        <f t="shared" si="7"/>
        <v>0</v>
      </c>
      <c r="P80">
        <f t="shared" si="8"/>
        <v>0</v>
      </c>
      <c r="Q80">
        <f t="shared" si="9"/>
        <v>0</v>
      </c>
      <c r="R80">
        <f t="shared" si="10"/>
        <v>0</v>
      </c>
    </row>
    <row r="81" spans="6:18" x14ac:dyDescent="0.35">
      <c r="F81" s="8">
        <v>30</v>
      </c>
      <c r="G81" s="8">
        <v>0.01</v>
      </c>
      <c r="H81" s="8">
        <v>1000000</v>
      </c>
      <c r="I81">
        <v>860256.94070958567</v>
      </c>
      <c r="J81">
        <v>43442.975505834082</v>
      </c>
      <c r="K81">
        <v>1303289.2651750224</v>
      </c>
      <c r="L81">
        <f t="array" ref="L81:N81">CmplxPeriod(F81,G81,H81)</f>
        <v>860256.94070958556</v>
      </c>
      <c r="M81">
        <v>43442.975505834082</v>
      </c>
      <c r="N81">
        <v>1303289.2651750224</v>
      </c>
      <c r="O81">
        <f t="shared" si="7"/>
        <v>0</v>
      </c>
      <c r="P81">
        <f t="shared" si="8"/>
        <v>0</v>
      </c>
      <c r="Q81">
        <f t="shared" si="9"/>
        <v>0</v>
      </c>
      <c r="R81">
        <f t="shared" si="10"/>
        <v>0</v>
      </c>
    </row>
    <row r="82" spans="6:18" x14ac:dyDescent="0.35">
      <c r="F82" s="8">
        <v>30</v>
      </c>
      <c r="G82" s="8">
        <v>0.01</v>
      </c>
      <c r="H82" s="8">
        <v>10000000</v>
      </c>
      <c r="I82">
        <v>8602569.407095857</v>
      </c>
      <c r="J82">
        <v>434429.75505834067</v>
      </c>
      <c r="K82">
        <v>13032892.65175022</v>
      </c>
      <c r="L82">
        <f t="array" ref="L82:N82">CmplxPeriod(F82,G82,H82)</f>
        <v>8602569.407095857</v>
      </c>
      <c r="M82">
        <v>434429.75505834079</v>
      </c>
      <c r="N82">
        <v>13032892.651750224</v>
      </c>
      <c r="O82">
        <f t="shared" si="7"/>
        <v>0</v>
      </c>
      <c r="P82">
        <f t="shared" si="8"/>
        <v>0</v>
      </c>
      <c r="Q82">
        <f t="shared" si="9"/>
        <v>0</v>
      </c>
      <c r="R82">
        <f t="shared" si="10"/>
        <v>0</v>
      </c>
    </row>
    <row r="83" spans="6:18" x14ac:dyDescent="0.35">
      <c r="F83" s="8">
        <v>30</v>
      </c>
      <c r="G83" s="8">
        <v>0.09</v>
      </c>
      <c r="H83" s="8">
        <v>1000000</v>
      </c>
      <c r="I83">
        <v>342455.13476739114</v>
      </c>
      <c r="J83">
        <v>18663.804844822826</v>
      </c>
      <c r="K83">
        <v>559914.14534468472</v>
      </c>
      <c r="L83">
        <f t="array" ref="L83:N83">CmplxPeriod(F83,G83,H83)</f>
        <v>342455.13476739114</v>
      </c>
      <c r="M83">
        <v>18663.804844822826</v>
      </c>
      <c r="N83">
        <v>559914.14534468472</v>
      </c>
      <c r="O83">
        <f t="shared" si="7"/>
        <v>0</v>
      </c>
      <c r="P83">
        <f t="shared" si="8"/>
        <v>0</v>
      </c>
      <c r="Q83">
        <f t="shared" si="9"/>
        <v>0</v>
      </c>
      <c r="R83">
        <f t="shared" si="10"/>
        <v>0</v>
      </c>
    </row>
    <row r="84" spans="6:18" x14ac:dyDescent="0.35">
      <c r="F84" s="8">
        <v>30</v>
      </c>
      <c r="G84" s="8">
        <v>0.09</v>
      </c>
      <c r="H84" s="8">
        <v>10000000</v>
      </c>
      <c r="I84">
        <v>3424551.3476739125</v>
      </c>
      <c r="J84">
        <v>186638.04844822819</v>
      </c>
      <c r="K84">
        <v>5599141.4534468455</v>
      </c>
      <c r="L84">
        <f t="array" ref="L84:N84">CmplxPeriod(F84,G84,H84)</f>
        <v>3424551.3476739107</v>
      </c>
      <c r="M84">
        <v>186638.04844822819</v>
      </c>
      <c r="N84">
        <v>5599141.4534468455</v>
      </c>
      <c r="O84">
        <f t="shared" si="7"/>
        <v>0</v>
      </c>
      <c r="P84">
        <f t="shared" si="8"/>
        <v>0</v>
      </c>
      <c r="Q84">
        <f t="shared" si="9"/>
        <v>0</v>
      </c>
      <c r="R84">
        <f t="shared" si="10"/>
        <v>0</v>
      </c>
    </row>
  </sheetData>
  <mergeCells count="5">
    <mergeCell ref="F59:H59"/>
    <mergeCell ref="I59:K59"/>
    <mergeCell ref="L59:N59"/>
    <mergeCell ref="O59:Q59"/>
    <mergeCell ref="R59:R6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CmplxPeriod</vt:lpstr>
      <vt:lpstr>CmplxPeriod!Input_Balance</vt:lpstr>
      <vt:lpstr>CmplxPeriod!Input_Length</vt:lpstr>
      <vt:lpstr>CmplxPeriod!Input_Rate</vt:lpstr>
      <vt:lpstr>CmplxPeriod!Inputs</vt:lpstr>
      <vt:lpstr>CmplxPeriod!Output_Avbal</vt:lpstr>
      <vt:lpstr>CmplxPeriod!Output_AvInt</vt:lpstr>
      <vt:lpstr>CmplxPeriod!Output_TotInt</vt:lpstr>
      <vt:lpstr>CmplxPeriod!Outputs</vt:lpstr>
      <vt:lpstr>CmplxPeriod!TestCases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F</dc:creator>
  <cp:lastModifiedBy>Matthew F</cp:lastModifiedBy>
  <dcterms:created xsi:type="dcterms:W3CDTF">2022-03-11T05:12:26Z</dcterms:created>
  <dcterms:modified xsi:type="dcterms:W3CDTF">2024-02-02T06:01:17Z</dcterms:modified>
</cp:coreProperties>
</file>