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0833e6e73fed42a/Documents/myDocs/spreadsheetCoderTestFiles/"/>
    </mc:Choice>
  </mc:AlternateContent>
  <xr:revisionPtr revIDLastSave="28676" documentId="8_{FEB0FBAA-5D55-4D67-AEAB-503DA7A4C717}" xr6:coauthVersionLast="47" xr6:coauthVersionMax="47" xr10:uidLastSave="{40C73F68-F305-4D76-A3C2-A1494D1E00CF}"/>
  <bookViews>
    <workbookView xWindow="-110" yWindow="-110" windowWidth="19420" windowHeight="11500" xr2:uid="{00000000-000D-0000-FFFF-FFFF00000000}"/>
  </bookViews>
  <sheets>
    <sheet name="Ranch Model" sheetId="2" r:id="rId1"/>
  </sheets>
  <definedNames>
    <definedName name="CalcTestCaseResults" localSheetId="0">'Ranch Model'!$R$3</definedName>
    <definedName name="Inputs" localSheetId="0">'Ranch Model'!$C$3:$C$8</definedName>
    <definedName name="LangID" localSheetId="0">'Ranch Model'!$R$2</definedName>
    <definedName name="Outputs" localSheetId="0">'Ranch Model'!$C$23:$C$25</definedName>
    <definedName name="StrictMode" localSheetId="0">'Ranch Model'!$R$4</definedName>
    <definedName name="TestCases" localSheetId="0">'Ranch Model'!$B$35:$G$233</definedName>
    <definedName name="Water_Per_Animal">'Ranch Model'!$C$18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7" i="2"/>
  <c r="K10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C16" i="2"/>
  <c r="C20" i="2"/>
  <c r="C18" i="2"/>
  <c r="C19" i="2" s="1"/>
  <c r="C14" i="2"/>
  <c r="C13" i="2"/>
  <c r="C11" i="2"/>
  <c r="F24" i="2" l="1"/>
  <c r="G24" i="2" s="1"/>
  <c r="H24" i="2" s="1"/>
  <c r="F23" i="2"/>
  <c r="G23" i="2" s="1"/>
  <c r="H23" i="2" s="1"/>
  <c r="F11" i="2"/>
  <c r="G11" i="2" s="1"/>
  <c r="F18" i="2"/>
  <c r="G18" i="2" s="1"/>
  <c r="H18" i="2" s="1"/>
  <c r="F12" i="2"/>
  <c r="G12" i="2" s="1"/>
  <c r="F22" i="2"/>
  <c r="G22" i="2" s="1"/>
  <c r="H22" i="2" s="1"/>
  <c r="F10" i="2"/>
  <c r="G10" i="2" s="1"/>
  <c r="H10" i="2" s="1"/>
  <c r="F16" i="2"/>
  <c r="G16" i="2" s="1"/>
  <c r="F21" i="2"/>
  <c r="G21" i="2" s="1"/>
  <c r="H21" i="2" s="1"/>
  <c r="F15" i="2"/>
  <c r="G15" i="2" s="1"/>
  <c r="F13" i="2"/>
  <c r="G13" i="2" s="1"/>
  <c r="F20" i="2"/>
  <c r="G20" i="2" s="1"/>
  <c r="H20" i="2" s="1"/>
  <c r="F19" i="2"/>
  <c r="G19" i="2" s="1"/>
  <c r="H19" i="2" s="1"/>
  <c r="F17" i="2"/>
  <c r="G17" i="2" s="1"/>
  <c r="F14" i="2"/>
  <c r="G14" i="2" s="1"/>
  <c r="C15" i="2"/>
  <c r="C24" i="2"/>
  <c r="I10" i="2" l="1"/>
  <c r="I22" i="2"/>
  <c r="J22" i="2" s="1"/>
  <c r="L22" i="2" s="1"/>
  <c r="I21" i="2"/>
  <c r="I23" i="2"/>
  <c r="I20" i="2"/>
  <c r="I24" i="2"/>
  <c r="I19" i="2"/>
  <c r="I18" i="2"/>
  <c r="H16" i="2"/>
  <c r="I16" i="2" s="1"/>
  <c r="H17" i="2"/>
  <c r="I17" i="2" s="1"/>
  <c r="H14" i="2"/>
  <c r="I14" i="2" s="1"/>
  <c r="H13" i="2"/>
  <c r="I13" i="2" s="1"/>
  <c r="H11" i="2"/>
  <c r="I11" i="2" s="1"/>
  <c r="H15" i="2"/>
  <c r="I15" i="2" s="1"/>
  <c r="H12" i="2"/>
  <c r="I12" i="2" s="1"/>
  <c r="C23" i="2" l="1"/>
  <c r="L11" i="2"/>
  <c r="J12" i="2"/>
  <c r="L12" i="2" s="1"/>
  <c r="J14" i="2"/>
  <c r="L14" i="2" s="1"/>
  <c r="J18" i="2"/>
  <c r="L18" i="2" s="1"/>
  <c r="J23" i="2"/>
  <c r="L23" i="2" s="1"/>
  <c r="J15" i="2"/>
  <c r="L15" i="2" s="1"/>
  <c r="J17" i="2"/>
  <c r="L17" i="2" s="1"/>
  <c r="J19" i="2"/>
  <c r="L19" i="2" s="1"/>
  <c r="J21" i="2"/>
  <c r="L21" i="2" s="1"/>
  <c r="J11" i="2"/>
  <c r="J16" i="2"/>
  <c r="L16" i="2" s="1"/>
  <c r="J24" i="2"/>
  <c r="L24" i="2" s="1"/>
  <c r="J13" i="2"/>
  <c r="L13" i="2" s="1"/>
  <c r="J10" i="2"/>
  <c r="L10" i="2" s="1"/>
  <c r="J20" i="2"/>
  <c r="L20" i="2" s="1"/>
  <c r="C25" i="2" l="1"/>
</calcChain>
</file>

<file path=xl/sharedStrings.xml><?xml version="1.0" encoding="utf-8"?>
<sst xmlns="http://schemas.openxmlformats.org/spreadsheetml/2006/main" count="515" uniqueCount="71">
  <si>
    <t>Inputs</t>
  </si>
  <si>
    <t>Location</t>
  </si>
  <si>
    <t>Texas</t>
  </si>
  <si>
    <t>Utah</t>
  </si>
  <si>
    <t>AZ/NM</t>
  </si>
  <si>
    <t>California</t>
  </si>
  <si>
    <t>Price per Acre</t>
  </si>
  <si>
    <t>Tax rate</t>
  </si>
  <si>
    <t>Rainfall</t>
  </si>
  <si>
    <t>Livestock</t>
  </si>
  <si>
    <t>Sheep</t>
  </si>
  <si>
    <t>Cattle</t>
  </si>
  <si>
    <t>Ostriches</t>
  </si>
  <si>
    <t>Price per Pound</t>
  </si>
  <si>
    <t>Animal Weight</t>
  </si>
  <si>
    <t>Water Requirement</t>
  </si>
  <si>
    <t>TX_PPA</t>
  </si>
  <si>
    <t>UT_PPA</t>
  </si>
  <si>
    <t>AZ_PPA</t>
  </si>
  <si>
    <t>CA_PPA</t>
  </si>
  <si>
    <t>TX_TAX</t>
  </si>
  <si>
    <t>UT_TAX</t>
  </si>
  <si>
    <t>AZ_TAX</t>
  </si>
  <si>
    <t>CA_TAX</t>
  </si>
  <si>
    <t>TX_RAIN</t>
  </si>
  <si>
    <t>UT_RAIN</t>
  </si>
  <si>
    <t>AZ_RAIN</t>
  </si>
  <si>
    <t>CA_RAIN</t>
  </si>
  <si>
    <t>PPP_BAA</t>
  </si>
  <si>
    <t>PPP_MOO</t>
  </si>
  <si>
    <t>LBS_BAA</t>
  </si>
  <si>
    <t>LBS_MOO</t>
  </si>
  <si>
    <t>PPP_BIRD</t>
  </si>
  <si>
    <t>LBS_BIRD</t>
  </si>
  <si>
    <t>H2O_BAA</t>
  </si>
  <si>
    <t>H2O_MOO</t>
  </si>
  <si>
    <t>H2O_BIRD</t>
  </si>
  <si>
    <t>Reference</t>
  </si>
  <si>
    <t>Value</t>
  </si>
  <si>
    <t>Acreage</t>
  </si>
  <si>
    <t>Processing</t>
  </si>
  <si>
    <t>Cost of Land - Ref</t>
  </si>
  <si>
    <t>Cost of Land</t>
  </si>
  <si>
    <t>Year</t>
  </si>
  <si>
    <t>Years</t>
  </si>
  <si>
    <t>Labor (Annual)</t>
  </si>
  <si>
    <t>Rainfall Shrinkage</t>
  </si>
  <si>
    <t>Price per Pound - Ref</t>
  </si>
  <si>
    <t>Animal Weight - Ref</t>
  </si>
  <si>
    <t>Price per Animal</t>
  </si>
  <si>
    <t>Acre-Inches of Rain 2021 - Ref</t>
  </si>
  <si>
    <t>Rainfall/Acre</t>
  </si>
  <si>
    <t>Water per Animal - ref</t>
  </si>
  <si>
    <t>Water per Animal</t>
  </si>
  <si>
    <t>Animals Sustained</t>
  </si>
  <si>
    <t>Income</t>
  </si>
  <si>
    <t>Expenses</t>
  </si>
  <si>
    <t>Profit</t>
  </si>
  <si>
    <t>Taxes</t>
  </si>
  <si>
    <t>Tax Rate</t>
  </si>
  <si>
    <t>Output</t>
  </si>
  <si>
    <t>Annual Income</t>
  </si>
  <si>
    <t>Annual Expense</t>
  </si>
  <si>
    <t>Annual Profit</t>
  </si>
  <si>
    <t>LangID (XML)</t>
  </si>
  <si>
    <t>Test cases, calculate outputs - automatic overwrite</t>
  </si>
  <si>
    <t>Test cases</t>
  </si>
  <si>
    <t>Strict</t>
  </si>
  <si>
    <t>Test Outputs</t>
  </si>
  <si>
    <t>Rainfall_2021</t>
  </si>
  <si>
    <t>Val_for_above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</si>
</sst>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9" fontId="0" fillId="0" borderId="0" xfId="3" applyFont="1"/>
    <xf numFmtId="0" fontId="2" fillId="0" borderId="0" xfId="0" applyFont="1"/>
    <xf numFmtId="0" fontId="0" fillId="3" borderId="1" xfId="0" applyFont="1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7" fontId="0" fillId="0" borderId="0" xfId="0" applyNumberFormat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3" borderId="5" xfId="0" applyFont="1" applyFill="1" applyBorder="1"/>
    <xf numFmtId="164" fontId="0" fillId="3" borderId="6" xfId="1" applyNumberFormat="1" applyFont="1" applyFill="1" applyBorder="1"/>
    <xf numFmtId="164" fontId="0" fillId="3" borderId="7" xfId="1" applyNumberFormat="1" applyFont="1" applyFill="1" applyBorder="1"/>
    <xf numFmtId="0" fontId="0" fillId="0" borderId="5" xfId="0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GRID_LOC" displayName="GRID_LOC" ref="E2:H6" totalsRowShown="0">
  <autoFilter ref="E2:H6" xr:uid="{00000000-0009-0000-0100-000002000000}"/>
  <sortState xmlns:xlrd2="http://schemas.microsoft.com/office/spreadsheetml/2017/richdata2" ref="E6:H9">
    <sortCondition ref="E7"/>
  </sortState>
  <tableColumns count="4">
    <tableColumn id="1" xr3:uid="{00000000-0010-0000-0000-000001000000}" name="Location"/>
    <tableColumn id="2" xr3:uid="{00000000-0010-0000-0000-000002000000}" name="Price per Acre"/>
    <tableColumn id="3" xr3:uid="{00000000-0010-0000-0000-000003000000}" name="Tax rate"/>
    <tableColumn id="4" xr3:uid="{00000000-0010-0000-0000-000004000000}" name="Rainfall_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RID_STOCK" displayName="GRID_STOCK" ref="J2:M5" totalsRowShown="0">
  <autoFilter ref="J2:M5" xr:uid="{00000000-0009-0000-0100-000003000000}"/>
  <sortState xmlns:xlrd2="http://schemas.microsoft.com/office/spreadsheetml/2017/richdata2" ref="J6:M8">
    <sortCondition ref="J6"/>
  </sortState>
  <tableColumns count="4">
    <tableColumn id="1" xr3:uid="{00000000-0010-0000-0100-000001000000}" name="Livestock"/>
    <tableColumn id="2" xr3:uid="{00000000-0010-0000-0100-000002000000}" name="Price per Pound"/>
    <tableColumn id="3" xr3:uid="{00000000-0010-0000-0100-000003000000}" name="Animal Weight"/>
    <tableColumn id="4" xr3:uid="{00000000-0010-0000-0100-000004000000}" name="Water Require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KV_PAIRS" displayName="KV_PAIRS" ref="O2:P23" totalsRowShown="0">
  <autoFilter ref="O2:P23" xr:uid="{00000000-0009-0000-0100-000004000000}"/>
  <tableColumns count="2">
    <tableColumn id="1" xr3:uid="{00000000-0010-0000-0200-000001000000}" name="Reference"/>
    <tableColumn id="2" xr3:uid="{00000000-0010-0000-0200-000002000000}" name="Valu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S233"/>
  <sheetViews>
    <sheetView tabSelected="1" zoomScale="80" zoomScaleNormal="80" workbookViewId="0">
      <selection activeCell="E12" sqref="E12"/>
    </sheetView>
  </sheetViews>
  <sheetFormatPr defaultRowHeight="15" x14ac:dyDescent="0.25"/>
  <cols>
    <col min="1" max="1" width="3" customWidth="1"/>
    <col min="2" max="2" width="27.5703125" bestFit="1" customWidth="1"/>
    <col min="3" max="3" width="13.42578125" bestFit="1" customWidth="1"/>
    <col min="5" max="5" width="11.140625" customWidth="1"/>
    <col min="6" max="6" width="15.42578125" customWidth="1"/>
    <col min="7" max="7" width="10.5703125" bestFit="1" customWidth="1"/>
    <col min="8" max="8" width="16" bestFit="1" customWidth="1"/>
    <col min="9" max="9" width="10.5703125" bestFit="1" customWidth="1"/>
    <col min="10" max="10" width="11.28515625" customWidth="1"/>
    <col min="11" max="11" width="17.42578125" bestFit="1" customWidth="1"/>
    <col min="12" max="12" width="16.42578125" customWidth="1"/>
    <col min="13" max="13" width="20.85546875" customWidth="1"/>
    <col min="14" max="14" width="3.5703125" customWidth="1"/>
    <col min="15" max="15" width="12.28515625" customWidth="1"/>
    <col min="16" max="16" width="10.5703125" style="2" bestFit="1" customWidth="1"/>
  </cols>
  <sheetData>
    <row r="2" spans="2:19" x14ac:dyDescent="0.25">
      <c r="B2" s="6" t="s">
        <v>0</v>
      </c>
      <c r="E2" t="s">
        <v>1</v>
      </c>
      <c r="F2" t="s">
        <v>6</v>
      </c>
      <c r="G2" t="s">
        <v>7</v>
      </c>
      <c r="H2" t="s">
        <v>69</v>
      </c>
      <c r="J2" t="s">
        <v>9</v>
      </c>
      <c r="K2" t="s">
        <v>13</v>
      </c>
      <c r="L2" t="s">
        <v>14</v>
      </c>
      <c r="M2" t="s">
        <v>15</v>
      </c>
      <c r="O2" t="s">
        <v>37</v>
      </c>
      <c r="P2" s="2" t="s">
        <v>38</v>
      </c>
      <c r="R2" s="8">
        <v>5</v>
      </c>
      <c r="S2" t="s">
        <v>64</v>
      </c>
    </row>
    <row r="3" spans="2:19" x14ac:dyDescent="0.25">
      <c r="B3" t="s">
        <v>1</v>
      </c>
      <c r="C3" t="s">
        <v>2</v>
      </c>
      <c r="E3" t="s">
        <v>4</v>
      </c>
      <c r="F3" t="s">
        <v>18</v>
      </c>
      <c r="G3" t="s">
        <v>22</v>
      </c>
      <c r="H3" t="s">
        <v>26</v>
      </c>
      <c r="J3" t="s">
        <v>11</v>
      </c>
      <c r="K3" t="s">
        <v>29</v>
      </c>
      <c r="L3" t="s">
        <v>31</v>
      </c>
      <c r="M3" t="s">
        <v>35</v>
      </c>
      <c r="O3" t="s">
        <v>16</v>
      </c>
      <c r="P3" s="2">
        <v>1000</v>
      </c>
      <c r="R3" s="8" t="s">
        <v>65</v>
      </c>
      <c r="S3" t="s">
        <v>66</v>
      </c>
    </row>
    <row r="4" spans="2:19" x14ac:dyDescent="0.25">
      <c r="B4" t="s">
        <v>9</v>
      </c>
      <c r="C4" t="s">
        <v>10</v>
      </c>
      <c r="E4" t="s">
        <v>5</v>
      </c>
      <c r="F4" t="s">
        <v>19</v>
      </c>
      <c r="G4" t="s">
        <v>23</v>
      </c>
      <c r="H4" t="s">
        <v>27</v>
      </c>
      <c r="J4" t="s">
        <v>12</v>
      </c>
      <c r="K4" t="s">
        <v>32</v>
      </c>
      <c r="L4" t="s">
        <v>33</v>
      </c>
      <c r="M4" t="s">
        <v>36</v>
      </c>
      <c r="O4" t="s">
        <v>17</v>
      </c>
      <c r="P4" s="2">
        <v>800</v>
      </c>
      <c r="R4" s="8" t="b">
        <v>0</v>
      </c>
      <c r="S4" t="s">
        <v>67</v>
      </c>
    </row>
    <row r="5" spans="2:19" x14ac:dyDescent="0.25">
      <c r="B5" t="s">
        <v>39</v>
      </c>
      <c r="C5" s="3">
        <v>700</v>
      </c>
      <c r="E5" t="s">
        <v>2</v>
      </c>
      <c r="F5" t="s">
        <v>16</v>
      </c>
      <c r="G5" t="s">
        <v>20</v>
      </c>
      <c r="H5" t="s">
        <v>24</v>
      </c>
      <c r="J5" t="s">
        <v>10</v>
      </c>
      <c r="K5" t="s">
        <v>28</v>
      </c>
      <c r="L5" t="s">
        <v>30</v>
      </c>
      <c r="M5" t="s">
        <v>34</v>
      </c>
      <c r="O5" t="s">
        <v>18</v>
      </c>
      <c r="P5" s="2">
        <v>900</v>
      </c>
    </row>
    <row r="6" spans="2:19" x14ac:dyDescent="0.25">
      <c r="B6" t="s">
        <v>44</v>
      </c>
      <c r="C6">
        <v>8</v>
      </c>
      <c r="E6" t="s">
        <v>3</v>
      </c>
      <c r="F6" t="s">
        <v>17</v>
      </c>
      <c r="G6" t="s">
        <v>21</v>
      </c>
      <c r="H6" t="s">
        <v>25</v>
      </c>
      <c r="O6" t="s">
        <v>19</v>
      </c>
      <c r="P6" s="2">
        <v>1200</v>
      </c>
    </row>
    <row r="7" spans="2:19" x14ac:dyDescent="0.25">
      <c r="B7" t="s">
        <v>45</v>
      </c>
      <c r="C7" s="4">
        <v>200000</v>
      </c>
      <c r="O7" t="s">
        <v>20</v>
      </c>
      <c r="P7" s="2">
        <v>0.1</v>
      </c>
    </row>
    <row r="8" spans="2:19" x14ac:dyDescent="0.25">
      <c r="B8" t="s">
        <v>46</v>
      </c>
      <c r="C8">
        <v>0.9</v>
      </c>
      <c r="O8" t="s">
        <v>21</v>
      </c>
      <c r="P8" s="2">
        <v>0.15</v>
      </c>
    </row>
    <row r="9" spans="2:19" x14ac:dyDescent="0.25">
      <c r="E9" s="11" t="s">
        <v>43</v>
      </c>
      <c r="F9" s="12" t="s">
        <v>51</v>
      </c>
      <c r="G9" s="12" t="s">
        <v>8</v>
      </c>
      <c r="H9" s="12" t="s">
        <v>54</v>
      </c>
      <c r="I9" s="12" t="s">
        <v>55</v>
      </c>
      <c r="J9" s="12" t="s">
        <v>58</v>
      </c>
      <c r="K9" s="12" t="s">
        <v>56</v>
      </c>
      <c r="L9" s="13" t="s">
        <v>57</v>
      </c>
      <c r="O9" t="s">
        <v>22</v>
      </c>
      <c r="P9" s="2">
        <v>0.2</v>
      </c>
    </row>
    <row r="10" spans="2:19" x14ac:dyDescent="0.25">
      <c r="B10" s="6" t="s">
        <v>40</v>
      </c>
      <c r="E10" s="14">
        <v>1</v>
      </c>
      <c r="F10" s="15">
        <f>$C$17*$C$8^'Ranch Model'!$E10</f>
        <v>27</v>
      </c>
      <c r="G10" s="15">
        <f>'Ranch Model'!$F10*$C$5</f>
        <v>18900</v>
      </c>
      <c r="H10" s="15">
        <f>IF('Ranch Model'!$E10&lt;=$C$6,'Ranch Model'!$G10/$C$19,0)</f>
        <v>378</v>
      </c>
      <c r="I10" s="15">
        <f>'Ranch Model'!$H10*$C$15</f>
        <v>529200</v>
      </c>
      <c r="J10" s="15">
        <f>-$C$20*'Ranch Model'!$I10</f>
        <v>-52920</v>
      </c>
      <c r="K10" s="15">
        <f>-IF('Ranch Model'!$E10=1,$C$12,0)-IF('Ranch Model'!$E10&lt;=$C$6,$C$7,0)</f>
        <v>-201000</v>
      </c>
      <c r="L10" s="16">
        <f>SUM('Ranch Model'!$I10:$K10)</f>
        <v>275280</v>
      </c>
      <c r="O10" t="s">
        <v>23</v>
      </c>
      <c r="P10" s="2">
        <v>0.25</v>
      </c>
    </row>
    <row r="11" spans="2:19" x14ac:dyDescent="0.25">
      <c r="B11" t="s">
        <v>41</v>
      </c>
      <c r="C11" t="str">
        <f>INDEX(GRID_LOC[Price per Acre],MATCH(C3,GRID_LOC[Location],0))</f>
        <v>TX_PPA</v>
      </c>
      <c r="E11" s="17">
        <v>2</v>
      </c>
      <c r="F11" s="18">
        <f>$C$17*$C$8^'Ranch Model'!$E11</f>
        <v>24.3</v>
      </c>
      <c r="G11" s="18">
        <f>'Ranch Model'!$F11*$C$5</f>
        <v>17010</v>
      </c>
      <c r="H11" s="18">
        <f>IF('Ranch Model'!$E11&lt;=$C$6,'Ranch Model'!$G11/$C$19,0)</f>
        <v>340.2</v>
      </c>
      <c r="I11" s="18">
        <f>'Ranch Model'!$H11*$C$15</f>
        <v>476280</v>
      </c>
      <c r="J11" s="18">
        <f>-$C$20*'Ranch Model'!$I11</f>
        <v>-47628</v>
      </c>
      <c r="K11" s="18">
        <f>-IF('Ranch Model'!$E11=1,$C$12,0)-IF('Ranch Model'!$E11&lt;=$C$6,$C$7,0)</f>
        <v>-200000</v>
      </c>
      <c r="L11" s="19">
        <f>SUM('Ranch Model'!$I11:$K11)</f>
        <v>228652</v>
      </c>
      <c r="O11" t="s">
        <v>24</v>
      </c>
      <c r="P11" s="2">
        <v>30</v>
      </c>
    </row>
    <row r="12" spans="2:19" x14ac:dyDescent="0.25">
      <c r="B12" t="s">
        <v>42</v>
      </c>
      <c r="C12" s="3">
        <f>INDEX(KV_PAIRS[Value],MATCH(C11,KV_PAIRS[Reference],0))</f>
        <v>1000</v>
      </c>
      <c r="E12" s="14">
        <v>3</v>
      </c>
      <c r="F12" s="15">
        <f>$C$17*$C$8^'Ranch Model'!$E12</f>
        <v>21.870000000000005</v>
      </c>
      <c r="G12" s="15">
        <f>'Ranch Model'!$F12*$C$5</f>
        <v>15309.000000000004</v>
      </c>
      <c r="H12" s="15">
        <f>IF('Ranch Model'!$E12&lt;=$C$6,'Ranch Model'!$G12/$C$19,0)</f>
        <v>306.18000000000006</v>
      </c>
      <c r="I12" s="15">
        <f>'Ranch Model'!$H12*$C$15</f>
        <v>428652.00000000012</v>
      </c>
      <c r="J12" s="15">
        <f>-$C$20*'Ranch Model'!$I12</f>
        <v>-42865.200000000012</v>
      </c>
      <c r="K12" s="15">
        <f>-IF('Ranch Model'!$E12=1,$C$12,0)-IF('Ranch Model'!$E12&lt;=$C$6,$C$7,0)</f>
        <v>-200000</v>
      </c>
      <c r="L12" s="16">
        <f>SUM('Ranch Model'!$I12:$K12)</f>
        <v>185786.8000000001</v>
      </c>
      <c r="O12" t="s">
        <v>25</v>
      </c>
      <c r="P12" s="2">
        <v>10</v>
      </c>
    </row>
    <row r="13" spans="2:19" x14ac:dyDescent="0.25">
      <c r="B13" t="s">
        <v>47</v>
      </c>
      <c r="C13" t="str">
        <f>INDEX(GRID_STOCK[Price per Pound],MATCH(C4,GRID_STOCK[Livestock],0))</f>
        <v>PPP_BAA</v>
      </c>
      <c r="E13" s="17">
        <v>4</v>
      </c>
      <c r="F13" s="18">
        <f>$C$17*$C$8^'Ranch Model'!$E13</f>
        <v>19.683000000000003</v>
      </c>
      <c r="G13" s="18">
        <f>'Ranch Model'!$F13*$C$5</f>
        <v>13778.100000000002</v>
      </c>
      <c r="H13" s="18">
        <f>IF('Ranch Model'!$E13&lt;=$C$6,'Ranch Model'!$G13/$C$19,0)</f>
        <v>275.56200000000007</v>
      </c>
      <c r="I13" s="18">
        <f>'Ranch Model'!$H13*$C$15</f>
        <v>385786.8000000001</v>
      </c>
      <c r="J13" s="18">
        <f>-$C$20*'Ranch Model'!$I13</f>
        <v>-38578.680000000015</v>
      </c>
      <c r="K13" s="18">
        <f>-IF('Ranch Model'!$E13=1,$C$12,0)-IF('Ranch Model'!$E13&lt;=$C$6,$C$7,0)</f>
        <v>-200000</v>
      </c>
      <c r="L13" s="19">
        <f>SUM('Ranch Model'!$I13:$K13)</f>
        <v>147208.12000000011</v>
      </c>
      <c r="O13" t="s">
        <v>26</v>
      </c>
      <c r="P13" s="2">
        <v>15</v>
      </c>
    </row>
    <row r="14" spans="2:19" x14ac:dyDescent="0.25">
      <c r="B14" t="s">
        <v>48</v>
      </c>
      <c r="C14" t="str">
        <f>INDEX(GRID_STOCK[Animal Weight],MATCH(C4,GRID_STOCK[Livestock],0))</f>
        <v>LBS_BAA</v>
      </c>
      <c r="E14" s="14">
        <v>5</v>
      </c>
      <c r="F14" s="15">
        <f>$C$17*$C$8^'Ranch Model'!$E14</f>
        <v>17.714700000000004</v>
      </c>
      <c r="G14" s="15">
        <f>'Ranch Model'!$F14*$C$5</f>
        <v>12400.290000000003</v>
      </c>
      <c r="H14" s="15">
        <f>IF('Ranch Model'!$E14&lt;=$C$6,'Ranch Model'!$G14/$C$19,0)</f>
        <v>248.00580000000005</v>
      </c>
      <c r="I14" s="15">
        <f>'Ranch Model'!$H14*$C$15</f>
        <v>347208.12000000005</v>
      </c>
      <c r="J14" s="15">
        <f>-$C$20*'Ranch Model'!$I14</f>
        <v>-34720.812000000005</v>
      </c>
      <c r="K14" s="15">
        <f>-IF('Ranch Model'!$E14=1,$C$12,0)-IF('Ranch Model'!$E14&lt;=$C$6,$C$7,0)</f>
        <v>-200000</v>
      </c>
      <c r="L14" s="16">
        <f>SUM('Ranch Model'!$I14:$K14)</f>
        <v>112487.30800000008</v>
      </c>
      <c r="O14" t="s">
        <v>27</v>
      </c>
      <c r="P14" s="2">
        <v>45</v>
      </c>
    </row>
    <row r="15" spans="2:19" x14ac:dyDescent="0.25">
      <c r="B15" t="s">
        <v>49</v>
      </c>
      <c r="C15" s="4">
        <f>INDEX(KV_PAIRS[Value],MATCH(C13,KV_PAIRS[Reference],0))*INDEX(KV_PAIRS[Value],MATCH(C14,KV_PAIRS[Reference],0))</f>
        <v>1400</v>
      </c>
      <c r="E15" s="17">
        <v>6</v>
      </c>
      <c r="F15" s="18">
        <f>$C$17*$C$8^'Ranch Model'!$E15</f>
        <v>15.943230000000005</v>
      </c>
      <c r="G15" s="18">
        <f>'Ranch Model'!$F15*$C$5</f>
        <v>11160.261000000004</v>
      </c>
      <c r="H15" s="18">
        <f>IF('Ranch Model'!$E15&lt;=$C$6,'Ranch Model'!$G15/$C$19,0)</f>
        <v>223.20522000000008</v>
      </c>
      <c r="I15" s="18">
        <f>'Ranch Model'!$H15*$C$15</f>
        <v>312487.30800000014</v>
      </c>
      <c r="J15" s="18">
        <f>-$C$20*'Ranch Model'!$I15</f>
        <v>-31248.730800000016</v>
      </c>
      <c r="K15" s="18">
        <f>-IF('Ranch Model'!$E15=1,$C$12,0)-IF('Ranch Model'!$E15&lt;=$C$6,$C$7,0)</f>
        <v>-200000</v>
      </c>
      <c r="L15" s="19">
        <f>SUM('Ranch Model'!$I15:$K15)</f>
        <v>81238.577200000116</v>
      </c>
      <c r="O15" t="s">
        <v>28</v>
      </c>
      <c r="P15" s="2">
        <v>14</v>
      </c>
    </row>
    <row r="16" spans="2:19" x14ac:dyDescent="0.25">
      <c r="B16" t="s">
        <v>50</v>
      </c>
      <c r="C16" t="str">
        <f>INDEX(GRID_LOC[Rainfall_2021],MATCH(C3,GRID_LOC[Location],0))</f>
        <v>TX_RAIN</v>
      </c>
      <c r="E16" s="14">
        <v>7</v>
      </c>
      <c r="F16" s="15">
        <f>$C$17*$C$8^'Ranch Model'!$E16</f>
        <v>14.348907000000004</v>
      </c>
      <c r="G16" s="15">
        <f>'Ranch Model'!$F16*$C$5</f>
        <v>10044.234900000003</v>
      </c>
      <c r="H16" s="15">
        <f>IF('Ranch Model'!$E16&lt;=$C$6,'Ranch Model'!$G16/$C$19,0)</f>
        <v>200.88469800000007</v>
      </c>
      <c r="I16" s="15">
        <f>'Ranch Model'!$H16*$C$15</f>
        <v>281238.57720000012</v>
      </c>
      <c r="J16" s="15">
        <f>-$C$20*'Ranch Model'!$I16</f>
        <v>-28123.857720000015</v>
      </c>
      <c r="K16" s="15">
        <f>-IF('Ranch Model'!$E16=1,$C$12,0)-IF('Ranch Model'!$E16&lt;=$C$6,$C$7,0)</f>
        <v>-200000</v>
      </c>
      <c r="L16" s="16">
        <f>SUM('Ranch Model'!$I16:$K16)</f>
        <v>53114.719480000087</v>
      </c>
      <c r="O16" t="s">
        <v>29</v>
      </c>
      <c r="P16" s="2">
        <v>12</v>
      </c>
    </row>
    <row r="17" spans="2:16" x14ac:dyDescent="0.25">
      <c r="B17" t="s">
        <v>70</v>
      </c>
      <c r="C17">
        <f>INDEX(KV_PAIRS[Value],MATCH(C16,KV_PAIRS[Reference],0))</f>
        <v>30</v>
      </c>
      <c r="E17" s="17">
        <v>8</v>
      </c>
      <c r="F17" s="18">
        <f>$C$17*$C$8^'Ranch Model'!$E17</f>
        <v>12.914016300000005</v>
      </c>
      <c r="G17" s="18">
        <f>'Ranch Model'!$F17*$C$5</f>
        <v>9039.8114100000039</v>
      </c>
      <c r="H17" s="18">
        <f>IF('Ranch Model'!$E17&lt;=$C$6,'Ranch Model'!$G17/$C$19,0)</f>
        <v>180.79622820000009</v>
      </c>
      <c r="I17" s="18">
        <f>'Ranch Model'!$H17*$C$15</f>
        <v>253114.71948000012</v>
      </c>
      <c r="J17" s="18">
        <f>-$C$20*'Ranch Model'!$I17</f>
        <v>-25311.471948000013</v>
      </c>
      <c r="K17" s="18">
        <f>-IF('Ranch Model'!$E17=1,$C$12,0)-IF('Ranch Model'!$E17&lt;=$C$6,$C$7,0)</f>
        <v>-200000</v>
      </c>
      <c r="L17" s="19">
        <f>SUM('Ranch Model'!$I17:$K17)</f>
        <v>27803.247532000096</v>
      </c>
      <c r="O17" t="s">
        <v>32</v>
      </c>
      <c r="P17" s="2">
        <v>18</v>
      </c>
    </row>
    <row r="18" spans="2:16" x14ac:dyDescent="0.25">
      <c r="B18" t="s">
        <v>52</v>
      </c>
      <c r="C18" t="str">
        <f>INDEX(GRID_STOCK[Water Requirement],MATCH(C4,GRID_STOCK[Livestock],0))</f>
        <v>H2O_BAA</v>
      </c>
      <c r="E18" s="14">
        <v>9</v>
      </c>
      <c r="F18" s="15">
        <f>$C$17*$C$8^'Ranch Model'!$E18</f>
        <v>11.622614670000004</v>
      </c>
      <c r="G18" s="15">
        <f>'Ranch Model'!$F18*$C$5</f>
        <v>8135.8302690000028</v>
      </c>
      <c r="H18" s="15">
        <f>IF('Ranch Model'!$E18&lt;=$C$6,'Ranch Model'!$G18/$C$19,0)</f>
        <v>0</v>
      </c>
      <c r="I18" s="15">
        <f>'Ranch Model'!$H18*$C$15</f>
        <v>0</v>
      </c>
      <c r="J18" s="15">
        <f>-$C$20*'Ranch Model'!$I18</f>
        <v>0</v>
      </c>
      <c r="K18" s="15">
        <f>-IF('Ranch Model'!$E18=1,$C$12,0)-IF('Ranch Model'!$E18&lt;=$C$6,$C$7,0)</f>
        <v>0</v>
      </c>
      <c r="L18" s="16">
        <f>SUM('Ranch Model'!$I18:$K18)</f>
        <v>0</v>
      </c>
      <c r="O18" t="s">
        <v>30</v>
      </c>
      <c r="P18" s="2">
        <v>100</v>
      </c>
    </row>
    <row r="19" spans="2:16" x14ac:dyDescent="0.25">
      <c r="B19" t="s">
        <v>53</v>
      </c>
      <c r="C19">
        <f>INDEX(KV_PAIRS[Value],MATCH(Water_Per_Animal,KV_PAIRS[Reference],0))</f>
        <v>50</v>
      </c>
      <c r="E19" s="17">
        <v>10</v>
      </c>
      <c r="F19" s="18">
        <f>$C$17*$C$8^'Ranch Model'!$E19</f>
        <v>10.460353203000004</v>
      </c>
      <c r="G19" s="18">
        <f>'Ranch Model'!$F19*$C$5</f>
        <v>7322.2472421000029</v>
      </c>
      <c r="H19" s="18">
        <f>IF('Ranch Model'!$E19&lt;=$C$6,'Ranch Model'!$G19/$C$19,0)</f>
        <v>0</v>
      </c>
      <c r="I19" s="18">
        <f>'Ranch Model'!$H19*$C$15</f>
        <v>0</v>
      </c>
      <c r="J19" s="18">
        <f>-$C$20*'Ranch Model'!$I19</f>
        <v>0</v>
      </c>
      <c r="K19" s="18">
        <f>-IF('Ranch Model'!$E19=1,$C$12,0)-IF('Ranch Model'!$E19&lt;=$C$6,$C$7,0)</f>
        <v>0</v>
      </c>
      <c r="L19" s="19">
        <f>SUM('Ranch Model'!$I19:$K19)</f>
        <v>0</v>
      </c>
      <c r="O19" t="s">
        <v>31</v>
      </c>
      <c r="P19" s="2">
        <v>2000</v>
      </c>
    </row>
    <row r="20" spans="2:16" x14ac:dyDescent="0.25">
      <c r="B20" t="s">
        <v>59</v>
      </c>
      <c r="C20" s="5">
        <f>INDEX(KV_PAIRS[Value],MATCH(INDEX(GRID_LOC[Tax rate],MATCH(C3,GRID_LOC[Location],0)),KV_PAIRS[Reference],0))</f>
        <v>0.1</v>
      </c>
      <c r="E20" s="14">
        <v>11</v>
      </c>
      <c r="F20" s="15">
        <f>$C$17*$C$8^'Ranch Model'!$E20</f>
        <v>9.4143178827000042</v>
      </c>
      <c r="G20" s="15">
        <f>'Ranch Model'!$F20*$C$5</f>
        <v>6590.0225178900027</v>
      </c>
      <c r="H20" s="15">
        <f>IF('Ranch Model'!$E20&lt;=$C$6,'Ranch Model'!$G20/$C$19,0)</f>
        <v>0</v>
      </c>
      <c r="I20" s="15">
        <f>'Ranch Model'!$H20*$C$15</f>
        <v>0</v>
      </c>
      <c r="J20" s="15">
        <f>-$C$20*'Ranch Model'!$I20</f>
        <v>0</v>
      </c>
      <c r="K20" s="15">
        <f>-IF('Ranch Model'!$E20=1,$C$12,0)-IF('Ranch Model'!$E20&lt;=$C$6,$C$7,0)</f>
        <v>0</v>
      </c>
      <c r="L20" s="16">
        <f>SUM('Ranch Model'!$I20:$K20)</f>
        <v>0</v>
      </c>
      <c r="O20" t="s">
        <v>33</v>
      </c>
      <c r="P20" s="2">
        <v>200</v>
      </c>
    </row>
    <row r="21" spans="2:16" x14ac:dyDescent="0.25">
      <c r="E21" s="17">
        <v>12</v>
      </c>
      <c r="F21" s="18">
        <f>$C$17*$C$8^'Ranch Model'!$E21</f>
        <v>8.4728860944300042</v>
      </c>
      <c r="G21" s="18">
        <f>'Ranch Model'!$F21*$C$5</f>
        <v>5931.0202661010026</v>
      </c>
      <c r="H21" s="18">
        <f>IF('Ranch Model'!$E21&lt;=$C$6,'Ranch Model'!$G21/$C$19,0)</f>
        <v>0</v>
      </c>
      <c r="I21" s="18">
        <f>'Ranch Model'!$H21*$C$15</f>
        <v>0</v>
      </c>
      <c r="J21" s="18">
        <f>-$C$20*'Ranch Model'!$I21</f>
        <v>0</v>
      </c>
      <c r="K21" s="18">
        <f>-IF('Ranch Model'!$E21=1,$C$12,0)-IF('Ranch Model'!$E21&lt;=$C$6,$C$7,0)</f>
        <v>0</v>
      </c>
      <c r="L21" s="19">
        <f>SUM('Ranch Model'!$I21:$K21)</f>
        <v>0</v>
      </c>
      <c r="O21" t="s">
        <v>34</v>
      </c>
      <c r="P21" s="2">
        <v>50</v>
      </c>
    </row>
    <row r="22" spans="2:16" x14ac:dyDescent="0.25">
      <c r="B22" s="6" t="s">
        <v>60</v>
      </c>
      <c r="E22" s="14">
        <v>13</v>
      </c>
      <c r="F22" s="15">
        <f>$C$17*$C$8^'Ranch Model'!$E22</f>
        <v>7.6255974849870061</v>
      </c>
      <c r="G22" s="15">
        <f>'Ranch Model'!$F22*$C$5</f>
        <v>5337.9182394909039</v>
      </c>
      <c r="H22" s="15">
        <f>IF('Ranch Model'!$E22&lt;=$C$6,'Ranch Model'!$G22/$C$19,0)</f>
        <v>0</v>
      </c>
      <c r="I22" s="15">
        <f>'Ranch Model'!$H22*$C$15</f>
        <v>0</v>
      </c>
      <c r="J22" s="15">
        <f>-$C$20*'Ranch Model'!$I22</f>
        <v>0</v>
      </c>
      <c r="K22" s="15">
        <f>-IF('Ranch Model'!$E22=1,$C$12,0)-IF('Ranch Model'!$E22&lt;=$C$6,$C$7,0)</f>
        <v>0</v>
      </c>
      <c r="L22" s="16">
        <f>SUM('Ranch Model'!$I22:$K22)</f>
        <v>0</v>
      </c>
      <c r="O22" t="s">
        <v>35</v>
      </c>
      <c r="P22" s="2">
        <v>750</v>
      </c>
    </row>
    <row r="23" spans="2:16" x14ac:dyDescent="0.25">
      <c r="B23" t="s">
        <v>61</v>
      </c>
      <c r="C23" s="4">
        <f>SUM('Ranch Model'!$H$10:$H$24)/C6</f>
        <v>269.10424327500004</v>
      </c>
      <c r="E23" s="17">
        <v>14</v>
      </c>
      <c r="F23" s="18">
        <f>$C$17*$C$8^'Ranch Model'!$E23</f>
        <v>6.8630377364883044</v>
      </c>
      <c r="G23" s="18">
        <f>'Ranch Model'!$F23*$C$5</f>
        <v>4804.126415541813</v>
      </c>
      <c r="H23" s="18">
        <f>IF('Ranch Model'!$E23&lt;=$C$6,'Ranch Model'!$G23/$C$19,0)</f>
        <v>0</v>
      </c>
      <c r="I23" s="18">
        <f>'Ranch Model'!$H23*$C$15</f>
        <v>0</v>
      </c>
      <c r="J23" s="18">
        <f>-$C$20*'Ranch Model'!$I23</f>
        <v>0</v>
      </c>
      <c r="K23" s="18">
        <f>-IF('Ranch Model'!$E23=1,$C$12,0)-IF('Ranch Model'!$E23&lt;=$C$6,$C$7,0)</f>
        <v>0</v>
      </c>
      <c r="L23" s="19">
        <f>SUM('Ranch Model'!$I23:$K23)</f>
        <v>0</v>
      </c>
      <c r="O23" t="s">
        <v>36</v>
      </c>
      <c r="P23" s="2">
        <v>100</v>
      </c>
    </row>
    <row r="24" spans="2:16" x14ac:dyDescent="0.25">
      <c r="B24" t="s">
        <v>62</v>
      </c>
      <c r="C24" s="4">
        <f>SUM('Ranch Model'!$K$10:$K$24)/C6</f>
        <v>-200125</v>
      </c>
      <c r="E24" s="7">
        <v>15</v>
      </c>
      <c r="F24" s="20">
        <f>$C$17*$C$8^'Ranch Model'!$E24</f>
        <v>6.1767339628394735</v>
      </c>
      <c r="G24" s="20">
        <f>'Ranch Model'!$F24*$C$5</f>
        <v>4323.7137739876316</v>
      </c>
      <c r="H24" s="20">
        <f>IF('Ranch Model'!$E24&lt;=$C$6,'Ranch Model'!$G24/$C$19,0)</f>
        <v>0</v>
      </c>
      <c r="I24" s="20">
        <f>'Ranch Model'!$H24*$C$15</f>
        <v>0</v>
      </c>
      <c r="J24" s="20">
        <f>-$C$20*'Ranch Model'!$I24</f>
        <v>0</v>
      </c>
      <c r="K24" s="20">
        <f>-IF('Ranch Model'!$E24=1,$C$12,0)-IF('Ranch Model'!$E24&lt;=$C$6,$C$7,0)</f>
        <v>0</v>
      </c>
      <c r="L24" s="21">
        <f>SUM('Ranch Model'!$I24:$K24)</f>
        <v>0</v>
      </c>
    </row>
    <row r="25" spans="2:16" x14ac:dyDescent="0.25">
      <c r="B25" t="s">
        <v>63</v>
      </c>
      <c r="C25" s="4">
        <f>SUM('Ranch Model'!$L$10:$L$24)/C6</f>
        <v>138946.34652650004</v>
      </c>
    </row>
    <row r="26" spans="2:16" x14ac:dyDescent="0.25">
      <c r="C26" s="1"/>
    </row>
    <row r="28" spans="2:16" x14ac:dyDescent="0.25">
      <c r="B28" t="s">
        <v>1</v>
      </c>
      <c r="C28" t="s">
        <v>9</v>
      </c>
      <c r="D28" t="s">
        <v>39</v>
      </c>
      <c r="E28" t="s">
        <v>44</v>
      </c>
      <c r="F28" t="s">
        <v>45</v>
      </c>
      <c r="G28" t="s">
        <v>46</v>
      </c>
    </row>
    <row r="29" spans="2:16" x14ac:dyDescent="0.25">
      <c r="B29" t="s">
        <v>4</v>
      </c>
      <c r="C29" t="s">
        <v>11</v>
      </c>
      <c r="D29">
        <v>100</v>
      </c>
      <c r="E29">
        <v>1</v>
      </c>
      <c r="F29">
        <v>500</v>
      </c>
      <c r="G29">
        <v>0</v>
      </c>
    </row>
    <row r="30" spans="2:16" x14ac:dyDescent="0.25">
      <c r="B30" t="s">
        <v>5</v>
      </c>
      <c r="C30" t="s">
        <v>12</v>
      </c>
      <c r="D30">
        <v>500</v>
      </c>
      <c r="E30">
        <v>3</v>
      </c>
      <c r="F30">
        <v>5000</v>
      </c>
      <c r="G30">
        <v>0.1</v>
      </c>
    </row>
    <row r="31" spans="2:16" x14ac:dyDescent="0.25">
      <c r="B31" t="s">
        <v>2</v>
      </c>
      <c r="C31" t="s">
        <v>10</v>
      </c>
      <c r="D31">
        <v>1100</v>
      </c>
      <c r="E31">
        <v>7</v>
      </c>
      <c r="F31">
        <v>50000</v>
      </c>
      <c r="G31">
        <v>0.9</v>
      </c>
    </row>
    <row r="32" spans="2:16" x14ac:dyDescent="0.25">
      <c r="B32" t="s">
        <v>3</v>
      </c>
      <c r="E32">
        <v>10</v>
      </c>
      <c r="G32">
        <v>2.1</v>
      </c>
    </row>
    <row r="33" spans="2:10" x14ac:dyDescent="0.25">
      <c r="B33" s="9" t="s">
        <v>0</v>
      </c>
      <c r="C33" s="9"/>
      <c r="D33" s="9"/>
      <c r="E33" s="9"/>
      <c r="F33" s="9"/>
      <c r="G33" s="9"/>
      <c r="H33" s="9" t="s">
        <v>68</v>
      </c>
      <c r="I33" s="9"/>
      <c r="J33" s="9"/>
    </row>
    <row r="34" spans="2:10" x14ac:dyDescent="0.25">
      <c r="B34" s="22" t="s">
        <v>1</v>
      </c>
      <c r="C34" s="22" t="s">
        <v>9</v>
      </c>
      <c r="D34" s="22" t="s">
        <v>39</v>
      </c>
      <c r="E34" s="22" t="s">
        <v>44</v>
      </c>
      <c r="F34" s="22" t="s">
        <v>45</v>
      </c>
      <c r="G34" s="22" t="s">
        <v>46</v>
      </c>
      <c r="H34" s="9" t="s">
        <v>61</v>
      </c>
      <c r="I34" s="9"/>
      <c r="J34" s="9"/>
    </row>
    <row r="35" spans="2:10" x14ac:dyDescent="0.25">
      <c r="B35" t="s">
        <v>4</v>
      </c>
      <c r="C35" t="s">
        <v>11</v>
      </c>
      <c r="D35">
        <v>1100</v>
      </c>
      <c r="E35">
        <v>3</v>
      </c>
      <c r="F35">
        <v>50000</v>
      </c>
      <c r="G35">
        <v>0.9</v>
      </c>
      <c r="H35" s="10">
        <v>17.89</v>
      </c>
      <c r="I35" s="10">
        <v>-50300</v>
      </c>
      <c r="J35" s="10">
        <v>293111.2</v>
      </c>
    </row>
    <row r="36" spans="2:10" x14ac:dyDescent="0.25">
      <c r="B36" t="s">
        <v>2</v>
      </c>
      <c r="C36" t="s">
        <v>12</v>
      </c>
      <c r="D36">
        <v>1100</v>
      </c>
      <c r="E36">
        <v>1</v>
      </c>
      <c r="F36">
        <v>5000</v>
      </c>
      <c r="G36">
        <v>0.1</v>
      </c>
      <c r="H36" s="10">
        <v>33</v>
      </c>
      <c r="I36" s="10">
        <v>-6000</v>
      </c>
      <c r="J36" s="10">
        <v>100920</v>
      </c>
    </row>
    <row r="37" spans="2:10" x14ac:dyDescent="0.25">
      <c r="B37" t="s">
        <v>5</v>
      </c>
      <c r="C37" t="s">
        <v>11</v>
      </c>
      <c r="D37">
        <v>100</v>
      </c>
      <c r="E37">
        <v>7</v>
      </c>
      <c r="F37">
        <v>5000</v>
      </c>
      <c r="G37">
        <v>0.1</v>
      </c>
      <c r="H37" s="10">
        <v>0.1</v>
      </c>
      <c r="I37" s="10">
        <v>-5171.43</v>
      </c>
      <c r="J37" s="10">
        <v>-3457.14</v>
      </c>
    </row>
    <row r="38" spans="2:10" x14ac:dyDescent="0.25">
      <c r="B38" t="s">
        <v>3</v>
      </c>
      <c r="C38" t="s">
        <v>11</v>
      </c>
      <c r="D38">
        <v>1100</v>
      </c>
      <c r="E38">
        <v>3</v>
      </c>
      <c r="F38">
        <v>50000</v>
      </c>
      <c r="G38">
        <v>0.9</v>
      </c>
      <c r="H38" s="10">
        <v>11.92</v>
      </c>
      <c r="I38" s="10">
        <v>-50266.67</v>
      </c>
      <c r="J38" s="10">
        <v>192982.93</v>
      </c>
    </row>
    <row r="39" spans="2:10" x14ac:dyDescent="0.25">
      <c r="B39" t="s">
        <v>2</v>
      </c>
      <c r="C39" t="s">
        <v>10</v>
      </c>
      <c r="D39">
        <v>100</v>
      </c>
      <c r="E39">
        <v>1</v>
      </c>
      <c r="F39">
        <v>50000</v>
      </c>
      <c r="G39">
        <v>0.9</v>
      </c>
      <c r="H39" s="10">
        <v>54</v>
      </c>
      <c r="I39" s="10">
        <v>-51000</v>
      </c>
      <c r="J39" s="10">
        <v>17040</v>
      </c>
    </row>
    <row r="40" spans="2:10" x14ac:dyDescent="0.25">
      <c r="B40" t="s">
        <v>4</v>
      </c>
      <c r="C40" t="s">
        <v>11</v>
      </c>
      <c r="D40">
        <v>500</v>
      </c>
      <c r="E40">
        <v>3</v>
      </c>
      <c r="F40">
        <v>5000</v>
      </c>
      <c r="G40">
        <v>0.9</v>
      </c>
      <c r="H40" s="10">
        <v>8.1300000000000008</v>
      </c>
      <c r="I40" s="10">
        <v>-5300</v>
      </c>
      <c r="J40" s="10">
        <v>150796</v>
      </c>
    </row>
    <row r="41" spans="2:10" x14ac:dyDescent="0.25">
      <c r="B41" t="s">
        <v>2</v>
      </c>
      <c r="C41" t="s">
        <v>11</v>
      </c>
      <c r="D41">
        <v>1100</v>
      </c>
      <c r="E41">
        <v>1</v>
      </c>
      <c r="F41">
        <v>5000</v>
      </c>
      <c r="G41">
        <v>2.1</v>
      </c>
      <c r="H41" s="10">
        <v>92.4</v>
      </c>
      <c r="I41" s="10">
        <v>-6000</v>
      </c>
      <c r="J41" s="10">
        <v>1989840</v>
      </c>
    </row>
    <row r="42" spans="2:10" x14ac:dyDescent="0.25">
      <c r="B42" t="s">
        <v>3</v>
      </c>
      <c r="C42" t="s">
        <v>10</v>
      </c>
      <c r="D42">
        <v>100</v>
      </c>
      <c r="E42">
        <v>7</v>
      </c>
      <c r="F42">
        <v>50000</v>
      </c>
      <c r="G42">
        <v>2.1</v>
      </c>
      <c r="H42" s="10">
        <v>976.96</v>
      </c>
      <c r="I42" s="10">
        <v>-50114.29</v>
      </c>
      <c r="J42" s="10">
        <v>1112465</v>
      </c>
    </row>
    <row r="43" spans="2:10" x14ac:dyDescent="0.25">
      <c r="B43" t="s">
        <v>4</v>
      </c>
      <c r="C43" t="s">
        <v>11</v>
      </c>
      <c r="D43">
        <v>100</v>
      </c>
      <c r="E43">
        <v>7</v>
      </c>
      <c r="F43">
        <v>500</v>
      </c>
      <c r="G43">
        <v>0</v>
      </c>
      <c r="H43" s="10">
        <v>0</v>
      </c>
      <c r="I43" s="10">
        <v>-628.57000000000005</v>
      </c>
      <c r="J43" s="10">
        <v>-628.57000000000005</v>
      </c>
    </row>
    <row r="44" spans="2:10" x14ac:dyDescent="0.25">
      <c r="B44" t="s">
        <v>5</v>
      </c>
      <c r="C44" t="s">
        <v>10</v>
      </c>
      <c r="D44">
        <v>100</v>
      </c>
      <c r="E44">
        <v>10</v>
      </c>
      <c r="F44">
        <v>50000</v>
      </c>
      <c r="G44">
        <v>0.9</v>
      </c>
      <c r="H44" s="10">
        <v>52.76</v>
      </c>
      <c r="I44" s="10">
        <v>-50120</v>
      </c>
      <c r="J44" s="10">
        <v>5274.9</v>
      </c>
    </row>
    <row r="45" spans="2:10" x14ac:dyDescent="0.25">
      <c r="B45" t="s">
        <v>5</v>
      </c>
      <c r="C45" t="s">
        <v>10</v>
      </c>
      <c r="D45">
        <v>1100</v>
      </c>
      <c r="E45">
        <v>7</v>
      </c>
      <c r="F45">
        <v>5000</v>
      </c>
      <c r="G45">
        <v>0</v>
      </c>
      <c r="H45" s="10">
        <v>0</v>
      </c>
      <c r="I45" s="10">
        <v>-5171.43</v>
      </c>
      <c r="J45" s="10">
        <v>-5171.43</v>
      </c>
    </row>
    <row r="46" spans="2:10" x14ac:dyDescent="0.25">
      <c r="B46" t="s">
        <v>3</v>
      </c>
      <c r="C46" t="s">
        <v>11</v>
      </c>
      <c r="D46">
        <v>500</v>
      </c>
      <c r="E46">
        <v>7</v>
      </c>
      <c r="F46">
        <v>50000</v>
      </c>
      <c r="G46">
        <v>0</v>
      </c>
      <c r="H46" s="10">
        <v>0</v>
      </c>
      <c r="I46" s="10">
        <v>-50114.29</v>
      </c>
      <c r="J46" s="10">
        <v>-50114.29</v>
      </c>
    </row>
    <row r="47" spans="2:10" x14ac:dyDescent="0.25">
      <c r="B47" t="s">
        <v>5</v>
      </c>
      <c r="C47" t="s">
        <v>10</v>
      </c>
      <c r="D47">
        <v>100</v>
      </c>
      <c r="E47">
        <v>3</v>
      </c>
      <c r="F47">
        <v>5000</v>
      </c>
      <c r="G47">
        <v>0.9</v>
      </c>
      <c r="H47" s="10">
        <v>73.17</v>
      </c>
      <c r="I47" s="10">
        <v>-5400</v>
      </c>
      <c r="J47" s="10">
        <v>71428.5</v>
      </c>
    </row>
    <row r="48" spans="2:10" x14ac:dyDescent="0.25">
      <c r="B48" t="s">
        <v>2</v>
      </c>
      <c r="C48" t="s">
        <v>12</v>
      </c>
      <c r="D48">
        <v>500</v>
      </c>
      <c r="E48">
        <v>7</v>
      </c>
      <c r="F48">
        <v>500</v>
      </c>
      <c r="G48">
        <v>0</v>
      </c>
      <c r="H48" s="10">
        <v>0</v>
      </c>
      <c r="I48" s="10">
        <v>-642.86</v>
      </c>
      <c r="J48" s="10">
        <v>-642.86</v>
      </c>
    </row>
    <row r="49" spans="2:10" x14ac:dyDescent="0.25">
      <c r="B49" t="s">
        <v>3</v>
      </c>
      <c r="C49" t="s">
        <v>11</v>
      </c>
      <c r="D49">
        <v>500</v>
      </c>
      <c r="E49">
        <v>3</v>
      </c>
      <c r="F49">
        <v>5000</v>
      </c>
      <c r="G49">
        <v>0.1</v>
      </c>
      <c r="H49" s="10">
        <v>0.25</v>
      </c>
      <c r="I49" s="10">
        <v>-5266.67</v>
      </c>
      <c r="J49" s="10">
        <v>-234.67</v>
      </c>
    </row>
    <row r="50" spans="2:10" x14ac:dyDescent="0.25">
      <c r="B50" t="s">
        <v>2</v>
      </c>
      <c r="C50" t="s">
        <v>12</v>
      </c>
      <c r="D50">
        <v>100</v>
      </c>
      <c r="E50">
        <v>1</v>
      </c>
      <c r="F50">
        <v>500</v>
      </c>
      <c r="G50">
        <v>0</v>
      </c>
      <c r="H50" s="10">
        <v>0</v>
      </c>
      <c r="I50" s="10">
        <v>-1500</v>
      </c>
      <c r="J50" s="10">
        <v>-1500</v>
      </c>
    </row>
    <row r="51" spans="2:10" x14ac:dyDescent="0.25">
      <c r="B51" t="s">
        <v>3</v>
      </c>
      <c r="C51" t="s">
        <v>12</v>
      </c>
      <c r="D51">
        <v>100</v>
      </c>
      <c r="E51">
        <v>10</v>
      </c>
      <c r="F51">
        <v>50000</v>
      </c>
      <c r="G51">
        <v>2.1</v>
      </c>
      <c r="H51" s="10">
        <v>3182.43</v>
      </c>
      <c r="I51" s="10">
        <v>-50080</v>
      </c>
      <c r="J51" s="10">
        <v>9688161.3800000008</v>
      </c>
    </row>
    <row r="52" spans="2:10" x14ac:dyDescent="0.25">
      <c r="B52" t="s">
        <v>4</v>
      </c>
      <c r="C52" t="s">
        <v>11</v>
      </c>
      <c r="D52">
        <v>500</v>
      </c>
      <c r="E52">
        <v>7</v>
      </c>
      <c r="F52">
        <v>50000</v>
      </c>
      <c r="G52">
        <v>0</v>
      </c>
      <c r="H52" s="10">
        <v>0</v>
      </c>
      <c r="I52" s="10">
        <v>-50128.57</v>
      </c>
      <c r="J52" s="10">
        <v>-50128.57</v>
      </c>
    </row>
    <row r="53" spans="2:10" x14ac:dyDescent="0.25">
      <c r="B53" t="s">
        <v>4</v>
      </c>
      <c r="C53" t="s">
        <v>12</v>
      </c>
      <c r="D53">
        <v>500</v>
      </c>
      <c r="E53">
        <v>7</v>
      </c>
      <c r="F53">
        <v>500</v>
      </c>
      <c r="G53">
        <v>2.1</v>
      </c>
      <c r="H53" s="10">
        <v>3663.59</v>
      </c>
      <c r="I53" s="10">
        <v>-628.57000000000005</v>
      </c>
      <c r="J53" s="10">
        <v>10550511.199999999</v>
      </c>
    </row>
    <row r="54" spans="2:10" x14ac:dyDescent="0.25">
      <c r="B54" t="s">
        <v>2</v>
      </c>
      <c r="C54" t="s">
        <v>11</v>
      </c>
      <c r="D54">
        <v>500</v>
      </c>
      <c r="E54">
        <v>1</v>
      </c>
      <c r="F54">
        <v>5000</v>
      </c>
      <c r="G54">
        <v>2.1</v>
      </c>
      <c r="H54" s="10">
        <v>42</v>
      </c>
      <c r="I54" s="10">
        <v>-6000</v>
      </c>
      <c r="J54" s="10">
        <v>901200</v>
      </c>
    </row>
    <row r="55" spans="2:10" x14ac:dyDescent="0.25">
      <c r="B55" t="s">
        <v>2</v>
      </c>
      <c r="C55" t="s">
        <v>10</v>
      </c>
      <c r="D55">
        <v>1100</v>
      </c>
      <c r="E55">
        <v>3</v>
      </c>
      <c r="F55">
        <v>500</v>
      </c>
      <c r="G55">
        <v>2.1</v>
      </c>
      <c r="H55" s="10">
        <v>3469.62</v>
      </c>
      <c r="I55" s="10">
        <v>-833.33</v>
      </c>
      <c r="J55" s="10">
        <v>4370887.87</v>
      </c>
    </row>
    <row r="56" spans="2:10" x14ac:dyDescent="0.25">
      <c r="B56" t="s">
        <v>3</v>
      </c>
      <c r="C56" t="s">
        <v>12</v>
      </c>
      <c r="D56">
        <v>500</v>
      </c>
      <c r="E56">
        <v>7</v>
      </c>
      <c r="F56">
        <v>5000</v>
      </c>
      <c r="G56">
        <v>2.1</v>
      </c>
      <c r="H56" s="10">
        <v>2442.39</v>
      </c>
      <c r="I56" s="10">
        <v>-5114.29</v>
      </c>
      <c r="J56" s="10">
        <v>7468609.7199999997</v>
      </c>
    </row>
    <row r="57" spans="2:10" x14ac:dyDescent="0.25">
      <c r="B57" t="s">
        <v>2</v>
      </c>
      <c r="C57" t="s">
        <v>10</v>
      </c>
      <c r="D57">
        <v>1100</v>
      </c>
      <c r="E57">
        <v>3</v>
      </c>
      <c r="F57">
        <v>500</v>
      </c>
      <c r="G57">
        <v>0</v>
      </c>
      <c r="H57" s="10">
        <v>0</v>
      </c>
      <c r="I57" s="10">
        <v>-833.33</v>
      </c>
      <c r="J57" s="10">
        <v>-833.33</v>
      </c>
    </row>
    <row r="58" spans="2:10" x14ac:dyDescent="0.25">
      <c r="B58" t="s">
        <v>5</v>
      </c>
      <c r="C58" t="s">
        <v>11</v>
      </c>
      <c r="D58">
        <v>1100</v>
      </c>
      <c r="E58">
        <v>3</v>
      </c>
      <c r="F58">
        <v>500</v>
      </c>
      <c r="G58">
        <v>0</v>
      </c>
      <c r="H58" s="10">
        <v>0</v>
      </c>
      <c r="I58" s="10">
        <v>-900</v>
      </c>
      <c r="J58" s="10">
        <v>-900</v>
      </c>
    </row>
    <row r="59" spans="2:10" x14ac:dyDescent="0.25">
      <c r="B59" t="s">
        <v>2</v>
      </c>
      <c r="C59" t="s">
        <v>11</v>
      </c>
      <c r="D59">
        <v>100</v>
      </c>
      <c r="E59">
        <v>10</v>
      </c>
      <c r="F59">
        <v>5000</v>
      </c>
      <c r="G59">
        <v>0.9</v>
      </c>
      <c r="H59" s="10">
        <v>2.34</v>
      </c>
      <c r="I59" s="10">
        <v>-5100</v>
      </c>
      <c r="J59" s="10">
        <v>45546.76</v>
      </c>
    </row>
    <row r="60" spans="2:10" x14ac:dyDescent="0.25">
      <c r="B60" t="s">
        <v>3</v>
      </c>
      <c r="C60" t="s">
        <v>10</v>
      </c>
      <c r="D60">
        <v>1100</v>
      </c>
      <c r="E60">
        <v>10</v>
      </c>
      <c r="F60">
        <v>500</v>
      </c>
      <c r="G60">
        <v>0.1</v>
      </c>
      <c r="H60" s="10">
        <v>2.44</v>
      </c>
      <c r="I60" s="10">
        <v>-580</v>
      </c>
      <c r="J60" s="10">
        <v>2328.89</v>
      </c>
    </row>
    <row r="61" spans="2:10" x14ac:dyDescent="0.25">
      <c r="B61" t="s">
        <v>3</v>
      </c>
      <c r="C61" t="s">
        <v>10</v>
      </c>
      <c r="D61">
        <v>500</v>
      </c>
      <c r="E61">
        <v>7</v>
      </c>
      <c r="F61">
        <v>50000</v>
      </c>
      <c r="G61">
        <v>0</v>
      </c>
      <c r="H61" s="10">
        <v>0</v>
      </c>
      <c r="I61" s="10">
        <v>-50114.29</v>
      </c>
      <c r="J61" s="10">
        <v>-50114.29</v>
      </c>
    </row>
    <row r="62" spans="2:10" x14ac:dyDescent="0.25">
      <c r="B62" t="s">
        <v>4</v>
      </c>
      <c r="C62" t="s">
        <v>10</v>
      </c>
      <c r="D62">
        <v>1100</v>
      </c>
      <c r="E62">
        <v>3</v>
      </c>
      <c r="F62">
        <v>500</v>
      </c>
      <c r="G62">
        <v>2.1</v>
      </c>
      <c r="H62" s="10">
        <v>1734.81</v>
      </c>
      <c r="I62" s="10">
        <v>-800</v>
      </c>
      <c r="J62" s="10">
        <v>1942187.2</v>
      </c>
    </row>
    <row r="63" spans="2:10" x14ac:dyDescent="0.25">
      <c r="B63" t="s">
        <v>3</v>
      </c>
      <c r="C63" t="s">
        <v>10</v>
      </c>
      <c r="D63">
        <v>1100</v>
      </c>
      <c r="E63">
        <v>1</v>
      </c>
      <c r="F63">
        <v>5000</v>
      </c>
      <c r="G63">
        <v>2.1</v>
      </c>
      <c r="H63" s="10">
        <v>462</v>
      </c>
      <c r="I63" s="10">
        <v>-5800</v>
      </c>
      <c r="J63" s="10">
        <v>543980</v>
      </c>
    </row>
    <row r="64" spans="2:10" x14ac:dyDescent="0.25">
      <c r="B64" t="s">
        <v>4</v>
      </c>
      <c r="C64" t="s">
        <v>11</v>
      </c>
      <c r="D64">
        <v>100</v>
      </c>
      <c r="E64">
        <v>3</v>
      </c>
      <c r="F64">
        <v>5000</v>
      </c>
      <c r="G64">
        <v>2.1</v>
      </c>
      <c r="H64" s="10">
        <v>10.51</v>
      </c>
      <c r="I64" s="10">
        <v>-5300</v>
      </c>
      <c r="J64" s="10">
        <v>196568.8</v>
      </c>
    </row>
    <row r="65" spans="2:10" x14ac:dyDescent="0.25">
      <c r="B65" t="s">
        <v>2</v>
      </c>
      <c r="C65" t="s">
        <v>12</v>
      </c>
      <c r="D65">
        <v>500</v>
      </c>
      <c r="E65">
        <v>3</v>
      </c>
      <c r="F65">
        <v>50000</v>
      </c>
      <c r="G65">
        <v>2.1</v>
      </c>
      <c r="H65" s="10">
        <v>788.55</v>
      </c>
      <c r="I65" s="10">
        <v>-50333.33</v>
      </c>
      <c r="J65" s="10">
        <v>2504568.67</v>
      </c>
    </row>
    <row r="66" spans="2:10" x14ac:dyDescent="0.25">
      <c r="B66" t="s">
        <v>5</v>
      </c>
      <c r="C66" t="s">
        <v>12</v>
      </c>
      <c r="D66">
        <v>500</v>
      </c>
      <c r="E66">
        <v>3</v>
      </c>
      <c r="F66">
        <v>5000</v>
      </c>
      <c r="G66">
        <v>2.1</v>
      </c>
      <c r="H66" s="10">
        <v>1182.83</v>
      </c>
      <c r="I66" s="10">
        <v>-5400</v>
      </c>
      <c r="J66" s="10">
        <v>3188227.5</v>
      </c>
    </row>
    <row r="67" spans="2:10" x14ac:dyDescent="0.25">
      <c r="B67" t="s">
        <v>5</v>
      </c>
      <c r="C67" t="s">
        <v>12</v>
      </c>
      <c r="D67">
        <v>500</v>
      </c>
      <c r="E67">
        <v>10</v>
      </c>
      <c r="F67">
        <v>500</v>
      </c>
      <c r="G67">
        <v>2.1</v>
      </c>
      <c r="H67" s="10">
        <v>71604.72</v>
      </c>
      <c r="I67" s="10">
        <v>-620</v>
      </c>
      <c r="J67" s="10">
        <v>193332113.25</v>
      </c>
    </row>
    <row r="68" spans="2:10" x14ac:dyDescent="0.25">
      <c r="B68" t="s">
        <v>5</v>
      </c>
      <c r="C68" t="s">
        <v>12</v>
      </c>
      <c r="D68">
        <v>500</v>
      </c>
      <c r="E68">
        <v>10</v>
      </c>
      <c r="F68">
        <v>500</v>
      </c>
      <c r="G68">
        <v>0.1</v>
      </c>
      <c r="H68" s="10">
        <v>2.5</v>
      </c>
      <c r="I68" s="10">
        <v>-620</v>
      </c>
      <c r="J68" s="10">
        <v>6130</v>
      </c>
    </row>
    <row r="69" spans="2:10" x14ac:dyDescent="0.25">
      <c r="B69" t="s">
        <v>3</v>
      </c>
      <c r="C69" t="s">
        <v>11</v>
      </c>
      <c r="D69">
        <v>500</v>
      </c>
      <c r="E69">
        <v>1</v>
      </c>
      <c r="F69">
        <v>5000</v>
      </c>
      <c r="G69">
        <v>2.1</v>
      </c>
      <c r="H69" s="10">
        <v>14</v>
      </c>
      <c r="I69" s="10">
        <v>-5800</v>
      </c>
      <c r="J69" s="10">
        <v>279800</v>
      </c>
    </row>
    <row r="70" spans="2:10" x14ac:dyDescent="0.25">
      <c r="B70" t="s">
        <v>2</v>
      </c>
      <c r="C70" t="s">
        <v>11</v>
      </c>
      <c r="D70">
        <v>500</v>
      </c>
      <c r="E70">
        <v>7</v>
      </c>
      <c r="F70">
        <v>500</v>
      </c>
      <c r="G70">
        <v>0.9</v>
      </c>
      <c r="H70" s="10">
        <v>13.42</v>
      </c>
      <c r="I70" s="10">
        <v>-642.86</v>
      </c>
      <c r="J70" s="10">
        <v>289125.95</v>
      </c>
    </row>
    <row r="71" spans="2:10" x14ac:dyDescent="0.25">
      <c r="B71" t="s">
        <v>3</v>
      </c>
      <c r="C71" t="s">
        <v>11</v>
      </c>
      <c r="D71">
        <v>500</v>
      </c>
      <c r="E71">
        <v>3</v>
      </c>
      <c r="F71">
        <v>500</v>
      </c>
      <c r="G71">
        <v>0.9</v>
      </c>
      <c r="H71" s="10">
        <v>5.42</v>
      </c>
      <c r="I71" s="10">
        <v>-766.67</v>
      </c>
      <c r="J71" s="10">
        <v>109801.33</v>
      </c>
    </row>
    <row r="72" spans="2:10" x14ac:dyDescent="0.25">
      <c r="B72" t="s">
        <v>4</v>
      </c>
      <c r="C72" t="s">
        <v>12</v>
      </c>
      <c r="D72">
        <v>500</v>
      </c>
      <c r="E72">
        <v>3</v>
      </c>
      <c r="F72">
        <v>50000</v>
      </c>
      <c r="G72">
        <v>0.9</v>
      </c>
      <c r="H72" s="10">
        <v>60.98</v>
      </c>
      <c r="I72" s="10">
        <v>-50300</v>
      </c>
      <c r="J72" s="10">
        <v>125308</v>
      </c>
    </row>
    <row r="73" spans="2:10" x14ac:dyDescent="0.25">
      <c r="B73" t="s">
        <v>3</v>
      </c>
      <c r="C73" t="s">
        <v>10</v>
      </c>
      <c r="D73">
        <v>100</v>
      </c>
      <c r="E73">
        <v>7</v>
      </c>
      <c r="F73">
        <v>50000</v>
      </c>
      <c r="G73">
        <v>0.1</v>
      </c>
      <c r="H73" s="10">
        <v>0.32</v>
      </c>
      <c r="I73" s="10">
        <v>-50114.29</v>
      </c>
      <c r="J73" s="10">
        <v>-49736.51</v>
      </c>
    </row>
    <row r="74" spans="2:10" x14ac:dyDescent="0.25">
      <c r="B74" t="s">
        <v>2</v>
      </c>
      <c r="C74" t="s">
        <v>10</v>
      </c>
      <c r="D74">
        <v>100</v>
      </c>
      <c r="E74">
        <v>7</v>
      </c>
      <c r="F74">
        <v>500</v>
      </c>
      <c r="G74">
        <v>2.1</v>
      </c>
      <c r="H74" s="10">
        <v>2930.87</v>
      </c>
      <c r="I74" s="10">
        <v>-642.86</v>
      </c>
      <c r="J74" s="10">
        <v>3692256.06</v>
      </c>
    </row>
    <row r="75" spans="2:10" x14ac:dyDescent="0.25">
      <c r="B75" t="s">
        <v>2</v>
      </c>
      <c r="C75" t="s">
        <v>12</v>
      </c>
      <c r="D75">
        <v>500</v>
      </c>
      <c r="E75">
        <v>1</v>
      </c>
      <c r="F75">
        <v>5000</v>
      </c>
      <c r="G75">
        <v>0.1</v>
      </c>
      <c r="H75" s="10">
        <v>15</v>
      </c>
      <c r="I75" s="10">
        <v>-6000</v>
      </c>
      <c r="J75" s="10">
        <v>42600</v>
      </c>
    </row>
    <row r="76" spans="2:10" x14ac:dyDescent="0.25">
      <c r="B76" t="s">
        <v>5</v>
      </c>
      <c r="C76" t="s">
        <v>11</v>
      </c>
      <c r="D76">
        <v>500</v>
      </c>
      <c r="E76">
        <v>10</v>
      </c>
      <c r="F76">
        <v>5000</v>
      </c>
      <c r="G76">
        <v>2.1</v>
      </c>
      <c r="H76" s="10">
        <v>9547.2999999999993</v>
      </c>
      <c r="I76" s="10">
        <v>-5120</v>
      </c>
      <c r="J76" s="10">
        <v>171846198.44999999</v>
      </c>
    </row>
    <row r="77" spans="2:10" x14ac:dyDescent="0.25">
      <c r="B77" t="s">
        <v>4</v>
      </c>
      <c r="C77" t="s">
        <v>11</v>
      </c>
      <c r="D77">
        <v>500</v>
      </c>
      <c r="E77">
        <v>10</v>
      </c>
      <c r="F77">
        <v>500</v>
      </c>
      <c r="G77">
        <v>2.1</v>
      </c>
      <c r="H77" s="10">
        <v>3182.43</v>
      </c>
      <c r="I77" s="10">
        <v>-590</v>
      </c>
      <c r="J77" s="10">
        <v>61102101</v>
      </c>
    </row>
    <row r="78" spans="2:10" x14ac:dyDescent="0.25">
      <c r="B78" t="s">
        <v>3</v>
      </c>
      <c r="C78" t="s">
        <v>10</v>
      </c>
      <c r="D78">
        <v>100</v>
      </c>
      <c r="E78">
        <v>1</v>
      </c>
      <c r="F78">
        <v>5000</v>
      </c>
      <c r="G78">
        <v>0</v>
      </c>
      <c r="H78" s="10">
        <v>0</v>
      </c>
      <c r="I78" s="10">
        <v>-5800</v>
      </c>
      <c r="J78" s="10">
        <v>-5800</v>
      </c>
    </row>
    <row r="79" spans="2:10" x14ac:dyDescent="0.25">
      <c r="B79" t="s">
        <v>4</v>
      </c>
      <c r="C79" t="s">
        <v>12</v>
      </c>
      <c r="D79">
        <v>1100</v>
      </c>
      <c r="E79">
        <v>1</v>
      </c>
      <c r="F79">
        <v>500</v>
      </c>
      <c r="G79">
        <v>0.9</v>
      </c>
      <c r="H79" s="10">
        <v>148.5</v>
      </c>
      <c r="I79" s="10">
        <v>-1400</v>
      </c>
      <c r="J79" s="10">
        <v>426280</v>
      </c>
    </row>
    <row r="80" spans="2:10" x14ac:dyDescent="0.25">
      <c r="B80" t="s">
        <v>3</v>
      </c>
      <c r="C80" t="s">
        <v>10</v>
      </c>
      <c r="D80">
        <v>1100</v>
      </c>
      <c r="E80">
        <v>3</v>
      </c>
      <c r="F80">
        <v>500</v>
      </c>
      <c r="G80">
        <v>2.1</v>
      </c>
      <c r="H80" s="10">
        <v>1156.54</v>
      </c>
      <c r="I80" s="10">
        <v>-766.67</v>
      </c>
      <c r="J80" s="10">
        <v>1375515.93</v>
      </c>
    </row>
    <row r="81" spans="2:10" x14ac:dyDescent="0.25">
      <c r="B81" t="s">
        <v>3</v>
      </c>
      <c r="C81" t="s">
        <v>10</v>
      </c>
      <c r="D81">
        <v>500</v>
      </c>
      <c r="E81">
        <v>10</v>
      </c>
      <c r="F81">
        <v>5000</v>
      </c>
      <c r="G81">
        <v>0.9</v>
      </c>
      <c r="H81" s="10">
        <v>58.62</v>
      </c>
      <c r="I81" s="10">
        <v>-5080</v>
      </c>
      <c r="J81" s="10">
        <v>64676.54</v>
      </c>
    </row>
    <row r="82" spans="2:10" x14ac:dyDescent="0.25">
      <c r="B82" t="s">
        <v>2</v>
      </c>
      <c r="C82" t="s">
        <v>12</v>
      </c>
      <c r="D82">
        <v>100</v>
      </c>
      <c r="E82">
        <v>10</v>
      </c>
      <c r="F82">
        <v>500</v>
      </c>
      <c r="G82">
        <v>0</v>
      </c>
      <c r="H82" s="10">
        <v>0</v>
      </c>
      <c r="I82" s="10">
        <v>-600</v>
      </c>
      <c r="J82" s="10">
        <v>-600</v>
      </c>
    </row>
    <row r="83" spans="2:10" x14ac:dyDescent="0.25">
      <c r="B83" t="s">
        <v>3</v>
      </c>
      <c r="C83" t="s">
        <v>11</v>
      </c>
      <c r="D83">
        <v>1100</v>
      </c>
      <c r="E83">
        <v>3</v>
      </c>
      <c r="F83">
        <v>500</v>
      </c>
      <c r="G83">
        <v>0</v>
      </c>
      <c r="H83" s="10">
        <v>0</v>
      </c>
      <c r="I83" s="10">
        <v>-766.67</v>
      </c>
      <c r="J83" s="10">
        <v>-766.67</v>
      </c>
    </row>
    <row r="84" spans="2:10" x14ac:dyDescent="0.25">
      <c r="B84" t="s">
        <v>3</v>
      </c>
      <c r="C84" t="s">
        <v>11</v>
      </c>
      <c r="D84">
        <v>100</v>
      </c>
      <c r="E84">
        <v>3</v>
      </c>
      <c r="F84">
        <v>50000</v>
      </c>
      <c r="G84">
        <v>0</v>
      </c>
      <c r="H84" s="10">
        <v>0</v>
      </c>
      <c r="I84" s="10">
        <v>-50266.67</v>
      </c>
      <c r="J84" s="10">
        <v>-50266.67</v>
      </c>
    </row>
    <row r="85" spans="2:10" x14ac:dyDescent="0.25">
      <c r="B85" t="s">
        <v>3</v>
      </c>
      <c r="C85" t="s">
        <v>10</v>
      </c>
      <c r="D85">
        <v>1100</v>
      </c>
      <c r="E85">
        <v>10</v>
      </c>
      <c r="F85">
        <v>5000</v>
      </c>
      <c r="G85">
        <v>0.1</v>
      </c>
      <c r="H85" s="10">
        <v>2.44</v>
      </c>
      <c r="I85" s="10">
        <v>-5080</v>
      </c>
      <c r="J85" s="10">
        <v>-2171.11</v>
      </c>
    </row>
    <row r="86" spans="2:10" x14ac:dyDescent="0.25">
      <c r="B86" t="s">
        <v>3</v>
      </c>
      <c r="C86" t="s">
        <v>12</v>
      </c>
      <c r="D86">
        <v>1100</v>
      </c>
      <c r="E86">
        <v>7</v>
      </c>
      <c r="F86">
        <v>5000</v>
      </c>
      <c r="G86">
        <v>0.1</v>
      </c>
      <c r="H86" s="10">
        <v>1.75</v>
      </c>
      <c r="I86" s="10">
        <v>-5114.29</v>
      </c>
      <c r="J86" s="10">
        <v>228.57</v>
      </c>
    </row>
    <row r="87" spans="2:10" x14ac:dyDescent="0.25">
      <c r="B87" t="s">
        <v>2</v>
      </c>
      <c r="C87" t="s">
        <v>11</v>
      </c>
      <c r="D87">
        <v>500</v>
      </c>
      <c r="E87">
        <v>1</v>
      </c>
      <c r="F87">
        <v>50000</v>
      </c>
      <c r="G87">
        <v>0.9</v>
      </c>
      <c r="H87" s="10">
        <v>18</v>
      </c>
      <c r="I87" s="10">
        <v>-51000</v>
      </c>
      <c r="J87" s="10">
        <v>337800</v>
      </c>
    </row>
    <row r="88" spans="2:10" x14ac:dyDescent="0.25">
      <c r="B88" t="s">
        <v>5</v>
      </c>
      <c r="C88" t="s">
        <v>11</v>
      </c>
      <c r="D88">
        <v>1100</v>
      </c>
      <c r="E88">
        <v>10</v>
      </c>
      <c r="F88">
        <v>500</v>
      </c>
      <c r="G88">
        <v>0.1</v>
      </c>
      <c r="H88" s="10">
        <v>0.73</v>
      </c>
      <c r="I88" s="10">
        <v>-620</v>
      </c>
      <c r="J88" s="10">
        <v>12580</v>
      </c>
    </row>
    <row r="89" spans="2:10" x14ac:dyDescent="0.25">
      <c r="B89" t="s">
        <v>5</v>
      </c>
      <c r="C89" t="s">
        <v>11</v>
      </c>
      <c r="D89">
        <v>500</v>
      </c>
      <c r="E89">
        <v>10</v>
      </c>
      <c r="F89">
        <v>500</v>
      </c>
      <c r="G89">
        <v>0.9</v>
      </c>
      <c r="H89" s="10">
        <v>17.59</v>
      </c>
      <c r="I89" s="10">
        <v>-620</v>
      </c>
      <c r="J89" s="10">
        <v>315922.28000000003</v>
      </c>
    </row>
    <row r="90" spans="2:10" x14ac:dyDescent="0.25">
      <c r="B90" t="s">
        <v>4</v>
      </c>
      <c r="C90" t="s">
        <v>11</v>
      </c>
      <c r="D90">
        <v>500</v>
      </c>
      <c r="E90">
        <v>1</v>
      </c>
      <c r="F90">
        <v>50000</v>
      </c>
      <c r="G90">
        <v>2.1</v>
      </c>
      <c r="H90" s="10">
        <v>21</v>
      </c>
      <c r="I90" s="10">
        <v>-50900</v>
      </c>
      <c r="J90" s="10">
        <v>352300</v>
      </c>
    </row>
    <row r="91" spans="2:10" x14ac:dyDescent="0.25">
      <c r="B91" t="s">
        <v>3</v>
      </c>
      <c r="C91" t="s">
        <v>11</v>
      </c>
      <c r="D91">
        <v>1100</v>
      </c>
      <c r="E91">
        <v>10</v>
      </c>
      <c r="F91">
        <v>50000</v>
      </c>
      <c r="G91">
        <v>0.1</v>
      </c>
      <c r="H91" s="10">
        <v>0.16</v>
      </c>
      <c r="I91" s="10">
        <v>-50080</v>
      </c>
      <c r="J91" s="10">
        <v>-46755.56</v>
      </c>
    </row>
    <row r="92" spans="2:10" x14ac:dyDescent="0.25">
      <c r="B92" t="s">
        <v>3</v>
      </c>
      <c r="C92" t="s">
        <v>11</v>
      </c>
      <c r="D92">
        <v>500</v>
      </c>
      <c r="E92">
        <v>7</v>
      </c>
      <c r="F92">
        <v>500</v>
      </c>
      <c r="G92">
        <v>0.1</v>
      </c>
      <c r="H92" s="10">
        <v>0.11</v>
      </c>
      <c r="I92" s="10">
        <v>-614.29</v>
      </c>
      <c r="J92" s="10">
        <v>1544.44</v>
      </c>
    </row>
    <row r="93" spans="2:10" x14ac:dyDescent="0.25">
      <c r="B93" t="s">
        <v>2</v>
      </c>
      <c r="C93" t="s">
        <v>11</v>
      </c>
      <c r="D93">
        <v>1100</v>
      </c>
      <c r="E93">
        <v>1</v>
      </c>
      <c r="F93">
        <v>500</v>
      </c>
      <c r="G93">
        <v>0.9</v>
      </c>
      <c r="H93" s="10">
        <v>39.6</v>
      </c>
      <c r="I93" s="10">
        <v>-1500</v>
      </c>
      <c r="J93" s="10">
        <v>853860</v>
      </c>
    </row>
    <row r="94" spans="2:10" x14ac:dyDescent="0.25">
      <c r="B94" t="s">
        <v>5</v>
      </c>
      <c r="C94" t="s">
        <v>12</v>
      </c>
      <c r="D94">
        <v>100</v>
      </c>
      <c r="E94">
        <v>3</v>
      </c>
      <c r="F94">
        <v>500</v>
      </c>
      <c r="G94">
        <v>0</v>
      </c>
      <c r="H94" s="10">
        <v>0</v>
      </c>
      <c r="I94" s="10">
        <v>-900</v>
      </c>
      <c r="J94" s="10">
        <v>-900</v>
      </c>
    </row>
    <row r="95" spans="2:10" x14ac:dyDescent="0.25">
      <c r="B95" t="s">
        <v>3</v>
      </c>
      <c r="C95" t="s">
        <v>12</v>
      </c>
      <c r="D95">
        <v>100</v>
      </c>
      <c r="E95">
        <v>1</v>
      </c>
      <c r="F95">
        <v>50000</v>
      </c>
      <c r="G95">
        <v>0</v>
      </c>
      <c r="H95" s="10">
        <v>0</v>
      </c>
      <c r="I95" s="10">
        <v>-50800</v>
      </c>
      <c r="J95" s="10">
        <v>-50800</v>
      </c>
    </row>
    <row r="96" spans="2:10" x14ac:dyDescent="0.25">
      <c r="B96" t="s">
        <v>5</v>
      </c>
      <c r="C96" t="s">
        <v>12</v>
      </c>
      <c r="D96">
        <v>100</v>
      </c>
      <c r="E96">
        <v>10</v>
      </c>
      <c r="F96">
        <v>50000</v>
      </c>
      <c r="G96">
        <v>0.9</v>
      </c>
      <c r="H96" s="10">
        <v>26.38</v>
      </c>
      <c r="I96" s="10">
        <v>-50120</v>
      </c>
      <c r="J96" s="10">
        <v>21102.01</v>
      </c>
    </row>
    <row r="97" spans="2:10" x14ac:dyDescent="0.25">
      <c r="B97" t="s">
        <v>3</v>
      </c>
      <c r="C97" t="s">
        <v>11</v>
      </c>
      <c r="D97">
        <v>100</v>
      </c>
      <c r="E97">
        <v>1</v>
      </c>
      <c r="F97">
        <v>5000</v>
      </c>
      <c r="G97">
        <v>0.9</v>
      </c>
      <c r="H97" s="10">
        <v>1.2</v>
      </c>
      <c r="I97" s="10">
        <v>-5800</v>
      </c>
      <c r="J97" s="10">
        <v>18680</v>
      </c>
    </row>
    <row r="98" spans="2:10" x14ac:dyDescent="0.25">
      <c r="B98" t="s">
        <v>4</v>
      </c>
      <c r="C98" t="s">
        <v>10</v>
      </c>
      <c r="D98">
        <v>500</v>
      </c>
      <c r="E98">
        <v>3</v>
      </c>
      <c r="F98">
        <v>500</v>
      </c>
      <c r="G98">
        <v>0.1</v>
      </c>
      <c r="H98" s="10">
        <v>5.55</v>
      </c>
      <c r="I98" s="10">
        <v>-800</v>
      </c>
      <c r="J98" s="10">
        <v>5416</v>
      </c>
    </row>
    <row r="99" spans="2:10" x14ac:dyDescent="0.25">
      <c r="B99" t="s">
        <v>3</v>
      </c>
      <c r="C99" t="s">
        <v>10</v>
      </c>
      <c r="D99">
        <v>500</v>
      </c>
      <c r="E99">
        <v>7</v>
      </c>
      <c r="F99">
        <v>500</v>
      </c>
      <c r="G99">
        <v>0.1</v>
      </c>
      <c r="H99" s="10">
        <v>1.59</v>
      </c>
      <c r="I99" s="10">
        <v>-614.29</v>
      </c>
      <c r="J99" s="10">
        <v>1274.5999999999999</v>
      </c>
    </row>
    <row r="100" spans="2:10" x14ac:dyDescent="0.25">
      <c r="B100" t="s">
        <v>4</v>
      </c>
      <c r="C100" t="s">
        <v>11</v>
      </c>
      <c r="D100">
        <v>500</v>
      </c>
      <c r="E100">
        <v>3</v>
      </c>
      <c r="F100">
        <v>50000</v>
      </c>
      <c r="G100">
        <v>0.9</v>
      </c>
      <c r="H100" s="10">
        <v>8.1300000000000008</v>
      </c>
      <c r="I100" s="10">
        <v>-50300</v>
      </c>
      <c r="J100" s="10">
        <v>105796</v>
      </c>
    </row>
    <row r="101" spans="2:10" x14ac:dyDescent="0.25">
      <c r="B101" t="s">
        <v>4</v>
      </c>
      <c r="C101" t="s">
        <v>12</v>
      </c>
      <c r="D101">
        <v>1100</v>
      </c>
      <c r="E101">
        <v>3</v>
      </c>
      <c r="F101">
        <v>5000</v>
      </c>
      <c r="G101">
        <v>2.1</v>
      </c>
      <c r="H101" s="10">
        <v>867.41</v>
      </c>
      <c r="I101" s="10">
        <v>-5300</v>
      </c>
      <c r="J101" s="10">
        <v>2492826.4</v>
      </c>
    </row>
    <row r="102" spans="2:10" x14ac:dyDescent="0.25">
      <c r="B102" t="s">
        <v>2</v>
      </c>
      <c r="C102" t="s">
        <v>11</v>
      </c>
      <c r="D102">
        <v>100</v>
      </c>
      <c r="E102">
        <v>10</v>
      </c>
      <c r="F102">
        <v>50000</v>
      </c>
      <c r="G102">
        <v>0.1</v>
      </c>
      <c r="H102" s="10">
        <v>0.04</v>
      </c>
      <c r="I102" s="10">
        <v>-50100</v>
      </c>
      <c r="J102" s="10">
        <v>-49140</v>
      </c>
    </row>
    <row r="103" spans="2:10" x14ac:dyDescent="0.25">
      <c r="B103" t="s">
        <v>5</v>
      </c>
      <c r="C103" t="s">
        <v>12</v>
      </c>
      <c r="D103">
        <v>500</v>
      </c>
      <c r="E103">
        <v>7</v>
      </c>
      <c r="F103">
        <v>50000</v>
      </c>
      <c r="G103">
        <v>0.9</v>
      </c>
      <c r="H103" s="10">
        <v>150.91999999999999</v>
      </c>
      <c r="I103" s="10">
        <v>-50171.43</v>
      </c>
      <c r="J103" s="10">
        <v>357315.96</v>
      </c>
    </row>
    <row r="104" spans="2:10" x14ac:dyDescent="0.25">
      <c r="B104" t="s">
        <v>2</v>
      </c>
      <c r="C104" t="s">
        <v>11</v>
      </c>
      <c r="D104">
        <v>100</v>
      </c>
      <c r="E104">
        <v>7</v>
      </c>
      <c r="F104">
        <v>5000</v>
      </c>
      <c r="G104">
        <v>0</v>
      </c>
      <c r="H104" s="10">
        <v>0</v>
      </c>
      <c r="I104" s="10">
        <v>-5142.8599999999997</v>
      </c>
      <c r="J104" s="10">
        <v>-5142.8599999999997</v>
      </c>
    </row>
    <row r="105" spans="2:10" x14ac:dyDescent="0.25">
      <c r="B105" t="s">
        <v>4</v>
      </c>
      <c r="C105" t="s">
        <v>12</v>
      </c>
      <c r="D105">
        <v>1100</v>
      </c>
      <c r="E105">
        <v>7</v>
      </c>
      <c r="F105">
        <v>5000</v>
      </c>
      <c r="G105">
        <v>0</v>
      </c>
      <c r="H105" s="10">
        <v>0</v>
      </c>
      <c r="I105" s="10">
        <v>-5128.57</v>
      </c>
      <c r="J105" s="10">
        <v>-5128.57</v>
      </c>
    </row>
    <row r="106" spans="2:10" x14ac:dyDescent="0.25">
      <c r="B106" t="s">
        <v>2</v>
      </c>
      <c r="C106" t="s">
        <v>11</v>
      </c>
      <c r="D106">
        <v>100</v>
      </c>
      <c r="E106">
        <v>1</v>
      </c>
      <c r="F106">
        <v>5000</v>
      </c>
      <c r="G106">
        <v>0.9</v>
      </c>
      <c r="H106" s="10">
        <v>3.6</v>
      </c>
      <c r="I106" s="10">
        <v>-6000</v>
      </c>
      <c r="J106" s="10">
        <v>71760</v>
      </c>
    </row>
    <row r="107" spans="2:10" x14ac:dyDescent="0.25">
      <c r="B107" t="s">
        <v>4</v>
      </c>
      <c r="C107" t="s">
        <v>10</v>
      </c>
      <c r="D107">
        <v>500</v>
      </c>
      <c r="E107">
        <v>7</v>
      </c>
      <c r="F107">
        <v>5000</v>
      </c>
      <c r="G107">
        <v>2.1</v>
      </c>
      <c r="H107" s="10">
        <v>7327.18</v>
      </c>
      <c r="I107" s="10">
        <v>-5128.57</v>
      </c>
      <c r="J107" s="10">
        <v>8201313.4699999997</v>
      </c>
    </row>
    <row r="108" spans="2:10" x14ac:dyDescent="0.25">
      <c r="B108" t="s">
        <v>4</v>
      </c>
      <c r="C108" t="s">
        <v>12</v>
      </c>
      <c r="D108">
        <v>100</v>
      </c>
      <c r="E108">
        <v>10</v>
      </c>
      <c r="F108">
        <v>50000</v>
      </c>
      <c r="G108">
        <v>0.1</v>
      </c>
      <c r="H108" s="10">
        <v>0.17</v>
      </c>
      <c r="I108" s="10">
        <v>-50090</v>
      </c>
      <c r="J108" s="10">
        <v>-49610</v>
      </c>
    </row>
    <row r="109" spans="2:10" x14ac:dyDescent="0.25">
      <c r="B109" t="s">
        <v>3</v>
      </c>
      <c r="C109" t="s">
        <v>11</v>
      </c>
      <c r="D109">
        <v>500</v>
      </c>
      <c r="E109">
        <v>7</v>
      </c>
      <c r="F109">
        <v>5000</v>
      </c>
      <c r="G109">
        <v>0.1</v>
      </c>
      <c r="H109" s="10">
        <v>0.11</v>
      </c>
      <c r="I109" s="10">
        <v>-5114.29</v>
      </c>
      <c r="J109" s="10">
        <v>-2955.56</v>
      </c>
    </row>
    <row r="110" spans="2:10" x14ac:dyDescent="0.25">
      <c r="B110" t="s">
        <v>2</v>
      </c>
      <c r="C110" t="s">
        <v>10</v>
      </c>
      <c r="D110">
        <v>500</v>
      </c>
      <c r="E110">
        <v>3</v>
      </c>
      <c r="F110">
        <v>50000</v>
      </c>
      <c r="G110">
        <v>2.1</v>
      </c>
      <c r="H110" s="10">
        <v>1577.1</v>
      </c>
      <c r="I110" s="10">
        <v>-50333.33</v>
      </c>
      <c r="J110" s="10">
        <v>1936812.67</v>
      </c>
    </row>
    <row r="111" spans="2:10" x14ac:dyDescent="0.25">
      <c r="B111" t="s">
        <v>3</v>
      </c>
      <c r="C111" t="s">
        <v>10</v>
      </c>
      <c r="D111">
        <v>1100</v>
      </c>
      <c r="E111">
        <v>1</v>
      </c>
      <c r="F111">
        <v>5000</v>
      </c>
      <c r="G111">
        <v>0</v>
      </c>
      <c r="H111" s="10">
        <v>0</v>
      </c>
      <c r="I111" s="10">
        <v>-5800</v>
      </c>
      <c r="J111" s="10">
        <v>-5800</v>
      </c>
    </row>
    <row r="112" spans="2:10" x14ac:dyDescent="0.25">
      <c r="B112" t="s">
        <v>4</v>
      </c>
      <c r="C112" t="s">
        <v>10</v>
      </c>
      <c r="D112">
        <v>1100</v>
      </c>
      <c r="E112">
        <v>3</v>
      </c>
      <c r="F112">
        <v>500</v>
      </c>
      <c r="G112">
        <v>0.1</v>
      </c>
      <c r="H112" s="10">
        <v>12.21</v>
      </c>
      <c r="I112" s="10">
        <v>-800</v>
      </c>
      <c r="J112" s="10">
        <v>12875.2</v>
      </c>
    </row>
    <row r="113" spans="2:10" x14ac:dyDescent="0.25">
      <c r="B113" t="s">
        <v>5</v>
      </c>
      <c r="C113" t="s">
        <v>12</v>
      </c>
      <c r="D113">
        <v>100</v>
      </c>
      <c r="E113">
        <v>3</v>
      </c>
      <c r="F113">
        <v>50000</v>
      </c>
      <c r="G113">
        <v>2.1</v>
      </c>
      <c r="H113" s="10">
        <v>236.57</v>
      </c>
      <c r="I113" s="10">
        <v>-50400</v>
      </c>
      <c r="J113" s="10">
        <v>588325.5</v>
      </c>
    </row>
    <row r="114" spans="2:10" x14ac:dyDescent="0.25">
      <c r="B114" t="s">
        <v>4</v>
      </c>
      <c r="C114" t="s">
        <v>12</v>
      </c>
      <c r="D114">
        <v>1100</v>
      </c>
      <c r="E114">
        <v>10</v>
      </c>
      <c r="F114">
        <v>50000</v>
      </c>
      <c r="G114">
        <v>0.1</v>
      </c>
      <c r="H114" s="10">
        <v>1.83</v>
      </c>
      <c r="I114" s="10">
        <v>-50090</v>
      </c>
      <c r="J114" s="10">
        <v>-44810</v>
      </c>
    </row>
    <row r="115" spans="2:10" x14ac:dyDescent="0.25">
      <c r="B115" t="s">
        <v>3</v>
      </c>
      <c r="C115" t="s">
        <v>12</v>
      </c>
      <c r="D115">
        <v>500</v>
      </c>
      <c r="E115">
        <v>7</v>
      </c>
      <c r="F115">
        <v>50000</v>
      </c>
      <c r="G115">
        <v>0</v>
      </c>
      <c r="H115" s="10">
        <v>0</v>
      </c>
      <c r="I115" s="10">
        <v>-50114.29</v>
      </c>
      <c r="J115" s="10">
        <v>-50114.29</v>
      </c>
    </row>
    <row r="116" spans="2:10" x14ac:dyDescent="0.25">
      <c r="B116" t="s">
        <v>5</v>
      </c>
      <c r="C116" t="s">
        <v>12</v>
      </c>
      <c r="D116">
        <v>1100</v>
      </c>
      <c r="E116">
        <v>10</v>
      </c>
      <c r="F116">
        <v>5000</v>
      </c>
      <c r="G116">
        <v>2.1</v>
      </c>
      <c r="H116" s="10">
        <v>157530.38</v>
      </c>
      <c r="I116" s="10">
        <v>-5120</v>
      </c>
      <c r="J116" s="10">
        <v>425326893.16000003</v>
      </c>
    </row>
    <row r="117" spans="2:10" x14ac:dyDescent="0.25">
      <c r="B117" t="s">
        <v>5</v>
      </c>
      <c r="C117" t="s">
        <v>12</v>
      </c>
      <c r="D117">
        <v>1100</v>
      </c>
      <c r="E117">
        <v>1</v>
      </c>
      <c r="F117">
        <v>50000</v>
      </c>
      <c r="G117">
        <v>0.9</v>
      </c>
      <c r="H117" s="10">
        <v>445.5</v>
      </c>
      <c r="I117" s="10">
        <v>-51200</v>
      </c>
      <c r="J117" s="10">
        <v>1151650</v>
      </c>
    </row>
    <row r="118" spans="2:10" x14ac:dyDescent="0.25">
      <c r="B118" t="s">
        <v>5</v>
      </c>
      <c r="C118" t="s">
        <v>11</v>
      </c>
      <c r="D118">
        <v>100</v>
      </c>
      <c r="E118">
        <v>10</v>
      </c>
      <c r="F118">
        <v>500</v>
      </c>
      <c r="G118">
        <v>0.9</v>
      </c>
      <c r="H118" s="10">
        <v>3.52</v>
      </c>
      <c r="I118" s="10">
        <v>-620</v>
      </c>
      <c r="J118" s="10">
        <v>62688.46</v>
      </c>
    </row>
    <row r="119" spans="2:10" x14ac:dyDescent="0.25">
      <c r="B119" t="s">
        <v>2</v>
      </c>
      <c r="C119" t="s">
        <v>11</v>
      </c>
      <c r="D119">
        <v>1100</v>
      </c>
      <c r="E119">
        <v>3</v>
      </c>
      <c r="F119">
        <v>500</v>
      </c>
      <c r="G119">
        <v>2.1</v>
      </c>
      <c r="H119" s="10">
        <v>231.31</v>
      </c>
      <c r="I119" s="10">
        <v>-833.33</v>
      </c>
      <c r="J119" s="10">
        <v>4995419.47</v>
      </c>
    </row>
    <row r="120" spans="2:10" x14ac:dyDescent="0.25">
      <c r="B120" t="s">
        <v>5</v>
      </c>
      <c r="C120" t="s">
        <v>12</v>
      </c>
      <c r="D120">
        <v>1100</v>
      </c>
      <c r="E120">
        <v>7</v>
      </c>
      <c r="F120">
        <v>5000</v>
      </c>
      <c r="G120">
        <v>2.1</v>
      </c>
      <c r="H120" s="10">
        <v>24179.7</v>
      </c>
      <c r="I120" s="10">
        <v>-5171.43</v>
      </c>
      <c r="J120" s="10">
        <v>65280005.890000001</v>
      </c>
    </row>
    <row r="121" spans="2:10" x14ac:dyDescent="0.25">
      <c r="B121" t="s">
        <v>3</v>
      </c>
      <c r="C121" t="s">
        <v>11</v>
      </c>
      <c r="D121">
        <v>100</v>
      </c>
      <c r="E121">
        <v>1</v>
      </c>
      <c r="F121">
        <v>50000</v>
      </c>
      <c r="G121">
        <v>2.1</v>
      </c>
      <c r="H121" s="10">
        <v>2.8</v>
      </c>
      <c r="I121" s="10">
        <v>-50800</v>
      </c>
      <c r="J121" s="10">
        <v>6320</v>
      </c>
    </row>
    <row r="122" spans="2:10" x14ac:dyDescent="0.25">
      <c r="B122" t="s">
        <v>5</v>
      </c>
      <c r="C122" t="s">
        <v>11</v>
      </c>
      <c r="D122">
        <v>100</v>
      </c>
      <c r="E122">
        <v>3</v>
      </c>
      <c r="F122">
        <v>50000</v>
      </c>
      <c r="G122">
        <v>0.9</v>
      </c>
      <c r="H122" s="10">
        <v>4.88</v>
      </c>
      <c r="I122" s="10">
        <v>-50400</v>
      </c>
      <c r="J122" s="10">
        <v>37404</v>
      </c>
    </row>
    <row r="123" spans="2:10" x14ac:dyDescent="0.25">
      <c r="B123" t="s">
        <v>5</v>
      </c>
      <c r="C123" t="s">
        <v>12</v>
      </c>
      <c r="D123">
        <v>500</v>
      </c>
      <c r="E123">
        <v>7</v>
      </c>
      <c r="F123">
        <v>5000</v>
      </c>
      <c r="G123">
        <v>0.9</v>
      </c>
      <c r="H123" s="10">
        <v>150.91999999999999</v>
      </c>
      <c r="I123" s="10">
        <v>-5171.43</v>
      </c>
      <c r="J123" s="10">
        <v>402315.96</v>
      </c>
    </row>
    <row r="124" spans="2:10" x14ac:dyDescent="0.25">
      <c r="B124" t="s">
        <v>4</v>
      </c>
      <c r="C124" t="s">
        <v>12</v>
      </c>
      <c r="D124">
        <v>1100</v>
      </c>
      <c r="E124">
        <v>3</v>
      </c>
      <c r="F124">
        <v>5000</v>
      </c>
      <c r="G124">
        <v>0</v>
      </c>
      <c r="H124" s="10">
        <v>0</v>
      </c>
      <c r="I124" s="10">
        <v>-5300</v>
      </c>
      <c r="J124" s="10">
        <v>-5300</v>
      </c>
    </row>
    <row r="125" spans="2:10" x14ac:dyDescent="0.25">
      <c r="B125" t="s">
        <v>3</v>
      </c>
      <c r="C125" t="s">
        <v>11</v>
      </c>
      <c r="D125">
        <v>100</v>
      </c>
      <c r="E125">
        <v>7</v>
      </c>
      <c r="F125">
        <v>50000</v>
      </c>
      <c r="G125">
        <v>0</v>
      </c>
      <c r="H125" s="10">
        <v>0</v>
      </c>
      <c r="I125" s="10">
        <v>-50114.29</v>
      </c>
      <c r="J125" s="10">
        <v>-50114.29</v>
      </c>
    </row>
    <row r="126" spans="2:10" x14ac:dyDescent="0.25">
      <c r="B126" t="s">
        <v>2</v>
      </c>
      <c r="C126" t="s">
        <v>12</v>
      </c>
      <c r="D126">
        <v>1100</v>
      </c>
      <c r="E126">
        <v>10</v>
      </c>
      <c r="F126">
        <v>50000</v>
      </c>
      <c r="G126">
        <v>0.9</v>
      </c>
      <c r="H126" s="10">
        <v>193.44</v>
      </c>
      <c r="I126" s="10">
        <v>-50100</v>
      </c>
      <c r="J126" s="10">
        <v>576653.71</v>
      </c>
    </row>
    <row r="127" spans="2:10" x14ac:dyDescent="0.25">
      <c r="B127" t="s">
        <v>5</v>
      </c>
      <c r="C127" t="s">
        <v>10</v>
      </c>
      <c r="D127">
        <v>500</v>
      </c>
      <c r="E127">
        <v>1</v>
      </c>
      <c r="F127">
        <v>50000</v>
      </c>
      <c r="G127">
        <v>0.1</v>
      </c>
      <c r="H127" s="10">
        <v>45</v>
      </c>
      <c r="I127" s="10">
        <v>-51200</v>
      </c>
      <c r="J127" s="10">
        <v>-3950</v>
      </c>
    </row>
    <row r="128" spans="2:10" x14ac:dyDescent="0.25">
      <c r="B128" t="s">
        <v>4</v>
      </c>
      <c r="C128" t="s">
        <v>12</v>
      </c>
      <c r="D128">
        <v>1100</v>
      </c>
      <c r="E128">
        <v>7</v>
      </c>
      <c r="F128">
        <v>500</v>
      </c>
      <c r="G128">
        <v>2.1</v>
      </c>
      <c r="H128" s="10">
        <v>8059.9</v>
      </c>
      <c r="I128" s="10">
        <v>-628.57000000000005</v>
      </c>
      <c r="J128" s="10">
        <v>23211878.920000002</v>
      </c>
    </row>
    <row r="129" spans="2:10" x14ac:dyDescent="0.25">
      <c r="B129" t="s">
        <v>5</v>
      </c>
      <c r="C129" t="s">
        <v>11</v>
      </c>
      <c r="D129">
        <v>100</v>
      </c>
      <c r="E129">
        <v>7</v>
      </c>
      <c r="F129">
        <v>500</v>
      </c>
      <c r="G129">
        <v>0</v>
      </c>
      <c r="H129" s="10">
        <v>0</v>
      </c>
      <c r="I129" s="10">
        <v>-671.43</v>
      </c>
      <c r="J129" s="10">
        <v>-671.43</v>
      </c>
    </row>
    <row r="130" spans="2:10" x14ac:dyDescent="0.25">
      <c r="B130" t="s">
        <v>3</v>
      </c>
      <c r="C130" t="s">
        <v>11</v>
      </c>
      <c r="D130">
        <v>500</v>
      </c>
      <c r="E130">
        <v>3</v>
      </c>
      <c r="F130">
        <v>50000</v>
      </c>
      <c r="G130">
        <v>0.9</v>
      </c>
      <c r="H130" s="10">
        <v>5.42</v>
      </c>
      <c r="I130" s="10">
        <v>-50266.67</v>
      </c>
      <c r="J130" s="10">
        <v>60301.33</v>
      </c>
    </row>
    <row r="131" spans="2:10" x14ac:dyDescent="0.25">
      <c r="B131" t="s">
        <v>4</v>
      </c>
      <c r="C131" t="s">
        <v>10</v>
      </c>
      <c r="D131">
        <v>100</v>
      </c>
      <c r="E131">
        <v>10</v>
      </c>
      <c r="F131">
        <v>500</v>
      </c>
      <c r="G131">
        <v>0</v>
      </c>
      <c r="H131" s="10">
        <v>0</v>
      </c>
      <c r="I131" s="10">
        <v>-590</v>
      </c>
      <c r="J131" s="10">
        <v>-590</v>
      </c>
    </row>
    <row r="132" spans="2:10" x14ac:dyDescent="0.25">
      <c r="B132" t="s">
        <v>4</v>
      </c>
      <c r="C132" t="s">
        <v>12</v>
      </c>
      <c r="D132">
        <v>1100</v>
      </c>
      <c r="E132">
        <v>3</v>
      </c>
      <c r="F132">
        <v>500</v>
      </c>
      <c r="G132">
        <v>2.1</v>
      </c>
      <c r="H132" s="10">
        <v>867.41</v>
      </c>
      <c r="I132" s="10">
        <v>-800</v>
      </c>
      <c r="J132" s="10">
        <v>2497326.4</v>
      </c>
    </row>
    <row r="133" spans="2:10" x14ac:dyDescent="0.25">
      <c r="B133" t="s">
        <v>4</v>
      </c>
      <c r="C133" t="s">
        <v>10</v>
      </c>
      <c r="D133">
        <v>500</v>
      </c>
      <c r="E133">
        <v>7</v>
      </c>
      <c r="F133">
        <v>5000</v>
      </c>
      <c r="G133">
        <v>0.1</v>
      </c>
      <c r="H133" s="10">
        <v>2.38</v>
      </c>
      <c r="I133" s="10">
        <v>-5128.57</v>
      </c>
      <c r="J133" s="10">
        <v>-2461.91</v>
      </c>
    </row>
    <row r="134" spans="2:10" x14ac:dyDescent="0.25">
      <c r="B134" t="s">
        <v>2</v>
      </c>
      <c r="C134" t="s">
        <v>12</v>
      </c>
      <c r="D134">
        <v>1100</v>
      </c>
      <c r="E134">
        <v>10</v>
      </c>
      <c r="F134">
        <v>5000</v>
      </c>
      <c r="G134">
        <v>0</v>
      </c>
      <c r="H134" s="10">
        <v>0</v>
      </c>
      <c r="I134" s="10">
        <v>-5100</v>
      </c>
      <c r="J134" s="10">
        <v>-5100</v>
      </c>
    </row>
    <row r="135" spans="2:10" x14ac:dyDescent="0.25">
      <c r="B135" t="s">
        <v>4</v>
      </c>
      <c r="C135" t="s">
        <v>12</v>
      </c>
      <c r="D135">
        <v>500</v>
      </c>
      <c r="E135">
        <v>3</v>
      </c>
      <c r="F135">
        <v>5000</v>
      </c>
      <c r="G135">
        <v>2.1</v>
      </c>
      <c r="H135" s="10">
        <v>394.28</v>
      </c>
      <c r="I135" s="10">
        <v>-5300</v>
      </c>
      <c r="J135" s="10">
        <v>1130212</v>
      </c>
    </row>
    <row r="136" spans="2:10" x14ac:dyDescent="0.25">
      <c r="B136" t="s">
        <v>4</v>
      </c>
      <c r="C136" t="s">
        <v>11</v>
      </c>
      <c r="D136">
        <v>1100</v>
      </c>
      <c r="E136">
        <v>10</v>
      </c>
      <c r="F136">
        <v>50000</v>
      </c>
      <c r="G136">
        <v>0.1</v>
      </c>
      <c r="H136" s="10">
        <v>0.24</v>
      </c>
      <c r="I136" s="10">
        <v>-50090</v>
      </c>
      <c r="J136" s="10">
        <v>-45396.67</v>
      </c>
    </row>
    <row r="137" spans="2:10" x14ac:dyDescent="0.25">
      <c r="B137" t="s">
        <v>5</v>
      </c>
      <c r="C137" t="s">
        <v>12</v>
      </c>
      <c r="D137">
        <v>1100</v>
      </c>
      <c r="E137">
        <v>1</v>
      </c>
      <c r="F137">
        <v>50000</v>
      </c>
      <c r="G137">
        <v>0</v>
      </c>
      <c r="H137" s="10">
        <v>0</v>
      </c>
      <c r="I137" s="10">
        <v>-51200</v>
      </c>
      <c r="J137" s="10">
        <v>-51200</v>
      </c>
    </row>
    <row r="138" spans="2:10" x14ac:dyDescent="0.25">
      <c r="B138" t="s">
        <v>2</v>
      </c>
      <c r="C138" t="s">
        <v>12</v>
      </c>
      <c r="D138">
        <v>1100</v>
      </c>
      <c r="E138">
        <v>3</v>
      </c>
      <c r="F138">
        <v>5000</v>
      </c>
      <c r="G138">
        <v>2.1</v>
      </c>
      <c r="H138" s="10">
        <v>1734.81</v>
      </c>
      <c r="I138" s="10">
        <v>-5333.33</v>
      </c>
      <c r="J138" s="10">
        <v>5615451.0700000003</v>
      </c>
    </row>
    <row r="139" spans="2:10" x14ac:dyDescent="0.25">
      <c r="B139" t="s">
        <v>3</v>
      </c>
      <c r="C139" t="s">
        <v>10</v>
      </c>
      <c r="D139">
        <v>1100</v>
      </c>
      <c r="E139">
        <v>10</v>
      </c>
      <c r="F139">
        <v>500</v>
      </c>
      <c r="G139">
        <v>0</v>
      </c>
      <c r="H139" s="10">
        <v>0</v>
      </c>
      <c r="I139" s="10">
        <v>-580</v>
      </c>
      <c r="J139" s="10">
        <v>-580</v>
      </c>
    </row>
    <row r="140" spans="2:10" x14ac:dyDescent="0.25">
      <c r="B140" t="s">
        <v>2</v>
      </c>
      <c r="C140" t="s">
        <v>12</v>
      </c>
      <c r="D140">
        <v>100</v>
      </c>
      <c r="E140">
        <v>3</v>
      </c>
      <c r="F140">
        <v>5000</v>
      </c>
      <c r="G140">
        <v>0</v>
      </c>
      <c r="H140" s="10">
        <v>0</v>
      </c>
      <c r="I140" s="10">
        <v>-5333.33</v>
      </c>
      <c r="J140" s="10">
        <v>-5333.33</v>
      </c>
    </row>
    <row r="141" spans="2:10" x14ac:dyDescent="0.25">
      <c r="B141" t="s">
        <v>5</v>
      </c>
      <c r="C141" t="s">
        <v>11</v>
      </c>
      <c r="D141">
        <v>1100</v>
      </c>
      <c r="E141">
        <v>10</v>
      </c>
      <c r="F141">
        <v>50000</v>
      </c>
      <c r="G141">
        <v>0</v>
      </c>
      <c r="H141" s="10">
        <v>0</v>
      </c>
      <c r="I141" s="10">
        <v>-50120</v>
      </c>
      <c r="J141" s="10">
        <v>-50120</v>
      </c>
    </row>
    <row r="142" spans="2:10" x14ac:dyDescent="0.25">
      <c r="B142" t="s">
        <v>3</v>
      </c>
      <c r="C142" t="s">
        <v>10</v>
      </c>
      <c r="D142">
        <v>100</v>
      </c>
      <c r="E142">
        <v>10</v>
      </c>
      <c r="F142">
        <v>500</v>
      </c>
      <c r="G142">
        <v>2.1</v>
      </c>
      <c r="H142" s="10">
        <v>6364.86</v>
      </c>
      <c r="I142" s="10">
        <v>-580</v>
      </c>
      <c r="J142" s="10">
        <v>7573607.7400000002</v>
      </c>
    </row>
    <row r="143" spans="2:10" x14ac:dyDescent="0.25">
      <c r="B143" t="s">
        <v>4</v>
      </c>
      <c r="C143" t="s">
        <v>10</v>
      </c>
      <c r="D143">
        <v>500</v>
      </c>
      <c r="E143">
        <v>3</v>
      </c>
      <c r="F143">
        <v>50000</v>
      </c>
      <c r="G143">
        <v>0</v>
      </c>
      <c r="H143" s="10">
        <v>0</v>
      </c>
      <c r="I143" s="10">
        <v>-50300</v>
      </c>
      <c r="J143" s="10">
        <v>-50300</v>
      </c>
    </row>
    <row r="144" spans="2:10" x14ac:dyDescent="0.25">
      <c r="B144" t="s">
        <v>3</v>
      </c>
      <c r="C144" t="s">
        <v>10</v>
      </c>
      <c r="D144">
        <v>1100</v>
      </c>
      <c r="E144">
        <v>3</v>
      </c>
      <c r="F144">
        <v>500</v>
      </c>
      <c r="G144">
        <v>0.9</v>
      </c>
      <c r="H144" s="10">
        <v>178.86</v>
      </c>
      <c r="I144" s="10">
        <v>-766.67</v>
      </c>
      <c r="J144" s="10">
        <v>212076.73</v>
      </c>
    </row>
    <row r="145" spans="2:10" x14ac:dyDescent="0.25">
      <c r="B145" t="s">
        <v>4</v>
      </c>
      <c r="C145" t="s">
        <v>10</v>
      </c>
      <c r="D145">
        <v>500</v>
      </c>
      <c r="E145">
        <v>1</v>
      </c>
      <c r="F145">
        <v>500</v>
      </c>
      <c r="G145">
        <v>0</v>
      </c>
      <c r="H145" s="10">
        <v>0</v>
      </c>
      <c r="I145" s="10">
        <v>-1400</v>
      </c>
      <c r="J145" s="10">
        <v>-1400</v>
      </c>
    </row>
    <row r="146" spans="2:10" x14ac:dyDescent="0.25">
      <c r="B146" t="s">
        <v>2</v>
      </c>
      <c r="C146" t="s">
        <v>11</v>
      </c>
      <c r="D146">
        <v>500</v>
      </c>
      <c r="E146">
        <v>7</v>
      </c>
      <c r="F146">
        <v>500</v>
      </c>
      <c r="G146">
        <v>2.1</v>
      </c>
      <c r="H146" s="10">
        <v>976.96</v>
      </c>
      <c r="I146" s="10">
        <v>-642.86</v>
      </c>
      <c r="J146" s="10">
        <v>21101636.68</v>
      </c>
    </row>
    <row r="147" spans="2:10" x14ac:dyDescent="0.25">
      <c r="B147" t="s">
        <v>4</v>
      </c>
      <c r="C147" t="s">
        <v>10</v>
      </c>
      <c r="D147">
        <v>100</v>
      </c>
      <c r="E147">
        <v>10</v>
      </c>
      <c r="F147">
        <v>5000</v>
      </c>
      <c r="G147">
        <v>2.1</v>
      </c>
      <c r="H147" s="10">
        <v>9547.2999999999993</v>
      </c>
      <c r="I147" s="10">
        <v>-5090</v>
      </c>
      <c r="J147" s="10">
        <v>10687880.93</v>
      </c>
    </row>
    <row r="148" spans="2:10" x14ac:dyDescent="0.25">
      <c r="B148" t="s">
        <v>4</v>
      </c>
      <c r="C148" t="s">
        <v>10</v>
      </c>
      <c r="D148">
        <v>1100</v>
      </c>
      <c r="E148">
        <v>3</v>
      </c>
      <c r="F148">
        <v>50000</v>
      </c>
      <c r="G148">
        <v>0.1</v>
      </c>
      <c r="H148" s="10">
        <v>12.21</v>
      </c>
      <c r="I148" s="10">
        <v>-50300</v>
      </c>
      <c r="J148" s="10">
        <v>-36624.800000000003</v>
      </c>
    </row>
    <row r="149" spans="2:10" x14ac:dyDescent="0.25">
      <c r="B149" t="s">
        <v>5</v>
      </c>
      <c r="C149" t="s">
        <v>10</v>
      </c>
      <c r="D149">
        <v>500</v>
      </c>
      <c r="E149">
        <v>7</v>
      </c>
      <c r="F149">
        <v>5000</v>
      </c>
      <c r="G149">
        <v>2.1</v>
      </c>
      <c r="H149" s="10">
        <v>21981.54</v>
      </c>
      <c r="I149" s="10">
        <v>-5171.43</v>
      </c>
      <c r="J149" s="10">
        <v>23075446.82</v>
      </c>
    </row>
    <row r="150" spans="2:10" x14ac:dyDescent="0.25">
      <c r="B150" t="s">
        <v>3</v>
      </c>
      <c r="C150" t="s">
        <v>10</v>
      </c>
      <c r="D150">
        <v>100</v>
      </c>
      <c r="E150">
        <v>3</v>
      </c>
      <c r="F150">
        <v>5000</v>
      </c>
      <c r="G150">
        <v>0.9</v>
      </c>
      <c r="H150" s="10">
        <v>16.260000000000002</v>
      </c>
      <c r="I150" s="10">
        <v>-5266.67</v>
      </c>
      <c r="J150" s="10">
        <v>14082.73</v>
      </c>
    </row>
    <row r="151" spans="2:10" x14ac:dyDescent="0.25">
      <c r="B151" t="s">
        <v>4</v>
      </c>
      <c r="C151" t="s">
        <v>10</v>
      </c>
      <c r="D151">
        <v>500</v>
      </c>
      <c r="E151">
        <v>10</v>
      </c>
      <c r="F151">
        <v>500</v>
      </c>
      <c r="G151">
        <v>0.1</v>
      </c>
      <c r="H151" s="10">
        <v>1.67</v>
      </c>
      <c r="I151" s="10">
        <v>-590</v>
      </c>
      <c r="J151" s="10">
        <v>1276.67</v>
      </c>
    </row>
    <row r="152" spans="2:10" x14ac:dyDescent="0.25">
      <c r="B152" t="s">
        <v>4</v>
      </c>
      <c r="C152" t="s">
        <v>10</v>
      </c>
      <c r="D152">
        <v>1100</v>
      </c>
      <c r="E152">
        <v>3</v>
      </c>
      <c r="F152">
        <v>5000</v>
      </c>
      <c r="G152">
        <v>0.1</v>
      </c>
      <c r="H152" s="10">
        <v>12.21</v>
      </c>
      <c r="I152" s="10">
        <v>-5300</v>
      </c>
      <c r="J152" s="10">
        <v>8375.2000000000007</v>
      </c>
    </row>
    <row r="153" spans="2:10" x14ac:dyDescent="0.25">
      <c r="B153" t="s">
        <v>3</v>
      </c>
      <c r="C153" t="s">
        <v>12</v>
      </c>
      <c r="D153">
        <v>1100</v>
      </c>
      <c r="E153">
        <v>3</v>
      </c>
      <c r="F153">
        <v>50000</v>
      </c>
      <c r="G153">
        <v>0.1</v>
      </c>
      <c r="H153" s="10">
        <v>4.07</v>
      </c>
      <c r="I153" s="10">
        <v>-50266.67</v>
      </c>
      <c r="J153" s="10">
        <v>-37812.47</v>
      </c>
    </row>
    <row r="154" spans="2:10" x14ac:dyDescent="0.25">
      <c r="B154" t="s">
        <v>5</v>
      </c>
      <c r="C154" t="s">
        <v>10</v>
      </c>
      <c r="D154">
        <v>100</v>
      </c>
      <c r="E154">
        <v>10</v>
      </c>
      <c r="F154">
        <v>50000</v>
      </c>
      <c r="G154">
        <v>0</v>
      </c>
      <c r="H154" s="10">
        <v>0</v>
      </c>
      <c r="I154" s="10">
        <v>-50120</v>
      </c>
      <c r="J154" s="10">
        <v>-50120</v>
      </c>
    </row>
    <row r="155" spans="2:10" x14ac:dyDescent="0.25">
      <c r="B155" t="s">
        <v>4</v>
      </c>
      <c r="C155" t="s">
        <v>10</v>
      </c>
      <c r="D155">
        <v>1100</v>
      </c>
      <c r="E155">
        <v>7</v>
      </c>
      <c r="F155">
        <v>50000</v>
      </c>
      <c r="G155">
        <v>0.1</v>
      </c>
      <c r="H155" s="10">
        <v>5.24</v>
      </c>
      <c r="I155" s="10">
        <v>-50128.57</v>
      </c>
      <c r="J155" s="10">
        <v>-44261.91</v>
      </c>
    </row>
    <row r="156" spans="2:10" x14ac:dyDescent="0.25">
      <c r="B156" t="s">
        <v>4</v>
      </c>
      <c r="C156" t="s">
        <v>11</v>
      </c>
      <c r="D156">
        <v>1100</v>
      </c>
      <c r="E156">
        <v>7</v>
      </c>
      <c r="F156">
        <v>50000</v>
      </c>
      <c r="G156">
        <v>0.9</v>
      </c>
      <c r="H156" s="10">
        <v>14.76</v>
      </c>
      <c r="I156" s="10">
        <v>-50128.57</v>
      </c>
      <c r="J156" s="10">
        <v>233200.93</v>
      </c>
    </row>
    <row r="157" spans="2:10" x14ac:dyDescent="0.25">
      <c r="B157" t="s">
        <v>4</v>
      </c>
      <c r="C157" t="s">
        <v>12</v>
      </c>
      <c r="D157">
        <v>1100</v>
      </c>
      <c r="E157">
        <v>7</v>
      </c>
      <c r="F157">
        <v>50000</v>
      </c>
      <c r="G157">
        <v>2.1</v>
      </c>
      <c r="H157" s="10">
        <v>8059.9</v>
      </c>
      <c r="I157" s="10">
        <v>-50128.57</v>
      </c>
      <c r="J157" s="10">
        <v>23162378.920000002</v>
      </c>
    </row>
    <row r="158" spans="2:10" x14ac:dyDescent="0.25">
      <c r="B158" t="s">
        <v>5</v>
      </c>
      <c r="C158" t="s">
        <v>12</v>
      </c>
      <c r="D158">
        <v>1100</v>
      </c>
      <c r="E158">
        <v>1</v>
      </c>
      <c r="F158">
        <v>500</v>
      </c>
      <c r="G158">
        <v>0</v>
      </c>
      <c r="H158" s="10">
        <v>0</v>
      </c>
      <c r="I158" s="10">
        <v>-1700</v>
      </c>
      <c r="J158" s="10">
        <v>-1700</v>
      </c>
    </row>
    <row r="159" spans="2:10" x14ac:dyDescent="0.25">
      <c r="B159" t="s">
        <v>5</v>
      </c>
      <c r="C159" t="s">
        <v>11</v>
      </c>
      <c r="D159">
        <v>1100</v>
      </c>
      <c r="E159">
        <v>7</v>
      </c>
      <c r="F159">
        <v>5000</v>
      </c>
      <c r="G159">
        <v>2.1</v>
      </c>
      <c r="H159" s="10">
        <v>3223.96</v>
      </c>
      <c r="I159" s="10">
        <v>-5171.43</v>
      </c>
      <c r="J159" s="10">
        <v>58026097.299999997</v>
      </c>
    </row>
    <row r="160" spans="2:10" x14ac:dyDescent="0.25">
      <c r="B160" t="s">
        <v>5</v>
      </c>
      <c r="C160" t="s">
        <v>12</v>
      </c>
      <c r="D160">
        <v>1100</v>
      </c>
      <c r="E160">
        <v>3</v>
      </c>
      <c r="F160">
        <v>5000</v>
      </c>
      <c r="G160">
        <v>0.1</v>
      </c>
      <c r="H160" s="10">
        <v>18.32</v>
      </c>
      <c r="I160" s="10">
        <v>-5400</v>
      </c>
      <c r="J160" s="10">
        <v>44050.5</v>
      </c>
    </row>
    <row r="161" spans="2:10" x14ac:dyDescent="0.25">
      <c r="B161" t="s">
        <v>4</v>
      </c>
      <c r="C161" t="s">
        <v>11</v>
      </c>
      <c r="D161">
        <v>100</v>
      </c>
      <c r="E161">
        <v>10</v>
      </c>
      <c r="F161">
        <v>50000</v>
      </c>
      <c r="G161">
        <v>0.1</v>
      </c>
      <c r="H161" s="10">
        <v>0.02</v>
      </c>
      <c r="I161" s="10">
        <v>-50090</v>
      </c>
      <c r="J161" s="10">
        <v>-49663.33</v>
      </c>
    </row>
    <row r="162" spans="2:10" x14ac:dyDescent="0.25">
      <c r="B162" t="s">
        <v>3</v>
      </c>
      <c r="C162" t="s">
        <v>12</v>
      </c>
      <c r="D162">
        <v>500</v>
      </c>
      <c r="E162">
        <v>3</v>
      </c>
      <c r="F162">
        <v>5000</v>
      </c>
      <c r="G162">
        <v>0</v>
      </c>
      <c r="H162" s="10">
        <v>0</v>
      </c>
      <c r="I162" s="10">
        <v>-5266.67</v>
      </c>
      <c r="J162" s="10">
        <v>-5266.67</v>
      </c>
    </row>
    <row r="163" spans="2:10" x14ac:dyDescent="0.25">
      <c r="B163" t="s">
        <v>2</v>
      </c>
      <c r="C163" t="s">
        <v>12</v>
      </c>
      <c r="D163">
        <v>1100</v>
      </c>
      <c r="E163">
        <v>3</v>
      </c>
      <c r="F163">
        <v>500</v>
      </c>
      <c r="G163">
        <v>0</v>
      </c>
      <c r="H163" s="10">
        <v>0</v>
      </c>
      <c r="I163" s="10">
        <v>-833.33</v>
      </c>
      <c r="J163" s="10">
        <v>-833.33</v>
      </c>
    </row>
    <row r="164" spans="2:10" x14ac:dyDescent="0.25">
      <c r="B164" t="s">
        <v>5</v>
      </c>
      <c r="C164" t="s">
        <v>12</v>
      </c>
      <c r="D164">
        <v>500</v>
      </c>
      <c r="E164">
        <v>10</v>
      </c>
      <c r="F164">
        <v>500</v>
      </c>
      <c r="G164">
        <v>0</v>
      </c>
      <c r="H164" s="10">
        <v>0</v>
      </c>
      <c r="I164" s="10">
        <v>-620</v>
      </c>
      <c r="J164" s="10">
        <v>-620</v>
      </c>
    </row>
    <row r="165" spans="2:10" x14ac:dyDescent="0.25">
      <c r="B165" t="s">
        <v>4</v>
      </c>
      <c r="C165" t="s">
        <v>10</v>
      </c>
      <c r="D165">
        <v>1100</v>
      </c>
      <c r="E165">
        <v>7</v>
      </c>
      <c r="F165">
        <v>5000</v>
      </c>
      <c r="G165">
        <v>0.1</v>
      </c>
      <c r="H165" s="10">
        <v>5.24</v>
      </c>
      <c r="I165" s="10">
        <v>-5128.57</v>
      </c>
      <c r="J165" s="10">
        <v>738.09</v>
      </c>
    </row>
    <row r="166" spans="2:10" x14ac:dyDescent="0.25">
      <c r="B166" t="s">
        <v>5</v>
      </c>
      <c r="C166" t="s">
        <v>10</v>
      </c>
      <c r="D166">
        <v>500</v>
      </c>
      <c r="E166">
        <v>1</v>
      </c>
      <c r="F166">
        <v>500</v>
      </c>
      <c r="G166">
        <v>0</v>
      </c>
      <c r="H166" s="10">
        <v>0</v>
      </c>
      <c r="I166" s="10">
        <v>-1700</v>
      </c>
      <c r="J166" s="10">
        <v>-1700</v>
      </c>
    </row>
    <row r="167" spans="2:10" x14ac:dyDescent="0.25">
      <c r="B167" t="s">
        <v>3</v>
      </c>
      <c r="C167" t="s">
        <v>11</v>
      </c>
      <c r="D167">
        <v>500</v>
      </c>
      <c r="E167">
        <v>7</v>
      </c>
      <c r="F167">
        <v>50000</v>
      </c>
      <c r="G167">
        <v>0.1</v>
      </c>
      <c r="H167" s="10">
        <v>0.11</v>
      </c>
      <c r="I167" s="10">
        <v>-50114.29</v>
      </c>
      <c r="J167" s="10">
        <v>-47955.56</v>
      </c>
    </row>
    <row r="168" spans="2:10" x14ac:dyDescent="0.25">
      <c r="B168" t="s">
        <v>5</v>
      </c>
      <c r="C168" t="s">
        <v>10</v>
      </c>
      <c r="D168">
        <v>100</v>
      </c>
      <c r="E168">
        <v>1</v>
      </c>
      <c r="F168">
        <v>5000</v>
      </c>
      <c r="G168">
        <v>0</v>
      </c>
      <c r="H168" s="10">
        <v>0</v>
      </c>
      <c r="I168" s="10">
        <v>-6200</v>
      </c>
      <c r="J168" s="10">
        <v>-6200</v>
      </c>
    </row>
    <row r="169" spans="2:10" x14ac:dyDescent="0.25">
      <c r="B169" t="s">
        <v>3</v>
      </c>
      <c r="C169" t="s">
        <v>10</v>
      </c>
      <c r="D169">
        <v>500</v>
      </c>
      <c r="E169">
        <v>3</v>
      </c>
      <c r="F169">
        <v>500</v>
      </c>
      <c r="G169">
        <v>2.1</v>
      </c>
      <c r="H169" s="10">
        <v>525.70000000000005</v>
      </c>
      <c r="I169" s="10">
        <v>-766.67</v>
      </c>
      <c r="J169" s="10">
        <v>624816.32999999996</v>
      </c>
    </row>
    <row r="170" spans="2:10" x14ac:dyDescent="0.25">
      <c r="B170" t="s">
        <v>3</v>
      </c>
      <c r="C170" t="s">
        <v>12</v>
      </c>
      <c r="D170">
        <v>500</v>
      </c>
      <c r="E170">
        <v>1</v>
      </c>
      <c r="F170">
        <v>500</v>
      </c>
      <c r="G170">
        <v>0.1</v>
      </c>
      <c r="H170" s="10">
        <v>5</v>
      </c>
      <c r="I170" s="10">
        <v>-1300</v>
      </c>
      <c r="J170" s="10">
        <v>14000</v>
      </c>
    </row>
    <row r="171" spans="2:10" x14ac:dyDescent="0.25">
      <c r="B171" t="s">
        <v>2</v>
      </c>
      <c r="C171" t="s">
        <v>10</v>
      </c>
      <c r="D171">
        <v>1100</v>
      </c>
      <c r="E171">
        <v>10</v>
      </c>
      <c r="F171">
        <v>50000</v>
      </c>
      <c r="G171">
        <v>0</v>
      </c>
      <c r="H171" s="10">
        <v>0</v>
      </c>
      <c r="I171" s="10">
        <v>-50100</v>
      </c>
      <c r="J171" s="10">
        <v>-50100</v>
      </c>
    </row>
    <row r="172" spans="2:10" x14ac:dyDescent="0.25">
      <c r="B172" t="s">
        <v>3</v>
      </c>
      <c r="C172" t="s">
        <v>10</v>
      </c>
      <c r="D172">
        <v>100</v>
      </c>
      <c r="E172">
        <v>3</v>
      </c>
      <c r="F172">
        <v>50000</v>
      </c>
      <c r="G172">
        <v>0</v>
      </c>
      <c r="H172" s="10">
        <v>0</v>
      </c>
      <c r="I172" s="10">
        <v>-50266.67</v>
      </c>
      <c r="J172" s="10">
        <v>-50266.67</v>
      </c>
    </row>
    <row r="173" spans="2:10" x14ac:dyDescent="0.25">
      <c r="B173" t="s">
        <v>3</v>
      </c>
      <c r="C173" t="s">
        <v>10</v>
      </c>
      <c r="D173">
        <v>500</v>
      </c>
      <c r="E173">
        <v>10</v>
      </c>
      <c r="F173">
        <v>500</v>
      </c>
      <c r="G173">
        <v>0.1</v>
      </c>
      <c r="H173" s="10">
        <v>1.1100000000000001</v>
      </c>
      <c r="I173" s="10">
        <v>-580</v>
      </c>
      <c r="J173" s="10">
        <v>742.22</v>
      </c>
    </row>
    <row r="174" spans="2:10" x14ac:dyDescent="0.25">
      <c r="B174" t="s">
        <v>2</v>
      </c>
      <c r="C174" t="s">
        <v>10</v>
      </c>
      <c r="D174">
        <v>500</v>
      </c>
      <c r="E174">
        <v>10</v>
      </c>
      <c r="F174">
        <v>5000</v>
      </c>
      <c r="G174">
        <v>0.9</v>
      </c>
      <c r="H174" s="10">
        <v>175.86</v>
      </c>
      <c r="I174" s="10">
        <v>-5100</v>
      </c>
      <c r="J174" s="10">
        <v>216479.59</v>
      </c>
    </row>
    <row r="175" spans="2:10" x14ac:dyDescent="0.25">
      <c r="B175" t="s">
        <v>3</v>
      </c>
      <c r="C175" t="s">
        <v>12</v>
      </c>
      <c r="D175">
        <v>1100</v>
      </c>
      <c r="E175">
        <v>10</v>
      </c>
      <c r="F175">
        <v>500</v>
      </c>
      <c r="G175">
        <v>0</v>
      </c>
      <c r="H175" s="10">
        <v>0</v>
      </c>
      <c r="I175" s="10">
        <v>-580</v>
      </c>
      <c r="J175" s="10">
        <v>-580</v>
      </c>
    </row>
    <row r="176" spans="2:10" x14ac:dyDescent="0.25">
      <c r="B176" t="s">
        <v>5</v>
      </c>
      <c r="C176" t="s">
        <v>10</v>
      </c>
      <c r="D176">
        <v>500</v>
      </c>
      <c r="E176">
        <v>3</v>
      </c>
      <c r="F176">
        <v>50000</v>
      </c>
      <c r="G176">
        <v>0</v>
      </c>
      <c r="H176" s="10">
        <v>0</v>
      </c>
      <c r="I176" s="10">
        <v>-50400</v>
      </c>
      <c r="J176" s="10">
        <v>-50400</v>
      </c>
    </row>
    <row r="177" spans="2:10" x14ac:dyDescent="0.25">
      <c r="B177" t="s">
        <v>4</v>
      </c>
      <c r="C177" t="s">
        <v>10</v>
      </c>
      <c r="D177">
        <v>100</v>
      </c>
      <c r="E177">
        <v>10</v>
      </c>
      <c r="F177">
        <v>5000</v>
      </c>
      <c r="G177">
        <v>0.1</v>
      </c>
      <c r="H177" s="10">
        <v>0.33</v>
      </c>
      <c r="I177" s="10">
        <v>-5090</v>
      </c>
      <c r="J177" s="10">
        <v>-4716.67</v>
      </c>
    </row>
    <row r="178" spans="2:10" x14ac:dyDescent="0.25">
      <c r="B178" t="s">
        <v>4</v>
      </c>
      <c r="C178" t="s">
        <v>11</v>
      </c>
      <c r="D178">
        <v>500</v>
      </c>
      <c r="E178">
        <v>3</v>
      </c>
      <c r="F178">
        <v>50000</v>
      </c>
      <c r="G178">
        <v>0</v>
      </c>
      <c r="H178" s="10">
        <v>0</v>
      </c>
      <c r="I178" s="10">
        <v>-50300</v>
      </c>
      <c r="J178" s="10">
        <v>-50300</v>
      </c>
    </row>
    <row r="179" spans="2:10" x14ac:dyDescent="0.25">
      <c r="B179" t="s">
        <v>3</v>
      </c>
      <c r="C179" t="s">
        <v>12</v>
      </c>
      <c r="D179">
        <v>1100</v>
      </c>
      <c r="E179">
        <v>10</v>
      </c>
      <c r="F179">
        <v>5000</v>
      </c>
      <c r="G179">
        <v>2.1</v>
      </c>
      <c r="H179" s="10">
        <v>35006.75</v>
      </c>
      <c r="I179" s="10">
        <v>-5080</v>
      </c>
      <c r="J179" s="10">
        <v>107115575.17</v>
      </c>
    </row>
    <row r="180" spans="2:10" x14ac:dyDescent="0.25">
      <c r="B180" t="s">
        <v>4</v>
      </c>
      <c r="C180" t="s">
        <v>11</v>
      </c>
      <c r="D180">
        <v>500</v>
      </c>
      <c r="E180">
        <v>3</v>
      </c>
      <c r="F180">
        <v>5000</v>
      </c>
      <c r="G180">
        <v>0.1</v>
      </c>
      <c r="H180" s="10">
        <v>0.37</v>
      </c>
      <c r="I180" s="10">
        <v>-5300</v>
      </c>
      <c r="J180" s="10">
        <v>1804</v>
      </c>
    </row>
    <row r="181" spans="2:10" x14ac:dyDescent="0.25">
      <c r="B181" t="s">
        <v>4</v>
      </c>
      <c r="C181" t="s">
        <v>12</v>
      </c>
      <c r="D181">
        <v>100</v>
      </c>
      <c r="E181">
        <v>10</v>
      </c>
      <c r="F181">
        <v>5000</v>
      </c>
      <c r="G181">
        <v>0.9</v>
      </c>
      <c r="H181" s="10">
        <v>8.7899999999999991</v>
      </c>
      <c r="I181" s="10">
        <v>-5090</v>
      </c>
      <c r="J181" s="10">
        <v>20233.38</v>
      </c>
    </row>
    <row r="182" spans="2:10" x14ac:dyDescent="0.25">
      <c r="B182" t="s">
        <v>4</v>
      </c>
      <c r="C182" t="s">
        <v>10</v>
      </c>
      <c r="D182">
        <v>1100</v>
      </c>
      <c r="E182">
        <v>3</v>
      </c>
      <c r="F182">
        <v>5000</v>
      </c>
      <c r="G182">
        <v>0.9</v>
      </c>
      <c r="H182" s="10">
        <v>268.29000000000002</v>
      </c>
      <c r="I182" s="10">
        <v>-5300</v>
      </c>
      <c r="J182" s="10">
        <v>295184.8</v>
      </c>
    </row>
    <row r="183" spans="2:10" x14ac:dyDescent="0.25">
      <c r="B183" t="s">
        <v>3</v>
      </c>
      <c r="C183" t="s">
        <v>12</v>
      </c>
      <c r="D183">
        <v>1100</v>
      </c>
      <c r="E183">
        <v>10</v>
      </c>
      <c r="F183">
        <v>500</v>
      </c>
      <c r="G183">
        <v>0.1</v>
      </c>
      <c r="H183" s="10">
        <v>1.22</v>
      </c>
      <c r="I183" s="10">
        <v>-580</v>
      </c>
      <c r="J183" s="10">
        <v>3160</v>
      </c>
    </row>
    <row r="184" spans="2:10" x14ac:dyDescent="0.25">
      <c r="B184" t="s">
        <v>3</v>
      </c>
      <c r="C184" t="s">
        <v>11</v>
      </c>
      <c r="D184">
        <v>1100</v>
      </c>
      <c r="E184">
        <v>1</v>
      </c>
      <c r="F184">
        <v>5000</v>
      </c>
      <c r="G184">
        <v>0.1</v>
      </c>
      <c r="H184" s="10">
        <v>1.47</v>
      </c>
      <c r="I184" s="10">
        <v>-5800</v>
      </c>
      <c r="J184" s="10">
        <v>24120</v>
      </c>
    </row>
    <row r="185" spans="2:10" x14ac:dyDescent="0.25">
      <c r="B185" t="s">
        <v>5</v>
      </c>
      <c r="C185" t="s">
        <v>12</v>
      </c>
      <c r="D185">
        <v>500</v>
      </c>
      <c r="E185">
        <v>3</v>
      </c>
      <c r="F185">
        <v>500</v>
      </c>
      <c r="G185">
        <v>0.9</v>
      </c>
      <c r="H185" s="10">
        <v>182.93</v>
      </c>
      <c r="I185" s="10">
        <v>-900</v>
      </c>
      <c r="J185" s="10">
        <v>492997.5</v>
      </c>
    </row>
    <row r="186" spans="2:10" x14ac:dyDescent="0.25">
      <c r="B186" t="s">
        <v>3</v>
      </c>
      <c r="C186" t="s">
        <v>12</v>
      </c>
      <c r="D186">
        <v>500</v>
      </c>
      <c r="E186">
        <v>7</v>
      </c>
      <c r="F186">
        <v>5000</v>
      </c>
      <c r="G186">
        <v>0.1</v>
      </c>
      <c r="H186" s="10">
        <v>0.79</v>
      </c>
      <c r="I186" s="10">
        <v>-5114.29</v>
      </c>
      <c r="J186" s="10">
        <v>-2685.71</v>
      </c>
    </row>
    <row r="187" spans="2:10" x14ac:dyDescent="0.25">
      <c r="B187" t="s">
        <v>5</v>
      </c>
      <c r="C187" t="s">
        <v>11</v>
      </c>
      <c r="D187">
        <v>1100</v>
      </c>
      <c r="E187">
        <v>1</v>
      </c>
      <c r="F187">
        <v>50000</v>
      </c>
      <c r="G187">
        <v>0.1</v>
      </c>
      <c r="H187" s="10">
        <v>6.6</v>
      </c>
      <c r="I187" s="10">
        <v>-51200</v>
      </c>
      <c r="J187" s="10">
        <v>67600</v>
      </c>
    </row>
    <row r="188" spans="2:10" x14ac:dyDescent="0.25">
      <c r="B188" t="s">
        <v>2</v>
      </c>
      <c r="C188" t="s">
        <v>10</v>
      </c>
      <c r="D188">
        <v>500</v>
      </c>
      <c r="E188">
        <v>1</v>
      </c>
      <c r="F188">
        <v>500</v>
      </c>
      <c r="G188">
        <v>0</v>
      </c>
      <c r="H188" s="10">
        <v>0</v>
      </c>
      <c r="I188" s="10">
        <v>-1500</v>
      </c>
      <c r="J188" s="10">
        <v>-1500</v>
      </c>
    </row>
    <row r="189" spans="2:10" x14ac:dyDescent="0.25">
      <c r="B189" t="s">
        <v>3</v>
      </c>
      <c r="C189" t="s">
        <v>10</v>
      </c>
      <c r="D189">
        <v>1100</v>
      </c>
      <c r="E189">
        <v>1</v>
      </c>
      <c r="F189">
        <v>50000</v>
      </c>
      <c r="G189">
        <v>0.9</v>
      </c>
      <c r="H189" s="10">
        <v>198</v>
      </c>
      <c r="I189" s="10">
        <v>-50800</v>
      </c>
      <c r="J189" s="10">
        <v>184820</v>
      </c>
    </row>
    <row r="190" spans="2:10" x14ac:dyDescent="0.25">
      <c r="B190" t="s">
        <v>4</v>
      </c>
      <c r="C190" t="s">
        <v>12</v>
      </c>
      <c r="D190">
        <v>500</v>
      </c>
      <c r="E190">
        <v>3</v>
      </c>
      <c r="F190">
        <v>500</v>
      </c>
      <c r="G190">
        <v>0.9</v>
      </c>
      <c r="H190" s="10">
        <v>60.98</v>
      </c>
      <c r="I190" s="10">
        <v>-800</v>
      </c>
      <c r="J190" s="10">
        <v>174808</v>
      </c>
    </row>
    <row r="191" spans="2:10" x14ac:dyDescent="0.25">
      <c r="B191" t="s">
        <v>4</v>
      </c>
      <c r="C191" t="s">
        <v>11</v>
      </c>
      <c r="D191">
        <v>1100</v>
      </c>
      <c r="E191">
        <v>1</v>
      </c>
      <c r="F191">
        <v>50000</v>
      </c>
      <c r="G191">
        <v>0.1</v>
      </c>
      <c r="H191" s="10">
        <v>2.2000000000000002</v>
      </c>
      <c r="I191" s="10">
        <v>-50900</v>
      </c>
      <c r="J191" s="10">
        <v>-8660</v>
      </c>
    </row>
    <row r="192" spans="2:10" x14ac:dyDescent="0.25">
      <c r="B192" t="s">
        <v>2</v>
      </c>
      <c r="C192" t="s">
        <v>10</v>
      </c>
      <c r="D192">
        <v>500</v>
      </c>
      <c r="E192">
        <v>1</v>
      </c>
      <c r="F192">
        <v>5000</v>
      </c>
      <c r="G192">
        <v>0.9</v>
      </c>
      <c r="H192" s="10">
        <v>270</v>
      </c>
      <c r="I192" s="10">
        <v>-6000</v>
      </c>
      <c r="J192" s="10">
        <v>334200</v>
      </c>
    </row>
    <row r="193" spans="2:10" x14ac:dyDescent="0.25">
      <c r="B193" t="s">
        <v>2</v>
      </c>
      <c r="C193" t="s">
        <v>11</v>
      </c>
      <c r="D193">
        <v>500</v>
      </c>
      <c r="E193">
        <v>1</v>
      </c>
      <c r="F193">
        <v>50000</v>
      </c>
      <c r="G193">
        <v>2.1</v>
      </c>
      <c r="H193" s="10">
        <v>42</v>
      </c>
      <c r="I193" s="10">
        <v>-51000</v>
      </c>
      <c r="J193" s="10">
        <v>856200</v>
      </c>
    </row>
    <row r="194" spans="2:10" x14ac:dyDescent="0.25">
      <c r="B194" t="s">
        <v>2</v>
      </c>
      <c r="C194" t="s">
        <v>12</v>
      </c>
      <c r="D194">
        <v>100</v>
      </c>
      <c r="E194">
        <v>10</v>
      </c>
      <c r="F194">
        <v>50000</v>
      </c>
      <c r="G194">
        <v>0</v>
      </c>
      <c r="H194" s="10">
        <v>0</v>
      </c>
      <c r="I194" s="10">
        <v>-50100</v>
      </c>
      <c r="J194" s="10">
        <v>-50100</v>
      </c>
    </row>
    <row r="195" spans="2:10" x14ac:dyDescent="0.25">
      <c r="B195" t="s">
        <v>2</v>
      </c>
      <c r="C195" t="s">
        <v>12</v>
      </c>
      <c r="D195">
        <v>100</v>
      </c>
      <c r="E195">
        <v>3</v>
      </c>
      <c r="F195">
        <v>5000</v>
      </c>
      <c r="G195">
        <v>2.1</v>
      </c>
      <c r="H195" s="10">
        <v>157.71</v>
      </c>
      <c r="I195" s="10">
        <v>-5333.33</v>
      </c>
      <c r="J195" s="10">
        <v>505647.07</v>
      </c>
    </row>
    <row r="196" spans="2:10" x14ac:dyDescent="0.25">
      <c r="B196" t="s">
        <v>4</v>
      </c>
      <c r="C196" t="s">
        <v>10</v>
      </c>
      <c r="D196">
        <v>100</v>
      </c>
      <c r="E196">
        <v>7</v>
      </c>
      <c r="F196">
        <v>5000</v>
      </c>
      <c r="G196">
        <v>2.1</v>
      </c>
      <c r="H196" s="10">
        <v>1465.44</v>
      </c>
      <c r="I196" s="10">
        <v>-5128.57</v>
      </c>
      <c r="J196" s="10">
        <v>1636159.84</v>
      </c>
    </row>
    <row r="197" spans="2:10" x14ac:dyDescent="0.25">
      <c r="B197" t="s">
        <v>5</v>
      </c>
      <c r="C197" t="s">
        <v>11</v>
      </c>
      <c r="D197">
        <v>500</v>
      </c>
      <c r="E197">
        <v>1</v>
      </c>
      <c r="F197">
        <v>5000</v>
      </c>
      <c r="G197">
        <v>0.9</v>
      </c>
      <c r="H197" s="10">
        <v>27</v>
      </c>
      <c r="I197" s="10">
        <v>-6200</v>
      </c>
      <c r="J197" s="10">
        <v>479800</v>
      </c>
    </row>
    <row r="198" spans="2:10" x14ac:dyDescent="0.25">
      <c r="B198" t="s">
        <v>5</v>
      </c>
      <c r="C198" t="s">
        <v>12</v>
      </c>
      <c r="D198">
        <v>500</v>
      </c>
      <c r="E198">
        <v>1</v>
      </c>
      <c r="F198">
        <v>500</v>
      </c>
      <c r="G198">
        <v>0</v>
      </c>
      <c r="H198" s="10">
        <v>0</v>
      </c>
      <c r="I198" s="10">
        <v>-1700</v>
      </c>
      <c r="J198" s="10">
        <v>-1700</v>
      </c>
    </row>
    <row r="199" spans="2:10" x14ac:dyDescent="0.25">
      <c r="B199" t="s">
        <v>4</v>
      </c>
      <c r="C199" t="s">
        <v>11</v>
      </c>
      <c r="D199">
        <v>100</v>
      </c>
      <c r="E199">
        <v>3</v>
      </c>
      <c r="F199">
        <v>500</v>
      </c>
      <c r="G199">
        <v>0.1</v>
      </c>
      <c r="H199" s="10">
        <v>7.0000000000000007E-2</v>
      </c>
      <c r="I199" s="10">
        <v>-800</v>
      </c>
      <c r="J199" s="10">
        <v>620.79999999999995</v>
      </c>
    </row>
    <row r="200" spans="2:10" x14ac:dyDescent="0.25">
      <c r="B200" t="s">
        <v>3</v>
      </c>
      <c r="C200" t="s">
        <v>10</v>
      </c>
      <c r="D200">
        <v>1100</v>
      </c>
      <c r="E200">
        <v>3</v>
      </c>
      <c r="F200">
        <v>50000</v>
      </c>
      <c r="G200">
        <v>0.1</v>
      </c>
      <c r="H200" s="10">
        <v>8.14</v>
      </c>
      <c r="I200" s="10">
        <v>-50266.67</v>
      </c>
      <c r="J200" s="10">
        <v>-40580.07</v>
      </c>
    </row>
    <row r="201" spans="2:10" x14ac:dyDescent="0.25">
      <c r="B201" t="s">
        <v>4</v>
      </c>
      <c r="C201" t="s">
        <v>12</v>
      </c>
      <c r="D201">
        <v>100</v>
      </c>
      <c r="E201">
        <v>7</v>
      </c>
      <c r="F201">
        <v>50000</v>
      </c>
      <c r="G201">
        <v>0</v>
      </c>
      <c r="H201" s="10">
        <v>0</v>
      </c>
      <c r="I201" s="10">
        <v>-50128.57</v>
      </c>
      <c r="J201" s="10">
        <v>-50128.57</v>
      </c>
    </row>
    <row r="202" spans="2:10" x14ac:dyDescent="0.25">
      <c r="B202" t="s">
        <v>4</v>
      </c>
      <c r="C202" t="s">
        <v>12</v>
      </c>
      <c r="D202">
        <v>1100</v>
      </c>
      <c r="E202">
        <v>3</v>
      </c>
      <c r="F202">
        <v>500</v>
      </c>
      <c r="G202">
        <v>0.1</v>
      </c>
      <c r="H202" s="10">
        <v>6.11</v>
      </c>
      <c r="I202" s="10">
        <v>-800</v>
      </c>
      <c r="J202" s="10">
        <v>16782.400000000001</v>
      </c>
    </row>
    <row r="203" spans="2:10" x14ac:dyDescent="0.25">
      <c r="B203" t="s">
        <v>4</v>
      </c>
      <c r="C203" t="s">
        <v>10</v>
      </c>
      <c r="D203">
        <v>500</v>
      </c>
      <c r="E203">
        <v>1</v>
      </c>
      <c r="F203">
        <v>500</v>
      </c>
      <c r="G203">
        <v>2.1</v>
      </c>
      <c r="H203" s="10">
        <v>315</v>
      </c>
      <c r="I203" s="10">
        <v>-1400</v>
      </c>
      <c r="J203" s="10">
        <v>351400</v>
      </c>
    </row>
    <row r="204" spans="2:10" x14ac:dyDescent="0.25">
      <c r="B204" t="s">
        <v>3</v>
      </c>
      <c r="C204" t="s">
        <v>12</v>
      </c>
      <c r="D204">
        <v>500</v>
      </c>
      <c r="E204">
        <v>1</v>
      </c>
      <c r="F204">
        <v>5000</v>
      </c>
      <c r="G204">
        <v>0.9</v>
      </c>
      <c r="H204" s="10">
        <v>45</v>
      </c>
      <c r="I204" s="10">
        <v>-5800</v>
      </c>
      <c r="J204" s="10">
        <v>131900</v>
      </c>
    </row>
    <row r="205" spans="2:10" x14ac:dyDescent="0.25">
      <c r="B205" t="s">
        <v>4</v>
      </c>
      <c r="C205" t="s">
        <v>10</v>
      </c>
      <c r="D205">
        <v>500</v>
      </c>
      <c r="E205">
        <v>1</v>
      </c>
      <c r="F205">
        <v>50000</v>
      </c>
      <c r="G205">
        <v>2.1</v>
      </c>
      <c r="H205" s="10">
        <v>315</v>
      </c>
      <c r="I205" s="10">
        <v>-50900</v>
      </c>
      <c r="J205" s="10">
        <v>301900</v>
      </c>
    </row>
    <row r="206" spans="2:10" x14ac:dyDescent="0.25">
      <c r="B206" t="s">
        <v>3</v>
      </c>
      <c r="C206" t="s">
        <v>11</v>
      </c>
      <c r="D206">
        <v>100</v>
      </c>
      <c r="E206">
        <v>1</v>
      </c>
      <c r="F206">
        <v>50000</v>
      </c>
      <c r="G206">
        <v>0.1</v>
      </c>
      <c r="H206" s="10">
        <v>0.13</v>
      </c>
      <c r="I206" s="10">
        <v>-50800</v>
      </c>
      <c r="J206" s="10">
        <v>-48080</v>
      </c>
    </row>
    <row r="207" spans="2:10" x14ac:dyDescent="0.25">
      <c r="B207" t="s">
        <v>3</v>
      </c>
      <c r="C207" t="s">
        <v>12</v>
      </c>
      <c r="D207">
        <v>100</v>
      </c>
      <c r="E207">
        <v>7</v>
      </c>
      <c r="F207">
        <v>5000</v>
      </c>
      <c r="G207">
        <v>0</v>
      </c>
      <c r="H207" s="10">
        <v>0</v>
      </c>
      <c r="I207" s="10">
        <v>-5114.29</v>
      </c>
      <c r="J207" s="10">
        <v>-5114.29</v>
      </c>
    </row>
    <row r="208" spans="2:10" x14ac:dyDescent="0.25">
      <c r="B208" t="s">
        <v>5</v>
      </c>
      <c r="C208" t="s">
        <v>11</v>
      </c>
      <c r="D208">
        <v>500</v>
      </c>
      <c r="E208">
        <v>7</v>
      </c>
      <c r="F208">
        <v>50000</v>
      </c>
      <c r="G208">
        <v>0</v>
      </c>
      <c r="H208" s="10">
        <v>0</v>
      </c>
      <c r="I208" s="10">
        <v>-50171.43</v>
      </c>
      <c r="J208" s="10">
        <v>-50171.43</v>
      </c>
    </row>
    <row r="209" spans="2:10" x14ac:dyDescent="0.25">
      <c r="B209" t="s">
        <v>2</v>
      </c>
      <c r="C209" t="s">
        <v>11</v>
      </c>
      <c r="D209">
        <v>1100</v>
      </c>
      <c r="E209">
        <v>3</v>
      </c>
      <c r="F209">
        <v>500</v>
      </c>
      <c r="G209">
        <v>0.9</v>
      </c>
      <c r="H209" s="10">
        <v>35.770000000000003</v>
      </c>
      <c r="I209" s="10">
        <v>-833.33</v>
      </c>
      <c r="J209" s="10">
        <v>771841.87</v>
      </c>
    </row>
    <row r="210" spans="2:10" x14ac:dyDescent="0.25">
      <c r="B210" t="s">
        <v>3</v>
      </c>
      <c r="C210" t="s">
        <v>10</v>
      </c>
      <c r="D210">
        <v>500</v>
      </c>
      <c r="E210">
        <v>7</v>
      </c>
      <c r="F210">
        <v>50000</v>
      </c>
      <c r="G210">
        <v>2.1</v>
      </c>
      <c r="H210" s="10">
        <v>4884.79</v>
      </c>
      <c r="I210" s="10">
        <v>-50114.29</v>
      </c>
      <c r="J210" s="10">
        <v>5762782.1600000001</v>
      </c>
    </row>
    <row r="211" spans="2:10" x14ac:dyDescent="0.25">
      <c r="B211" t="s">
        <v>2</v>
      </c>
      <c r="C211" t="s">
        <v>11</v>
      </c>
      <c r="D211">
        <v>1100</v>
      </c>
      <c r="E211">
        <v>7</v>
      </c>
      <c r="F211">
        <v>50000</v>
      </c>
      <c r="G211">
        <v>0.1</v>
      </c>
      <c r="H211" s="10">
        <v>0.7</v>
      </c>
      <c r="I211" s="10">
        <v>-50142.86</v>
      </c>
      <c r="J211" s="10">
        <v>-35057.14</v>
      </c>
    </row>
    <row r="212" spans="2:10" x14ac:dyDescent="0.25">
      <c r="B212" t="s">
        <v>4</v>
      </c>
      <c r="C212" t="s">
        <v>10</v>
      </c>
      <c r="D212">
        <v>100</v>
      </c>
      <c r="E212">
        <v>3</v>
      </c>
      <c r="F212">
        <v>5000</v>
      </c>
      <c r="G212">
        <v>0</v>
      </c>
      <c r="H212" s="10">
        <v>0</v>
      </c>
      <c r="I212" s="10">
        <v>-5300</v>
      </c>
      <c r="J212" s="10">
        <v>-5300</v>
      </c>
    </row>
    <row r="213" spans="2:10" x14ac:dyDescent="0.25">
      <c r="B213" t="s">
        <v>4</v>
      </c>
      <c r="C213" t="s">
        <v>10</v>
      </c>
      <c r="D213">
        <v>500</v>
      </c>
      <c r="E213">
        <v>1</v>
      </c>
      <c r="F213">
        <v>5000</v>
      </c>
      <c r="G213">
        <v>0.1</v>
      </c>
      <c r="H213" s="10">
        <v>15</v>
      </c>
      <c r="I213" s="10">
        <v>-5900</v>
      </c>
      <c r="J213" s="10">
        <v>10900</v>
      </c>
    </row>
    <row r="214" spans="2:10" x14ac:dyDescent="0.25">
      <c r="B214" t="s">
        <v>4</v>
      </c>
      <c r="C214" t="s">
        <v>11</v>
      </c>
      <c r="D214">
        <v>100</v>
      </c>
      <c r="E214">
        <v>1</v>
      </c>
      <c r="F214">
        <v>500</v>
      </c>
      <c r="G214">
        <v>0</v>
      </c>
      <c r="H214" s="10">
        <v>0</v>
      </c>
      <c r="I214" s="10">
        <v>-1400</v>
      </c>
      <c r="J214" s="10">
        <v>-1400</v>
      </c>
    </row>
    <row r="215" spans="2:10" x14ac:dyDescent="0.25">
      <c r="B215" t="s">
        <v>2</v>
      </c>
      <c r="C215" t="s">
        <v>11</v>
      </c>
      <c r="D215">
        <v>500</v>
      </c>
      <c r="E215">
        <v>10</v>
      </c>
      <c r="F215">
        <v>50000</v>
      </c>
      <c r="G215">
        <v>0.1</v>
      </c>
      <c r="H215" s="10">
        <v>0.22</v>
      </c>
      <c r="I215" s="10">
        <v>-50100</v>
      </c>
      <c r="J215" s="10">
        <v>-45300</v>
      </c>
    </row>
    <row r="216" spans="2:10" x14ac:dyDescent="0.25">
      <c r="B216" t="s">
        <v>3</v>
      </c>
      <c r="C216" t="s">
        <v>12</v>
      </c>
      <c r="D216">
        <v>1100</v>
      </c>
      <c r="E216">
        <v>10</v>
      </c>
      <c r="F216">
        <v>5000</v>
      </c>
      <c r="G216">
        <v>0.9</v>
      </c>
      <c r="H216" s="10">
        <v>64.48</v>
      </c>
      <c r="I216" s="10">
        <v>-5080</v>
      </c>
      <c r="J216" s="10">
        <v>192231.35</v>
      </c>
    </row>
    <row r="217" spans="2:10" x14ac:dyDescent="0.25">
      <c r="B217" t="s">
        <v>3</v>
      </c>
      <c r="C217" t="s">
        <v>11</v>
      </c>
      <c r="D217">
        <v>1100</v>
      </c>
      <c r="E217">
        <v>10</v>
      </c>
      <c r="F217">
        <v>5000</v>
      </c>
      <c r="G217">
        <v>2.1</v>
      </c>
      <c r="H217" s="10">
        <v>4667.57</v>
      </c>
      <c r="I217" s="10">
        <v>-5080</v>
      </c>
      <c r="J217" s="10">
        <v>95213280.150000006</v>
      </c>
    </row>
    <row r="218" spans="2:10" x14ac:dyDescent="0.25">
      <c r="B218" t="s">
        <v>4</v>
      </c>
      <c r="C218" t="s">
        <v>12</v>
      </c>
      <c r="D218">
        <v>1100</v>
      </c>
      <c r="E218">
        <v>10</v>
      </c>
      <c r="F218">
        <v>5000</v>
      </c>
      <c r="G218">
        <v>0.9</v>
      </c>
      <c r="H218" s="10">
        <v>96.72</v>
      </c>
      <c r="I218" s="10">
        <v>-5090</v>
      </c>
      <c r="J218" s="10">
        <v>273467.2</v>
      </c>
    </row>
    <row r="219" spans="2:10" x14ac:dyDescent="0.25">
      <c r="B219" t="s">
        <v>3</v>
      </c>
      <c r="C219" t="s">
        <v>12</v>
      </c>
      <c r="D219">
        <v>1100</v>
      </c>
      <c r="E219">
        <v>3</v>
      </c>
      <c r="F219">
        <v>50000</v>
      </c>
      <c r="G219">
        <v>0</v>
      </c>
      <c r="H219" s="10">
        <v>0</v>
      </c>
      <c r="I219" s="10">
        <v>-50266.67</v>
      </c>
      <c r="J219" s="10">
        <v>-50266.67</v>
      </c>
    </row>
    <row r="220" spans="2:10" x14ac:dyDescent="0.25">
      <c r="B220" t="s">
        <v>2</v>
      </c>
      <c r="C220" t="s">
        <v>12</v>
      </c>
      <c r="D220">
        <v>1100</v>
      </c>
      <c r="E220">
        <v>1</v>
      </c>
      <c r="F220">
        <v>5000</v>
      </c>
      <c r="G220">
        <v>0.9</v>
      </c>
      <c r="H220" s="10">
        <v>297</v>
      </c>
      <c r="I220" s="10">
        <v>-6000</v>
      </c>
      <c r="J220" s="10">
        <v>956280</v>
      </c>
    </row>
    <row r="221" spans="2:10" x14ac:dyDescent="0.25">
      <c r="B221" t="s">
        <v>4</v>
      </c>
      <c r="C221" t="s">
        <v>11</v>
      </c>
      <c r="D221">
        <v>500</v>
      </c>
      <c r="E221">
        <v>3</v>
      </c>
      <c r="F221">
        <v>5000</v>
      </c>
      <c r="G221">
        <v>2.1</v>
      </c>
      <c r="H221" s="10">
        <v>52.57</v>
      </c>
      <c r="I221" s="10">
        <v>-5300</v>
      </c>
      <c r="J221" s="10">
        <v>1004044</v>
      </c>
    </row>
    <row r="222" spans="2:10" x14ac:dyDescent="0.25">
      <c r="B222" t="s">
        <v>4</v>
      </c>
      <c r="C222" t="s">
        <v>11</v>
      </c>
      <c r="D222">
        <v>500</v>
      </c>
      <c r="E222">
        <v>3</v>
      </c>
      <c r="F222">
        <v>50000</v>
      </c>
      <c r="G222">
        <v>2.1</v>
      </c>
      <c r="H222" s="10">
        <v>52.57</v>
      </c>
      <c r="I222" s="10">
        <v>-50300</v>
      </c>
      <c r="J222" s="10">
        <v>959044</v>
      </c>
    </row>
    <row r="223" spans="2:10" x14ac:dyDescent="0.25">
      <c r="B223" t="s">
        <v>2</v>
      </c>
      <c r="C223" t="s">
        <v>10</v>
      </c>
      <c r="D223">
        <v>1100</v>
      </c>
      <c r="E223">
        <v>7</v>
      </c>
      <c r="F223">
        <v>50000</v>
      </c>
      <c r="G223">
        <v>0.9</v>
      </c>
      <c r="H223" s="10">
        <v>442.7</v>
      </c>
      <c r="I223" s="10">
        <v>-50142.86</v>
      </c>
      <c r="J223" s="10">
        <v>507662.1</v>
      </c>
    </row>
    <row r="224" spans="2:10" x14ac:dyDescent="0.25">
      <c r="B224" t="s">
        <v>5</v>
      </c>
      <c r="C224" t="s">
        <v>12</v>
      </c>
      <c r="D224">
        <v>500</v>
      </c>
      <c r="E224">
        <v>10</v>
      </c>
      <c r="F224">
        <v>5000</v>
      </c>
      <c r="G224">
        <v>2.1</v>
      </c>
      <c r="H224" s="10">
        <v>71604.72</v>
      </c>
      <c r="I224" s="10">
        <v>-5120</v>
      </c>
      <c r="J224" s="10">
        <v>193327613.25</v>
      </c>
    </row>
    <row r="225" spans="2:10" x14ac:dyDescent="0.25">
      <c r="B225" t="s">
        <v>4</v>
      </c>
      <c r="C225" t="s">
        <v>10</v>
      </c>
      <c r="D225">
        <v>500</v>
      </c>
      <c r="E225">
        <v>7</v>
      </c>
      <c r="F225">
        <v>500</v>
      </c>
      <c r="G225">
        <v>0.9</v>
      </c>
      <c r="H225" s="10">
        <v>100.61</v>
      </c>
      <c r="I225" s="10">
        <v>-628.57000000000005</v>
      </c>
      <c r="J225" s="10">
        <v>112059.3</v>
      </c>
    </row>
    <row r="226" spans="2:10" x14ac:dyDescent="0.25">
      <c r="B226" t="s">
        <v>2</v>
      </c>
      <c r="C226" t="s">
        <v>10</v>
      </c>
      <c r="D226">
        <v>1100</v>
      </c>
      <c r="E226">
        <v>3</v>
      </c>
      <c r="F226">
        <v>500</v>
      </c>
      <c r="G226">
        <v>0.1</v>
      </c>
      <c r="H226" s="10">
        <v>24.42</v>
      </c>
      <c r="I226" s="10">
        <v>-833.33</v>
      </c>
      <c r="J226" s="10">
        <v>29935.87</v>
      </c>
    </row>
    <row r="227" spans="2:10" x14ac:dyDescent="0.25">
      <c r="B227" t="s">
        <v>3</v>
      </c>
      <c r="C227" t="s">
        <v>10</v>
      </c>
      <c r="D227">
        <v>1100</v>
      </c>
      <c r="E227">
        <v>3</v>
      </c>
      <c r="F227">
        <v>50000</v>
      </c>
      <c r="G227">
        <v>0.9</v>
      </c>
      <c r="H227" s="10">
        <v>178.86</v>
      </c>
      <c r="I227" s="10">
        <v>-50266.67</v>
      </c>
      <c r="J227" s="10">
        <v>162576.73000000001</v>
      </c>
    </row>
    <row r="228" spans="2:10" x14ac:dyDescent="0.25">
      <c r="B228" t="s">
        <v>4</v>
      </c>
      <c r="C228" t="s">
        <v>10</v>
      </c>
      <c r="D228">
        <v>100</v>
      </c>
      <c r="E228">
        <v>3</v>
      </c>
      <c r="F228">
        <v>50000</v>
      </c>
      <c r="G228">
        <v>0.1</v>
      </c>
      <c r="H228" s="10">
        <v>1.1100000000000001</v>
      </c>
      <c r="I228" s="10">
        <v>-50300</v>
      </c>
      <c r="J228" s="10">
        <v>-49056.800000000003</v>
      </c>
    </row>
    <row r="229" spans="2:10" x14ac:dyDescent="0.25">
      <c r="B229" t="s">
        <v>5</v>
      </c>
      <c r="C229" t="s">
        <v>11</v>
      </c>
      <c r="D229">
        <v>1100</v>
      </c>
      <c r="E229">
        <v>7</v>
      </c>
      <c r="F229">
        <v>50000</v>
      </c>
      <c r="G229">
        <v>2.1</v>
      </c>
      <c r="H229" s="10">
        <v>3223.96</v>
      </c>
      <c r="I229" s="10">
        <v>-50171.43</v>
      </c>
      <c r="J229" s="10">
        <v>57981097.299999997</v>
      </c>
    </row>
    <row r="230" spans="2:10" x14ac:dyDescent="0.25">
      <c r="B230" t="s">
        <v>2</v>
      </c>
      <c r="C230" t="s">
        <v>10</v>
      </c>
      <c r="D230">
        <v>500</v>
      </c>
      <c r="E230">
        <v>7</v>
      </c>
      <c r="F230">
        <v>5000</v>
      </c>
      <c r="G230">
        <v>2.1</v>
      </c>
      <c r="H230" s="10">
        <v>14654.36</v>
      </c>
      <c r="I230" s="10">
        <v>-5142.8599999999997</v>
      </c>
      <c r="J230" s="10">
        <v>18459351.739999998</v>
      </c>
    </row>
    <row r="231" spans="2:10" x14ac:dyDescent="0.25">
      <c r="B231" t="s">
        <v>3</v>
      </c>
      <c r="C231" t="s">
        <v>10</v>
      </c>
      <c r="D231">
        <v>1100</v>
      </c>
      <c r="E231">
        <v>10</v>
      </c>
      <c r="F231">
        <v>500</v>
      </c>
      <c r="G231">
        <v>0.9</v>
      </c>
      <c r="H231" s="10">
        <v>128.96</v>
      </c>
      <c r="I231" s="10">
        <v>-580</v>
      </c>
      <c r="J231" s="10">
        <v>152884.39000000001</v>
      </c>
    </row>
    <row r="232" spans="2:10" x14ac:dyDescent="0.25">
      <c r="B232" t="s">
        <v>5</v>
      </c>
      <c r="C232" t="s">
        <v>11</v>
      </c>
      <c r="D232">
        <v>1100</v>
      </c>
      <c r="E232">
        <v>3</v>
      </c>
      <c r="F232">
        <v>5000</v>
      </c>
      <c r="G232">
        <v>0</v>
      </c>
      <c r="H232" s="10">
        <v>0</v>
      </c>
      <c r="I232" s="10">
        <v>-5400</v>
      </c>
      <c r="J232" s="10">
        <v>-5400</v>
      </c>
    </row>
    <row r="233" spans="2:10" x14ac:dyDescent="0.25">
      <c r="B233" t="s">
        <v>2</v>
      </c>
      <c r="C233" t="s">
        <v>11</v>
      </c>
      <c r="D233">
        <v>100</v>
      </c>
      <c r="E233">
        <v>3</v>
      </c>
      <c r="F233">
        <v>5000</v>
      </c>
      <c r="G233">
        <v>0</v>
      </c>
      <c r="H233" s="10">
        <v>0</v>
      </c>
      <c r="I233" s="10">
        <v>-5333.33</v>
      </c>
      <c r="J233" s="10">
        <v>-5333.33</v>
      </c>
    </row>
  </sheetData>
  <sortState xmlns:xlrd2="http://schemas.microsoft.com/office/spreadsheetml/2017/richdata2" ref="B35:H1761">
    <sortCondition descending="1" ref="H34:H1761"/>
  </sortState>
  <mergeCells count="3">
    <mergeCell ref="H34:J34"/>
    <mergeCell ref="B33:G33"/>
    <mergeCell ref="H33:J33"/>
  </mergeCells>
  <dataValidations count="2">
    <dataValidation type="list" allowBlank="1" showInputMessage="1" showErrorMessage="1" sqref="C3" xr:uid="{00000000-0002-0000-0000-000000000000}">
      <formula1>$E$3:$E$6</formula1>
    </dataValidation>
    <dataValidation type="list" allowBlank="1" showInputMessage="1" showErrorMessage="1" sqref="C4" xr:uid="{00000000-0002-0000-0000-000001000000}">
      <formula1>$J$3:$J$5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Ranch Model</vt:lpstr>
      <vt:lpstr>'Ranch Model'!CalcTestCaseResults</vt:lpstr>
      <vt:lpstr>'Ranch Model'!Inputs</vt:lpstr>
      <vt:lpstr>'Ranch Model'!LangID</vt:lpstr>
      <vt:lpstr>'Ranch Model'!Outputs</vt:lpstr>
      <vt:lpstr>'Ranch Model'!StrictMode</vt:lpstr>
      <vt:lpstr>'Ranch Model'!TestCases</vt:lpstr>
      <vt:lpstr>Water_Per_Animal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Neisuler, Justin A.</dc:creator>
  <cp:lastModifiedBy>Matthew F</cp:lastModifiedBy>
  <dcterms:created xsi:type="dcterms:W3CDTF">2022-01-28T21:53:24Z</dcterms:created>
  <dcterms:modified xsi:type="dcterms:W3CDTF">2024-01-30T08:28:37Z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