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4355" windowHeight="7740" activeTab="1"/>
  </bookViews>
  <sheets>
    <sheet name="Sheet1" sheetId="1" r:id="rId1"/>
    <sheet name="Componen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14" i="2"/>
  <c r="O9"/>
  <c r="H9"/>
  <c r="O19"/>
  <c r="O13"/>
  <c r="O36"/>
  <c r="O8"/>
  <c r="O30"/>
  <c r="O38"/>
  <c r="O29"/>
  <c r="O28"/>
  <c r="O37"/>
  <c r="O31"/>
  <c r="O21"/>
  <c r="O4"/>
  <c r="O27"/>
  <c r="O25"/>
  <c r="O11"/>
  <c r="O26"/>
  <c r="O24"/>
  <c r="O17"/>
  <c r="O33"/>
  <c r="O32"/>
  <c r="O22"/>
  <c r="O16"/>
  <c r="O15"/>
  <c r="O20"/>
  <c r="O7"/>
  <c r="O5"/>
  <c r="O6"/>
  <c r="O2"/>
  <c r="O3"/>
  <c r="O35"/>
  <c r="O34"/>
  <c r="O18"/>
  <c r="O10"/>
  <c r="O12"/>
  <c r="O23"/>
  <c r="A5" i="1"/>
  <c r="G5"/>
  <c r="D5"/>
  <c r="B5"/>
  <c r="E5" s="1"/>
  <c r="F5" s="1"/>
  <c r="Q1" i="2" l="1"/>
  <c r="C5" i="1"/>
  <c r="P9" i="2" l="1"/>
  <c r="P14"/>
  <c r="P25"/>
  <c r="P19"/>
  <c r="P13"/>
  <c r="P36"/>
  <c r="P8"/>
  <c r="P30"/>
  <c r="P38"/>
  <c r="P29"/>
  <c r="P28"/>
  <c r="P37"/>
  <c r="P31"/>
  <c r="P21"/>
  <c r="P4"/>
  <c r="P27"/>
  <c r="P5"/>
  <c r="P12"/>
  <c r="P18"/>
  <c r="P22"/>
  <c r="P24"/>
  <c r="P33"/>
  <c r="P2"/>
  <c r="P26"/>
  <c r="P32"/>
  <c r="P20"/>
  <c r="P6"/>
  <c r="P10"/>
  <c r="P3"/>
  <c r="P11"/>
  <c r="P15"/>
  <c r="P35"/>
  <c r="P17"/>
  <c r="P16"/>
  <c r="P7"/>
  <c r="P34"/>
  <c r="P23"/>
</calcChain>
</file>

<file path=xl/sharedStrings.xml><?xml version="1.0" encoding="utf-8"?>
<sst xmlns="http://schemas.openxmlformats.org/spreadsheetml/2006/main" count="282" uniqueCount="245">
  <si>
    <t>nChans</t>
  </si>
  <si>
    <t>nBytesPerPoint</t>
  </si>
  <si>
    <t>SPS</t>
  </si>
  <si>
    <t>uCRate</t>
  </si>
  <si>
    <t>CWasted</t>
  </si>
  <si>
    <t>TWasted</t>
  </si>
  <si>
    <t>USBEffectiveRate</t>
  </si>
  <si>
    <t>USBRate</t>
  </si>
  <si>
    <t>nBitsPerSent</t>
  </si>
  <si>
    <t>nBytesPerTrans</t>
  </si>
  <si>
    <t>nUSBTrans</t>
  </si>
  <si>
    <t>USBFreeCyclesTrans</t>
  </si>
  <si>
    <t>USBFreeCycles</t>
  </si>
  <si>
    <t>TBuffered</t>
  </si>
  <si>
    <t>NCyclesData</t>
  </si>
  <si>
    <t>NDataRepeated</t>
  </si>
  <si>
    <t>NBufferBytes</t>
  </si>
  <si>
    <t>Label</t>
  </si>
  <si>
    <t>Mouser SKU#</t>
  </si>
  <si>
    <t>Man. SKU#</t>
  </si>
  <si>
    <t>DigiKey SKU#</t>
  </si>
  <si>
    <t>Notes</t>
  </si>
  <si>
    <t>Description</t>
  </si>
  <si>
    <t xml:space="preserve">Phone Connectors 3.5mm PCB Jack Plastic, Mono </t>
  </si>
  <si>
    <t xml:space="preserve"> 523-ACJM-NH35 </t>
  </si>
  <si>
    <t>ACJM-NH35</t>
  </si>
  <si>
    <t>Manufecturer</t>
  </si>
  <si>
    <t xml:space="preserve"> </t>
  </si>
  <si>
    <t xml:space="preserve"> Amphenol Audio</t>
  </si>
  <si>
    <t>Price ($)</t>
  </si>
  <si>
    <t>J3</t>
  </si>
  <si>
    <t xml:space="preserve"> Fixed Terminal Blocks 2P 3.5mm 90DEG </t>
  </si>
  <si>
    <t xml:space="preserve"> 651-1751248 </t>
  </si>
  <si>
    <t>Phoenix Contact</t>
  </si>
  <si>
    <t>DC power input</t>
  </si>
  <si>
    <t>J4</t>
  </si>
  <si>
    <t xml:space="preserve"> Headers &amp; Wire Housings 6P DR UNSHRD HRD .38 GOLD OVER NI </t>
  </si>
  <si>
    <t>67996-206HLF</t>
  </si>
  <si>
    <t xml:space="preserve"> 649-67996-206HLF </t>
  </si>
  <si>
    <t>FCI</t>
  </si>
  <si>
    <t>J5</t>
  </si>
  <si>
    <t>SPI programmer interface</t>
  </si>
  <si>
    <t>IC VREF SERIES SHUNT PREC 8-SOIC</t>
  </si>
  <si>
    <t>AD780BRZ-ND</t>
  </si>
  <si>
    <t>AD780BRZ</t>
  </si>
  <si>
    <t>Analog Devices Inc</t>
  </si>
  <si>
    <t>Voltage reference for ADC</t>
  </si>
  <si>
    <t>IC ADC 24BIT 2-CH 28-TSSOP</t>
  </si>
  <si>
    <t>AD7732BRUZ</t>
  </si>
  <si>
    <t>AD7732BRUZ-ND</t>
  </si>
  <si>
    <t>2-channel ADC</t>
  </si>
  <si>
    <t xml:space="preserve">Buffers &amp; Line Drivers 5V DUAL NON-INVRTING SCHMITT </t>
  </si>
  <si>
    <t xml:space="preserve"> 771-74HC2G17GW-G </t>
  </si>
  <si>
    <t>74HC2G17GW,125</t>
  </si>
  <si>
    <t>NXP Semiconductors</t>
  </si>
  <si>
    <t>2-channel digital buffer</t>
  </si>
  <si>
    <t xml:space="preserve"> 8-bit Microcontrollers - MCU 128KB Flash 20MHz 1.8V-5.5V </t>
  </si>
  <si>
    <t>ATMEGA1284P-AU</t>
  </si>
  <si>
    <t>Atmel</t>
  </si>
  <si>
    <t>Microcontroller</t>
  </si>
  <si>
    <t>Kemet</t>
  </si>
  <si>
    <t>Decoupling cap</t>
  </si>
  <si>
    <t>C2</t>
  </si>
  <si>
    <t xml:space="preserve">Multilayer Ceramic Capacitors MLCC - SMD/SMT 100volts 1000pF 5% C0G 0603 X7R </t>
  </si>
  <si>
    <t>80-C0603X102J1R</t>
  </si>
  <si>
    <t>C0603X102J1RACTU</t>
  </si>
  <si>
    <t>Compensating cap</t>
  </si>
  <si>
    <t>C3</t>
  </si>
  <si>
    <t xml:space="preserve">Multilayer Ceramic Capacitors MLCC - SMD/SMT 16volts 0.47uF X7R 10% </t>
  </si>
  <si>
    <t>80-C0603C474K4R</t>
  </si>
  <si>
    <t>C0603C474K4RACTU</t>
  </si>
  <si>
    <t>Loading cap</t>
  </si>
  <si>
    <t>ADC crystal cap</t>
  </si>
  <si>
    <t xml:space="preserve">Multilayer Ceramic Capacitors MLCC - SMD/SMT 0603 0.33uF 50volts X7R 10% </t>
  </si>
  <si>
    <t>810-C1608X7R1H334K</t>
  </si>
  <si>
    <t>TDK</t>
  </si>
  <si>
    <t>C1608X7R1H334K</t>
  </si>
  <si>
    <t xml:space="preserve">Thick Film Resistors 4.7KOhms 1/10W 50V </t>
  </si>
  <si>
    <t>279-CRG0603F4K7</t>
  </si>
  <si>
    <t>CRG0603F4K7</t>
  </si>
  <si>
    <t>TE Connectivity / Holsworthy</t>
  </si>
  <si>
    <t>Pull-up</t>
  </si>
  <si>
    <t>R2</t>
  </si>
  <si>
    <t>D1</t>
  </si>
  <si>
    <t xml:space="preserve"> Standard LED - Through Hole RED DIFFUSED </t>
  </si>
  <si>
    <t>604-WP1503ID</t>
  </si>
  <si>
    <t>Kingbright</t>
  </si>
  <si>
    <t>WP1503ID</t>
  </si>
  <si>
    <t>LED</t>
  </si>
  <si>
    <t>Quantity</t>
  </si>
  <si>
    <t>Unit price ($)</t>
  </si>
  <si>
    <t>Analog input chan 0-1</t>
  </si>
  <si>
    <t>J1-J2</t>
  </si>
  <si>
    <t>R1,R3</t>
  </si>
  <si>
    <t>mA</t>
  </si>
  <si>
    <t>% cost</t>
  </si>
  <si>
    <t>Hirose Connector</t>
  </si>
  <si>
    <t>Digital interface</t>
  </si>
  <si>
    <t xml:space="preserve">Headers &amp; Wire Housings 2MM RECEPT HOUSING 18P DUALROW CRIMP </t>
  </si>
  <si>
    <t>798-DF11-18DS-2C</t>
  </si>
  <si>
    <t>DF11-18DS-2C</t>
  </si>
  <si>
    <t xml:space="preserve"> Headers &amp; Wire Housings SOCKET CRIMP CONTACT </t>
  </si>
  <si>
    <t xml:space="preserve"> 798-DF1122SCFA04 </t>
  </si>
  <si>
    <t>DF11-22SCFA(04)</t>
  </si>
  <si>
    <t>C15,C16</t>
  </si>
  <si>
    <t>CRYSTAL 20.000MHZ 8PF SMD</t>
  </si>
  <si>
    <t>478-7148-1-ND</t>
  </si>
  <si>
    <t>CX3225CA20000D0HSSZ1</t>
  </si>
  <si>
    <t>AVX Corp/Kyocera Corp</t>
  </si>
  <si>
    <t>C6-C7</t>
  </si>
  <si>
    <t>C17-C18</t>
  </si>
  <si>
    <t>CRYSTAL 6.000 MHZ 20PF HC-49/US</t>
  </si>
  <si>
    <t>ECS Inc</t>
  </si>
  <si>
    <t>ECS-060-20-4X-DU</t>
  </si>
  <si>
    <t>520-060-20-4X-DU</t>
  </si>
  <si>
    <t>Min T (C)</t>
  </si>
  <si>
    <t>Max T (C)</t>
  </si>
  <si>
    <t>Datasheet</t>
  </si>
  <si>
    <t>KEM_C1002_X7R_SMD</t>
  </si>
  <si>
    <t>general_B11</t>
  </si>
  <si>
    <t>KEM_C1013_X7R_FT-CAP_SMD</t>
  </si>
  <si>
    <t>AD780</t>
  </si>
  <si>
    <t>AD7732</t>
  </si>
  <si>
    <t>74HC2G17</t>
  </si>
  <si>
    <t>556-ATMEGA1284P-AU</t>
  </si>
  <si>
    <t>ATMEGA1284P</t>
  </si>
  <si>
    <t>Amphenol_Phone_Plugs_Jacks; ACJM-NH35</t>
  </si>
  <si>
    <t>Hirose Connectors</t>
  </si>
  <si>
    <t>TE CRG resistors</t>
  </si>
  <si>
    <t>hc-49usx</t>
  </si>
  <si>
    <t>mA (passive)</t>
  </si>
  <si>
    <t>uC Crystal cap</t>
  </si>
  <si>
    <t>Oscillator ADC</t>
  </si>
  <si>
    <t>Oscillator uC</t>
  </si>
  <si>
    <t>GRM188R60J106ME47</t>
  </si>
  <si>
    <t>c02e</t>
  </si>
  <si>
    <t>490-3896-1-ND</t>
  </si>
  <si>
    <t>Murata</t>
  </si>
  <si>
    <t>CAP CER 10UF 6.3V 20% X5R 0603</t>
  </si>
  <si>
    <t>CGA3E1X7R1E105K</t>
  </si>
  <si>
    <t xml:space="preserve"> Multilayer Ceramic Capacitors MLCC - SMD/SMT 0603 1uF 25volts X7R +/-10% </t>
  </si>
  <si>
    <t xml:space="preserve"> 810-CGA3E1X7R1E105K </t>
  </si>
  <si>
    <t>e412_cga</t>
  </si>
  <si>
    <t>CGA3E2X7R1H104K</t>
  </si>
  <si>
    <t xml:space="preserve"> 810-CGA3E2X7R1H104K </t>
  </si>
  <si>
    <t xml:space="preserve"> Multilayer Ceramic Capacitors MLCC - SMD/SMT 0603 0.1uF 50volts X7R 10% T=0.8mm </t>
  </si>
  <si>
    <t>MAX13089E</t>
  </si>
  <si>
    <t>MAX13089EASD+</t>
  </si>
  <si>
    <t>Maxim</t>
  </si>
  <si>
    <t xml:space="preserve"> 700-MAX13089EASD </t>
  </si>
  <si>
    <t xml:space="preserve"> RS-422/RS-485 Interface IC Hlf/Full Dplx 16Mbps 5V RS-422/485 LD/Rcv </t>
  </si>
  <si>
    <t>10090097-P094VLF</t>
  </si>
  <si>
    <t xml:space="preserve"> 649-10090097-P094VLF </t>
  </si>
  <si>
    <t xml:space="preserve"> D-Sub Standard Connectors 9P PIN RA US STYLE UNC 4-40 SCREW LOCKS </t>
  </si>
  <si>
    <t>R5</t>
  </si>
  <si>
    <t xml:space="preserve"> Thick Film Resistors - SMD 3/4watt 100ohms 1% </t>
  </si>
  <si>
    <t xml:space="preserve"> 71-CRCW1210100RFKEAH </t>
  </si>
  <si>
    <t xml:space="preserve"> Vishay/Dale </t>
  </si>
  <si>
    <t>CRCW1210100RFKEAHP</t>
  </si>
  <si>
    <t>crcwhpe3</t>
  </si>
  <si>
    <t>J6</t>
  </si>
  <si>
    <t xml:space="preserve"> Headers &amp; Wire Housings 2P STRT 1 ROW GOLD 6.8MM MATING PIN </t>
  </si>
  <si>
    <t xml:space="preserve"> 517-9611026804AR </t>
  </si>
  <si>
    <t>3M</t>
  </si>
  <si>
    <t>961102-6804-AR</t>
  </si>
  <si>
    <t>ts2181</t>
  </si>
  <si>
    <t>J6-J7</t>
  </si>
  <si>
    <t xml:space="preserve"> Headers &amp; Wire Housings POST SHUNT 2 POS </t>
  </si>
  <si>
    <t xml:space="preserve"> 571-28815452 </t>
  </si>
  <si>
    <t xml:space="preserve"> TE Connectivity / AMP </t>
  </si>
  <si>
    <t>2-881545-2</t>
  </si>
  <si>
    <t>ENG_CD_881545_K3</t>
  </si>
  <si>
    <t>R6</t>
  </si>
  <si>
    <t xml:space="preserve"> Thick Film Resistors - SMD 1/2watt 120ohms 1% 100ppm High Power </t>
  </si>
  <si>
    <t xml:space="preserve"> 71-CRCW1206120RFKEAH </t>
  </si>
  <si>
    <t>CRCW1206120RFKEAHP</t>
  </si>
  <si>
    <t>J7</t>
  </si>
  <si>
    <t xml:space="preserve"> Headers &amp; Wire Housings 3P STRT 1 ROW GOLD 6.8MM MATING PIN </t>
  </si>
  <si>
    <t xml:space="preserve"> 517-9611036804AR </t>
  </si>
  <si>
    <t>961103-6804-AR</t>
  </si>
  <si>
    <t>C39</t>
  </si>
  <si>
    <t xml:space="preserve"> Multilayer Ceramic Capacitors MLCC - SMD/SMT 0612 0.047uF 50volts X7R 20% </t>
  </si>
  <si>
    <t xml:space="preserve"> 81-LLL317R71H473M01L </t>
  </si>
  <si>
    <t>LLL317R71H473MA01L</t>
  </si>
  <si>
    <t>R4</t>
  </si>
  <si>
    <t xml:space="preserve"> Thick Film Resistors - SMD 1/4watt 1Mohms 1% 100ppm High Power </t>
  </si>
  <si>
    <t xml:space="preserve"> 71-CRCW06031M00FKEAH </t>
  </si>
  <si>
    <t>CRCW06031M00FKEAHP</t>
  </si>
  <si>
    <t>C21,C28-C35,C38</t>
  </si>
  <si>
    <t>RS driver</t>
  </si>
  <si>
    <t>RS output</t>
  </si>
  <si>
    <t>RS ground</t>
  </si>
  <si>
    <t>Digital interface selector</t>
  </si>
  <si>
    <t>Shunts</t>
  </si>
  <si>
    <t>RS terminator</t>
  </si>
  <si>
    <t>Buad rate selctor</t>
  </si>
  <si>
    <t>RS shield</t>
  </si>
  <si>
    <t>C1608C0G1H300J</t>
  </si>
  <si>
    <t xml:space="preserve"> 810-C1608C0G1H300J </t>
  </si>
  <si>
    <t xml:space="preserve"> Multilayer Ceramic Capacitors MLCC - SMD/SMT 0603 50volts 30pF C0G 5% </t>
  </si>
  <si>
    <t>C1608C0G1H060C</t>
  </si>
  <si>
    <t xml:space="preserve"> 810-C1608C0G1H060C </t>
  </si>
  <si>
    <t xml:space="preserve"> Multilayer Ceramic Capacitors MLCC - SMD/SMT 0603 50volts 6.0pF C0G 0.25pF </t>
  </si>
  <si>
    <t>C5,C9-C10,C12,C14,C20,C23,C25,C27,C37,C40</t>
  </si>
  <si>
    <t>C1,C4,C8,C11,C13,C19,C22,C24,C26,C36</t>
  </si>
  <si>
    <t xml:space="preserve"> ESD Suppressors SMT 0603 PKG 24VDC PESD PROTECTOR </t>
  </si>
  <si>
    <t xml:space="preserve"> 650-PESD0603-240 </t>
  </si>
  <si>
    <t xml:space="preserve"> TE Connectivity / Raychem </t>
  </si>
  <si>
    <t>PESD0603-240</t>
  </si>
  <si>
    <t>ENG_SS_SCD27256_G</t>
  </si>
  <si>
    <t xml:space="preserve">Heat Sinks SMD THERMAL RES 15.0 </t>
  </si>
  <si>
    <t xml:space="preserve"> 532-7106DG </t>
  </si>
  <si>
    <t xml:space="preserve"> Aavid Thermalloy </t>
  </si>
  <si>
    <t>7106DG</t>
  </si>
  <si>
    <t xml:space="preserve">Linear Regulators - Standard ANA 1A 5V VREG </t>
  </si>
  <si>
    <t xml:space="preserve"> 863-NCV7805ABD2TR4G </t>
  </si>
  <si>
    <t xml:space="preserve"> ON Semiconductor </t>
  </si>
  <si>
    <t>NCV7805ABD2TR4G</t>
  </si>
  <si>
    <t>MC7800-D-94905</t>
  </si>
  <si>
    <t>C41</t>
  </si>
  <si>
    <t xml:space="preserve"> Multilayer Ceramic Capacitors MLCC - SMD/SMT 1206 10uF 50volt X5R +/-10% </t>
  </si>
  <si>
    <t xml:space="preserve"> 81-GRM31CR61H106KA2L </t>
  </si>
  <si>
    <t>GRM31CR61H106KA12L</t>
  </si>
  <si>
    <t>D2-D7</t>
  </si>
  <si>
    <t>D8</t>
  </si>
  <si>
    <t xml:space="preserve"> TVS Diodes - Transient Voltage Suppressors 40Vr 600W 9.3A 5% BiDirectional </t>
  </si>
  <si>
    <t>576-SMBJ40CA</t>
  </si>
  <si>
    <t>Littelfuse</t>
  </si>
  <si>
    <t>SMBJ40CA</t>
  </si>
  <si>
    <t xml:space="preserve"> Thin Film Resistors - SMD 1/16W 301ohm 0.1% 25ppm </t>
  </si>
  <si>
    <t xml:space="preserve"> 660-RN731JTTD3010B25 </t>
  </si>
  <si>
    <t xml:space="preserve"> KOA Speer </t>
  </si>
  <si>
    <t>RN731JTTD3010B25</t>
  </si>
  <si>
    <t>J8</t>
  </si>
  <si>
    <t>X1</t>
  </si>
  <si>
    <t>X2</t>
  </si>
  <si>
    <t>U1</t>
  </si>
  <si>
    <t>U2</t>
  </si>
  <si>
    <t>U3-U5</t>
  </si>
  <si>
    <t>U6</t>
  </si>
  <si>
    <t>U7</t>
  </si>
  <si>
    <t>U8</t>
  </si>
  <si>
    <t xml:space="preserve"> Headers &amp; Wire Housings 2MM R/A PCB HEADER 18P DR THRU-HOLE GLD </t>
  </si>
  <si>
    <t xml:space="preserve"> DF11-18DP-2DS(52)</t>
  </si>
  <si>
    <t xml:space="preserve"> 798-DF11-18DP-2DS52 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</si>
</sst>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0.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44" fontId="0" fillId="0" borderId="0" xfId="1" applyFont="1"/>
    <xf numFmtId="49" fontId="0" fillId="0" borderId="0" xfId="0" applyNumberFormat="1"/>
    <xf numFmtId="0" fontId="0" fillId="0" borderId="0" xfId="0" applyNumberFormat="1"/>
    <xf numFmtId="44" fontId="0" fillId="0" borderId="0" xfId="0" applyNumberFormat="1"/>
    <xf numFmtId="10" fontId="0" fillId="0" borderId="0" xfId="2" applyNumberFormat="1" applyFont="1"/>
    <xf numFmtId="49" fontId="0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A5" sqref="A5"/>
    </sheetView>
  </sheetViews>
  <sheetFormatPr defaultRowHeight="15"/>
  <cols>
    <col min="1" max="1" width="9.85546875" bestFit="1" customWidth="1"/>
    <col min="2" max="2" width="14.85546875" bestFit="1" customWidth="1"/>
    <col min="3" max="3" width="8.7109375" bestFit="1" customWidth="1"/>
    <col min="4" max="4" width="10.28515625" bestFit="1" customWidth="1"/>
    <col min="5" max="5" width="19" bestFit="1" customWidth="1"/>
    <col min="6" max="6" width="16.42578125" bestFit="1" customWidth="1"/>
    <col min="7" max="7" width="12.42578125" bestFit="1" customWidth="1"/>
    <col min="8" max="8" width="14.85546875" bestFit="1" customWidth="1"/>
    <col min="9" max="9" width="15.140625" bestFit="1" customWidth="1"/>
    <col min="10" max="10" width="12.85546875" bestFit="1" customWidth="1"/>
    <col min="11" max="11" width="12.42578125" customWidth="1"/>
    <col min="12" max="12" width="9.85546875" bestFit="1" customWidth="1"/>
    <col min="13" max="13" width="8.85546875" bestFit="1" customWidth="1"/>
    <col min="14" max="14" width="8.7109375" bestFit="1" customWidth="1"/>
    <col min="15" max="15" width="10.28515625" bestFit="1" customWidth="1"/>
    <col min="16" max="16" width="19" bestFit="1" customWidth="1"/>
    <col min="17" max="17" width="14.140625" bestFit="1" customWidth="1"/>
    <col min="18" max="18" width="12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8</v>
      </c>
      <c r="H1" t="s">
        <v>9</v>
      </c>
      <c r="I1" t="s">
        <v>15</v>
      </c>
      <c r="J1" t="s">
        <v>16</v>
      </c>
    </row>
    <row r="2" spans="1:10" s="1" customFormat="1">
      <c r="A2" s="3">
        <v>2</v>
      </c>
      <c r="B2" s="3">
        <v>4</v>
      </c>
      <c r="C2" s="3">
        <v>15075</v>
      </c>
      <c r="D2" s="3">
        <v>20000000</v>
      </c>
      <c r="E2" s="3">
        <v>1000000</v>
      </c>
      <c r="F2" s="3">
        <v>800000</v>
      </c>
      <c r="G2" s="3">
        <v>7</v>
      </c>
      <c r="H2" s="3">
        <v>65280</v>
      </c>
      <c r="I2" s="3">
        <v>2</v>
      </c>
      <c r="J2" s="3">
        <v>16296</v>
      </c>
    </row>
    <row r="4" spans="1:10">
      <c r="A4" t="s">
        <v>13</v>
      </c>
      <c r="B4" t="s">
        <v>4</v>
      </c>
      <c r="C4" t="s">
        <v>5</v>
      </c>
      <c r="D4" t="s">
        <v>10</v>
      </c>
      <c r="E4" t="s">
        <v>11</v>
      </c>
      <c r="F4" t="s">
        <v>12</v>
      </c>
      <c r="G4" t="s">
        <v>14</v>
      </c>
    </row>
    <row r="5" spans="1:10">
      <c r="A5" s="1">
        <f>J2/(B2*A2*C2)</f>
        <v>0.13512437810945274</v>
      </c>
      <c r="B5" s="3">
        <f>A2*(B2*(6*8+3)+5)+51</f>
        <v>469</v>
      </c>
      <c r="C5" s="2">
        <f>B5*C2/D2</f>
        <v>0.35350874999999998</v>
      </c>
      <c r="D5" s="1">
        <f>F2/H2</f>
        <v>12.254901960784315</v>
      </c>
      <c r="E5" s="3">
        <f>H2/E2*(1-C2*B5/D2)*E2</f>
        <v>42202.948799999998</v>
      </c>
      <c r="F5" s="3">
        <f>E5*D5</f>
        <v>517193</v>
      </c>
      <c r="G5" s="1">
        <f>B2*8/G2*A2*C2*I2</f>
        <v>275657.14285714284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8"/>
  <sheetViews>
    <sheetView tabSelected="1" zoomScaleNormal="100" workbookViewId="0">
      <selection activeCell="E8" sqref="E8"/>
    </sheetView>
  </sheetViews>
  <sheetFormatPr defaultRowHeight="15"/>
  <cols>
    <col min="1" max="1" width="14" style="5" customWidth="1"/>
    <col min="2" max="2" width="17.5703125" style="5" customWidth="1"/>
    <col min="3" max="3" width="24.7109375" style="5" bestFit="1" customWidth="1"/>
    <col min="4" max="4" width="16.85546875" style="5" bestFit="1" customWidth="1"/>
    <col min="5" max="5" width="14" style="5" customWidth="1"/>
    <col min="6" max="6" width="11.5703125" style="5" customWidth="1"/>
    <col min="7" max="7" width="5.5703125" style="1" bestFit="1" customWidth="1"/>
    <col min="8" max="8" width="6.28515625" style="1" customWidth="1"/>
    <col min="9" max="10" width="5.140625" style="3" customWidth="1"/>
    <col min="11" max="11" width="10.140625" style="5" customWidth="1"/>
    <col min="12" max="12" width="24.5703125" style="5" bestFit="1" customWidth="1"/>
    <col min="13" max="13" width="5" style="3" customWidth="1"/>
    <col min="14" max="14" width="9.28515625" style="4" customWidth="1"/>
    <col min="15" max="15" width="8.140625" style="4" customWidth="1"/>
    <col min="16" max="16" width="7.140625" style="8" bestFit="1" customWidth="1"/>
    <col min="17" max="17" width="8" bestFit="1" customWidth="1"/>
  </cols>
  <sheetData>
    <row r="1" spans="1:17">
      <c r="A1" s="5" t="s">
        <v>17</v>
      </c>
      <c r="B1" s="5" t="s">
        <v>22</v>
      </c>
      <c r="C1" s="5" t="s">
        <v>18</v>
      </c>
      <c r="D1" s="5" t="s">
        <v>20</v>
      </c>
      <c r="E1" s="5" t="s">
        <v>26</v>
      </c>
      <c r="F1" s="5" t="s">
        <v>19</v>
      </c>
      <c r="G1" s="1" t="s">
        <v>94</v>
      </c>
      <c r="H1" s="1" t="s">
        <v>130</v>
      </c>
      <c r="I1" s="3" t="s">
        <v>115</v>
      </c>
      <c r="J1" s="3" t="s">
        <v>116</v>
      </c>
      <c r="K1" s="5" t="s">
        <v>117</v>
      </c>
      <c r="L1" s="5" t="s">
        <v>21</v>
      </c>
      <c r="M1" s="3" t="s">
        <v>89</v>
      </c>
      <c r="N1" s="4" t="s">
        <v>90</v>
      </c>
      <c r="O1" s="4" t="s">
        <v>29</v>
      </c>
      <c r="P1" s="8" t="s">
        <v>95</v>
      </c>
      <c r="Q1" s="7">
        <f>SUM(O:O)</f>
        <v>66.988800000000012</v>
      </c>
    </row>
    <row r="2" spans="1:17">
      <c r="A2" s="5" t="s">
        <v>204</v>
      </c>
      <c r="B2" t="s">
        <v>140</v>
      </c>
      <c r="C2" t="s">
        <v>141</v>
      </c>
      <c r="E2" s="5" t="s">
        <v>75</v>
      </c>
      <c r="F2" s="5" t="s">
        <v>139</v>
      </c>
      <c r="I2" s="3">
        <v>-55</v>
      </c>
      <c r="J2" s="3">
        <v>125</v>
      </c>
      <c r="K2" s="5" t="s">
        <v>142</v>
      </c>
      <c r="L2" s="5" t="s">
        <v>61</v>
      </c>
      <c r="M2" s="3">
        <v>10</v>
      </c>
      <c r="N2" s="4">
        <v>0.19</v>
      </c>
      <c r="O2" s="4">
        <f t="shared" ref="O2:O38" si="0">M2*N2</f>
        <v>1.9</v>
      </c>
      <c r="P2" s="8">
        <f t="shared" ref="P2:P38" si="1">O2/$Q$1</f>
        <v>2.8362950224515137E-2</v>
      </c>
    </row>
    <row r="3" spans="1:17">
      <c r="A3" s="9" t="s">
        <v>104</v>
      </c>
      <c r="B3" t="s">
        <v>73</v>
      </c>
      <c r="C3" t="s">
        <v>74</v>
      </c>
      <c r="E3" s="5" t="s">
        <v>75</v>
      </c>
      <c r="F3" s="5" t="s">
        <v>76</v>
      </c>
      <c r="I3" s="3">
        <v>-55</v>
      </c>
      <c r="J3" s="3">
        <v>125</v>
      </c>
      <c r="K3" s="5" t="s">
        <v>119</v>
      </c>
      <c r="L3" s="5" t="s">
        <v>61</v>
      </c>
      <c r="M3" s="3">
        <v>2</v>
      </c>
      <c r="N3" s="4">
        <v>0.35</v>
      </c>
      <c r="O3" s="4">
        <f t="shared" si="0"/>
        <v>0.7</v>
      </c>
      <c r="P3" s="8">
        <f t="shared" si="1"/>
        <v>1.0449507977452945E-2</v>
      </c>
    </row>
    <row r="4" spans="1:17">
      <c r="A4" s="9" t="s">
        <v>110</v>
      </c>
      <c r="B4" t="s">
        <v>202</v>
      </c>
      <c r="C4" t="s">
        <v>201</v>
      </c>
      <c r="E4" s="5" t="s">
        <v>75</v>
      </c>
      <c r="F4" s="5" t="s">
        <v>200</v>
      </c>
      <c r="I4" s="3">
        <v>-55</v>
      </c>
      <c r="J4" s="3">
        <v>125</v>
      </c>
      <c r="K4" s="5" t="s">
        <v>119</v>
      </c>
      <c r="L4" s="5" t="s">
        <v>131</v>
      </c>
      <c r="M4" s="3">
        <v>2</v>
      </c>
      <c r="N4" s="4">
        <v>0.13</v>
      </c>
      <c r="O4" s="4">
        <f t="shared" si="0"/>
        <v>0.26</v>
      </c>
      <c r="P4" s="8">
        <f t="shared" si="1"/>
        <v>3.8812458201968087E-3</v>
      </c>
    </row>
    <row r="5" spans="1:17">
      <c r="A5" s="9" t="s">
        <v>62</v>
      </c>
      <c r="B5" s="5" t="s">
        <v>63</v>
      </c>
      <c r="C5" s="5" t="s">
        <v>64</v>
      </c>
      <c r="E5" s="5" t="s">
        <v>60</v>
      </c>
      <c r="F5" s="5" t="s">
        <v>65</v>
      </c>
      <c r="I5" s="3">
        <v>-55</v>
      </c>
      <c r="J5" s="3">
        <v>125</v>
      </c>
      <c r="K5" s="5" t="s">
        <v>120</v>
      </c>
      <c r="L5" s="5" t="s">
        <v>66</v>
      </c>
      <c r="M5" s="3">
        <v>1</v>
      </c>
      <c r="N5" s="4">
        <v>0.56000000000000005</v>
      </c>
      <c r="O5" s="4">
        <f t="shared" si="0"/>
        <v>0.56000000000000005</v>
      </c>
      <c r="P5" s="8">
        <f t="shared" si="1"/>
        <v>8.3596063819623579E-3</v>
      </c>
    </row>
    <row r="6" spans="1:17">
      <c r="A6" s="5" t="s">
        <v>188</v>
      </c>
      <c r="B6" t="s">
        <v>145</v>
      </c>
      <c r="C6" t="s">
        <v>144</v>
      </c>
      <c r="D6"/>
      <c r="E6" s="5" t="s">
        <v>75</v>
      </c>
      <c r="F6" s="5" t="s">
        <v>143</v>
      </c>
      <c r="I6" s="3">
        <v>-55</v>
      </c>
      <c r="J6" s="3">
        <v>125</v>
      </c>
      <c r="K6" s="5" t="s">
        <v>142</v>
      </c>
      <c r="L6" s="5" t="s">
        <v>61</v>
      </c>
      <c r="M6" s="3">
        <v>10</v>
      </c>
      <c r="N6" s="4">
        <v>0.05</v>
      </c>
      <c r="O6" s="4">
        <f t="shared" si="0"/>
        <v>0.5</v>
      </c>
      <c r="P6" s="8">
        <f t="shared" si="1"/>
        <v>7.4639342696092466E-3</v>
      </c>
    </row>
    <row r="7" spans="1:17">
      <c r="A7" s="9" t="s">
        <v>67</v>
      </c>
      <c r="B7" s="5" t="s">
        <v>68</v>
      </c>
      <c r="C7" t="s">
        <v>69</v>
      </c>
      <c r="E7" s="5" t="s">
        <v>60</v>
      </c>
      <c r="F7" s="5" t="s">
        <v>70</v>
      </c>
      <c r="I7" s="3">
        <v>-55</v>
      </c>
      <c r="J7" s="3">
        <v>125</v>
      </c>
      <c r="K7" s="5" t="s">
        <v>118</v>
      </c>
      <c r="L7" s="5" t="s">
        <v>71</v>
      </c>
      <c r="M7" s="3">
        <v>1</v>
      </c>
      <c r="N7" s="4">
        <v>0.15</v>
      </c>
      <c r="O7" s="4">
        <f t="shared" si="0"/>
        <v>0.15</v>
      </c>
      <c r="P7" s="8">
        <f t="shared" si="1"/>
        <v>2.239180280882774E-3</v>
      </c>
    </row>
    <row r="8" spans="1:17">
      <c r="A8" s="5" t="s">
        <v>180</v>
      </c>
      <c r="B8" s="5" t="s">
        <v>181</v>
      </c>
      <c r="C8" s="5" t="s">
        <v>182</v>
      </c>
      <c r="E8" s="5" t="s">
        <v>137</v>
      </c>
      <c r="F8" s="5" t="s">
        <v>183</v>
      </c>
      <c r="I8" s="3">
        <v>-55</v>
      </c>
      <c r="J8" s="3">
        <v>125</v>
      </c>
      <c r="K8" s="5" t="s">
        <v>135</v>
      </c>
      <c r="L8" s="5" t="s">
        <v>196</v>
      </c>
      <c r="M8" s="3">
        <v>1</v>
      </c>
      <c r="N8" s="4">
        <v>0.63</v>
      </c>
      <c r="O8" s="4">
        <f t="shared" si="0"/>
        <v>0.63</v>
      </c>
      <c r="P8" s="8">
        <f t="shared" si="1"/>
        <v>9.4045571797076507E-3</v>
      </c>
    </row>
    <row r="9" spans="1:17">
      <c r="A9" s="5" t="s">
        <v>219</v>
      </c>
      <c r="B9" s="5" t="s">
        <v>220</v>
      </c>
      <c r="C9" s="5" t="s">
        <v>221</v>
      </c>
      <c r="E9" s="5" t="s">
        <v>137</v>
      </c>
      <c r="F9" s="5" t="s">
        <v>222</v>
      </c>
      <c r="H9" s="1" t="str">
        <f>IF(G9*M9=0,"",G9*M9)</f>
        <v/>
      </c>
      <c r="I9" s="3">
        <v>-55</v>
      </c>
      <c r="J9" s="3">
        <v>85</v>
      </c>
      <c r="M9" s="3">
        <v>1</v>
      </c>
      <c r="N9" s="4">
        <v>0.62</v>
      </c>
      <c r="O9" s="4">
        <f t="shared" si="0"/>
        <v>0.62</v>
      </c>
      <c r="P9" s="8">
        <f t="shared" si="1"/>
        <v>9.2552784943154658E-3</v>
      </c>
    </row>
    <row r="10" spans="1:17">
      <c r="A10" s="5" t="s">
        <v>203</v>
      </c>
      <c r="B10" t="s">
        <v>138</v>
      </c>
      <c r="C10"/>
      <c r="D10" s="5" t="s">
        <v>136</v>
      </c>
      <c r="E10" s="5" t="s">
        <v>137</v>
      </c>
      <c r="F10" s="5" t="s">
        <v>134</v>
      </c>
      <c r="I10" s="3">
        <v>-55</v>
      </c>
      <c r="J10" s="3">
        <v>85</v>
      </c>
      <c r="K10" s="5" t="s">
        <v>135</v>
      </c>
      <c r="L10" s="5" t="s">
        <v>61</v>
      </c>
      <c r="M10" s="3">
        <v>11</v>
      </c>
      <c r="N10" s="4">
        <v>0.15079999999999999</v>
      </c>
      <c r="O10" s="4">
        <f t="shared" si="0"/>
        <v>1.6587999999999998</v>
      </c>
      <c r="P10" s="8">
        <f t="shared" si="1"/>
        <v>2.4762348332855635E-2</v>
      </c>
    </row>
    <row r="11" spans="1:17">
      <c r="A11" s="9" t="s">
        <v>109</v>
      </c>
      <c r="B11" t="s">
        <v>199</v>
      </c>
      <c r="C11" t="s">
        <v>198</v>
      </c>
      <c r="E11" s="5" t="s">
        <v>75</v>
      </c>
      <c r="F11" s="5" t="s">
        <v>197</v>
      </c>
      <c r="I11" s="3">
        <v>-55</v>
      </c>
      <c r="J11" s="3">
        <v>125</v>
      </c>
      <c r="K11" s="5" t="s">
        <v>119</v>
      </c>
      <c r="L11" s="5" t="s">
        <v>72</v>
      </c>
      <c r="M11" s="3">
        <v>2</v>
      </c>
      <c r="N11" s="4">
        <v>0.13</v>
      </c>
      <c r="O11" s="4">
        <f t="shared" si="0"/>
        <v>0.26</v>
      </c>
      <c r="P11" s="8">
        <f t="shared" si="1"/>
        <v>3.8812458201968087E-3</v>
      </c>
    </row>
    <row r="12" spans="1:17">
      <c r="A12" s="9" t="s">
        <v>83</v>
      </c>
      <c r="B12" s="5" t="s">
        <v>84</v>
      </c>
      <c r="C12" t="s">
        <v>85</v>
      </c>
      <c r="E12" s="5" t="s">
        <v>86</v>
      </c>
      <c r="F12" s="5" t="s">
        <v>87</v>
      </c>
      <c r="G12" s="1">
        <v>20</v>
      </c>
      <c r="I12" s="3">
        <v>-40</v>
      </c>
      <c r="J12" s="3">
        <v>85</v>
      </c>
      <c r="K12" s="5" t="s">
        <v>87</v>
      </c>
      <c r="L12" s="5" t="s">
        <v>88</v>
      </c>
      <c r="M12" s="3">
        <v>1</v>
      </c>
      <c r="N12" s="4">
        <v>0.11</v>
      </c>
      <c r="O12" s="4">
        <f t="shared" si="0"/>
        <v>0.11</v>
      </c>
      <c r="P12" s="8">
        <f t="shared" si="1"/>
        <v>1.6420655393140342E-3</v>
      </c>
    </row>
    <row r="13" spans="1:17">
      <c r="A13" s="5" t="s">
        <v>223</v>
      </c>
      <c r="B13" s="5" t="s">
        <v>205</v>
      </c>
      <c r="C13" s="5" t="s">
        <v>206</v>
      </c>
      <c r="E13" s="5" t="s">
        <v>207</v>
      </c>
      <c r="F13" s="5" t="s">
        <v>208</v>
      </c>
      <c r="I13" s="3">
        <v>-40</v>
      </c>
      <c r="J13" s="3">
        <v>85</v>
      </c>
      <c r="K13" s="5" t="s">
        <v>209</v>
      </c>
      <c r="M13" s="3">
        <v>7</v>
      </c>
      <c r="N13" s="4">
        <v>0.16</v>
      </c>
      <c r="O13" s="4">
        <f t="shared" si="0"/>
        <v>1.1200000000000001</v>
      </c>
      <c r="P13" s="8">
        <f t="shared" si="1"/>
        <v>1.6719212763924716E-2</v>
      </c>
    </row>
    <row r="14" spans="1:17">
      <c r="A14" s="5" t="s">
        <v>224</v>
      </c>
      <c r="B14" s="5" t="s">
        <v>225</v>
      </c>
      <c r="C14" t="s">
        <v>226</v>
      </c>
      <c r="E14" s="5" t="s">
        <v>227</v>
      </c>
      <c r="F14" s="5" t="s">
        <v>228</v>
      </c>
      <c r="M14" s="3">
        <v>1</v>
      </c>
      <c r="N14" s="4">
        <v>0.45</v>
      </c>
      <c r="O14" s="4">
        <f t="shared" si="0"/>
        <v>0.45</v>
      </c>
      <c r="P14" s="8">
        <f t="shared" si="1"/>
        <v>6.7175408426483219E-3</v>
      </c>
    </row>
    <row r="15" spans="1:17">
      <c r="A15" s="5" t="s">
        <v>236</v>
      </c>
      <c r="B15" s="5" t="s">
        <v>42</v>
      </c>
      <c r="D15" s="5" t="s">
        <v>43</v>
      </c>
      <c r="E15" s="5" t="s">
        <v>45</v>
      </c>
      <c r="F15" s="5" t="s">
        <v>44</v>
      </c>
      <c r="G15" s="6">
        <v>1.3</v>
      </c>
      <c r="H15" s="6"/>
      <c r="I15" s="3">
        <v>-40</v>
      </c>
      <c r="J15" s="3">
        <v>85</v>
      </c>
      <c r="K15" s="5" t="s">
        <v>121</v>
      </c>
      <c r="L15" s="5" t="s">
        <v>46</v>
      </c>
      <c r="M15" s="3">
        <v>1</v>
      </c>
      <c r="N15" s="4">
        <v>11.66</v>
      </c>
      <c r="O15" s="4">
        <f t="shared" si="0"/>
        <v>11.66</v>
      </c>
      <c r="P15" s="8">
        <f t="shared" si="1"/>
        <v>0.17405894716728765</v>
      </c>
    </row>
    <row r="16" spans="1:17">
      <c r="A16" s="5" t="s">
        <v>237</v>
      </c>
      <c r="B16" s="5" t="s">
        <v>47</v>
      </c>
      <c r="D16" s="5" t="s">
        <v>49</v>
      </c>
      <c r="E16" s="5" t="s">
        <v>45</v>
      </c>
      <c r="F16" s="5" t="s">
        <v>48</v>
      </c>
      <c r="G16" s="1">
        <v>19</v>
      </c>
      <c r="H16" s="1">
        <v>0.14000000000000001</v>
      </c>
      <c r="I16" s="3">
        <v>-40</v>
      </c>
      <c r="J16" s="3">
        <v>105</v>
      </c>
      <c r="K16" s="5" t="s">
        <v>122</v>
      </c>
      <c r="L16" s="5" t="s">
        <v>50</v>
      </c>
      <c r="M16" s="3">
        <v>1</v>
      </c>
      <c r="N16" s="4">
        <v>17.420000000000002</v>
      </c>
      <c r="O16" s="4">
        <f t="shared" si="0"/>
        <v>17.420000000000002</v>
      </c>
      <c r="P16" s="8">
        <f t="shared" si="1"/>
        <v>0.26004346995318617</v>
      </c>
    </row>
    <row r="17" spans="1:16">
      <c r="A17" s="5" t="s">
        <v>238</v>
      </c>
      <c r="B17" s="5" t="s">
        <v>51</v>
      </c>
      <c r="C17" s="5" t="s">
        <v>52</v>
      </c>
      <c r="E17" s="5" t="s">
        <v>54</v>
      </c>
      <c r="F17" s="5" t="s">
        <v>53</v>
      </c>
      <c r="G17" s="1">
        <v>0.02</v>
      </c>
      <c r="I17" s="3">
        <v>-40</v>
      </c>
      <c r="J17" s="3">
        <v>125</v>
      </c>
      <c r="K17" s="5" t="s">
        <v>123</v>
      </c>
      <c r="L17" s="5" t="s">
        <v>55</v>
      </c>
      <c r="M17" s="3">
        <v>3</v>
      </c>
      <c r="N17" s="4">
        <v>0.15</v>
      </c>
      <c r="O17" s="4">
        <f t="shared" si="0"/>
        <v>0.44999999999999996</v>
      </c>
      <c r="P17" s="8">
        <f t="shared" si="1"/>
        <v>6.7175408426483211E-3</v>
      </c>
    </row>
    <row r="18" spans="1:16">
      <c r="A18" s="5" t="s">
        <v>239</v>
      </c>
      <c r="B18" t="s">
        <v>214</v>
      </c>
      <c r="C18" t="s">
        <v>215</v>
      </c>
      <c r="E18" s="5" t="s">
        <v>216</v>
      </c>
      <c r="F18" s="5" t="s">
        <v>217</v>
      </c>
      <c r="I18" s="3">
        <v>-40</v>
      </c>
      <c r="J18" s="3">
        <v>150</v>
      </c>
      <c r="K18" s="5" t="s">
        <v>218</v>
      </c>
      <c r="M18" s="3">
        <v>1</v>
      </c>
      <c r="N18" s="4">
        <v>1.33</v>
      </c>
      <c r="O18" s="4">
        <f t="shared" si="0"/>
        <v>1.33</v>
      </c>
      <c r="P18" s="8">
        <f t="shared" si="1"/>
        <v>1.9854065157160598E-2</v>
      </c>
    </row>
    <row r="19" spans="1:16">
      <c r="A19" s="5" t="s">
        <v>239</v>
      </c>
      <c r="B19" t="s">
        <v>210</v>
      </c>
      <c r="C19" t="s">
        <v>211</v>
      </c>
      <c r="E19" s="5" t="s">
        <v>212</v>
      </c>
      <c r="F19" s="5" t="s">
        <v>213</v>
      </c>
      <c r="K19" s="5" t="s">
        <v>213</v>
      </c>
      <c r="M19" s="3">
        <v>1</v>
      </c>
      <c r="N19" s="4">
        <v>1.22</v>
      </c>
      <c r="O19" s="4">
        <f t="shared" si="0"/>
        <v>1.22</v>
      </c>
      <c r="P19" s="8">
        <f t="shared" si="1"/>
        <v>1.8211999617846562E-2</v>
      </c>
    </row>
    <row r="20" spans="1:16">
      <c r="A20" s="5" t="s">
        <v>240</v>
      </c>
      <c r="B20" s="5" t="s">
        <v>56</v>
      </c>
      <c r="C20" s="5" t="s">
        <v>124</v>
      </c>
      <c r="E20" s="5" t="s">
        <v>58</v>
      </c>
      <c r="F20" s="5" t="s">
        <v>57</v>
      </c>
      <c r="G20" s="1">
        <v>17</v>
      </c>
      <c r="I20" s="3">
        <v>-55</v>
      </c>
      <c r="J20" s="3">
        <v>125</v>
      </c>
      <c r="K20" s="5" t="s">
        <v>125</v>
      </c>
      <c r="L20" s="5" t="s">
        <v>59</v>
      </c>
      <c r="M20" s="3">
        <v>1</v>
      </c>
      <c r="N20" s="4">
        <v>8.0299999999999994</v>
      </c>
      <c r="O20" s="4">
        <f t="shared" si="0"/>
        <v>8.0299999999999994</v>
      </c>
      <c r="P20" s="8">
        <f t="shared" si="1"/>
        <v>0.11987078436992449</v>
      </c>
    </row>
    <row r="21" spans="1:16">
      <c r="A21" s="5" t="s">
        <v>241</v>
      </c>
      <c r="B21" s="5" t="s">
        <v>150</v>
      </c>
      <c r="C21" s="5" t="s">
        <v>149</v>
      </c>
      <c r="E21" s="5" t="s">
        <v>148</v>
      </c>
      <c r="F21" s="5" t="s">
        <v>147</v>
      </c>
      <c r="G21" s="1">
        <v>1.8</v>
      </c>
      <c r="H21" s="1">
        <v>0.01</v>
      </c>
      <c r="I21" s="3">
        <v>-40</v>
      </c>
      <c r="J21" s="3">
        <v>125</v>
      </c>
      <c r="K21" s="5" t="s">
        <v>146</v>
      </c>
      <c r="L21" s="5" t="s">
        <v>189</v>
      </c>
      <c r="M21" s="3">
        <v>1</v>
      </c>
      <c r="N21" s="4">
        <v>4.5599999999999996</v>
      </c>
      <c r="O21" s="4">
        <f t="shared" si="0"/>
        <v>4.5599999999999996</v>
      </c>
      <c r="P21" s="8">
        <f t="shared" si="1"/>
        <v>6.8071080538836329E-2</v>
      </c>
    </row>
    <row r="22" spans="1:16">
      <c r="A22" s="9" t="s">
        <v>92</v>
      </c>
      <c r="B22" s="5" t="s">
        <v>23</v>
      </c>
      <c r="C22" s="5" t="s">
        <v>24</v>
      </c>
      <c r="D22" s="5" t="s">
        <v>27</v>
      </c>
      <c r="E22" s="5" t="s">
        <v>28</v>
      </c>
      <c r="F22" s="5" t="s">
        <v>25</v>
      </c>
      <c r="I22" s="3">
        <v>-25</v>
      </c>
      <c r="J22" s="3">
        <v>75</v>
      </c>
      <c r="K22" s="5" t="s">
        <v>126</v>
      </c>
      <c r="L22" s="5" t="s">
        <v>91</v>
      </c>
      <c r="M22" s="3">
        <v>2</v>
      </c>
      <c r="N22" s="4">
        <v>1.1200000000000001</v>
      </c>
      <c r="O22" s="4">
        <f t="shared" si="0"/>
        <v>2.2400000000000002</v>
      </c>
      <c r="P22" s="8">
        <f t="shared" si="1"/>
        <v>3.3438425527849432E-2</v>
      </c>
    </row>
    <row r="23" spans="1:16">
      <c r="A23" s="9" t="s">
        <v>30</v>
      </c>
      <c r="B23" s="5" t="s">
        <v>31</v>
      </c>
      <c r="C23" s="5" t="s">
        <v>32</v>
      </c>
      <c r="E23" s="5" t="s">
        <v>33</v>
      </c>
      <c r="F23" s="5">
        <v>1751248</v>
      </c>
      <c r="K23" s="5">
        <v>1751248</v>
      </c>
      <c r="L23" s="5" t="s">
        <v>34</v>
      </c>
      <c r="M23" s="3">
        <v>1</v>
      </c>
      <c r="N23" s="4">
        <v>0.97</v>
      </c>
      <c r="O23" s="4">
        <f t="shared" si="0"/>
        <v>0.97</v>
      </c>
      <c r="P23" s="8">
        <f t="shared" si="1"/>
        <v>1.4480032483041938E-2</v>
      </c>
    </row>
    <row r="24" spans="1:16">
      <c r="A24" s="9" t="s">
        <v>35</v>
      </c>
      <c r="B24" s="5" t="s">
        <v>36</v>
      </c>
      <c r="C24" s="5" t="s">
        <v>38</v>
      </c>
      <c r="E24" s="5" t="s">
        <v>39</v>
      </c>
      <c r="F24" s="5" t="s">
        <v>37</v>
      </c>
      <c r="K24" s="5" t="s">
        <v>37</v>
      </c>
      <c r="L24" s="5" t="s">
        <v>41</v>
      </c>
      <c r="M24" s="3">
        <v>1</v>
      </c>
      <c r="N24" s="4">
        <v>0.27</v>
      </c>
      <c r="O24" s="4">
        <f t="shared" si="0"/>
        <v>0.27</v>
      </c>
      <c r="P24" s="8">
        <f t="shared" si="1"/>
        <v>4.0305245055889932E-3</v>
      </c>
    </row>
    <row r="25" spans="1:16">
      <c r="A25" s="9" t="s">
        <v>40</v>
      </c>
      <c r="B25" t="s">
        <v>242</v>
      </c>
      <c r="C25" t="s">
        <v>244</v>
      </c>
      <c r="E25" s="5" t="s">
        <v>96</v>
      </c>
      <c r="F25" s="5" t="s">
        <v>243</v>
      </c>
      <c r="K25" s="5" t="s">
        <v>127</v>
      </c>
      <c r="L25" s="5" t="s">
        <v>97</v>
      </c>
      <c r="M25" s="3">
        <v>1</v>
      </c>
      <c r="N25" s="4">
        <v>2.77</v>
      </c>
      <c r="O25" s="4">
        <f t="shared" si="0"/>
        <v>2.77</v>
      </c>
      <c r="P25" s="8">
        <f t="shared" si="1"/>
        <v>4.1350195853635224E-2</v>
      </c>
    </row>
    <row r="26" spans="1:16">
      <c r="A26" s="9" t="s">
        <v>40</v>
      </c>
      <c r="B26" s="5" t="s">
        <v>101</v>
      </c>
      <c r="C26" s="5" t="s">
        <v>102</v>
      </c>
      <c r="E26" s="5" t="s">
        <v>96</v>
      </c>
      <c r="F26" s="5" t="s">
        <v>103</v>
      </c>
      <c r="K26" s="5" t="s">
        <v>127</v>
      </c>
      <c r="L26" s="5" t="s">
        <v>97</v>
      </c>
      <c r="M26" s="3">
        <v>18</v>
      </c>
      <c r="N26" s="4">
        <v>0.09</v>
      </c>
      <c r="O26" s="4">
        <f t="shared" si="0"/>
        <v>1.6199999999999999</v>
      </c>
      <c r="P26" s="8">
        <f t="shared" si="1"/>
        <v>2.4183147033533959E-2</v>
      </c>
    </row>
    <row r="27" spans="1:16">
      <c r="A27" s="9" t="s">
        <v>40</v>
      </c>
      <c r="B27" t="s">
        <v>98</v>
      </c>
      <c r="C27" t="s">
        <v>99</v>
      </c>
      <c r="E27" s="5" t="s">
        <v>96</v>
      </c>
      <c r="F27" s="5" t="s">
        <v>100</v>
      </c>
      <c r="K27" s="5" t="s">
        <v>127</v>
      </c>
      <c r="L27" s="5" t="s">
        <v>97</v>
      </c>
      <c r="M27" s="3">
        <v>1</v>
      </c>
      <c r="N27" s="4">
        <v>0.49</v>
      </c>
      <c r="O27" s="4">
        <f t="shared" si="0"/>
        <v>0.49</v>
      </c>
      <c r="P27" s="8">
        <f t="shared" si="1"/>
        <v>7.3146555842170616E-3</v>
      </c>
    </row>
    <row r="28" spans="1:16">
      <c r="A28" s="5" t="s">
        <v>160</v>
      </c>
      <c r="B28" s="5" t="s">
        <v>161</v>
      </c>
      <c r="C28" s="5" t="s">
        <v>162</v>
      </c>
      <c r="E28" s="5" t="s">
        <v>163</v>
      </c>
      <c r="F28" s="5" t="s">
        <v>164</v>
      </c>
      <c r="I28" s="3">
        <v>-25</v>
      </c>
      <c r="J28" s="3">
        <v>105</v>
      </c>
      <c r="K28" s="5" t="s">
        <v>165</v>
      </c>
      <c r="L28" s="5" t="s">
        <v>192</v>
      </c>
      <c r="M28" s="3">
        <v>1</v>
      </c>
      <c r="N28" s="4">
        <v>0.14000000000000001</v>
      </c>
      <c r="O28" s="4">
        <f t="shared" si="0"/>
        <v>0.14000000000000001</v>
      </c>
      <c r="P28" s="8">
        <f t="shared" si="1"/>
        <v>2.0899015954905895E-3</v>
      </c>
    </row>
    <row r="29" spans="1:16">
      <c r="A29" s="5" t="s">
        <v>166</v>
      </c>
      <c r="B29" s="5" t="s">
        <v>167</v>
      </c>
      <c r="C29" s="5" t="s">
        <v>168</v>
      </c>
      <c r="E29" s="5" t="s">
        <v>169</v>
      </c>
      <c r="F29" s="5" t="s">
        <v>170</v>
      </c>
      <c r="K29" s="5" t="s">
        <v>171</v>
      </c>
      <c r="L29" s="5" t="s">
        <v>193</v>
      </c>
      <c r="M29" s="3">
        <v>2</v>
      </c>
      <c r="N29" s="4">
        <v>0.23</v>
      </c>
      <c r="O29" s="4">
        <f t="shared" si="0"/>
        <v>0.46</v>
      </c>
      <c r="P29" s="8">
        <f t="shared" si="1"/>
        <v>6.8668195280405077E-3</v>
      </c>
    </row>
    <row r="30" spans="1:16">
      <c r="A30" s="5" t="s">
        <v>176</v>
      </c>
      <c r="B30" s="5" t="s">
        <v>177</v>
      </c>
      <c r="C30" s="5" t="s">
        <v>178</v>
      </c>
      <c r="E30" s="5" t="s">
        <v>163</v>
      </c>
      <c r="F30" s="5" t="s">
        <v>179</v>
      </c>
      <c r="I30" s="3">
        <v>-25</v>
      </c>
      <c r="J30" s="3">
        <v>105</v>
      </c>
      <c r="K30" s="5" t="s">
        <v>165</v>
      </c>
      <c r="L30" s="5" t="s">
        <v>195</v>
      </c>
      <c r="M30" s="3">
        <v>1</v>
      </c>
      <c r="N30" s="4">
        <v>0.16</v>
      </c>
      <c r="O30" s="4">
        <f t="shared" si="0"/>
        <v>0.16</v>
      </c>
      <c r="P30" s="8">
        <f t="shared" si="1"/>
        <v>2.3884589662749589E-3</v>
      </c>
    </row>
    <row r="31" spans="1:16">
      <c r="A31" s="5" t="s">
        <v>233</v>
      </c>
      <c r="B31" s="5" t="s">
        <v>153</v>
      </c>
      <c r="C31" s="5" t="s">
        <v>152</v>
      </c>
      <c r="E31" s="5" t="s">
        <v>39</v>
      </c>
      <c r="F31" s="5" t="s">
        <v>151</v>
      </c>
      <c r="I31" s="3">
        <v>-55</v>
      </c>
      <c r="J31" s="3">
        <v>105</v>
      </c>
      <c r="K31" s="5">
        <v>10090097</v>
      </c>
      <c r="L31" s="5" t="s">
        <v>190</v>
      </c>
      <c r="M31" s="3">
        <v>1</v>
      </c>
      <c r="N31" s="4">
        <v>0.83</v>
      </c>
      <c r="O31" s="4">
        <f t="shared" si="0"/>
        <v>0.83</v>
      </c>
      <c r="P31" s="8">
        <f t="shared" si="1"/>
        <v>1.2390130887551349E-2</v>
      </c>
    </row>
    <row r="32" spans="1:16">
      <c r="A32" s="5" t="s">
        <v>234</v>
      </c>
      <c r="B32" t="s">
        <v>111</v>
      </c>
      <c r="C32" t="s">
        <v>114</v>
      </c>
      <c r="D32" s="5" t="s">
        <v>113</v>
      </c>
      <c r="E32" s="5" t="s">
        <v>112</v>
      </c>
      <c r="F32" s="5" t="s">
        <v>113</v>
      </c>
      <c r="I32" s="3">
        <v>-55</v>
      </c>
      <c r="J32" s="3">
        <v>125</v>
      </c>
      <c r="K32" s="5" t="s">
        <v>129</v>
      </c>
      <c r="L32" s="5" t="s">
        <v>132</v>
      </c>
      <c r="M32" s="3">
        <v>1</v>
      </c>
      <c r="N32" s="4">
        <v>0.6</v>
      </c>
      <c r="O32" s="4">
        <f t="shared" si="0"/>
        <v>0.6</v>
      </c>
      <c r="P32" s="8">
        <f t="shared" si="1"/>
        <v>8.9567211235310959E-3</v>
      </c>
    </row>
    <row r="33" spans="1:16">
      <c r="A33" s="5" t="s">
        <v>235</v>
      </c>
      <c r="B33" t="s">
        <v>105</v>
      </c>
      <c r="D33" s="5" t="s">
        <v>106</v>
      </c>
      <c r="E33" s="5" t="s">
        <v>108</v>
      </c>
      <c r="F33" t="s">
        <v>107</v>
      </c>
      <c r="I33" s="3">
        <v>-40</v>
      </c>
      <c r="J33" s="3">
        <v>125</v>
      </c>
      <c r="K33" s="5" t="s">
        <v>107</v>
      </c>
      <c r="L33" s="5" t="s">
        <v>133</v>
      </c>
      <c r="M33" s="3">
        <v>1</v>
      </c>
      <c r="N33" s="4">
        <v>1.65</v>
      </c>
      <c r="O33" s="4">
        <f t="shared" si="0"/>
        <v>1.65</v>
      </c>
      <c r="P33" s="8">
        <f t="shared" si="1"/>
        <v>2.4630983089710512E-2</v>
      </c>
    </row>
    <row r="34" spans="1:16">
      <c r="A34" s="9" t="s">
        <v>93</v>
      </c>
      <c r="B34" t="s">
        <v>77</v>
      </c>
      <c r="C34" t="s">
        <v>78</v>
      </c>
      <c r="E34" s="5" t="s">
        <v>80</v>
      </c>
      <c r="F34" s="5" t="s">
        <v>79</v>
      </c>
      <c r="I34" s="3">
        <v>-55</v>
      </c>
      <c r="J34" s="3">
        <v>125</v>
      </c>
      <c r="K34" s="5" t="s">
        <v>128</v>
      </c>
      <c r="L34" s="5" t="s">
        <v>81</v>
      </c>
      <c r="M34" s="3">
        <v>2</v>
      </c>
      <c r="N34" s="4">
        <v>0.1</v>
      </c>
      <c r="O34" s="4">
        <f t="shared" si="0"/>
        <v>0.2</v>
      </c>
      <c r="P34" s="8">
        <f t="shared" si="1"/>
        <v>2.9855737078436991E-3</v>
      </c>
    </row>
    <row r="35" spans="1:16">
      <c r="A35" s="9" t="s">
        <v>82</v>
      </c>
      <c r="B35" t="s">
        <v>229</v>
      </c>
      <c r="C35" t="s">
        <v>230</v>
      </c>
      <c r="E35" s="5" t="s">
        <v>231</v>
      </c>
      <c r="F35" s="5" t="s">
        <v>232</v>
      </c>
      <c r="I35" s="3">
        <v>-55</v>
      </c>
      <c r="J35" s="3">
        <v>125</v>
      </c>
      <c r="K35"/>
      <c r="L35"/>
      <c r="M35" s="3">
        <v>1</v>
      </c>
      <c r="N35" s="4">
        <v>0.5</v>
      </c>
      <c r="O35" s="4">
        <f t="shared" si="0"/>
        <v>0.5</v>
      </c>
      <c r="P35" s="8">
        <f t="shared" si="1"/>
        <v>7.4639342696092466E-3</v>
      </c>
    </row>
    <row r="36" spans="1:16">
      <c r="A36" s="5" t="s">
        <v>184</v>
      </c>
      <c r="B36" s="5" t="s">
        <v>185</v>
      </c>
      <c r="C36" s="5" t="s">
        <v>186</v>
      </c>
      <c r="E36" s="5" t="s">
        <v>157</v>
      </c>
      <c r="F36" s="5" t="s">
        <v>187</v>
      </c>
      <c r="I36" s="3">
        <v>-55</v>
      </c>
      <c r="J36" s="3">
        <v>155</v>
      </c>
      <c r="K36" s="5" t="s">
        <v>159</v>
      </c>
      <c r="L36" s="5" t="s">
        <v>196</v>
      </c>
      <c r="M36" s="3">
        <v>1</v>
      </c>
      <c r="N36" s="4">
        <v>0.21</v>
      </c>
      <c r="O36" s="4">
        <f t="shared" si="0"/>
        <v>0.21</v>
      </c>
      <c r="P36" s="8">
        <f t="shared" si="1"/>
        <v>3.1348523932358836E-3</v>
      </c>
    </row>
    <row r="37" spans="1:16">
      <c r="A37" s="5" t="s">
        <v>154</v>
      </c>
      <c r="B37" s="5" t="s">
        <v>155</v>
      </c>
      <c r="C37" s="5" t="s">
        <v>156</v>
      </c>
      <c r="E37" s="5" t="s">
        <v>157</v>
      </c>
      <c r="F37" s="5" t="s">
        <v>158</v>
      </c>
      <c r="I37" s="3">
        <v>-55</v>
      </c>
      <c r="J37" s="3">
        <v>155</v>
      </c>
      <c r="K37" s="5" t="s">
        <v>159</v>
      </c>
      <c r="L37" s="5" t="s">
        <v>191</v>
      </c>
      <c r="M37" s="3">
        <v>1</v>
      </c>
      <c r="N37" s="4">
        <v>0.18</v>
      </c>
      <c r="O37" s="4">
        <f t="shared" si="0"/>
        <v>0.18</v>
      </c>
      <c r="P37" s="8">
        <f t="shared" si="1"/>
        <v>2.6870163370593288E-3</v>
      </c>
    </row>
    <row r="38" spans="1:16">
      <c r="A38" s="5" t="s">
        <v>172</v>
      </c>
      <c r="B38" s="5" t="s">
        <v>173</v>
      </c>
      <c r="C38" s="5" t="s">
        <v>174</v>
      </c>
      <c r="E38" s="5" t="s">
        <v>157</v>
      </c>
      <c r="F38" s="5" t="s">
        <v>175</v>
      </c>
      <c r="I38" s="3">
        <v>-55</v>
      </c>
      <c r="J38" s="3">
        <v>155</v>
      </c>
      <c r="K38" s="5" t="s">
        <v>159</v>
      </c>
      <c r="L38" s="5" t="s">
        <v>194</v>
      </c>
      <c r="M38" s="3">
        <v>1</v>
      </c>
      <c r="N38" s="4">
        <v>0.11</v>
      </c>
      <c r="O38" s="4">
        <f t="shared" si="0"/>
        <v>0.11</v>
      </c>
      <c r="P38" s="8">
        <f t="shared" si="1"/>
        <v>1.6420655393140342E-3</v>
      </c>
    </row>
  </sheetData>
  <sortState ref="A2:Q38">
    <sortCondition ref="A2:A38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Components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Einhorn</dc:creator>
  <cp:lastModifiedBy>Matthew Einhorn</cp:lastModifiedBy>
  <dcterms:created xsi:type="dcterms:W3CDTF">2012-08-20T03:51:28Z</dcterms:created>
  <dcterms:modified xsi:type="dcterms:W3CDTF">2013-05-23T18:39:45Z</dcterms:modified>
</cp:coreProperties>
</file>