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5" rupBuild="21929"/>
  <workbookPr defaultThemeVersion="153222"/>
  <bookViews>
    <workbookView xWindow="-108" yWindow="-108" windowWidth="23256" windowHeight="12576"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<sst xmlns="http://schemas.openxmlformats.org/spreadsheetml/2006/main" uniqueCount="532" count="532">
  <si>
    <t>调查员</t>
  </si>
  <si>
    <t>属性</t>
  </si>
  <si>
    <t>此处应有头像</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</si>
  <si>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</si>
  <si>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</si>
  <si>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</si>
  <si>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</si>
  <si>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</si>
  <si>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</si>
  <si>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现代</t>
  </si>
  <si>
    <t>职业</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</si>
  <si>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</si>
  <si>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</si>
  <si>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</si>
  <si>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</si>
  <si>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</si>
  <si>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</si>
  <si>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</si>
  <si>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</si>
  <si>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</si>
  <si>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</si>
  <si>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</si>
  <si>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</si>
  <si>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</si>
  <si>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</si>
  <si>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</si>
  <si>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</si>
  <si>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</si>
  <si>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</si>
  <si>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</si>
  <si>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</si>
  <si>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</si>
  <si>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</si>
  <si>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</si>
  <si>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</si>
  <si>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</si>
  <si>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</si>
  <si>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</si>
  <si>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</si>
  <si>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</si>
  <si>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</si>
  <si>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</si>
  <si>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</si>
  <si>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</si>
  <si>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</si>
  <si>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</si>
  <si>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</si>
  <si>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</si>
  <si>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</si>
  <si>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</si>
  <si>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</si>
  <si>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</si>
  <si>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</si>
  <si>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</si>
  <si>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</si>
  <si>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</si>
  <si>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</si>
  <si>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</si>
  <si>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</si>
  <si>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</si>
  <si>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</si>
  <si>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</si>
  <si>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</si>
  <si>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</si>
  <si>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</si>
  <si>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</si>
  <si>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</si>
  <si>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</si>
  <si>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</si>
  <si>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</si>
  <si>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</si>
  <si>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</si>
  <si>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</si>
  <si>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</si>
  <si>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</si>
  <si>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</si>
  <si>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</si>
  <si>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</si>
  <si>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</si>
  <si>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</si>
  <si>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</si>
  <si>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</si>
  <si>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</si>
  <si>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</si>
  <si>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</si>
  <si>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</si>
  <si>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</si>
  <si>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</si>
  <si>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</si>
  <si>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</si>
  <si>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</si>
  <si>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</si>
  <si>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</si>
  <si>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</si>
  <si>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</si>
  <si>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</si>
  <si>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</si>
  <si>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</si>
  <si>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</si>
  <si>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</si>
  <si>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</si>
  <si>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</si>
  <si>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</si>
  <si>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</si>
  <si>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</si>
  <si>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</si>
  <si>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</si>
  <si>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</si>
  <si>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</si>
  <si>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</si>
  <si>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</si>
  <si>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</si>
  <si>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</si>
  <si>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</si>
  <si>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</si>
  <si>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</si>
  <si>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</si>
  <si>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</si>
  <si>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</si>
  <si>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</si>
  <si>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</si>
  <si>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</si>
  <si>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</si>
  <si>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</si>
  <si>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</si>
  <si>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</si>
  <si>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</si>
  <si>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</si>
  <si>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</si>
  <si>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</si>
  <si>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</si>
  <si>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</si>
  <si>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</si>
  <si>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</si>
  <si>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</si>
  <si>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</si>
  <si>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</si>
  <si>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</si>
  <si>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</si>
  <si>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</si>
  <si>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</si>
  <si>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</si>
  <si>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</si>
  <si>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</si>
  <si>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</si>
  <si>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</si>
  <si>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</si>
  <si>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</si>
  <si>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</si>
  <si>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</si>
  <si>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</si>
  <si>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</si>
  <si>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</si>
  <si>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</si>
  <si>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</si>
  <si>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</si>
  <si>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</si>
  <si>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</si>
  <si>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</si>
  <si>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</si>
  <si>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</si>
  <si>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</si>
  <si>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</si>
  <si>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</si>
  <si>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</si>
  <si>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</si>
  <si>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</si>
  <si>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</si>
  <si>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</si>
  <si>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</si>
  <si>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</si>
  <si>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</si>
  <si>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</si>
  <si>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</si>
  <si>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</si>
  <si>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</si>
  <si>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</si>
  <si>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</si>
  <si>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</si>
  <si>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</si>
  <si>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</si>
  <si>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</si>
  <si>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</si>
  <si>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</si>
  <si>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</si>
  <si>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</si>
  <si>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</si>
  <si>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</si>
  <si>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</si>
  <si>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</si>
  <si>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</si>
  <si>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</si>
  <si>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</si>
  <si>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</si>
  <si>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</si>
  <si>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</si>
  <si>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</si>
  <si>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</si>
  <si>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</si>
  <si>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</si>
  <si>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</si>
  <si>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</si>
  <si>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</si>
  <si>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</si>
  <si>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</si>
  <si>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</si>
  <si>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</si>
  <si>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</si>
  <si>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</si>
  <si>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</si>
  <si>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</si>
  <si>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</si>
  <si>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</si>
  <si>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</si>
  <si>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</si>
  <si>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</si>
  <si>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</si>
  <si>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</si>
  <si>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</si>
  <si>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</si>
  <si>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</si>
  <si>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</si>
  <si>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</si>
  <si>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</si>
  <si>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</si>
  <si>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</si>
  <si>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</si>
  <si>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</si>
  <si>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</si>
  <si>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</si>
  <si>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</si>
  <si>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</si>
  <si>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</si>
  <si>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</si>
  <si>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</si>
  <si>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</si>
  <si>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</si>
  <si>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</si>
  <si>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</si>
  <si>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</si>
  <si>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</si>
  <si>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</si>
  <si>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</si>
  <si>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</si>
  <si>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</si>
  <si>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</si>
  <si>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</si>
  <si>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</si>
  <si>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</si>
  <si>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</si>
  <si>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</si>
  <si>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</si>
  <si>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</si>
  <si>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</si>
  <si>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</si>
  <si>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</si>
  <si>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</si>
  <si>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</si>
  <si>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</si>
  <si>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</si>
  <si>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</si>
  <si>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</si>
  <si>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</si>
  <si>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</si>
  <si>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</si>
  <si>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</si>
  <si>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</si>
  <si>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</si>
  <si>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</si>
  <si>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</si>
  <si>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</si>
  <si>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</si>
  <si>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</si>
  <si>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</si>
  <si>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</si>
  <si>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</si>
  <si>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</si>
  <si>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</si>
  <si>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</si>
  <si>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</si>
  <si>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</si>
  <si>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</si>
  <si>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</si>
  <si>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</si>
  <si>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</si>
  <si>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</si>
  <si>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</si>
  <si>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</si>
  <si>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</si>
  <si>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</si>
  <si>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</si>
  <si>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</si>
  <si>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</si>
  <si>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</si>
  <si>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</si>
  <si>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</si>
  <si>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</si>
  <si>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</si>
  <si>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</si>
  <si>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</si>
  <si>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</si>
  <si>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</si>
  <si>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</si>
  <si>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</si>
  <si>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</si>
  <si>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</si>
  <si>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</si>
  <si>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</si>
  <si>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</si>
  <si>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</si>
  <si>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</si>
  <si>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</si>
  <si>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</si>
  <si>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</si>
  <si>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</si>
  <si>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</si>
  <si>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</si>
  <si>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</si>
  <si>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</si>
  <si>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</si>
  <si>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</si>
  <si>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</si>
  <si>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</si>
  <si>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</si>
  <si>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</si>
  <si>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</si>
  <si>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</si>
  <si>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</si>
  <si>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</si>
  <si>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</si>
  <si>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</si>
  <si>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</si>
  <si>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</si>
  <si>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</si>
  <si>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</si>
  <si>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</si>
  <si>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</si>
  <si>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</si>
  <si>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</si>
  <si>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</si>
  <si>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</si>
  <si>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</si>
  <si>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</si>
  <si>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</si>
  <si>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</si>
  <si>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</si>
  <si>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</si>
  <si>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</si>
  <si>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</si>
  <si>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</si>
  <si>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</si>
  <si>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</si>
  <si>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</si>
  <si>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</si>
  <si>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</si>
  <si>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</si>
  <si>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</si>
  <si>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</si>
  <si>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</si>
  <si>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</si>
  <si>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</si>
  <si>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</si>
  <si>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</si>
  <si>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</si>
  <si>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</si>
  <si>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</si>
  <si>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</si>
  <si>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</si>
  <si>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</si>
  <si>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</si>
  <si>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</si>
  <si>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</si>
  <si>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</si>
  <si>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</si>
  <si>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</si>
  <si>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</si>
  <si>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</si>
  <si>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</si>
  <si>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</si>
  <si>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</si>
  <si>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</si>
  <si>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</si>
  <si>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</si>
  <si>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</si>
  <si>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</si>
  <si>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</si>
  <si>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</si>
  <si>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</si>
  <si>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</si>
  <si>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</si>
  <si>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</si>
  <si>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</si>
  <si>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</si>
  <si>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</si>
  <si>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</si>
  <si>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</si>
  <si>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</si>
  <si>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</si>
  <si>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</si>
  <si>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</si>
  <si>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</si>
  <si>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</si>
  <si>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</si>
  <si>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</si>
  <si>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</si>
  <si>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</si>
  <si>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</si>
  <si>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</si>
  <si>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</si>
  <si>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</si>
  <si>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</si>
  <si>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</si>
  <si>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</si>
  <si>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</si>
  <si>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</si>
  <si>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</si>
  <si>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</si>
  <si>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</si>
  <si>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</si>
  <si>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</si>
  <si>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</si>
  <si>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</si>
  <si>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</si>
  <si>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</si>
  <si>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</si>
  <si>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</si>
  <si>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</si>
  <si>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</si>
  <si>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</si>
  <si>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</si>
  <si>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</si>
  <si>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</si>
  <si>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</si>
  <si>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</si>
  <si>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</si>
  <si>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</si>
  <si>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</si>
  <si>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</si>
  <si>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</si>
  <si>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</si>
  <si>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</si>
  <si>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</si>
  <si>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</si>
  <si>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</si>
  <si>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</si>
  <si>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</si>
  <si>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</si>
  <si>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</si>
  <si>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</si>
  <si>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</si>
  <si>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</si>
  <si>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</si>
  <si>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</si>
  <si>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</si>
  <si>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</si>
  <si>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</si>
  <si>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</si>
  <si>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</si>
  <si>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</si>
  <si>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</si>
  <si>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</si>
  <si>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</si>
  <si>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</si>
  <si>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</si>
  <si>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</si>
  <si>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</si>
  <si>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</si>
  <si>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</si>
  <si>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</si>
  <si>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</si>
  <si>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</si>
  <si>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</si>
  <si>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</si>
  <si>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</si>
  <si>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</si>
  <si>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</si>
  <si>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</si>
  <si>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</si>
  <si>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</si>
  <si>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</si>
  <si>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</si>
  <si>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</si>
  <si>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</si>
  <si>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</si>
  <si>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男</t>
  </si>
  <si>
    <t>钱包</t>
  </si>
  <si>
    <t>中等水平</t>
  </si>
  <si>
    <t>500美元</t>
  </si>
  <si>
    <t>挪威语</t>
  </si>
  <si>
    <t>挪威的一个小岛</t>
  </si>
  <si>
    <t>1D10+2</t>
  </si>
  <si>
    <t>鲨鱼没有手</t>
  </si>
  <si>
    <t>.45柯尔特M1911</t>
  </si>
  <si>
    <t>20码</t>
  </si>
  <si>
    <t>.45柯尔特M1911</t>
  </si>
  <si>
    <t>chaeles</t>
  </si>
  <si>
    <t>美国圣地亚哥</t>
  </si>
  <si>
    <t>英文</t>
  </si>
  <si>
    <t>警探</t>
  </si>
  <si>
    <t>有很强的正义感</t>
  </si>
  <si>
    <t>自己警探的身份</t>
  </si>
  <si>
    <t>初任警探时生活的小镇</t>
  </si>
  <si>
    <t>害怕自己的家人和友人因自己的工作被害</t>
  </si>
  <si>
    <t>少量水和干粮</t>
  </si>
  <si>
    <t>便携式工具箱</t>
  </si>
  <si>
    <t>护目镜</t>
  </si>
  <si>
    <t>亲人，战友</t>
  </si>
  <si>
    <t>绝不向敌人妥协</t>
  </si>
  <si>
    <t>身上有几处小疤痕</t>
  </si>
  <si>
    <t>标准医疗包</t>
  </si>
  <si>
    <t>智能手机</t>
  </si>
  <si>
    <t>夏尔出生于美国的一个农民家庭，青年时期前往挪威留学，毕业后选择留在挪威的一警局。在高强度的身体训练中练就强壮的体魄，担任警探，但五年前因惹上某暴力组织被警长暂时保护在某小岛靠着政府补贴生活，但同时也在秘密调查暴力组织以追求自己的正义。现在被警长的友人邀请去调查某一案件，但愿能获得更多有关暴力组织的线索。</t>
  </si>
  <si>
    <t>步枪/霰弹枪</t>
  </si>
  <si>
    <t>防弹衣</t>
  </si>
  <si>
    <t>散弹枪</t>
  </si>
  <si>
    <t>催泪弹</t>
  </si>
  <si>
    <t>战术匕首</t>
  </si>
  <si>
    <t>散弹枪</t>
  </si>
  <si>
    <t>甩棍</t>
  </si>
  <si>
    <t>警棍</t>
  </si>
  <si>
    <t>警棍</t>
  </si>
  <si>
    <t>闪光弹</t>
  </si>
  <si>
    <t>乔治 齐贝林</t>
  </si>
  <si>
    <t>1D8+DB</t>
  </si>
  <si>
    <t>4D6</t>
  </si>
  <si>
    <t>乔尼 布兰度</t>
  </si>
  <si>
    <t>催泪瓦斯</t>
  </si>
  <si>
    <t>燃烧瓶</t>
  </si>
  <si>
    <t>催泪瓦斯</t>
  </si>
  <si>
    <t>燃烧瓶</t>
  </si>
  <si>
    <t>甩棍</t>
  </si>
  <si>
    <t>甩棍</t>
  </si>
</sst>
</file>

<file path=xl/styles.xml><?xml version="1.0" encoding="utf-8"?>
<styleSheet xmlns="http://schemas.openxmlformats.org/spreadsheetml/2006/main">
  <numFmts count="7">
    <numFmt numFmtId="0" formatCode="General"/>
    <numFmt numFmtId="164" formatCode="0_ "/>
    <numFmt numFmtId="49" formatCode="@"/>
    <numFmt numFmtId="1" formatCode="0"/>
    <numFmt numFmtId="165" formatCode="\+0"/>
    <numFmt numFmtId="166" formatCode="\/General"/>
    <numFmt numFmtId="167" formatCode="0_);[Red]\(0\)"/>
  </numFmts>
  <fonts count="17">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1"/>
      <color rgb="FF000000"/>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2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323">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4" fillId="0" borderId="11" xfId="0" applyNumberFormat="1" applyFont="1" applyBorder="1" applyAlignment="1">
      <alignment horizontal="left" vertical="center" indent="1"/>
      <protection locked="0" hidden="0"/>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5"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5"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5"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4"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5"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3" borderId="15" xfId="0" applyFont="1" applyFill="1" applyBorder="1" applyAlignment="1">
      <alignment horizontal="center" vertical="center"/>
    </xf>
    <xf numFmtId="0" fontId="1" fillId="0" borderId="13" xfId="0" applyFont="1" applyBorder="1" applyAlignment="1">
      <alignment horizontal="center" vertical="center" wrapText="1"/>
    </xf>
    <xf numFmtId="0" fontId="5"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4"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5" fillId="0" borderId="22" xfId="0" applyFont="1" applyBorder="1" applyAlignment="1">
      <alignment horizontal="center" vertical="center"/>
      <protection locked="0" hidden="0"/>
    </xf>
    <xf numFmtId="0" fontId="1" fillId="0" borderId="15" xfId="0" applyFont="1" applyBorder="1" applyAlignment="1">
      <alignment horizontal="center" vertical="center"/>
    </xf>
    <xf numFmtId="164" fontId="5"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4" fillId="3" borderId="24" xfId="0" applyNumberFormat="1" applyFont="1" applyFill="1" applyBorder="1" applyAlignment="1">
      <alignment horizontal="left" vertical="center" indent="1"/>
      <protection locked="0" hidden="0"/>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5"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5"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1" fillId="3" borderId="28" xfId="0" applyFont="1" applyFill="1" applyBorder="1" applyAlignment="1">
      <alignment horizontal="center" vertical="center"/>
    </xf>
    <xf numFmtId="0" fontId="5"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5" fillId="3" borderId="34" xfId="0" applyFont="1" applyFill="1" applyBorder="1" applyAlignment="1">
      <alignment horizontal="right" vertical="center"/>
      <protection locked="0" hidden="0"/>
    </xf>
    <xf numFmtId="0" fontId="5"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5" fillId="4" borderId="34" xfId="0" applyFont="1" applyFill="1" applyBorder="1" applyAlignment="1">
      <alignment horizontal="right" vertical="center"/>
      <protection locked="0" hidden="0"/>
    </xf>
    <xf numFmtId="0" fontId="5"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6"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5" fillId="3" borderId="37" xfId="0" applyFont="1" applyFill="1" applyBorder="1" applyAlignment="1">
      <alignment horizontal="right" vertical="center"/>
      <protection locked="0" hidden="0"/>
    </xf>
    <xf numFmtId="0" fontId="5"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5" fillId="4" borderId="37" xfId="0" applyFont="1" applyFill="1" applyBorder="1" applyAlignment="1">
      <alignment horizontal="right" vertical="center"/>
      <protection locked="0" hidden="0"/>
    </xf>
    <xf numFmtId="0" fontId="5"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6"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7" fillId="0" borderId="0" xfId="0" applyFont="1" applyBorder="1" applyAlignment="1">
      <alignment horizontal="right" vertical="bottom"/>
    </xf>
    <xf numFmtId="0" fontId="7" fillId="0" borderId="0" xfId="0" applyFont="1" applyAlignment="1">
      <alignment horizontal="left" vertical="bottom"/>
      <protection locked="0" hidden="0"/>
    </xf>
    <xf numFmtId="0" fontId="7" fillId="0" borderId="39" xfId="0" applyFont="1" applyBorder="1" applyAlignment="1">
      <alignment horizontal="left" vertical="bottom"/>
    </xf>
    <xf numFmtId="0" fontId="8" fillId="0" borderId="39" xfId="0" applyFont="1" applyBorder="1">
      <alignment vertical="center"/>
    </xf>
    <xf numFmtId="0" fontId="7" fillId="0" borderId="39" xfId="0" applyFont="1" applyBorder="1">
      <alignment vertical="center"/>
    </xf>
    <xf numFmtId="0" fontId="9"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1"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3" borderId="44"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wrapText="1"/>
      <protection locked="0" hidden="0"/>
    </xf>
    <xf numFmtId="49" fontId="4" fillId="5" borderId="15" xfId="0" applyNumberFormat="1" applyFont="1" applyFill="1" applyBorder="1" applyAlignment="1">
      <alignment horizontal="center" vertical="center"/>
      <protection locked="0" hidden="0"/>
    </xf>
    <xf numFmtId="49" fontId="1" fillId="3" borderId="26" xfId="0" applyNumberFormat="1" applyFont="1" applyFill="1" applyBorder="1" applyAlignment="1">
      <alignment horizontal="center" vertical="center"/>
      <protection locked="0" hidden="0"/>
    </xf>
    <xf numFmtId="49" fontId="4" fillId="3" borderId="28"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8" fillId="0" borderId="39" xfId="0" applyFont="1" applyBorder="1" applyAlignment="1">
      <alignment horizontal="center" vertical="top"/>
    </xf>
    <xf numFmtId="0" fontId="8" fillId="0" borderId="8" xfId="0" applyFont="1" applyBorder="1" applyAlignment="1">
      <alignment vertical="top"/>
    </xf>
    <xf numFmtId="0" fontId="10"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4" fillId="0" borderId="13" xfId="0"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4" fillId="5" borderId="15" xfId="0" applyFont="1" applyFill="1" applyBorder="1" applyAlignment="1">
      <alignment horizontal="center" vertical="center"/>
      <protection locked="0" hidden="0"/>
    </xf>
    <xf numFmtId="0" fontId="1" fillId="5" borderId="15" xfId="0" applyFont="1" applyFill="1" applyBorder="1" applyAlignment="1">
      <alignment horizontal="center" vertical="center"/>
      <protection locked="0" hidden="0"/>
    </xf>
    <xf numFmtId="0" fontId="4" fillId="0" borderId="15" xfId="0" applyFont="1" applyBorder="1" applyAlignment="1">
      <alignment horizontal="center" vertical="center"/>
      <protection locked="0" hidden="0"/>
    </xf>
    <xf numFmtId="0" fontId="1" fillId="0" borderId="16" xfId="0" applyFont="1" applyBorder="1" applyAlignment="1">
      <alignment horizontal="center" vertical="center"/>
      <protection locked="0" hidden="0"/>
    </xf>
    <xf numFmtId="0" fontId="1" fillId="0" borderId="16" xfId="0" applyFont="1" applyBorder="1" applyAlignment="1">
      <alignment horizontal="center" vertical="center"/>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4" fillId="0" borderId="53" xfId="0" applyFont="1" applyBorder="1" applyAlignment="1">
      <alignment horizontal="left" vertical="center"/>
      <protection locked="0" hidden="0"/>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4" fillId="3" borderId="59" xfId="0" applyFont="1" applyFill="1" applyBorder="1" applyAlignment="1">
      <alignment horizontal="left" vertical="center"/>
      <protection locked="0" hidden="0"/>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4" fillId="3" borderId="62" xfId="0" applyFont="1" applyFill="1" applyBorder="1" applyAlignment="1">
      <alignment horizontal="lef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4" fillId="0" borderId="59" xfId="0" applyFont="1" applyBorder="1" applyAlignment="1">
      <alignment horizontal="left" vertical="center"/>
      <protection locked="0" hidden="0"/>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4"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4" fillId="3" borderId="66" xfId="0" applyFont="1" applyFill="1" applyBorder="1" applyAlignment="1">
      <alignment horizontal="left" vertical="center"/>
      <protection locked="0" hidden="0"/>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4"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4"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49" fontId="4"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1" fillId="0" borderId="13" xfId="0" applyFont="1" applyBorder="1" applyAlignment="1">
      <alignment horizontal="center" vertical="center" wrapText="1"/>
    </xf>
    <xf numFmtId="0" fontId="11" fillId="0" borderId="15" xfId="0" applyFont="1" applyBorder="1" applyAlignment="1">
      <alignment horizontal="center" vertical="center"/>
    </xf>
    <xf numFmtId="0" fontId="11"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2" fillId="0" borderId="0" xfId="0" applyFont="1">
      <alignment vertical="center"/>
    </xf>
    <xf numFmtId="1" fontId="12" fillId="0" borderId="0" xfId="0" applyNumberFormat="1" applyFont="1">
      <alignment vertical="center"/>
    </xf>
    <xf numFmtId="0" fontId="3" fillId="0" borderId="0" xfId="0" applyFont="1" applyAlignment="1">
      <alignment horizontal="center" vertical="center"/>
      <protection locked="1" hidden="1"/>
    </xf>
    <xf numFmtId="1" fontId="1" fillId="3" borderId="15" xfId="0" applyNumberFormat="1" applyFont="1" applyFill="1" applyBorder="1" applyAlignment="1">
      <alignment horizontal="center" vertical="center"/>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4" fillId="0" borderId="0" xfId="0" applyFont="1" applyAlignment="1">
      <alignment horizontal="left" vertical="center"/>
    </xf>
    <xf numFmtId="49" fontId="14" fillId="0" borderId="0" xfId="0" applyNumberFormat="1" applyFont="1" applyAlignment="1">
      <alignment horizontal="center" vertical="center"/>
    </xf>
    <xf numFmtId="167" fontId="14" fillId="0" borderId="0" xfId="0" applyNumberFormat="1"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left" vertical="center" wrapText="1"/>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49" fontId="15" fillId="2" borderId="8" xfId="0" applyNumberFormat="1" applyFont="1" applyFill="1" applyBorder="1" applyAlignment="1">
      <alignment horizontal="center" vertical="center"/>
    </xf>
    <xf numFmtId="167" fontId="15" fillId="2" borderId="8" xfId="0" applyNumberFormat="1" applyFont="1" applyFill="1" applyBorder="1" applyAlignment="1">
      <alignment horizontal="center" vertical="center"/>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4" fillId="0" borderId="17" xfId="0" applyFont="1" applyBorder="1" applyAlignment="1">
      <alignment horizontal="center"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4" fillId="3" borderId="17" xfId="0" applyFont="1" applyFill="1" applyBorder="1" applyAlignment="1">
      <alignment horizontal="center" vertical="center"/>
    </xf>
    <xf numFmtId="0" fontId="14" fillId="3" borderId="0" xfId="0" applyFont="1" applyFill="1" applyBorder="1" applyAlignment="1">
      <alignment horizontal="left" vertical="center"/>
      <protection locked="0" hidden="0"/>
    </xf>
    <xf numFmtId="49" fontId="14" fillId="3" borderId="0" xfId="0" applyNumberFormat="1" applyFont="1" applyFill="1" applyBorder="1" applyAlignment="1">
      <alignment horizontal="center" vertical="center"/>
      <protection locked="0" hidden="0"/>
    </xf>
    <xf numFmtId="167" fontId="14" fillId="3" borderId="0" xfId="0" applyNumberFormat="1" applyFont="1" applyFill="1" applyBorder="1" applyAlignment="1">
      <alignment horizontal="center" vertical="center"/>
      <protection locked="0" hidden="0"/>
    </xf>
    <xf numFmtId="0" fontId="14" fillId="3" borderId="0" xfId="0" applyFont="1" applyFill="1" applyBorder="1" applyAlignment="1">
      <alignment horizontal="center" vertical="center" wrapText="1"/>
      <protection locked="0" hidden="0"/>
    </xf>
    <xf numFmtId="0" fontId="14" fillId="3" borderId="0" xfId="0" applyFont="1" applyFill="1" applyBorder="1" applyAlignment="1">
      <alignment horizontal="center" vertical="center"/>
    </xf>
    <xf numFmtId="0" fontId="14" fillId="3" borderId="18" xfId="0" applyFont="1" applyFill="1" applyBorder="1" applyAlignment="1">
      <alignment horizontal="left" vertical="center" wrapText="1"/>
    </xf>
    <xf numFmtId="0" fontId="14" fillId="0" borderId="0" xfId="0" applyFont="1" applyBorder="1" applyAlignment="1">
      <alignment horizontal="left" vertical="center"/>
      <protection locked="0" hidden="0"/>
    </xf>
    <xf numFmtId="0" fontId="14" fillId="0" borderId="0" xfId="0" applyFont="1" applyBorder="1" applyAlignment="1">
      <alignment horizontal="center" vertical="center"/>
    </xf>
    <xf numFmtId="167" fontId="14" fillId="0" borderId="0" xfId="0" applyNumberFormat="1" applyFont="1" applyBorder="1" applyAlignment="1">
      <alignment horizontal="center" vertical="center"/>
    </xf>
    <xf numFmtId="0" fontId="14" fillId="0" borderId="0" xfId="0" applyFont="1" applyBorder="1" applyAlignment="1">
      <alignment horizontal="center" vertical="center" wrapText="1"/>
    </xf>
    <xf numFmtId="0" fontId="14" fillId="0" borderId="18" xfId="0" applyFont="1" applyBorder="1" applyAlignment="1">
      <alignment horizontal="left" vertical="center"/>
    </xf>
    <xf numFmtId="49" fontId="14" fillId="3" borderId="0" xfId="0" applyNumberFormat="1" applyFont="1" applyFill="1" applyBorder="1" applyAlignment="1">
      <alignment horizontal="center" vertical="center"/>
    </xf>
    <xf numFmtId="167" fontId="14" fillId="3" borderId="0" xfId="0" applyNumberFormat="1" applyFont="1" applyFill="1" applyBorder="1" applyAlignment="1">
      <alignment horizontal="center" vertical="center"/>
    </xf>
    <xf numFmtId="0" fontId="14" fillId="3" borderId="0" xfId="0" applyFont="1" applyFill="1" applyBorder="1" applyAlignment="1">
      <alignment horizontal="center" vertical="center" wrapText="1"/>
    </xf>
    <xf numFmtId="0" fontId="14" fillId="0" borderId="30" xfId="0" applyFont="1" applyBorder="1" applyAlignment="1">
      <alignment horizontal="center" vertical="center"/>
    </xf>
    <xf numFmtId="0" fontId="14" fillId="0" borderId="31" xfId="0" applyFont="1" applyBorder="1" applyAlignment="1">
      <alignment horizontal="left" vertical="center"/>
      <protection locked="0" hidden="0"/>
    </xf>
    <xf numFmtId="0" fontId="14" fillId="0" borderId="31" xfId="0" applyFont="1" applyBorder="1" applyAlignment="1">
      <alignment horizontal="center" vertical="center"/>
    </xf>
    <xf numFmtId="167" fontId="14" fillId="0" borderId="31" xfId="0" applyNumberFormat="1" applyFont="1" applyBorder="1" applyAlignment="1">
      <alignment horizontal="center" vertical="center"/>
    </xf>
    <xf numFmtId="0" fontId="14" fillId="0" borderId="31" xfId="0" applyFont="1" applyBorder="1" applyAlignment="1">
      <alignment horizontal="center" vertical="center" wrapText="1"/>
    </xf>
    <xf numFmtId="0" fontId="14"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21650</xdr:colOff>
      <xdr:row>1</xdr:row>
      <xdr:rowOff>0</xdr:rowOff>
    </xdr:from>
    <xdr:to>
      <xdr:col>20</xdr:col>
      <xdr:colOff>455151</xdr:colOff>
      <xdr:row>8</xdr:row>
      <xdr:rowOff>0</xdr:rowOff>
    </xdr:to>
    <xdr:pic>
      <xdr:nvPicPr>
        <xdr:cNvPr id="2" name="图片 5" descr=" "/>
        <xdr:cNvPicPr/>
      </xdr:nvPicPr>
      <xdr:blipFill>
        <a:blip xmlns:r="http://schemas.openxmlformats.org/officeDocument/2006/relationships" r:embed="rId1"/>
        <a:srcRect/>
        <a:stretch>
          <a:fillRect/>
        </a:stretch>
      </xdr:blipFill>
      <xdr:spPr>
        <a:xfrm>
          <a:off x="8024096" y="205740"/>
          <a:ext cx="1347775" cy="140970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X90"/>
  <sheetViews>
    <sheetView tabSelected="1" workbookViewId="0" showGridLines="0" showRowColHeaders="0" zoomScale="37">
      <selection activeCell="Q32" sqref="Q32"/>
    </sheetView>
  </sheetViews>
  <sheetFormatPr defaultRowHeight="15.6" defaultColWidth="6"/>
  <cols>
    <col min="1" max="1" customWidth="1" width="3.3320312" style="1"/>
    <col min="2" max="18" customWidth="1" width="6.6640625" style="1"/>
    <col min="19" max="19" customWidth="1" width="6.6640625" style="1"/>
    <col min="20" max="16384" customWidth="1" width="6.6640625" style="1"/>
  </cols>
  <sheetData>
    <row r="1" spans="8:8">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ht="18.25">
      <c r="B3" s="14" t="s">
        <v>3</v>
      </c>
      <c r="C3" s="15" t="s">
        <v>525</v>
      </c>
      <c r="D3" s="16"/>
      <c r="E3" s="16"/>
      <c r="F3" s="16"/>
      <c r="G3" s="17"/>
      <c r="H3" s="7"/>
      <c r="I3" s="18" t="s">
        <v>4</v>
      </c>
      <c r="J3" s="19">
        <v>70.0</v>
      </c>
      <c r="K3" s="20">
        <f>INT(J3/2)</f>
        <v>35.0</v>
      </c>
      <c r="L3" s="21" t="s">
        <v>5</v>
      </c>
      <c r="M3" s="22">
        <v>60.0</v>
      </c>
      <c r="N3" s="23">
        <f>INT(M3/2)</f>
        <v>30.0</v>
      </c>
      <c r="O3" s="24" t="s">
        <v>6</v>
      </c>
      <c r="P3" s="25">
        <v>60.0</v>
      </c>
      <c r="Q3" s="26">
        <f>INT(P3/2)</f>
        <v>30.0</v>
      </c>
      <c r="R3" s="7"/>
      <c r="S3" s="27"/>
      <c r="T3" s="28"/>
      <c r="U3" s="29"/>
    </row>
    <row r="4" spans="8:8">
      <c r="B4" s="30" t="s">
        <v>7</v>
      </c>
      <c r="C4" s="31" t="s">
        <v>491</v>
      </c>
      <c r="D4" s="32"/>
      <c r="E4" s="33" t="s">
        <v>8</v>
      </c>
      <c r="F4" s="34" t="s">
        <v>9</v>
      </c>
      <c r="G4" s="35"/>
      <c r="H4" s="7"/>
      <c r="I4" s="36"/>
      <c r="J4" s="37"/>
      <c r="K4" s="38">
        <f>INT(J3/5)</f>
        <v>14.0</v>
      </c>
      <c r="L4" s="39"/>
      <c r="M4" s="22"/>
      <c r="N4" s="23">
        <f>INT(M3/5)</f>
        <v>12.0</v>
      </c>
      <c r="O4" s="40"/>
      <c r="P4" s="25"/>
      <c r="Q4" s="26">
        <f>INT(P3/5)</f>
        <v>12.0</v>
      </c>
      <c r="R4" s="7"/>
      <c r="S4" s="27"/>
      <c r="T4" s="28"/>
      <c r="U4" s="29"/>
    </row>
    <row r="5" spans="8:8">
      <c r="B5" s="14" t="s">
        <v>10</v>
      </c>
      <c r="C5" s="15" t="s">
        <v>498</v>
      </c>
      <c r="D5" s="16"/>
      <c r="E5" s="16"/>
      <c r="F5" s="16"/>
      <c r="G5" s="17"/>
      <c r="H5" s="7"/>
      <c r="I5" s="41" t="s">
        <v>11</v>
      </c>
      <c r="J5" s="42">
        <v>65.0</v>
      </c>
      <c r="K5" s="23">
        <f t="shared" si="0" ref="K5">INT(J5/2)</f>
        <v>32.0</v>
      </c>
      <c r="L5" s="24" t="s">
        <v>12</v>
      </c>
      <c r="M5" s="25">
        <v>85.0</v>
      </c>
      <c r="N5" s="20">
        <f t="shared" si="1" ref="N5">INT(M5/2)</f>
        <v>42.0</v>
      </c>
      <c r="O5" s="21" t="s">
        <v>13</v>
      </c>
      <c r="P5" s="22">
        <v>70.0</v>
      </c>
      <c r="Q5" s="43">
        <f>INT(P5/2)</f>
        <v>35.0</v>
      </c>
      <c r="R5" s="7"/>
      <c r="S5" s="27"/>
      <c r="T5" s="28"/>
      <c r="U5" s="29"/>
    </row>
    <row r="6" spans="8:8">
      <c r="B6" s="30" t="s">
        <v>14</v>
      </c>
      <c r="C6" s="44">
        <v>35.0</v>
      </c>
      <c r="D6" s="45"/>
      <c r="E6" s="33" t="s">
        <v>15</v>
      </c>
      <c r="F6" s="46" t="s">
        <v>484</v>
      </c>
      <c r="G6" s="47"/>
      <c r="H6" s="7"/>
      <c r="I6" s="48"/>
      <c r="J6" s="49"/>
      <c r="K6" s="50">
        <f t="shared" si="2" ref="K6">INT(J5/5)</f>
        <v>13.0</v>
      </c>
      <c r="L6" s="40"/>
      <c r="M6" s="25"/>
      <c r="N6" s="20">
        <f t="shared" si="3" ref="N6">INT(M5/5)</f>
        <v>17.0</v>
      </c>
      <c r="O6" s="39"/>
      <c r="P6" s="22"/>
      <c r="Q6" s="43">
        <f>INT(P5/5)</f>
        <v>14.0</v>
      </c>
      <c r="R6" s="7"/>
      <c r="S6" s="27"/>
      <c r="T6" s="28"/>
      <c r="U6" s="29"/>
    </row>
    <row r="7" spans="8:8" ht="16.5" customHeight="1">
      <c r="B7" s="14" t="s">
        <v>16</v>
      </c>
      <c r="C7" s="15"/>
      <c r="D7" s="16"/>
      <c r="E7" s="16"/>
      <c r="F7" s="16"/>
      <c r="G7" s="17"/>
      <c r="H7" s="7"/>
      <c r="I7" s="18" t="s">
        <v>17</v>
      </c>
      <c r="J7" s="19">
        <v>75.0</v>
      </c>
      <c r="K7" s="20">
        <f t="shared" si="4" ref="K7">INT(J7/2)</f>
        <v>37.0</v>
      </c>
      <c r="L7" s="21" t="s">
        <v>18</v>
      </c>
      <c r="M7" s="22">
        <v>60.0</v>
      </c>
      <c r="N7" s="23">
        <f t="shared" si="5" ref="N7">INT(M7/2)</f>
        <v>30.0</v>
      </c>
      <c r="O7" s="24" t="s">
        <v>19</v>
      </c>
      <c r="P7" s="51">
        <f>(IF(IF((J3-J7)&gt;0,1,0)=IF((M3-J7)&gt;0,1,0),IF(IF((J3-J7)&gt;0,1,0)=1,9,7),8))-LOOKUP(C6,{0,40,50,60,70,80,90},{0,1,2,3,4,5,6})+Q7+Q8</f>
        <v>7.0</v>
      </c>
      <c r="Q7" s="52">
        <v>1.0</v>
      </c>
      <c r="R7" s="7"/>
      <c r="S7" s="27"/>
      <c r="T7" s="28"/>
      <c r="U7" s="29"/>
    </row>
    <row r="8" spans="8:8" ht="16.2">
      <c r="B8" s="53" t="s">
        <v>20</v>
      </c>
      <c r="C8" s="54"/>
      <c r="D8" s="55"/>
      <c r="E8" s="55"/>
      <c r="F8" s="55"/>
      <c r="G8" s="56"/>
      <c r="H8" s="7"/>
      <c r="I8" s="57"/>
      <c r="J8" s="58"/>
      <c r="K8" s="59">
        <f t="shared" si="6" ref="K8">INT(J7/5)</f>
        <v>15.0</v>
      </c>
      <c r="L8" s="60"/>
      <c r="M8" s="61"/>
      <c r="N8" s="62">
        <f t="shared" si="7" ref="N8">INT(M7/5)</f>
        <v>12.0</v>
      </c>
      <c r="O8" s="63"/>
      <c r="P8" s="64"/>
      <c r="Q8" s="65">
        <v>-1.0</v>
      </c>
      <c r="R8" s="7"/>
      <c r="S8" s="66"/>
      <c r="T8" s="67"/>
      <c r="U8" s="68"/>
    </row>
    <row r="9" spans="8:8">
      <c r="B9" s="7"/>
      <c r="C9" s="7"/>
      <c r="D9" s="7"/>
      <c r="E9" s="7"/>
      <c r="F9" s="7"/>
      <c r="G9" s="7"/>
      <c r="H9" s="7"/>
      <c r="I9" s="7"/>
      <c r="J9" s="7"/>
      <c r="K9" s="7"/>
      <c r="L9" s="7"/>
      <c r="M9" s="7"/>
      <c r="N9" s="7"/>
      <c r="O9" s="7"/>
      <c r="P9" s="7"/>
      <c r="Q9" s="7"/>
      <c r="R9" s="7"/>
      <c r="S9" s="69"/>
      <c r="T9" s="69"/>
      <c r="U9" s="69"/>
    </row>
    <row r="10" spans="8:8" ht="16.5" customHeight="1">
      <c r="B10" s="70" t="s">
        <v>21</v>
      </c>
      <c r="C10" s="71"/>
      <c r="D10" s="72">
        <v>14.0</v>
      </c>
      <c r="E10" s="73" t="str">
        <f>"/"&amp;INT((J7+J5)/10)</f>
        <v>/14</v>
      </c>
      <c r="F10" s="74" t="s">
        <v>22</v>
      </c>
      <c r="G10" s="75"/>
      <c r="H10" s="76">
        <v>60.0</v>
      </c>
      <c r="I10" s="77" t="str">
        <f>"/"&amp;MIN(P3,99-I26)</f>
        <v>/60</v>
      </c>
      <c r="J10" s="78" t="s">
        <v>23</v>
      </c>
      <c r="K10" s="79"/>
      <c r="L10" s="72">
        <v>75.0</v>
      </c>
      <c r="M10" s="80"/>
      <c r="N10" s="74" t="s">
        <v>24</v>
      </c>
      <c r="O10" s="75"/>
      <c r="P10" s="76">
        <v>9.0</v>
      </c>
      <c r="Q10" s="77" t="str">
        <f>"/"&amp;INT(P3/5)</f>
        <v>/12</v>
      </c>
      <c r="R10" s="81" t="s">
        <v>25</v>
      </c>
      <c r="S10" s="81"/>
      <c r="T10" s="82" t="s">
        <v>26</v>
      </c>
      <c r="U10" s="83"/>
    </row>
    <row r="11" spans="8:8">
      <c r="B11" s="84"/>
      <c r="C11" s="85"/>
      <c r="D11" s="86"/>
      <c r="E11" s="87"/>
      <c r="F11" s="88"/>
      <c r="G11" s="89"/>
      <c r="H11" s="90"/>
      <c r="I11" s="91"/>
      <c r="J11" s="63"/>
      <c r="K11" s="92"/>
      <c r="L11" s="86"/>
      <c r="M11" s="93"/>
      <c r="N11" s="88"/>
      <c r="O11" s="89"/>
      <c r="P11" s="90"/>
      <c r="Q11" s="91"/>
      <c r="R11" s="63"/>
      <c r="S11" s="63"/>
      <c r="T11" s="94" t="s">
        <v>27</v>
      </c>
      <c r="U11" s="95"/>
    </row>
    <row r="12" spans="8:8" ht="17.25" customHeight="1">
      <c r="B12" s="96" t="str">
        <f>IF(D12=0," ","职业序号：")</f>
        <v>职业序号：</v>
      </c>
      <c r="C12" s="96"/>
      <c r="D12" s="97">
        <v>88.0</v>
      </c>
      <c r="E12" s="98" t="str">
        <f>IF(D12=0," ","  本职技能："&amp;LOOKUP(D12,职业列表!A2:A116,职业列表!G2:G116))</f>
        <v>  本职技能：技艺（表演）或乔装，射击，法律，聆听，一项社交技能（魅惑、话术、恐吓、说服），心理学，侦查，一项其他技能。</v>
      </c>
      <c r="F12" s="99"/>
      <c r="G12" s="100"/>
      <c r="H12" s="99"/>
      <c r="I12" s="101"/>
      <c r="J12" s="101"/>
      <c r="K12" s="101"/>
      <c r="L12" s="101"/>
      <c r="M12" s="101"/>
      <c r="N12" s="101"/>
      <c r="O12" s="101"/>
      <c r="P12" s="101"/>
      <c r="Q12" s="101"/>
      <c r="R12" s="101"/>
      <c r="S12" s="101"/>
      <c r="T12" s="101"/>
      <c r="U12" s="101"/>
    </row>
    <row r="13" spans="8:8">
      <c r="B13" s="8" t="s">
        <v>28</v>
      </c>
      <c r="C13" s="9"/>
      <c r="D13" s="9"/>
      <c r="E13" s="9"/>
      <c r="F13" s="9"/>
      <c r="G13" s="9"/>
      <c r="H13" s="9"/>
      <c r="I13" s="9"/>
      <c r="J13" s="9"/>
      <c r="K13" s="9"/>
      <c r="L13" s="9"/>
      <c r="M13" s="9"/>
      <c r="N13" s="9"/>
      <c r="O13" s="9"/>
      <c r="P13" s="9"/>
      <c r="Q13" s="9"/>
      <c r="R13" s="9"/>
      <c r="S13" s="9"/>
      <c r="T13" s="9"/>
      <c r="U13" s="10"/>
    </row>
    <row r="14" spans="8:8">
      <c r="B14" s="102" t="s">
        <v>29</v>
      </c>
      <c r="C14" s="103"/>
      <c r="D14" s="103"/>
      <c r="E14" s="104" t="s">
        <v>30</v>
      </c>
      <c r="F14" s="104" t="s">
        <v>31</v>
      </c>
      <c r="G14" s="104" t="s">
        <v>10</v>
      </c>
      <c r="H14" s="104" t="s">
        <v>32</v>
      </c>
      <c r="I14" s="103" t="s">
        <v>33</v>
      </c>
      <c r="J14" s="103"/>
      <c r="K14" s="105"/>
      <c r="L14" s="106" t="s">
        <v>29</v>
      </c>
      <c r="M14" s="103"/>
      <c r="N14" s="103"/>
      <c r="O14" s="104" t="s">
        <v>30</v>
      </c>
      <c r="P14" s="104" t="s">
        <v>31</v>
      </c>
      <c r="Q14" s="104" t="s">
        <v>10</v>
      </c>
      <c r="R14" s="104" t="s">
        <v>32</v>
      </c>
      <c r="S14" s="103" t="s">
        <v>33</v>
      </c>
      <c r="T14" s="103"/>
      <c r="U14" s="107"/>
    </row>
    <row r="15" spans="8:8">
      <c r="B15" s="108" t="s">
        <v>34</v>
      </c>
      <c r="C15" s="109"/>
      <c r="D15" s="109"/>
      <c r="E15" s="110">
        <v>5.0</v>
      </c>
      <c r="F15" s="111"/>
      <c r="G15" s="110"/>
      <c r="H15" s="110"/>
      <c r="I15" s="50">
        <f>SUM(E15:H15)</f>
        <v>5.0</v>
      </c>
      <c r="J15" s="50">
        <f>INT(I15/2)</f>
        <v>2.0</v>
      </c>
      <c r="K15" s="112">
        <f>INT(I15/5)</f>
        <v>1.0</v>
      </c>
      <c r="L15" s="113" t="s">
        <v>35</v>
      </c>
      <c r="M15" s="114"/>
      <c r="N15" s="114"/>
      <c r="O15" s="110">
        <v>5.0</v>
      </c>
      <c r="P15" s="111"/>
      <c r="Q15" s="110">
        <v>35.0</v>
      </c>
      <c r="R15" s="110">
        <v>15.0</v>
      </c>
      <c r="S15" s="50">
        <f t="shared" si="8" ref="S15:S26">SUM(O15:R15)</f>
        <v>55.0</v>
      </c>
      <c r="T15" s="50">
        <f t="shared" si="9" ref="T15:T26">INT(S15/2)</f>
        <v>27.0</v>
      </c>
      <c r="U15" s="115">
        <f t="shared" si="10" ref="U15:U26">INT(S15/5)</f>
        <v>11.0</v>
      </c>
    </row>
    <row r="16" spans="8:8">
      <c r="B16" s="116" t="s">
        <v>36</v>
      </c>
      <c r="C16" s="117"/>
      <c r="D16" s="117"/>
      <c r="E16" s="118">
        <v>1.0</v>
      </c>
      <c r="F16" s="119"/>
      <c r="G16" s="118"/>
      <c r="H16" s="118"/>
      <c r="I16" s="38">
        <f t="shared" si="11" ref="I16:I27">SUM(E16:H16)</f>
        <v>1.0</v>
      </c>
      <c r="J16" s="38">
        <f t="shared" si="12" ref="J16:J27">INT(I16/2)</f>
        <v>0.0</v>
      </c>
      <c r="K16" s="120">
        <f t="shared" si="13" ref="K16:K27">INT(I16/5)</f>
        <v>0.0</v>
      </c>
      <c r="L16" s="121" t="s">
        <v>37</v>
      </c>
      <c r="M16" s="117"/>
      <c r="N16" s="117"/>
      <c r="O16" s="118"/>
      <c r="P16" s="119"/>
      <c r="Q16" s="118"/>
      <c r="R16" s="118"/>
      <c r="S16" s="38">
        <f t="shared" si="8"/>
        <v>0.0</v>
      </c>
      <c r="T16" s="38">
        <f t="shared" si="9"/>
        <v>0.0</v>
      </c>
      <c r="U16" s="122">
        <f t="shared" si="10"/>
        <v>0.0</v>
      </c>
    </row>
    <row r="17" spans="8:8">
      <c r="B17" s="108" t="s">
        <v>38</v>
      </c>
      <c r="C17" s="109"/>
      <c r="D17" s="109"/>
      <c r="E17" s="110">
        <v>5.0</v>
      </c>
      <c r="F17" s="111"/>
      <c r="G17" s="110"/>
      <c r="H17" s="110"/>
      <c r="I17" s="50">
        <f t="shared" si="11"/>
        <v>5.0</v>
      </c>
      <c r="J17" s="50">
        <f t="shared" si="12"/>
        <v>2.0</v>
      </c>
      <c r="K17" s="112">
        <f t="shared" si="13"/>
        <v>1.0</v>
      </c>
      <c r="L17" s="113" t="s">
        <v>39</v>
      </c>
      <c r="M17" s="114"/>
      <c r="N17" s="114"/>
      <c r="O17" s="123">
        <v>20.0</v>
      </c>
      <c r="P17" s="111"/>
      <c r="Q17" s="110">
        <v>30.0</v>
      </c>
      <c r="R17" s="110">
        <v>20.0</v>
      </c>
      <c r="S17" s="50">
        <f t="shared" si="8"/>
        <v>70.0</v>
      </c>
      <c r="T17" s="50">
        <f t="shared" si="9"/>
        <v>35.0</v>
      </c>
      <c r="U17" s="115">
        <f t="shared" si="10"/>
        <v>14.0</v>
      </c>
    </row>
    <row r="18" spans="8:8">
      <c r="B18" s="116" t="s">
        <v>40</v>
      </c>
      <c r="C18" s="117"/>
      <c r="D18" s="117"/>
      <c r="E18" s="118">
        <v>1.0</v>
      </c>
      <c r="F18" s="119"/>
      <c r="G18" s="118"/>
      <c r="H18" s="118"/>
      <c r="I18" s="38">
        <f t="shared" si="11"/>
        <v>1.0</v>
      </c>
      <c r="J18" s="38">
        <f t="shared" si="12"/>
        <v>0.0</v>
      </c>
      <c r="K18" s="120">
        <f t="shared" si="13"/>
        <v>0.0</v>
      </c>
      <c r="L18" s="121" t="s">
        <v>41</v>
      </c>
      <c r="M18" s="117"/>
      <c r="N18" s="117"/>
      <c r="O18" s="118">
        <v>1.0</v>
      </c>
      <c r="P18" s="119"/>
      <c r="Q18" s="118"/>
      <c r="R18" s="118"/>
      <c r="S18" s="38">
        <f t="shared" si="8"/>
        <v>1.0</v>
      </c>
      <c r="T18" s="38">
        <f t="shared" si="9"/>
        <v>0.0</v>
      </c>
      <c r="U18" s="122">
        <f t="shared" si="10"/>
        <v>0.0</v>
      </c>
    </row>
    <row r="19" spans="8:8">
      <c r="B19" s="124" t="s">
        <v>42</v>
      </c>
      <c r="C19" s="109"/>
      <c r="D19" s="109"/>
      <c r="E19" s="110">
        <v>5.0</v>
      </c>
      <c r="F19" s="111"/>
      <c r="G19" s="110"/>
      <c r="H19" s="110"/>
      <c r="I19" s="50">
        <f t="shared" si="11"/>
        <v>5.0</v>
      </c>
      <c r="J19" s="50">
        <f t="shared" si="12"/>
        <v>2.0</v>
      </c>
      <c r="K19" s="125">
        <f t="shared" si="13"/>
        <v>1.0</v>
      </c>
      <c r="L19" s="113" t="s">
        <v>43</v>
      </c>
      <c r="M19" s="114"/>
      <c r="N19" s="114"/>
      <c r="O19" s="123">
        <v>10.0</v>
      </c>
      <c r="P19" s="126"/>
      <c r="Q19" s="110"/>
      <c r="R19" s="110"/>
      <c r="S19" s="50">
        <f t="shared" si="8"/>
        <v>10.0</v>
      </c>
      <c r="T19" s="50">
        <f t="shared" si="9"/>
        <v>5.0</v>
      </c>
      <c r="U19" s="115">
        <f t="shared" si="10"/>
        <v>2.0</v>
      </c>
    </row>
    <row r="20" spans="8:8">
      <c r="B20" s="108"/>
      <c r="C20" s="117"/>
      <c r="D20" s="117"/>
      <c r="E20" s="118">
        <v>5.0</v>
      </c>
      <c r="F20" s="119"/>
      <c r="G20" s="118"/>
      <c r="H20" s="118"/>
      <c r="I20" s="38">
        <f t="shared" si="11"/>
        <v>5.0</v>
      </c>
      <c r="J20" s="38">
        <f t="shared" si="12"/>
        <v>2.0</v>
      </c>
      <c r="K20" s="120">
        <f t="shared" si="13"/>
        <v>1.0</v>
      </c>
      <c r="L20" s="121" t="s">
        <v>44</v>
      </c>
      <c r="M20" s="117"/>
      <c r="N20" s="117"/>
      <c r="O20" s="118">
        <v>1.0</v>
      </c>
      <c r="P20" s="119"/>
      <c r="Q20" s="118"/>
      <c r="R20" s="118"/>
      <c r="S20" s="38">
        <f t="shared" si="8"/>
        <v>1.0</v>
      </c>
      <c r="T20" s="38">
        <f t="shared" si="9"/>
        <v>0.0</v>
      </c>
      <c r="U20" s="122">
        <f t="shared" si="10"/>
        <v>0.0</v>
      </c>
    </row>
    <row r="21" spans="8:8">
      <c r="B21" s="108"/>
      <c r="C21" s="109"/>
      <c r="D21" s="109"/>
      <c r="E21" s="110">
        <v>5.0</v>
      </c>
      <c r="F21" s="111"/>
      <c r="G21" s="110"/>
      <c r="H21" s="110"/>
      <c r="I21" s="50">
        <f t="shared" si="11"/>
        <v>5.0</v>
      </c>
      <c r="J21" s="50">
        <f t="shared" si="12"/>
        <v>2.0</v>
      </c>
      <c r="K21" s="125">
        <f t="shared" si="13"/>
        <v>1.0</v>
      </c>
      <c r="L21" s="113" t="s">
        <v>45</v>
      </c>
      <c r="M21" s="114"/>
      <c r="N21" s="114"/>
      <c r="O21" s="123">
        <v>10.0</v>
      </c>
      <c r="P21" s="111"/>
      <c r="Q21" s="110"/>
      <c r="R21" s="110"/>
      <c r="S21" s="50">
        <f t="shared" si="8"/>
        <v>10.0</v>
      </c>
      <c r="T21" s="50">
        <f t="shared" si="9"/>
        <v>5.0</v>
      </c>
      <c r="U21" s="115">
        <f t="shared" si="10"/>
        <v>2.0</v>
      </c>
    </row>
    <row r="22" spans="8:8">
      <c r="B22" s="116" t="s">
        <v>46</v>
      </c>
      <c r="C22" s="117"/>
      <c r="D22" s="117"/>
      <c r="E22" s="118">
        <v>15.0</v>
      </c>
      <c r="F22" s="119"/>
      <c r="G22" s="118"/>
      <c r="H22" s="118"/>
      <c r="I22" s="38">
        <f t="shared" si="11"/>
        <v>15.0</v>
      </c>
      <c r="J22" s="38">
        <f t="shared" si="12"/>
        <v>7.0</v>
      </c>
      <c r="K22" s="120">
        <f t="shared" si="13"/>
        <v>3.0</v>
      </c>
      <c r="L22" s="121" t="s">
        <v>47</v>
      </c>
      <c r="M22" s="117"/>
      <c r="N22" s="117"/>
      <c r="O22" s="118">
        <v>10.0</v>
      </c>
      <c r="P22" s="119"/>
      <c r="Q22" s="118"/>
      <c r="R22" s="118"/>
      <c r="S22" s="38">
        <f t="shared" si="8"/>
        <v>10.0</v>
      </c>
      <c r="T22" s="38">
        <f t="shared" si="9"/>
        <v>5.0</v>
      </c>
      <c r="U22" s="122">
        <f t="shared" si="10"/>
        <v>2.0</v>
      </c>
    </row>
    <row r="23" spans="8:8">
      <c r="B23" s="108" t="s">
        <v>48</v>
      </c>
      <c r="C23" s="109"/>
      <c r="D23" s="109"/>
      <c r="E23" s="110">
        <v>20.0</v>
      </c>
      <c r="F23" s="111"/>
      <c r="G23" s="110"/>
      <c r="H23" s="110"/>
      <c r="I23" s="50">
        <f t="shared" si="11"/>
        <v>20.0</v>
      </c>
      <c r="J23" s="50">
        <f t="shared" si="12"/>
        <v>10.0</v>
      </c>
      <c r="K23" s="125">
        <f t="shared" si="13"/>
        <v>4.0</v>
      </c>
      <c r="L23" s="113" t="s">
        <v>49</v>
      </c>
      <c r="M23" s="114"/>
      <c r="N23" s="114"/>
      <c r="O23" s="123">
        <v>5.0</v>
      </c>
      <c r="P23" s="126"/>
      <c r="Q23" s="110"/>
      <c r="R23" s="110"/>
      <c r="S23" s="50">
        <f t="shared" si="8"/>
        <v>5.0</v>
      </c>
      <c r="T23" s="50">
        <f t="shared" si="9"/>
        <v>2.0</v>
      </c>
      <c r="U23" s="115">
        <f t="shared" si="10"/>
        <v>1.0</v>
      </c>
    </row>
    <row r="24" spans="8:8">
      <c r="B24" s="116" t="str">
        <f>IF(F4="现代","电脑使用","[不可用]")</f>
        <v>电脑使用</v>
      </c>
      <c r="C24" s="117"/>
      <c r="D24" s="117"/>
      <c r="E24" s="118">
        <v>5.0</v>
      </c>
      <c r="F24" s="119"/>
      <c r="G24" s="118"/>
      <c r="H24" s="118"/>
      <c r="I24" s="38">
        <f t="shared" si="11"/>
        <v>5.0</v>
      </c>
      <c r="J24" s="38">
        <f t="shared" si="12"/>
        <v>2.0</v>
      </c>
      <c r="K24" s="120">
        <f t="shared" si="13"/>
        <v>1.0</v>
      </c>
      <c r="L24" s="127" t="s">
        <v>50</v>
      </c>
      <c r="M24" s="127"/>
      <c r="N24" s="121"/>
      <c r="O24" s="118">
        <v>1.0</v>
      </c>
      <c r="P24" s="119"/>
      <c r="Q24" s="118"/>
      <c r="R24" s="118"/>
      <c r="S24" s="38">
        <f t="shared" si="8"/>
        <v>1.0</v>
      </c>
      <c r="T24" s="38">
        <f t="shared" si="9"/>
        <v>0.0</v>
      </c>
      <c r="U24" s="122">
        <f t="shared" si="10"/>
        <v>0.0</v>
      </c>
    </row>
    <row r="25" spans="8:8">
      <c r="B25" s="108" t="s">
        <v>51</v>
      </c>
      <c r="C25" s="109"/>
      <c r="D25" s="109"/>
      <c r="E25" s="110">
        <v>45.0</v>
      </c>
      <c r="F25" s="111" t="s">
        <v>52</v>
      </c>
      <c r="G25" s="110"/>
      <c r="H25" s="110" t="s">
        <v>52</v>
      </c>
      <c r="I25" s="50">
        <f t="shared" si="11"/>
        <v>45.0</v>
      </c>
      <c r="J25" s="50">
        <f t="shared" si="12"/>
        <v>22.0</v>
      </c>
      <c r="K25" s="125">
        <f t="shared" si="13"/>
        <v>9.0</v>
      </c>
      <c r="L25" s="128" t="s">
        <v>53</v>
      </c>
      <c r="M25" s="128"/>
      <c r="N25" s="113"/>
      <c r="O25" s="123">
        <v>10.0</v>
      </c>
      <c r="P25" s="126"/>
      <c r="Q25" s="110"/>
      <c r="R25" s="110"/>
      <c r="S25" s="50">
        <f t="shared" si="8"/>
        <v>10.0</v>
      </c>
      <c r="T25" s="50">
        <f t="shared" si="9"/>
        <v>5.0</v>
      </c>
      <c r="U25" s="115">
        <f t="shared" si="10"/>
        <v>2.0</v>
      </c>
    </row>
    <row r="26" spans="8:8">
      <c r="B26" s="116" t="s">
        <v>54</v>
      </c>
      <c r="C26" s="117"/>
      <c r="D26" s="117"/>
      <c r="E26" s="118">
        <v>0.0</v>
      </c>
      <c r="F26" s="119"/>
      <c r="G26" s="118" t="s">
        <v>52</v>
      </c>
      <c r="H26" s="118" t="s">
        <v>52</v>
      </c>
      <c r="I26" s="38">
        <f t="shared" si="11"/>
        <v>0.0</v>
      </c>
      <c r="J26" s="38">
        <f t="shared" si="12"/>
        <v>0.0</v>
      </c>
      <c r="K26" s="120">
        <f t="shared" si="13"/>
        <v>0.0</v>
      </c>
      <c r="L26" s="129" t="s">
        <v>55</v>
      </c>
      <c r="M26" s="130"/>
      <c r="N26" s="121"/>
      <c r="O26" s="118">
        <v>1.0</v>
      </c>
      <c r="P26" s="119"/>
      <c r="Q26" s="118"/>
      <c r="R26" s="118"/>
      <c r="S26" s="38">
        <f t="shared" si="8"/>
        <v>1.0</v>
      </c>
      <c r="T26" s="38">
        <f t="shared" si="9"/>
        <v>0.0</v>
      </c>
      <c r="U26" s="122">
        <f t="shared" si="10"/>
        <v>0.0</v>
      </c>
    </row>
    <row r="27" spans="8:8">
      <c r="B27" s="131" t="s">
        <v>56</v>
      </c>
      <c r="C27" s="114"/>
      <c r="D27" s="114"/>
      <c r="E27" s="123">
        <v>5.0</v>
      </c>
      <c r="F27" s="126"/>
      <c r="G27" s="110"/>
      <c r="H27" s="110">
        <v>30.0</v>
      </c>
      <c r="I27" s="50">
        <f t="shared" si="11"/>
        <v>35.0</v>
      </c>
      <c r="J27" s="50">
        <f t="shared" si="12"/>
        <v>17.0</v>
      </c>
      <c r="K27" s="125">
        <f t="shared" si="13"/>
        <v>7.0</v>
      </c>
      <c r="L27" s="128" t="s">
        <v>57</v>
      </c>
      <c r="M27" s="128"/>
      <c r="N27" s="113"/>
      <c r="O27" s="123">
        <v>1.0</v>
      </c>
      <c r="P27" s="126"/>
      <c r="Q27" s="110"/>
      <c r="R27" s="110"/>
      <c r="S27" s="50">
        <f t="shared" si="14" ref="S27:S42">SUM(O27:R27)</f>
        <v>1.0</v>
      </c>
      <c r="T27" s="50">
        <f t="shared" si="15" ref="T27:T41">INT(S27/2)</f>
        <v>0.0</v>
      </c>
      <c r="U27" s="115">
        <f t="shared" si="16" ref="U27:U41">INT(S27/5)</f>
        <v>0.0</v>
      </c>
    </row>
    <row r="28" spans="8:8">
      <c r="B28" s="116" t="s">
        <v>58</v>
      </c>
      <c r="C28" s="117"/>
      <c r="D28" s="117"/>
      <c r="E28" s="118">
        <f>INT(M3/2)</f>
        <v>30.0</v>
      </c>
      <c r="F28" s="119"/>
      <c r="G28" s="118"/>
      <c r="H28" s="118"/>
      <c r="I28" s="38">
        <f t="shared" si="17" ref="I28:I46">SUM(E28:H28)</f>
        <v>30.0</v>
      </c>
      <c r="J28" s="38">
        <f t="shared" si="18" ref="J28:J46">INT(I28/2)</f>
        <v>15.0</v>
      </c>
      <c r="K28" s="120">
        <f t="shared" si="19" ref="K28:K46">INT(I28/5)</f>
        <v>6.0</v>
      </c>
      <c r="L28" s="127" t="s">
        <v>59</v>
      </c>
      <c r="M28" s="127"/>
      <c r="N28" s="121"/>
      <c r="O28" s="118">
        <v>10.0</v>
      </c>
      <c r="P28" s="119"/>
      <c r="Q28" s="118">
        <v>25.0</v>
      </c>
      <c r="R28" s="118"/>
      <c r="S28" s="38">
        <f t="shared" si="14"/>
        <v>35.0</v>
      </c>
      <c r="T28" s="38">
        <f t="shared" si="15"/>
        <v>17.0</v>
      </c>
      <c r="U28" s="122">
        <f t="shared" si="16"/>
        <v>7.0</v>
      </c>
    </row>
    <row r="29" spans="8:8">
      <c r="B29" s="131" t="s">
        <v>60</v>
      </c>
      <c r="C29" s="114"/>
      <c r="D29" s="114"/>
      <c r="E29" s="123">
        <v>20.0</v>
      </c>
      <c r="F29" s="126"/>
      <c r="G29" s="110"/>
      <c r="H29" s="110"/>
      <c r="I29" s="50">
        <f t="shared" si="17"/>
        <v>20.0</v>
      </c>
      <c r="J29" s="50">
        <f t="shared" si="18"/>
        <v>10.0</v>
      </c>
      <c r="K29" s="125">
        <f t="shared" si="19"/>
        <v>4.0</v>
      </c>
      <c r="L29" s="128" t="s">
        <v>61</v>
      </c>
      <c r="M29" s="128"/>
      <c r="N29" s="113"/>
      <c r="O29" s="123">
        <v>5.0</v>
      </c>
      <c r="P29" s="126"/>
      <c r="Q29" s="110"/>
      <c r="R29" s="110"/>
      <c r="S29" s="50">
        <f t="shared" si="14"/>
        <v>5.0</v>
      </c>
      <c r="T29" s="50">
        <f t="shared" si="15"/>
        <v>2.0</v>
      </c>
      <c r="U29" s="115">
        <f t="shared" si="16"/>
        <v>1.0</v>
      </c>
    </row>
    <row r="30" spans="8:8">
      <c r="B30" s="116" t="s">
        <v>62</v>
      </c>
      <c r="C30" s="117"/>
      <c r="D30" s="117"/>
      <c r="E30" s="118">
        <v>10.0</v>
      </c>
      <c r="F30" s="119"/>
      <c r="G30" s="118"/>
      <c r="H30" s="118"/>
      <c r="I30" s="38">
        <f t="shared" si="17"/>
        <v>10.0</v>
      </c>
      <c r="J30" s="38">
        <f t="shared" si="18"/>
        <v>5.0</v>
      </c>
      <c r="K30" s="120">
        <f t="shared" si="19"/>
        <v>2.0</v>
      </c>
      <c r="L30" s="132" t="s">
        <v>63</v>
      </c>
      <c r="M30" s="130"/>
      <c r="N30" s="121"/>
      <c r="O30" s="118">
        <v>1.0</v>
      </c>
      <c r="P30" s="119"/>
      <c r="Q30" s="118"/>
      <c r="R30" s="118"/>
      <c r="S30" s="38">
        <f t="shared" si="14"/>
        <v>1.0</v>
      </c>
      <c r="T30" s="38">
        <f t="shared" si="15"/>
        <v>0.0</v>
      </c>
      <c r="U30" s="122">
        <f t="shared" si="16"/>
        <v>0.0</v>
      </c>
    </row>
    <row r="31" spans="8:8">
      <c r="B31" s="131" t="str">
        <f>IF(F4="现代","电子学","[不可用]")</f>
        <v>电子学</v>
      </c>
      <c r="C31" s="114"/>
      <c r="D31" s="114"/>
      <c r="E31" s="123">
        <v>1.0</v>
      </c>
      <c r="F31" s="126"/>
      <c r="G31" s="110"/>
      <c r="H31" s="110"/>
      <c r="I31" s="50">
        <f t="shared" si="17"/>
        <v>1.0</v>
      </c>
      <c r="J31" s="50">
        <f t="shared" si="18"/>
        <v>0.0</v>
      </c>
      <c r="K31" s="125">
        <f t="shared" si="19"/>
        <v>0.0</v>
      </c>
      <c r="L31" s="133"/>
      <c r="M31" s="134"/>
      <c r="N31" s="113"/>
      <c r="O31" s="123">
        <v>1.0</v>
      </c>
      <c r="P31" s="126"/>
      <c r="Q31" s="110"/>
      <c r="R31" s="110"/>
      <c r="S31" s="50">
        <f t="shared" si="14"/>
        <v>1.0</v>
      </c>
      <c r="T31" s="50">
        <f t="shared" si="15"/>
        <v>0.0</v>
      </c>
      <c r="U31" s="115">
        <f t="shared" si="16"/>
        <v>0.0</v>
      </c>
    </row>
    <row r="32" spans="8:8">
      <c r="B32" s="116" t="s">
        <v>64</v>
      </c>
      <c r="C32" s="117"/>
      <c r="D32" s="117"/>
      <c r="E32" s="118">
        <v>5.0</v>
      </c>
      <c r="F32" s="119"/>
      <c r="G32" s="118"/>
      <c r="H32" s="118"/>
      <c r="I32" s="38">
        <f t="shared" si="17"/>
        <v>5.0</v>
      </c>
      <c r="J32" s="38">
        <f t="shared" si="18"/>
        <v>2.0</v>
      </c>
      <c r="K32" s="120">
        <f t="shared" si="19"/>
        <v>1.0</v>
      </c>
      <c r="L32" s="135"/>
      <c r="M32" s="130"/>
      <c r="N32" s="121"/>
      <c r="O32" s="118">
        <v>1.0</v>
      </c>
      <c r="P32" s="119"/>
      <c r="Q32" s="118"/>
      <c r="R32" s="118"/>
      <c r="S32" s="38">
        <f t="shared" si="14"/>
        <v>1.0</v>
      </c>
      <c r="T32" s="38">
        <f t="shared" si="15"/>
        <v>0.0</v>
      </c>
      <c r="U32" s="122">
        <f t="shared" si="16"/>
        <v>0.0</v>
      </c>
    </row>
    <row r="33" spans="8:8">
      <c r="B33" s="131" t="s">
        <v>65</v>
      </c>
      <c r="C33" s="114" t="s">
        <v>66</v>
      </c>
      <c r="D33" s="114"/>
      <c r="E33" s="123">
        <f>LOOKUP(C33,分支技能!H4:H11,分支技能!I4:I11)</f>
        <v>25.0</v>
      </c>
      <c r="F33" s="126"/>
      <c r="G33" s="110">
        <v>40.0</v>
      </c>
      <c r="H33" s="110"/>
      <c r="I33" s="50">
        <f t="shared" si="17"/>
        <v>65.0</v>
      </c>
      <c r="J33" s="50">
        <f t="shared" si="18"/>
        <v>32.0</v>
      </c>
      <c r="K33" s="125">
        <f t="shared" si="19"/>
        <v>13.0</v>
      </c>
      <c r="L33" s="128" t="s">
        <v>67</v>
      </c>
      <c r="M33" s="128"/>
      <c r="N33" s="113"/>
      <c r="O33" s="123">
        <v>10.0</v>
      </c>
      <c r="P33" s="126"/>
      <c r="Q33" s="110"/>
      <c r="R33" s="110"/>
      <c r="S33" s="50">
        <f t="shared" si="14"/>
        <v>10.0</v>
      </c>
      <c r="T33" s="50">
        <f t="shared" si="15"/>
        <v>5.0</v>
      </c>
      <c r="U33" s="115">
        <f t="shared" si="16"/>
        <v>2.0</v>
      </c>
    </row>
    <row r="34" spans="8:8">
      <c r="B34" s="131"/>
      <c r="C34" s="117"/>
      <c r="D34" s="117"/>
      <c r="E34" s="118">
        <f>IF(C34=0,0,LOOKUP(C34,分支技能!H4:H11,分支技能!I4:I11))</f>
        <v>0.0</v>
      </c>
      <c r="F34" s="119"/>
      <c r="G34" s="118"/>
      <c r="H34" s="118"/>
      <c r="I34" s="38">
        <f t="shared" si="17"/>
        <v>0.0</v>
      </c>
      <c r="J34" s="38">
        <f t="shared" si="18"/>
        <v>0.0</v>
      </c>
      <c r="K34" s="120">
        <f t="shared" si="19"/>
        <v>0.0</v>
      </c>
      <c r="L34" s="127" t="s">
        <v>68</v>
      </c>
      <c r="M34" s="127"/>
      <c r="N34" s="121"/>
      <c r="O34" s="118">
        <v>25.0</v>
      </c>
      <c r="P34" s="119"/>
      <c r="Q34" s="118">
        <v>50.0</v>
      </c>
      <c r="R34" s="118"/>
      <c r="S34" s="38">
        <f t="shared" si="14"/>
        <v>75.0</v>
      </c>
      <c r="T34" s="38">
        <f t="shared" si="15"/>
        <v>37.0</v>
      </c>
      <c r="U34" s="122">
        <f t="shared" si="16"/>
        <v>15.0</v>
      </c>
    </row>
    <row r="35" spans="8:8">
      <c r="B35" s="131"/>
      <c r="C35" s="114"/>
      <c r="D35" s="114"/>
      <c r="E35" s="123"/>
      <c r="F35" s="126"/>
      <c r="G35" s="110"/>
      <c r="H35" s="110"/>
      <c r="I35" s="50">
        <f t="shared" si="17"/>
        <v>0.0</v>
      </c>
      <c r="J35" s="50">
        <f t="shared" si="18"/>
        <v>0.0</v>
      </c>
      <c r="K35" s="125">
        <f t="shared" si="19"/>
        <v>0.0</v>
      </c>
      <c r="L35" s="128" t="s">
        <v>69</v>
      </c>
      <c r="M35" s="128"/>
      <c r="N35" s="113"/>
      <c r="O35" s="123">
        <v>20.0</v>
      </c>
      <c r="P35" s="126"/>
      <c r="Q35" s="110">
        <v>20.0</v>
      </c>
      <c r="R35" s="110"/>
      <c r="S35" s="50">
        <f t="shared" si="14"/>
        <v>40.0</v>
      </c>
      <c r="T35" s="50">
        <f t="shared" si="15"/>
        <v>20.0</v>
      </c>
      <c r="U35" s="115">
        <f t="shared" si="16"/>
        <v>8.0</v>
      </c>
    </row>
    <row r="36" spans="8:8">
      <c r="B36" s="136" t="s">
        <v>70</v>
      </c>
      <c r="C36" s="117" t="s">
        <v>512</v>
      </c>
      <c r="D36" s="117"/>
      <c r="E36" s="118">
        <f>IF(C36=0,0,LOOKUP(C36,分支技能!K4:K10,分支技能!L4:L10))</f>
        <v>25.0</v>
      </c>
      <c r="F36" s="119"/>
      <c r="G36" s="118">
        <v>30.0</v>
      </c>
      <c r="H36" s="118">
        <v>20.0</v>
      </c>
      <c r="I36" s="38">
        <f t="shared" si="17"/>
        <v>75.0</v>
      </c>
      <c r="J36" s="38">
        <f t="shared" si="18"/>
        <v>37.0</v>
      </c>
      <c r="K36" s="120">
        <f t="shared" si="19"/>
        <v>15.0</v>
      </c>
      <c r="L36" s="137" t="s">
        <v>72</v>
      </c>
      <c r="M36" s="130"/>
      <c r="N36" s="121"/>
      <c r="O36" s="118">
        <v>10.0</v>
      </c>
      <c r="P36" s="119"/>
      <c r="Q36" s="118"/>
      <c r="R36" s="118"/>
      <c r="S36" s="38">
        <f t="shared" si="14"/>
        <v>10.0</v>
      </c>
      <c r="T36" s="38">
        <f t="shared" si="15"/>
        <v>5.0</v>
      </c>
      <c r="U36" s="122">
        <f t="shared" si="16"/>
        <v>2.0</v>
      </c>
    </row>
    <row r="37" spans="8:8">
      <c r="B37" s="116"/>
      <c r="C37" s="114"/>
      <c r="D37" s="114"/>
      <c r="E37" s="123">
        <f>IF(C37=0,0,LOOKUP(C37,分支技能!K4:K10,分支技能!L4:L10))</f>
        <v>0.0</v>
      </c>
      <c r="F37" s="126"/>
      <c r="G37" s="110"/>
      <c r="H37" s="110"/>
      <c r="I37" s="50">
        <f t="shared" si="17"/>
        <v>0.0</v>
      </c>
      <c r="J37" s="50">
        <f t="shared" si="18"/>
        <v>0.0</v>
      </c>
      <c r="K37" s="125">
        <f t="shared" si="19"/>
        <v>0.0</v>
      </c>
      <c r="L37" s="128" t="s">
        <v>73</v>
      </c>
      <c r="M37" s="128"/>
      <c r="N37" s="113"/>
      <c r="O37" s="123">
        <v>20.0</v>
      </c>
      <c r="P37" s="126"/>
      <c r="Q37" s="110"/>
      <c r="R37" s="110"/>
      <c r="S37" s="50">
        <f t="shared" si="14"/>
        <v>20.0</v>
      </c>
      <c r="T37" s="50">
        <f t="shared" si="15"/>
        <v>10.0</v>
      </c>
      <c r="U37" s="115">
        <f t="shared" si="16"/>
        <v>4.0</v>
      </c>
    </row>
    <row r="38" spans="8:8" ht="17.85">
      <c r="B38" s="116"/>
      <c r="C38" s="117"/>
      <c r="D38" s="117"/>
      <c r="E38" s="118"/>
      <c r="F38" s="119"/>
      <c r="G38" s="118"/>
      <c r="H38" s="118"/>
      <c r="I38" s="38">
        <f t="shared" si="17"/>
        <v>0.0</v>
      </c>
      <c r="J38" s="38">
        <f t="shared" si="18"/>
        <v>0.0</v>
      </c>
      <c r="K38" s="120">
        <f t="shared" si="19"/>
        <v>0.0</v>
      </c>
      <c r="L38" s="127" t="s">
        <v>74</v>
      </c>
      <c r="M38" s="127"/>
      <c r="N38" s="121"/>
      <c r="O38" s="118">
        <v>20.0</v>
      </c>
      <c r="P38" s="119"/>
      <c r="Q38" s="118">
        <v>50.0</v>
      </c>
      <c r="R38" s="118"/>
      <c r="S38" s="38">
        <f t="shared" si="14"/>
        <v>70.0</v>
      </c>
      <c r="T38" s="38">
        <f t="shared" si="15"/>
        <v>35.0</v>
      </c>
      <c r="U38" s="122">
        <f t="shared" si="16"/>
        <v>14.0</v>
      </c>
    </row>
    <row r="39" spans="8:8" ht="17.85">
      <c r="B39" s="131" t="s">
        <v>75</v>
      </c>
      <c r="C39" s="114"/>
      <c r="D39" s="114"/>
      <c r="E39" s="123">
        <v>30.0</v>
      </c>
      <c r="F39" s="126"/>
      <c r="G39" s="110"/>
      <c r="H39" s="110"/>
      <c r="I39" s="50">
        <f t="shared" si="17"/>
        <v>30.0</v>
      </c>
      <c r="J39" s="50">
        <f t="shared" si="18"/>
        <v>15.0</v>
      </c>
      <c r="K39" s="125">
        <f t="shared" si="19"/>
        <v>6.0</v>
      </c>
      <c r="L39" s="128" t="s">
        <v>76</v>
      </c>
      <c r="M39" s="128"/>
      <c r="N39" s="113"/>
      <c r="O39" s="123">
        <v>10.0</v>
      </c>
      <c r="P39" s="126"/>
      <c r="Q39" s="110"/>
      <c r="R39" s="110"/>
      <c r="S39" s="50">
        <f t="shared" si="14"/>
        <v>10.0</v>
      </c>
      <c r="T39" s="50">
        <f t="shared" si="15"/>
        <v>5.0</v>
      </c>
      <c r="U39" s="115">
        <f t="shared" si="16"/>
        <v>2.0</v>
      </c>
    </row>
    <row r="40" spans="8:8">
      <c r="B40" s="116" t="s">
        <v>77</v>
      </c>
      <c r="C40" s="117"/>
      <c r="D40" s="117"/>
      <c r="E40" s="118">
        <v>5.0</v>
      </c>
      <c r="F40" s="119"/>
      <c r="G40" s="118"/>
      <c r="H40" s="118"/>
      <c r="I40" s="38">
        <f t="shared" si="17"/>
        <v>5.0</v>
      </c>
      <c r="J40" s="38">
        <f t="shared" si="18"/>
        <v>2.0</v>
      </c>
      <c r="K40" s="120">
        <f t="shared" si="19"/>
        <v>1.0</v>
      </c>
      <c r="L40" s="129" t="s">
        <v>78</v>
      </c>
      <c r="M40" s="130" t="s">
        <v>79</v>
      </c>
      <c r="N40" s="121"/>
      <c r="O40" s="118">
        <f>LOOKUP(M40,分支技能!N4:N9,分支技能!O4:O9)</f>
        <v>5.0</v>
      </c>
      <c r="P40" s="119"/>
      <c r="Q40" s="118"/>
      <c r="R40" s="118"/>
      <c r="S40" s="38">
        <f t="shared" si="14"/>
        <v>5.0</v>
      </c>
      <c r="T40" s="38">
        <f t="shared" si="15"/>
        <v>2.0</v>
      </c>
      <c r="U40" s="122">
        <f t="shared" si="16"/>
        <v>1.0</v>
      </c>
    </row>
    <row r="41" spans="8:8">
      <c r="B41" s="131" t="s">
        <v>80</v>
      </c>
      <c r="C41" s="114"/>
      <c r="D41" s="114"/>
      <c r="E41" s="123">
        <v>15.0</v>
      </c>
      <c r="F41" s="126"/>
      <c r="G41" s="110"/>
      <c r="H41" s="110"/>
      <c r="I41" s="50">
        <f t="shared" si="17"/>
        <v>15.0</v>
      </c>
      <c r="J41" s="50">
        <f t="shared" si="18"/>
        <v>7.0</v>
      </c>
      <c r="K41" s="125">
        <f t="shared" si="19"/>
        <v>3.0</v>
      </c>
      <c r="L41" s="128"/>
      <c r="M41" s="128"/>
      <c r="N41" s="113"/>
      <c r="O41" s="123"/>
      <c r="P41" s="126"/>
      <c r="Q41" s="110"/>
      <c r="R41" s="110"/>
      <c r="S41" s="50">
        <f t="shared" si="14"/>
        <v>0.0</v>
      </c>
      <c r="T41" s="50">
        <f t="shared" si="15"/>
        <v>0.0</v>
      </c>
      <c r="U41" s="115">
        <f t="shared" si="16"/>
        <v>0.0</v>
      </c>
    </row>
    <row r="42" spans="8:8">
      <c r="B42" s="116" t="s">
        <v>81</v>
      </c>
      <c r="C42" s="117"/>
      <c r="D42" s="117"/>
      <c r="E42" s="118">
        <v>20.0</v>
      </c>
      <c r="F42" s="119"/>
      <c r="G42" s="118"/>
      <c r="H42" s="118">
        <v>35.0</v>
      </c>
      <c r="I42" s="38">
        <f t="shared" si="17"/>
        <v>55.0</v>
      </c>
      <c r="J42" s="38">
        <f t="shared" si="18"/>
        <v>27.0</v>
      </c>
      <c r="K42" s="120">
        <f t="shared" si="19"/>
        <v>11.0</v>
      </c>
      <c r="L42" s="127"/>
      <c r="M42" s="127"/>
      <c r="N42" s="121"/>
      <c r="O42" s="118"/>
      <c r="P42" s="119"/>
      <c r="Q42" s="118"/>
      <c r="R42" s="118"/>
      <c r="S42" s="38">
        <f t="shared" si="14"/>
        <v>0.0</v>
      </c>
      <c r="T42" s="38">
        <f t="shared" si="20" ref="T42:T45">INT(S42/2)</f>
        <v>0.0</v>
      </c>
      <c r="U42" s="122">
        <f t="shared" si="21" ref="U42:U45">INT(S42/5)</f>
        <v>0.0</v>
      </c>
    </row>
    <row r="43" spans="8:8">
      <c r="B43" s="138" t="s">
        <v>82</v>
      </c>
      <c r="C43" s="139"/>
      <c r="D43" s="114"/>
      <c r="E43" s="123">
        <v>1.0</v>
      </c>
      <c r="F43" s="126"/>
      <c r="G43" s="110"/>
      <c r="H43" s="110"/>
      <c r="I43" s="50">
        <f t="shared" si="17"/>
        <v>1.0</v>
      </c>
      <c r="J43" s="50">
        <f t="shared" si="18"/>
        <v>0.0</v>
      </c>
      <c r="K43" s="125">
        <f t="shared" si="19"/>
        <v>0.0</v>
      </c>
      <c r="L43" s="128"/>
      <c r="M43" s="128"/>
      <c r="N43" s="113"/>
      <c r="O43" s="123"/>
      <c r="P43" s="126"/>
      <c r="Q43" s="110"/>
      <c r="R43" s="110"/>
      <c r="S43" s="50">
        <f t="shared" si="22" ref="S43:S46">SUM(O43:R43)</f>
        <v>0.0</v>
      </c>
      <c r="T43" s="50">
        <f t="shared" si="20"/>
        <v>0.0</v>
      </c>
      <c r="U43" s="115">
        <f t="shared" si="21"/>
        <v>0.0</v>
      </c>
    </row>
    <row r="44" spans="8:8" ht="16.5" customHeight="1">
      <c r="B44" s="131"/>
      <c r="C44" s="117"/>
      <c r="D44" s="117"/>
      <c r="E44" s="118">
        <v>1.0</v>
      </c>
      <c r="F44" s="119"/>
      <c r="G44" s="118"/>
      <c r="H44" s="118"/>
      <c r="I44" s="38">
        <f t="shared" si="17"/>
        <v>1.0</v>
      </c>
      <c r="J44" s="38">
        <f t="shared" si="18"/>
        <v>0.0</v>
      </c>
      <c r="K44" s="120">
        <f t="shared" si="19"/>
        <v>0.0</v>
      </c>
      <c r="L44" s="127"/>
      <c r="M44" s="127"/>
      <c r="N44" s="121"/>
      <c r="O44" s="118"/>
      <c r="P44" s="119"/>
      <c r="Q44" s="118"/>
      <c r="R44" s="118"/>
      <c r="S44" s="38">
        <f t="shared" si="22"/>
        <v>0.0</v>
      </c>
      <c r="T44" s="38">
        <f t="shared" si="20"/>
        <v>0.0</v>
      </c>
      <c r="U44" s="122">
        <f t="shared" si="21"/>
        <v>0.0</v>
      </c>
    </row>
    <row r="45" spans="8:8">
      <c r="B45" s="131"/>
      <c r="C45" s="114"/>
      <c r="D45" s="114"/>
      <c r="E45" s="123">
        <v>1.0</v>
      </c>
      <c r="F45" s="126"/>
      <c r="G45" s="110"/>
      <c r="H45" s="110"/>
      <c r="I45" s="50">
        <f t="shared" si="17"/>
        <v>1.0</v>
      </c>
      <c r="J45" s="50">
        <f t="shared" si="18"/>
        <v>0.0</v>
      </c>
      <c r="K45" s="125">
        <f t="shared" si="19"/>
        <v>0.0</v>
      </c>
      <c r="L45" s="128"/>
      <c r="M45" s="128"/>
      <c r="N45" s="113"/>
      <c r="O45" s="123"/>
      <c r="P45" s="126"/>
      <c r="Q45" s="110"/>
      <c r="R45" s="110"/>
      <c r="S45" s="50">
        <f t="shared" si="22"/>
        <v>0.0</v>
      </c>
      <c r="T45" s="50">
        <f t="shared" si="20"/>
        <v>0.0</v>
      </c>
      <c r="U45" s="115">
        <f t="shared" si="21"/>
        <v>0.0</v>
      </c>
    </row>
    <row r="46" spans="8:8">
      <c r="B46" s="140" t="s">
        <v>83</v>
      </c>
      <c r="C46" s="141" t="s">
        <v>497</v>
      </c>
      <c r="D46" s="142"/>
      <c r="E46" s="143">
        <v>60.0</v>
      </c>
      <c r="F46" s="144"/>
      <c r="G46" s="143"/>
      <c r="H46" s="143"/>
      <c r="I46" s="59">
        <f t="shared" si="17"/>
        <v>60.0</v>
      </c>
      <c r="J46" s="59">
        <f t="shared" si="18"/>
        <v>30.0</v>
      </c>
      <c r="K46" s="145">
        <f t="shared" si="19"/>
        <v>12.0</v>
      </c>
      <c r="L46" s="146"/>
      <c r="M46" s="142"/>
      <c r="N46" s="142"/>
      <c r="O46" s="143"/>
      <c r="P46" s="144"/>
      <c r="Q46" s="143"/>
      <c r="R46" s="143"/>
      <c r="S46" s="59">
        <f t="shared" si="22"/>
        <v>0.0</v>
      </c>
      <c r="T46" s="59">
        <f t="shared" si="23" ref="T46">INT(S46/2)</f>
        <v>0.0</v>
      </c>
      <c r="U46" s="147">
        <f t="shared" si="24" ref="U46">INT(S46/5)</f>
        <v>0.0</v>
      </c>
    </row>
    <row r="47" spans="8:8">
      <c r="B47" s="148" t="str">
        <f>IF(D12=0," ","职业信誉范围："&amp;LOOKUP(D12,职业列表!A2:A116,职业列表!C2:C116))</f>
        <v>职业信誉范围：20-50</v>
      </c>
      <c r="C47" s="148"/>
      <c r="D47" s="148"/>
      <c r="E47" s="149"/>
      <c r="F47" s="148" t="str">
        <f>IF(D12=0," ","剩余职业点="&amp;LOOKUP(D12,职业列表!A2:A116,职业列表!F2:F116)-SUM(人物卡!G15:G46,人物卡!Q15:Q46)&amp;"   剩余兴趣点="&amp;M7*2-SUM(H15:H46,R15:R46))</f>
        <v>剩余职业点=0   剩余兴趣点=0</v>
      </c>
      <c r="G47" s="148"/>
      <c r="H47" s="148"/>
      <c r="I47" s="148"/>
      <c r="J47" s="148"/>
      <c r="K47" s="99"/>
      <c r="L47" s="7"/>
      <c r="M47" s="7"/>
      <c r="O47" s="7"/>
      <c r="P47" s="150"/>
      <c r="Q47" s="150"/>
      <c r="R47" s="150"/>
      <c r="S47" s="150"/>
      <c r="T47" s="150"/>
      <c r="U47" s="7"/>
    </row>
    <row r="48" spans="8:8">
      <c r="B48" s="8" t="s">
        <v>84</v>
      </c>
      <c r="C48" s="9"/>
      <c r="D48" s="9"/>
      <c r="E48" s="9"/>
      <c r="F48" s="9"/>
      <c r="G48" s="9"/>
      <c r="H48" s="9"/>
      <c r="I48" s="9"/>
      <c r="J48" s="9"/>
      <c r="K48" s="9"/>
      <c r="L48" s="9"/>
      <c r="M48" s="9"/>
      <c r="N48" s="9"/>
      <c r="O48" s="9"/>
      <c r="P48" s="10"/>
      <c r="Q48" s="7"/>
      <c r="R48" s="8" t="s">
        <v>65</v>
      </c>
      <c r="S48" s="9"/>
      <c r="T48" s="9"/>
      <c r="U48" s="10"/>
    </row>
    <row r="49" spans="8:8">
      <c r="B49" s="151" t="s">
        <v>84</v>
      </c>
      <c r="C49" s="152"/>
      <c r="D49" s="152"/>
      <c r="E49" s="152"/>
      <c r="F49" s="152" t="s">
        <v>33</v>
      </c>
      <c r="G49" s="152"/>
      <c r="H49" s="152"/>
      <c r="I49" s="152" t="s">
        <v>85</v>
      </c>
      <c r="J49" s="152"/>
      <c r="K49" s="152" t="s">
        <v>86</v>
      </c>
      <c r="L49" s="152"/>
      <c r="M49" s="153" t="s">
        <v>87</v>
      </c>
      <c r="N49" s="152" t="s">
        <v>88</v>
      </c>
      <c r="O49" s="152"/>
      <c r="P49" s="154" t="s">
        <v>89</v>
      </c>
      <c r="Q49" s="7"/>
      <c r="R49" s="18" t="s">
        <v>90</v>
      </c>
      <c r="S49" s="40"/>
      <c r="T49" s="40" t="str">
        <f>LOOKUP(J3+J7,{0,2,65,85,125,165,205},{"错误","-2","-1","0","+1D4","+1D6","+2D6"})</f>
        <v>+1D4</v>
      </c>
      <c r="U49" s="155"/>
    </row>
    <row r="50" spans="8:8">
      <c r="B50" s="156" t="s">
        <v>91</v>
      </c>
      <c r="C50" s="157"/>
      <c r="D50" s="157"/>
      <c r="E50" s="157"/>
      <c r="F50" s="118"/>
      <c r="G50" s="38">
        <f>INT(F50/2)</f>
        <v>0.0</v>
      </c>
      <c r="H50" s="38">
        <f>INT(F50/5)</f>
        <v>0.0</v>
      </c>
      <c r="I50" s="157" t="s">
        <v>92</v>
      </c>
      <c r="J50" s="157"/>
      <c r="K50" s="157" t="s">
        <v>52</v>
      </c>
      <c r="L50" s="157"/>
      <c r="M50" s="118">
        <v>1.0</v>
      </c>
      <c r="N50" s="157" t="s">
        <v>52</v>
      </c>
      <c r="O50" s="157"/>
      <c r="P50" s="158" t="s">
        <v>52</v>
      </c>
      <c r="Q50" s="7"/>
      <c r="R50" s="36"/>
      <c r="S50" s="40"/>
      <c r="T50" s="40"/>
      <c r="U50" s="155"/>
    </row>
    <row r="51" spans="8:8" ht="18.25">
      <c r="B51" s="159" t="s">
        <v>517</v>
      </c>
      <c r="C51" s="160"/>
      <c r="D51" s="160"/>
      <c r="E51" s="160"/>
      <c r="F51" s="123"/>
      <c r="G51" s="161">
        <f t="shared" si="25" ref="G51:G54">INT(F51/2)</f>
        <v>0.0</v>
      </c>
      <c r="H51" s="161">
        <f t="shared" si="26" ref="H51:H54">INT(F51/5)</f>
        <v>0.0</v>
      </c>
      <c r="I51" s="162" t="s">
        <v>524</v>
      </c>
      <c r="J51" s="163"/>
      <c r="K51" s="164"/>
      <c r="L51" s="160"/>
      <c r="M51" s="110"/>
      <c r="N51" s="160"/>
      <c r="O51" s="160"/>
      <c r="P51" s="165"/>
      <c r="Q51" s="7"/>
      <c r="R51" s="41" t="s">
        <v>93</v>
      </c>
      <c r="S51" s="39"/>
      <c r="T51" s="39" t="str">
        <f>LOOKUP(J3+J7,{0,2,65,85,125,165,205},{"错误","-2","-1","0","1","2","3"})</f>
        <v>1</v>
      </c>
      <c r="U51" s="166"/>
    </row>
    <row r="52" spans="8:8" ht="18.25">
      <c r="B52" s="156" t="s">
        <v>530</v>
      </c>
      <c r="C52" s="157"/>
      <c r="D52" s="157"/>
      <c r="E52" s="157"/>
      <c r="F52" s="118"/>
      <c r="G52" s="38">
        <f t="shared" si="25"/>
        <v>0.0</v>
      </c>
      <c r="H52" s="167">
        <f t="shared" si="26"/>
        <v>0.0</v>
      </c>
      <c r="I52" s="168" t="s">
        <v>523</v>
      </c>
      <c r="J52" s="157"/>
      <c r="K52" s="157"/>
      <c r="L52" s="157"/>
      <c r="M52" s="118"/>
      <c r="N52" s="157"/>
      <c r="O52" s="157"/>
      <c r="P52" s="158"/>
      <c r="Q52" s="7"/>
      <c r="R52" s="48"/>
      <c r="S52" s="39"/>
      <c r="T52" s="39"/>
      <c r="U52" s="166"/>
    </row>
    <row r="53" spans="8:8" ht="18.25">
      <c r="B53" s="169" t="s">
        <v>526</v>
      </c>
      <c r="C53" s="160"/>
      <c r="D53" s="160"/>
      <c r="E53" s="160"/>
      <c r="F53" s="123"/>
      <c r="G53" s="161">
        <f t="shared" si="25"/>
        <v>0.0</v>
      </c>
      <c r="H53" s="170">
        <f t="shared" si="26"/>
        <v>0.0</v>
      </c>
      <c r="I53" s="171"/>
      <c r="J53" s="163"/>
      <c r="K53" s="160"/>
      <c r="L53" s="160"/>
      <c r="M53" s="110"/>
      <c r="N53" s="160"/>
      <c r="O53" s="160"/>
      <c r="P53" s="165"/>
      <c r="Q53" s="7"/>
      <c r="R53" s="18" t="s">
        <v>94</v>
      </c>
      <c r="S53" s="40"/>
      <c r="T53" s="40">
        <f>I28</f>
        <v>30.0</v>
      </c>
      <c r="U53" s="122">
        <f>J28</f>
        <v>15.0</v>
      </c>
    </row>
    <row r="54" spans="8:8" ht="18.25">
      <c r="B54" s="172" t="s">
        <v>527</v>
      </c>
      <c r="C54" s="94"/>
      <c r="D54" s="94"/>
      <c r="E54" s="94"/>
      <c r="F54" s="143"/>
      <c r="G54" s="59">
        <f t="shared" si="25"/>
        <v>0.0</v>
      </c>
      <c r="H54" s="173">
        <f t="shared" si="26"/>
        <v>0.0</v>
      </c>
      <c r="I54" s="174"/>
      <c r="J54" s="94"/>
      <c r="K54" s="94"/>
      <c r="L54" s="94"/>
      <c r="M54" s="143"/>
      <c r="N54" s="94"/>
      <c r="O54" s="94"/>
      <c r="P54" s="175"/>
      <c r="Q54" s="7"/>
      <c r="R54" s="57"/>
      <c r="S54" s="63"/>
      <c r="T54" s="63"/>
      <c r="U54" s="147">
        <f>K28</f>
        <v>6.0</v>
      </c>
    </row>
    <row r="55" spans="8:8">
      <c r="B55" s="7"/>
      <c r="C55" s="7"/>
      <c r="D55" s="7"/>
      <c r="E55" s="7"/>
      <c r="F55" s="7"/>
      <c r="G55" s="7"/>
      <c r="H55" s="7"/>
      <c r="I55" s="7"/>
      <c r="J55" s="7"/>
      <c r="K55" s="7"/>
      <c r="L55" s="7"/>
      <c r="M55" s="7"/>
      <c r="N55" s="7"/>
      <c r="O55" s="7"/>
      <c r="P55" s="7"/>
      <c r="Q55" s="7"/>
      <c r="R55" s="7"/>
      <c r="S55" s="7"/>
      <c r="T55" s="7"/>
      <c r="U55" s="7"/>
    </row>
    <row r="56" spans="8:8">
      <c r="B56" s="7"/>
      <c r="C56" s="7"/>
      <c r="D56" s="7"/>
      <c r="E56" s="7"/>
      <c r="F56" s="7"/>
      <c r="G56" s="7"/>
      <c r="H56" s="7"/>
      <c r="I56" s="7"/>
      <c r="J56" s="7"/>
      <c r="K56" s="7"/>
      <c r="L56" s="7"/>
      <c r="M56" s="7"/>
      <c r="N56" s="7"/>
      <c r="O56" s="7"/>
      <c r="P56" s="7"/>
      <c r="Q56" s="7"/>
      <c r="R56" s="7"/>
      <c r="S56" s="7"/>
      <c r="T56" s="7"/>
      <c r="U56" s="7"/>
    </row>
    <row r="57" spans="8:8">
      <c r="B57" s="176" t="s">
        <v>95</v>
      </c>
      <c r="C57" s="177"/>
      <c r="D57" s="177"/>
      <c r="E57" s="177"/>
      <c r="F57" s="177"/>
      <c r="G57" s="177"/>
      <c r="H57" s="177"/>
      <c r="I57" s="178"/>
      <c r="J57" s="7"/>
      <c r="K57" s="179" t="s">
        <v>96</v>
      </c>
      <c r="L57" s="180"/>
      <c r="M57" s="180"/>
      <c r="N57" s="180"/>
      <c r="O57" s="180"/>
      <c r="P57" s="180"/>
      <c r="Q57" s="180"/>
      <c r="R57" s="180"/>
      <c r="S57" s="180"/>
      <c r="T57" s="180"/>
      <c r="U57" s="181"/>
    </row>
    <row r="58" spans="8:8" ht="17.1">
      <c r="B58" s="182" t="str">
        <f>"生活水平："&amp;LOOKUP(I25,{0,1,10,50,90,99},{"穷逼","贫穷","一般","小康","富裕","超有钱"})</f>
        <v>生活水平：一般</v>
      </c>
      <c r="C58" s="183"/>
      <c r="D58" s="184"/>
      <c r="E58" s="185" t="s">
        <v>97</v>
      </c>
      <c r="F58" s="186"/>
      <c r="G58" s="187" t="s">
        <v>486</v>
      </c>
      <c r="H58" s="188"/>
      <c r="I58" s="189"/>
      <c r="J58" s="7"/>
      <c r="K58" s="190" t="s">
        <v>98</v>
      </c>
      <c r="L58" s="191"/>
      <c r="M58" s="192"/>
      <c r="N58" s="193"/>
      <c r="O58" s="193"/>
      <c r="P58" s="193"/>
      <c r="Q58" s="193"/>
      <c r="R58" s="193"/>
      <c r="S58" s="193"/>
      <c r="T58" s="193"/>
      <c r="U58" s="194"/>
    </row>
    <row r="59" spans="8:8" ht="17.1">
      <c r="B59" s="195" t="s">
        <v>99</v>
      </c>
      <c r="C59" s="196" t="s">
        <v>487</v>
      </c>
      <c r="D59" s="197"/>
      <c r="E59" s="197"/>
      <c r="F59" s="197"/>
      <c r="G59" s="197"/>
      <c r="H59" s="197"/>
      <c r="I59" s="198"/>
      <c r="J59" s="7"/>
      <c r="K59" s="199" t="s">
        <v>100</v>
      </c>
      <c r="L59" s="200"/>
      <c r="M59" s="201"/>
      <c r="N59" s="202"/>
      <c r="O59" s="202"/>
      <c r="P59" s="202"/>
      <c r="Q59" s="202"/>
      <c r="R59" s="202"/>
      <c r="S59" s="202"/>
      <c r="T59" s="202"/>
      <c r="U59" s="203"/>
    </row>
    <row r="60" spans="8:8" ht="17.1">
      <c r="B60" s="204"/>
      <c r="C60" s="205"/>
      <c r="D60" s="205"/>
      <c r="E60" s="205"/>
      <c r="F60" s="205"/>
      <c r="G60" s="205"/>
      <c r="H60" s="205"/>
      <c r="I60" s="206"/>
      <c r="J60" s="7"/>
      <c r="K60" s="190" t="s">
        <v>101</v>
      </c>
      <c r="L60" s="191"/>
      <c r="M60" s="192"/>
      <c r="N60" s="193"/>
      <c r="O60" s="193"/>
      <c r="P60" s="193"/>
      <c r="Q60" s="193"/>
      <c r="R60" s="193"/>
      <c r="S60" s="193"/>
      <c r="T60" s="193"/>
      <c r="U60" s="194"/>
    </row>
    <row r="61" spans="8:8" ht="17.1">
      <c r="B61" s="207"/>
      <c r="C61" s="208"/>
      <c r="D61" s="208"/>
      <c r="E61" s="208"/>
      <c r="F61" s="208"/>
      <c r="G61" s="208"/>
      <c r="H61" s="208"/>
      <c r="I61" s="209"/>
      <c r="J61" s="7"/>
      <c r="K61" s="199" t="s">
        <v>102</v>
      </c>
      <c r="L61" s="200"/>
      <c r="M61" s="201"/>
      <c r="N61" s="202"/>
      <c r="O61" s="202"/>
      <c r="P61" s="202"/>
      <c r="Q61" s="202"/>
      <c r="R61" s="202"/>
      <c r="S61" s="202"/>
      <c r="T61" s="202"/>
      <c r="U61" s="203"/>
    </row>
    <row r="62" spans="8:8" ht="17.1">
      <c r="B62" s="69"/>
      <c r="C62" s="69"/>
      <c r="D62" s="69"/>
      <c r="E62" s="69"/>
      <c r="F62" s="69"/>
      <c r="G62" s="69"/>
      <c r="H62" s="69"/>
      <c r="I62" s="69"/>
      <c r="J62" s="7"/>
      <c r="K62" s="190" t="s">
        <v>103</v>
      </c>
      <c r="L62" s="191"/>
      <c r="M62" s="192"/>
      <c r="N62" s="193"/>
      <c r="O62" s="193"/>
      <c r="P62" s="193"/>
      <c r="Q62" s="193"/>
      <c r="R62" s="193"/>
      <c r="S62" s="193"/>
      <c r="T62" s="193"/>
      <c r="U62" s="194"/>
    </row>
    <row r="63" spans="8:8" ht="17.1">
      <c r="B63" s="176" t="s">
        <v>104</v>
      </c>
      <c r="C63" s="177"/>
      <c r="D63" s="177"/>
      <c r="E63" s="177"/>
      <c r="F63" s="177"/>
      <c r="G63" s="177"/>
      <c r="H63" s="177"/>
      <c r="I63" s="178"/>
      <c r="J63" s="7"/>
      <c r="K63" s="199" t="s">
        <v>105</v>
      </c>
      <c r="L63" s="200"/>
      <c r="M63" s="201"/>
      <c r="N63" s="202"/>
      <c r="O63" s="202"/>
      <c r="P63" s="202"/>
      <c r="Q63" s="202"/>
      <c r="R63" s="202"/>
      <c r="S63" s="202"/>
      <c r="T63" s="202"/>
      <c r="U63" s="203"/>
    </row>
    <row r="64" spans="8:8" ht="17.1">
      <c r="B64" s="210" t="s">
        <v>510</v>
      </c>
      <c r="C64" s="211"/>
      <c r="D64" s="211"/>
      <c r="E64" s="211"/>
      <c r="F64" s="211"/>
      <c r="G64" s="211"/>
      <c r="H64" s="211"/>
      <c r="I64" s="212"/>
      <c r="J64" s="7"/>
      <c r="K64" s="213" t="s">
        <v>106</v>
      </c>
      <c r="L64" s="214"/>
      <c r="M64" s="215"/>
      <c r="N64" s="216"/>
      <c r="O64" s="216"/>
      <c r="P64" s="216"/>
      <c r="Q64" s="216"/>
      <c r="R64" s="216"/>
      <c r="S64" s="216"/>
      <c r="T64" s="216"/>
      <c r="U64" s="217"/>
    </row>
    <row r="65" spans="8:8" ht="16.2">
      <c r="B65" s="218" t="s">
        <v>485</v>
      </c>
      <c r="C65" s="219"/>
      <c r="D65" s="219"/>
      <c r="E65" s="219"/>
      <c r="F65" s="219"/>
      <c r="G65" s="219"/>
      <c r="H65" s="219"/>
      <c r="I65" s="220"/>
      <c r="J65" s="7"/>
      <c r="K65" s="221"/>
      <c r="L65" s="222"/>
      <c r="M65" s="222"/>
      <c r="N65" s="222"/>
      <c r="O65" s="222"/>
      <c r="P65" s="222"/>
      <c r="Q65" s="222"/>
      <c r="R65" s="222"/>
      <c r="S65" s="222"/>
      <c r="T65" s="222"/>
      <c r="U65" s="223"/>
    </row>
    <row r="66" spans="8:8">
      <c r="B66" s="210" t="s">
        <v>513</v>
      </c>
      <c r="C66" s="211"/>
      <c r="D66" s="211"/>
      <c r="E66" s="211"/>
      <c r="F66" s="211"/>
      <c r="G66" s="211"/>
      <c r="H66" s="211"/>
      <c r="I66" s="212"/>
      <c r="J66" s="7"/>
      <c r="K66" s="224"/>
      <c r="L66" s="222"/>
      <c r="M66" s="222"/>
      <c r="N66" s="222"/>
      <c r="O66" s="222"/>
      <c r="P66" s="222"/>
      <c r="Q66" s="222"/>
      <c r="R66" s="222"/>
      <c r="S66" s="222"/>
      <c r="T66" s="222"/>
      <c r="U66" s="223"/>
    </row>
    <row r="67" spans="8:8" ht="18.25">
      <c r="B67" s="218" t="s">
        <v>529</v>
      </c>
      <c r="C67" s="219"/>
      <c r="D67" s="219"/>
      <c r="E67" s="219"/>
      <c r="F67" s="219"/>
      <c r="G67" s="219"/>
      <c r="H67" s="219"/>
      <c r="I67" s="220"/>
      <c r="J67" s="7"/>
      <c r="K67" s="224"/>
      <c r="L67" s="222"/>
      <c r="M67" s="222"/>
      <c r="N67" s="222"/>
      <c r="O67" s="222"/>
      <c r="P67" s="222"/>
      <c r="Q67" s="222"/>
      <c r="R67" s="222"/>
      <c r="S67" s="222"/>
      <c r="T67" s="222"/>
      <c r="U67" s="223"/>
    </row>
    <row r="68" spans="8:8">
      <c r="B68" s="210" t="s">
        <v>514</v>
      </c>
      <c r="C68" s="211"/>
      <c r="D68" s="211"/>
      <c r="E68" s="211"/>
      <c r="F68" s="211"/>
      <c r="G68" s="211"/>
      <c r="H68" s="211"/>
      <c r="I68" s="212"/>
      <c r="J68" s="7"/>
      <c r="K68" s="224"/>
      <c r="L68" s="222"/>
      <c r="M68" s="222"/>
      <c r="N68" s="222"/>
      <c r="O68" s="222"/>
      <c r="P68" s="222"/>
      <c r="Q68" s="222"/>
      <c r="R68" s="222"/>
      <c r="S68" s="222"/>
      <c r="T68" s="222"/>
      <c r="U68" s="223"/>
    </row>
    <row r="69" spans="8:8" ht="22.2">
      <c r="B69" s="218" t="s">
        <v>531</v>
      </c>
      <c r="C69" s="219"/>
      <c r="D69" s="219"/>
      <c r="E69" s="219"/>
      <c r="F69" s="219"/>
      <c r="G69" s="219"/>
      <c r="H69" s="219"/>
      <c r="I69" s="220"/>
      <c r="J69" s="7"/>
      <c r="K69" s="224"/>
      <c r="L69" s="222"/>
      <c r="M69" s="222"/>
      <c r="N69" s="222"/>
      <c r="O69" s="222"/>
      <c r="P69" s="222"/>
      <c r="Q69" s="222"/>
      <c r="R69" s="222"/>
      <c r="S69" s="222"/>
      <c r="T69" s="222"/>
      <c r="U69" s="223"/>
    </row>
    <row r="70" spans="8:8" ht="18.25">
      <c r="B70" s="225" t="s">
        <v>528</v>
      </c>
      <c r="C70" s="226"/>
      <c r="D70" s="226"/>
      <c r="E70" s="226"/>
      <c r="F70" s="226"/>
      <c r="G70" s="226"/>
      <c r="H70" s="226"/>
      <c r="I70" s="227"/>
      <c r="J70" s="7"/>
      <c r="K70" s="224"/>
      <c r="L70" s="222"/>
      <c r="M70" s="222"/>
      <c r="N70" s="222"/>
      <c r="O70" s="222"/>
      <c r="P70" s="222"/>
      <c r="Q70" s="222"/>
      <c r="R70" s="222"/>
      <c r="S70" s="222"/>
      <c r="T70" s="222"/>
      <c r="U70" s="223"/>
    </row>
    <row r="71" spans="8:8">
      <c r="B71" s="7"/>
      <c r="C71" s="7"/>
      <c r="D71" s="7"/>
      <c r="E71" s="7"/>
      <c r="F71" s="7"/>
      <c r="G71" s="7"/>
      <c r="H71" s="7"/>
      <c r="I71" s="7"/>
      <c r="J71" s="7"/>
      <c r="K71" s="224"/>
      <c r="L71" s="222"/>
      <c r="M71" s="222"/>
      <c r="N71" s="222"/>
      <c r="O71" s="222"/>
      <c r="P71" s="222"/>
      <c r="Q71" s="222"/>
      <c r="R71" s="222"/>
      <c r="S71" s="222"/>
      <c r="T71" s="222"/>
      <c r="U71" s="223"/>
    </row>
    <row r="72" spans="8:8">
      <c r="B72" s="176" t="s">
        <v>107</v>
      </c>
      <c r="C72" s="177"/>
      <c r="D72" s="177"/>
      <c r="E72" s="177"/>
      <c r="F72" s="177"/>
      <c r="G72" s="177"/>
      <c r="H72" s="177"/>
      <c r="I72" s="178"/>
      <c r="J72" s="7"/>
      <c r="K72" s="224"/>
      <c r="L72" s="222"/>
      <c r="M72" s="222"/>
      <c r="N72" s="222"/>
      <c r="O72" s="222"/>
      <c r="P72" s="222"/>
      <c r="Q72" s="222"/>
      <c r="R72" s="222"/>
      <c r="S72" s="222"/>
      <c r="T72" s="222"/>
      <c r="U72" s="223"/>
    </row>
    <row r="73" spans="8:8">
      <c r="B73" s="228"/>
      <c r="C73" s="229"/>
      <c r="D73" s="229"/>
      <c r="E73" s="229"/>
      <c r="F73" s="229"/>
      <c r="G73" s="229"/>
      <c r="H73" s="229"/>
      <c r="I73" s="230"/>
      <c r="J73" s="7"/>
      <c r="K73" s="224"/>
      <c r="L73" s="222"/>
      <c r="M73" s="222"/>
      <c r="N73" s="222"/>
      <c r="O73" s="222"/>
      <c r="P73" s="222"/>
      <c r="Q73" s="222"/>
      <c r="R73" s="222"/>
      <c r="S73" s="222"/>
      <c r="T73" s="222"/>
      <c r="U73" s="223"/>
    </row>
    <row r="74" spans="8:8">
      <c r="B74" s="228"/>
      <c r="C74" s="229"/>
      <c r="D74" s="229"/>
      <c r="E74" s="229"/>
      <c r="F74" s="229"/>
      <c r="G74" s="229"/>
      <c r="H74" s="229"/>
      <c r="I74" s="230"/>
      <c r="J74" s="7"/>
      <c r="K74" s="231"/>
      <c r="L74" s="232"/>
      <c r="M74" s="232"/>
      <c r="N74" s="232"/>
      <c r="O74" s="232"/>
      <c r="P74" s="232"/>
      <c r="Q74" s="232"/>
      <c r="R74" s="232"/>
      <c r="S74" s="232"/>
      <c r="T74" s="232"/>
      <c r="U74" s="233"/>
    </row>
    <row r="75" spans="8:8">
      <c r="B75" s="228"/>
      <c r="C75" s="229"/>
      <c r="D75" s="229"/>
      <c r="E75" s="229"/>
      <c r="F75" s="229"/>
      <c r="G75" s="229"/>
      <c r="H75" s="229"/>
      <c r="I75" s="230"/>
      <c r="J75" s="7"/>
      <c r="K75" s="7"/>
      <c r="L75" s="7"/>
      <c r="M75" s="7"/>
      <c r="N75" s="7"/>
      <c r="O75" s="7"/>
      <c r="P75" s="7"/>
      <c r="Q75" s="7"/>
      <c r="R75" s="7"/>
      <c r="S75" s="7"/>
      <c r="T75" s="7"/>
      <c r="U75" s="7"/>
    </row>
    <row r="76" spans="8:8">
      <c r="B76" s="228"/>
      <c r="C76" s="229"/>
      <c r="D76" s="229"/>
      <c r="E76" s="229"/>
      <c r="F76" s="229"/>
      <c r="G76" s="229"/>
      <c r="H76" s="229"/>
      <c r="I76" s="230"/>
      <c r="J76" s="7"/>
      <c r="K76" s="176" t="s">
        <v>108</v>
      </c>
      <c r="L76" s="177"/>
      <c r="M76" s="177"/>
      <c r="N76" s="178"/>
      <c r="O76" s="7"/>
      <c r="P76" s="176" t="s">
        <v>54</v>
      </c>
      <c r="Q76" s="177"/>
      <c r="R76" s="177"/>
      <c r="S76" s="177"/>
      <c r="T76" s="177"/>
      <c r="U76" s="178"/>
    </row>
    <row r="77" spans="8:8">
      <c r="B77" s="228"/>
      <c r="C77" s="229"/>
      <c r="D77" s="229"/>
      <c r="E77" s="229"/>
      <c r="F77" s="229"/>
      <c r="G77" s="229"/>
      <c r="H77" s="229"/>
      <c r="I77" s="230"/>
      <c r="J77" s="7"/>
      <c r="K77" s="234" t="s">
        <v>109</v>
      </c>
      <c r="L77" s="235"/>
      <c r="M77" s="235"/>
      <c r="N77" s="236"/>
      <c r="O77" s="7"/>
      <c r="P77" s="237"/>
      <c r="Q77" s="238"/>
      <c r="R77" s="238"/>
      <c r="S77" s="238"/>
      <c r="T77" s="238"/>
      <c r="U77" s="239"/>
    </row>
    <row r="78" spans="8:8">
      <c r="B78" s="240"/>
      <c r="C78" s="241"/>
      <c r="D78" s="241"/>
      <c r="E78" s="241"/>
      <c r="F78" s="241"/>
      <c r="G78" s="241"/>
      <c r="H78" s="241"/>
      <c r="I78" s="242"/>
      <c r="J78" s="7"/>
      <c r="K78" s="243"/>
      <c r="L78" s="235"/>
      <c r="M78" s="235"/>
      <c r="N78" s="236"/>
      <c r="O78" s="7"/>
      <c r="P78" s="244"/>
      <c r="Q78" s="245"/>
      <c r="R78" s="245"/>
      <c r="S78" s="245"/>
      <c r="T78" s="245"/>
      <c r="U78" s="246"/>
    </row>
    <row r="79" spans="8:8">
      <c r="B79" s="7"/>
      <c r="C79" s="7"/>
      <c r="D79" s="7"/>
      <c r="E79" s="7"/>
      <c r="F79" s="7"/>
      <c r="G79" s="7"/>
      <c r="H79" s="7"/>
      <c r="I79" s="7"/>
      <c r="J79" s="7"/>
      <c r="K79" s="247"/>
      <c r="L79" s="248"/>
      <c r="M79" s="248"/>
      <c r="N79" s="249"/>
      <c r="O79" s="7"/>
      <c r="P79" s="237"/>
      <c r="Q79" s="238"/>
      <c r="R79" s="238"/>
      <c r="S79" s="238"/>
      <c r="T79" s="238"/>
      <c r="U79" s="239"/>
    </row>
    <row r="80" spans="8:8">
      <c r="B80" s="8" t="s">
        <v>110</v>
      </c>
      <c r="C80" s="9"/>
      <c r="D80" s="9"/>
      <c r="E80" s="9"/>
      <c r="F80" s="9"/>
      <c r="G80" s="9"/>
      <c r="H80" s="9"/>
      <c r="I80" s="10"/>
      <c r="J80" s="7"/>
      <c r="K80" s="247"/>
      <c r="L80" s="248"/>
      <c r="M80" s="248"/>
      <c r="N80" s="249"/>
      <c r="O80" s="7"/>
      <c r="P80" s="244"/>
      <c r="Q80" s="245"/>
      <c r="R80" s="245"/>
      <c r="S80" s="245"/>
      <c r="T80" s="245"/>
      <c r="U80" s="246"/>
    </row>
    <row r="81" spans="8:8">
      <c r="B81" s="250" t="s">
        <v>111</v>
      </c>
      <c r="C81" s="251"/>
      <c r="D81" s="50" t="s">
        <v>112</v>
      </c>
      <c r="E81" s="50" t="s">
        <v>113</v>
      </c>
      <c r="F81" s="50" t="s">
        <v>114</v>
      </c>
      <c r="G81" s="50" t="s">
        <v>115</v>
      </c>
      <c r="H81" s="50" t="s">
        <v>116</v>
      </c>
      <c r="I81" s="115" t="s">
        <v>117</v>
      </c>
      <c r="J81" s="7"/>
      <c r="K81" s="243"/>
      <c r="L81" s="235"/>
      <c r="M81" s="235"/>
      <c r="N81" s="236"/>
      <c r="O81" s="7"/>
      <c r="P81" s="237"/>
      <c r="Q81" s="238"/>
      <c r="R81" s="238"/>
      <c r="S81" s="238"/>
      <c r="T81" s="238"/>
      <c r="U81" s="239"/>
    </row>
    <row r="82" spans="8:8">
      <c r="B82" s="252"/>
      <c r="C82" s="251"/>
      <c r="D82" s="50" t="s">
        <v>118</v>
      </c>
      <c r="E82" s="50" t="s">
        <v>119</v>
      </c>
      <c r="F82" s="50" t="s">
        <v>120</v>
      </c>
      <c r="G82" s="50" t="s">
        <v>121</v>
      </c>
      <c r="H82" s="50" t="s">
        <v>122</v>
      </c>
      <c r="I82" s="115">
        <v>1.0</v>
      </c>
      <c r="J82" s="7"/>
      <c r="K82" s="243"/>
      <c r="L82" s="235"/>
      <c r="M82" s="235"/>
      <c r="N82" s="236"/>
      <c r="O82" s="7"/>
      <c r="P82" s="244"/>
      <c r="Q82" s="245"/>
      <c r="R82" s="245"/>
      <c r="S82" s="245"/>
      <c r="T82" s="245"/>
      <c r="U82" s="246"/>
    </row>
    <row r="83" spans="8:8" ht="16.5" customHeight="1">
      <c r="B83" s="41" t="s">
        <v>123</v>
      </c>
      <c r="C83" s="21"/>
      <c r="D83" s="21"/>
      <c r="E83" s="21"/>
      <c r="F83" s="21"/>
      <c r="G83" s="21"/>
      <c r="H83" s="21"/>
      <c r="I83" s="253"/>
      <c r="J83" s="7"/>
      <c r="K83" s="247"/>
      <c r="L83" s="248"/>
      <c r="M83" s="248"/>
      <c r="N83" s="249"/>
      <c r="O83" s="7"/>
      <c r="P83" s="237"/>
      <c r="Q83" s="238"/>
      <c r="R83" s="238"/>
      <c r="S83" s="238"/>
      <c r="T83" s="238"/>
      <c r="U83" s="239"/>
    </row>
    <row r="84" spans="8:8">
      <c r="B84" s="41"/>
      <c r="C84" s="21"/>
      <c r="D84" s="21"/>
      <c r="E84" s="21"/>
      <c r="F84" s="21"/>
      <c r="G84" s="21"/>
      <c r="H84" s="21"/>
      <c r="I84" s="253"/>
      <c r="J84" s="7"/>
      <c r="K84" s="247"/>
      <c r="L84" s="248"/>
      <c r="M84" s="248"/>
      <c r="N84" s="249"/>
      <c r="O84" s="7"/>
      <c r="P84" s="244"/>
      <c r="Q84" s="245"/>
      <c r="R84" s="245"/>
      <c r="S84" s="245"/>
      <c r="T84" s="245"/>
      <c r="U84" s="246"/>
    </row>
    <row r="85" spans="8:8">
      <c r="B85" s="48" t="s">
        <v>124</v>
      </c>
      <c r="C85" s="39"/>
      <c r="D85" s="39"/>
      <c r="E85" s="39"/>
      <c r="F85" s="39" t="s">
        <v>125</v>
      </c>
      <c r="G85" s="39"/>
      <c r="H85" s="39"/>
      <c r="I85" s="166"/>
      <c r="J85" s="7"/>
      <c r="K85" s="243"/>
      <c r="L85" s="235"/>
      <c r="M85" s="235"/>
      <c r="N85" s="236"/>
      <c r="O85" s="7"/>
      <c r="P85" s="237"/>
      <c r="Q85" s="238"/>
      <c r="R85" s="238"/>
      <c r="S85" s="238"/>
      <c r="T85" s="238"/>
      <c r="U85" s="239"/>
    </row>
    <row r="86" spans="8:8">
      <c r="B86" s="48" t="s">
        <v>126</v>
      </c>
      <c r="C86" s="39"/>
      <c r="D86" s="39" t="s">
        <v>127</v>
      </c>
      <c r="E86" s="39"/>
      <c r="F86" s="39"/>
      <c r="G86" s="39"/>
      <c r="H86" s="39"/>
      <c r="I86" s="166"/>
      <c r="J86" s="7"/>
      <c r="K86" s="243"/>
      <c r="L86" s="235"/>
      <c r="M86" s="235"/>
      <c r="N86" s="236"/>
      <c r="O86" s="7"/>
      <c r="P86" s="244"/>
      <c r="Q86" s="245"/>
      <c r="R86" s="245"/>
      <c r="S86" s="245"/>
      <c r="T86" s="245"/>
      <c r="U86" s="246"/>
    </row>
    <row r="87" spans="8:8">
      <c r="B87" s="48" t="s">
        <v>128</v>
      </c>
      <c r="C87" s="39"/>
      <c r="D87" s="39" t="s">
        <v>129</v>
      </c>
      <c r="E87" s="39"/>
      <c r="F87" s="39"/>
      <c r="G87" s="39"/>
      <c r="H87" s="39"/>
      <c r="I87" s="166"/>
      <c r="J87" s="7"/>
      <c r="K87" s="247"/>
      <c r="L87" s="248"/>
      <c r="M87" s="248"/>
      <c r="N87" s="249"/>
      <c r="O87" s="7"/>
      <c r="P87" s="237"/>
      <c r="Q87" s="238"/>
      <c r="R87" s="238"/>
      <c r="S87" s="238"/>
      <c r="T87" s="238"/>
      <c r="U87" s="239"/>
    </row>
    <row r="88" spans="8:8">
      <c r="B88" s="48" t="s">
        <v>130</v>
      </c>
      <c r="C88" s="39"/>
      <c r="D88" s="21" t="s">
        <v>131</v>
      </c>
      <c r="E88" s="21"/>
      <c r="F88" s="21"/>
      <c r="G88" s="21"/>
      <c r="H88" s="21"/>
      <c r="I88" s="253"/>
      <c r="J88" s="7"/>
      <c r="K88" s="247"/>
      <c r="L88" s="248"/>
      <c r="M88" s="248"/>
      <c r="N88" s="249"/>
      <c r="O88" s="7"/>
      <c r="P88" s="244"/>
      <c r="Q88" s="245"/>
      <c r="R88" s="245"/>
      <c r="S88" s="245"/>
      <c r="T88" s="245"/>
      <c r="U88" s="246"/>
    </row>
    <row r="89" spans="8:8">
      <c r="B89" s="48"/>
      <c r="C89" s="39"/>
      <c r="D89" s="21"/>
      <c r="E89" s="21"/>
      <c r="F89" s="21"/>
      <c r="G89" s="21"/>
      <c r="H89" s="21"/>
      <c r="I89" s="253"/>
      <c r="J89" s="7"/>
      <c r="K89" s="243"/>
      <c r="L89" s="235"/>
      <c r="M89" s="235"/>
      <c r="N89" s="236"/>
      <c r="O89" s="7"/>
      <c r="P89" s="237"/>
      <c r="Q89" s="238"/>
      <c r="R89" s="238"/>
      <c r="S89" s="238"/>
      <c r="T89" s="238"/>
      <c r="U89" s="239"/>
    </row>
    <row r="90" spans="8:8">
      <c r="B90" s="254" t="s">
        <v>132</v>
      </c>
      <c r="C90" s="60"/>
      <c r="D90" s="60"/>
      <c r="E90" s="60"/>
      <c r="F90" s="60" t="s">
        <v>133</v>
      </c>
      <c r="G90" s="60"/>
      <c r="H90" s="60"/>
      <c r="I90" s="255"/>
      <c r="J90" s="7"/>
      <c r="K90" s="256"/>
      <c r="L90" s="257"/>
      <c r="M90" s="257"/>
      <c r="N90" s="258"/>
      <c r="O90" s="7"/>
      <c r="P90" s="207"/>
      <c r="Q90" s="208"/>
      <c r="R90" s="208"/>
      <c r="S90" s="208"/>
      <c r="T90" s="208"/>
      <c r="U90" s="209"/>
    </row>
  </sheetData>
  <sheetProtection algorithmName="SHA-512" hashValue="cf4mEAXV7/AgT99aB9oYLIrXczq+ZyXOpK3VjMfXrwBXFKYXWxofrpmwtBP8AcmamHGlWO45uNdCni+z8nUXyQ==" saltValue="CCncDFjSeRLbHhfEwRb4EA==" spinCount="100000" sheet="1" formatCells="0" selectLockedCells="1"/>
  <mergeCells count="224">
    <mergeCell ref="C38:D38"/>
    <mergeCell ref="K65:U74"/>
    <mergeCell ref="K77:N78"/>
    <mergeCell ref="B63:I63"/>
    <mergeCell ref="P76:U76"/>
    <mergeCell ref="L33:N33"/>
    <mergeCell ref="B14:D14"/>
    <mergeCell ref="I14:K14"/>
    <mergeCell ref="B15:D15"/>
    <mergeCell ref="B22:D22"/>
    <mergeCell ref="L18:N18"/>
    <mergeCell ref="B23:D23"/>
    <mergeCell ref="L23:N23"/>
    <mergeCell ref="C5:G5"/>
    <mergeCell ref="L29:N29"/>
    <mergeCell ref="B42:D42"/>
    <mergeCell ref="B88:C89"/>
    <mergeCell ref="K63:L63"/>
    <mergeCell ref="P80:U80"/>
    <mergeCell ref="C59:I59"/>
    <mergeCell ref="B67:I67"/>
    <mergeCell ref="K83:N84"/>
    <mergeCell ref="K52:L52"/>
    <mergeCell ref="P79:U79"/>
    <mergeCell ref="B26:D26"/>
    <mergeCell ref="Q10:Q11"/>
    <mergeCell ref="B30:D30"/>
    <mergeCell ref="C8:G8"/>
    <mergeCell ref="B10:C11"/>
    <mergeCell ref="C3:G3"/>
    <mergeCell ref="I2:Q2"/>
    <mergeCell ref="L25:N25"/>
    <mergeCell ref="C4:D4"/>
    <mergeCell ref="T49:U50"/>
    <mergeCell ref="B83:I84"/>
    <mergeCell ref="K89:N90"/>
    <mergeCell ref="D86:I86"/>
    <mergeCell ref="B61:I61"/>
    <mergeCell ref="K79:N80"/>
    <mergeCell ref="B72:I72"/>
    <mergeCell ref="K81:N82"/>
    <mergeCell ref="B68:I68"/>
    <mergeCell ref="P10:P11"/>
    <mergeCell ref="C44:D44"/>
    <mergeCell ref="B41:D41"/>
    <mergeCell ref="P84:U84"/>
    <mergeCell ref="I7:I8"/>
    <mergeCell ref="L5:L6"/>
    <mergeCell ref="I49:J49"/>
    <mergeCell ref="P5:P6"/>
    <mergeCell ref="C6:D6"/>
    <mergeCell ref="N51:O51"/>
    <mergeCell ref="N52:O52"/>
    <mergeCell ref="F47:J47"/>
    <mergeCell ref="F85:I85"/>
    <mergeCell ref="N50:O50"/>
    <mergeCell ref="P87:U87"/>
    <mergeCell ref="B66:I66"/>
    <mergeCell ref="C36:D36"/>
    <mergeCell ref="S14:U14"/>
    <mergeCell ref="J3:J4"/>
    <mergeCell ref="B12:C12"/>
    <mergeCell ref="B32:D32"/>
    <mergeCell ref="K50:L50"/>
    <mergeCell ref="M40:N40"/>
    <mergeCell ref="I52:J52"/>
    <mergeCell ref="B2:G2"/>
    <mergeCell ref="B64:I64"/>
    <mergeCell ref="B60:I60"/>
    <mergeCell ref="C20:D20"/>
    <mergeCell ref="M59:U59"/>
    <mergeCell ref="K62:L62"/>
    <mergeCell ref="B13:U13"/>
    <mergeCell ref="M36:N36"/>
    <mergeCell ref="N10:O11"/>
    <mergeCell ref="B16:D16"/>
    <mergeCell ref="R10:S11"/>
    <mergeCell ref="C35:D35"/>
    <mergeCell ref="B33:B35"/>
    <mergeCell ref="T10:U10"/>
    <mergeCell ref="M31:N31"/>
    <mergeCell ref="C19:D19"/>
    <mergeCell ref="L3:L4"/>
    <mergeCell ref="M3:M4"/>
    <mergeCell ref="O7:O8"/>
    <mergeCell ref="I3:I4"/>
    <mergeCell ref="C33:D33"/>
    <mergeCell ref="O3:O4"/>
    <mergeCell ref="M26:N26"/>
    <mergeCell ref="M10:M11"/>
    <mergeCell ref="L7:L8"/>
    <mergeCell ref="B43:B45"/>
    <mergeCell ref="C45:D45"/>
    <mergeCell ref="B53:E53"/>
    <mergeCell ref="L34:N34"/>
    <mergeCell ref="K57:U57"/>
    <mergeCell ref="I53:J53"/>
    <mergeCell ref="K53:L53"/>
    <mergeCell ref="N54:O54"/>
    <mergeCell ref="R51:S52"/>
    <mergeCell ref="L21:N21"/>
    <mergeCell ref="L30:L32"/>
    <mergeCell ref="B58:D58"/>
    <mergeCell ref="L46:N46"/>
    <mergeCell ref="M61:U61"/>
    <mergeCell ref="B40:D40"/>
    <mergeCell ref="M62:U62"/>
    <mergeCell ref="B57:I57"/>
    <mergeCell ref="B50:E50"/>
    <mergeCell ref="N53:O53"/>
    <mergeCell ref="B36:B38"/>
    <mergeCell ref="M30:N30"/>
    <mergeCell ref="B80:I80"/>
    <mergeCell ref="P88:U88"/>
    <mergeCell ref="R48:U48"/>
    <mergeCell ref="B27:D27"/>
    <mergeCell ref="B48:P48"/>
    <mergeCell ref="B17:D17"/>
    <mergeCell ref="L37:N37"/>
    <mergeCell ref="B51:E51"/>
    <mergeCell ref="B19:B21"/>
    <mergeCell ref="L17:N17"/>
    <mergeCell ref="B25:D25"/>
    <mergeCell ref="K60:L60"/>
    <mergeCell ref="L35:N35"/>
    <mergeCell ref="B85:E85"/>
    <mergeCell ref="B86:C86"/>
    <mergeCell ref="D87:I87"/>
    <mergeCell ref="B18:D18"/>
    <mergeCell ref="I54:J54"/>
    <mergeCell ref="L44:N44"/>
    <mergeCell ref="E58:F58"/>
    <mergeCell ref="B29:D29"/>
    <mergeCell ref="N49:O49"/>
    <mergeCell ref="B52:E52"/>
    <mergeCell ref="B24:D24"/>
    <mergeCell ref="B31:D31"/>
    <mergeCell ref="L42:N42"/>
    <mergeCell ref="F49:H49"/>
    <mergeCell ref="C43:D43"/>
    <mergeCell ref="B39:D39"/>
    <mergeCell ref="C46:D46"/>
    <mergeCell ref="M60:U60"/>
    <mergeCell ref="P90:U90"/>
    <mergeCell ref="L39:N39"/>
    <mergeCell ref="C21:D21"/>
    <mergeCell ref="L16:N16"/>
    <mergeCell ref="L27:N27"/>
    <mergeCell ref="L20:N20"/>
    <mergeCell ref="C37:D37"/>
    <mergeCell ref="T51:U52"/>
    <mergeCell ref="C34:D34"/>
    <mergeCell ref="L28:N28"/>
    <mergeCell ref="B47:D47"/>
    <mergeCell ref="M63:U63"/>
    <mergeCell ref="M64:U64"/>
    <mergeCell ref="K54:L54"/>
    <mergeCell ref="B28:D28"/>
    <mergeCell ref="M32:N32"/>
    <mergeCell ref="L38:N38"/>
    <mergeCell ref="K51:L51"/>
    <mergeCell ref="I51:J51"/>
    <mergeCell ref="B87:C87"/>
    <mergeCell ref="F10:G11"/>
    <mergeCell ref="I50:J50"/>
    <mergeCell ref="S2:U8"/>
    <mergeCell ref="L19:N19"/>
    <mergeCell ref="M7:M8"/>
    <mergeCell ref="J10:K11"/>
    <mergeCell ref="P7:P8"/>
    <mergeCell ref="B73:I78"/>
    <mergeCell ref="K58:L58"/>
    <mergeCell ref="P77:U77"/>
    <mergeCell ref="B65:I65"/>
    <mergeCell ref="K61:L61"/>
    <mergeCell ref="K59:L59"/>
    <mergeCell ref="T11:U11"/>
    <mergeCell ref="P89:U89"/>
    <mergeCell ref="K49:L49"/>
    <mergeCell ref="L45:N45"/>
    <mergeCell ref="F90:I90"/>
    <mergeCell ref="D88:I89"/>
    <mergeCell ref="B90:E90"/>
    <mergeCell ref="F4:G4"/>
    <mergeCell ref="P78:U78"/>
    <mergeCell ref="K87:N88"/>
    <mergeCell ref="R49:S50"/>
    <mergeCell ref="B69:I69"/>
    <mergeCell ref="P81:U81"/>
    <mergeCell ref="T53:T54"/>
    <mergeCell ref="B81:C82"/>
    <mergeCell ref="K85:N86"/>
    <mergeCell ref="P83:U83"/>
    <mergeCell ref="P85:U85"/>
    <mergeCell ref="D10:D11"/>
    <mergeCell ref="G58:I58"/>
    <mergeCell ref="L10:L11"/>
    <mergeCell ref="L41:N41"/>
    <mergeCell ref="H10:H11"/>
    <mergeCell ref="I10:I11"/>
    <mergeCell ref="C7:G7"/>
    <mergeCell ref="L14:N14"/>
    <mergeCell ref="B49:E49"/>
    <mergeCell ref="L15:N15"/>
    <mergeCell ref="J5:J6"/>
    <mergeCell ref="L24:N24"/>
    <mergeCell ref="B70:I70"/>
    <mergeCell ref="P86:U86"/>
    <mergeCell ref="P3:P4"/>
    <mergeCell ref="L22:N22"/>
    <mergeCell ref="F6:G6"/>
    <mergeCell ref="M5:M6"/>
    <mergeCell ref="J7:J8"/>
    <mergeCell ref="I5:I6"/>
    <mergeCell ref="R53:S54"/>
    <mergeCell ref="P47:T47"/>
    <mergeCell ref="P82:U82"/>
    <mergeCell ref="B54:E54"/>
    <mergeCell ref="L43:N43"/>
    <mergeCell ref="M58:U58"/>
    <mergeCell ref="K76:N76"/>
    <mergeCell ref="K64:L64"/>
    <mergeCell ref="E10:E11"/>
    <mergeCell ref="O5:O6"/>
  </mergeCells>
  <conditionalFormatting sqref="D12">
    <cfRule type="cellIs" operator="equal" priority="2" stopIfTrue="1" dxfId="0">
      <formula>0</formula>
    </cfRule>
  </conditionalFormatting>
  <conditionalFormatting sqref="P47:T47 E47:F47">
    <cfRule type="cellIs" operator="equal" priority="1" stopIfTrue="1" dxfId="1">
      <formula>"剩余职业点=0   剩余兴趣点=0"</formula>
    </cfRule>
  </conditionalFormatting>
  <dataValidations count="67">
    <dataValidation allowBlank="1" type="any" operator="between" errorStyle="stop" showErrorMessage="1" sqref="C59"/>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list" errorStyle="stop" showInputMessage="1" showErrorMessage="1" sqref="F4:G4">
      <formula1>"1890s,1920s,现代"</formula1>
    </dataValidation>
    <dataValidation allowBlank="1" type="list" errorStyle="stop" sqref="T10:U10">
      <formula1>"身体健康,昏迷,重伤,濒死,死亡"</formula1>
    </dataValidation>
    <dataValidation allowBlank="1" type="any" operator="between" errorStyle="stop" showInputMessage="1" prompt="这是你立即可以取用、支配的现金。 包括带在身上的和存在银行的。" showErrorMessage="1" sqref="B59"/>
    <dataValidation allowBlank="1" type="any" operator="between" errorStyle="stop" showErrorMessage="1" sqref="P7"/>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ErrorMessage="1" sqref="Q7:Q8"/>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ErrorMessage="1" sqref="C44:D46"/>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ErrorMessage="1" sqref="L40"/>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s>
  <pageMargins left="0.699305555555556" right="0.699305555555556" top="0.75" bottom="0.75" header="0.3" footer="0.3"/>
  <drawing r:id="rId1"/>
  <extLst>
    <ext xmlns:x14="http://schemas.microsoft.com/office/spreadsheetml/2009/9/main" uri="{CCE6A557-97BC-4b89-ADB6-D9C93CAAB3DF}">
      <x14:dataValidations xmlns:xm="http://schemas.microsoft.com/office/excel/2006/main" count="7">
        <x14:dataValidation allowBlank="1" type="list" errorStyle="stop" showInputMessage="1" showErrorMessage="1">
          <x14:formula1>
            <xm:f>分支技能!$K$4:$K$10</xm:f>
          </x14:formula1>
          <xm:sqref>C36:D37</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C33:D33</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M40:N40</xm:sqref>
        </x14:dataValidation>
        <x14:dataValidation allowBlank="1" type="list" errorStyle="stop" showInputMessage="1" showErrorMessage="1">
          <x14:formula1>
            <xm:f>分支技能!$B$4:$B$11</xm:f>
          </x14:formula1>
          <xm:sqref>C19:D19</xm:sqref>
        </x14:dataValidation>
        <x14:dataValidation allowBlank="1" type="list" errorStyle="stop" showInputMessage="1" showErrorMessage="1">
          <x14:formula1>
            <xm:f>分支技能!$H$4:$H$11</xm:f>
          </x14:formula1>
          <xm:sqref>C34:D34</xm:sqref>
        </x14:dataValidation>
        <x14:dataValidation allowBlank="1" type="list" errorStyle="stop" showInputMessage="1" promptTitle="请查阅下方的[职业列表]表格" prompt="选择0会清除职业提示与下面的技能点数计算器。 同时，技能点数计算器会在分配掉所有技能点后自动隐藏。" showErrorMessage="1">
          <x14:formula1>
            <xm:f>职业列表!$A$2:$A$116</xm:f>
          </x14:formula1>
          <xm:sqref>D12</xm:sqref>
        </x14:dataValidation>
        <x14:dataValidation allowBlank="1" type="list" errorStyle="stop" showInputMessage="1" showErrorMessage="1">
          <x14:formula1>
            <xm:f>分支技能!$E$4:$E$16</xm:f>
          </x14:formula1>
          <xm:sqref>M30:N30</xm:sqref>
        </x14:dataValidation>
      </x14:dataValidations>
    </ext>
  </extLst>
</worksheet>
</file>

<file path=xl/worksheets/sheet2.xml><?xml version="1.0" encoding="utf-8"?>
<worksheet xmlns:r="http://schemas.openxmlformats.org/officeDocument/2006/relationships" xmlns="http://schemas.openxmlformats.org/spreadsheetml/2006/main">
  <dimension ref="A1:M34"/>
  <sheetViews>
    <sheetView workbookViewId="0" showGridLines="0" showRowColHeaders="0">
      <selection activeCell="F9" sqref="F9"/>
    </sheetView>
  </sheetViews>
  <sheetFormatPr defaultRowHeight="13.8" defaultColWidth="9"/>
  <cols>
    <col min="1" max="1" customWidth="1" width="12.109375" style="259"/>
  </cols>
  <sheetData>
    <row r="1" spans="8:8" ht="15.6">
      <c r="A1" s="260">
        <f>RANDBETWEEN(1,6)</f>
        <v>2.0</v>
      </c>
      <c r="B1" s="261"/>
      <c r="C1" s="261"/>
      <c r="D1" s="261"/>
      <c r="E1" s="261"/>
      <c r="F1" s="261"/>
      <c r="G1" s="261"/>
      <c r="H1" s="261"/>
      <c r="I1" s="261"/>
      <c r="J1" s="1"/>
    </row>
    <row r="2" spans="8:8" ht="15.6">
      <c r="A2" s="260">
        <f t="shared" si="0" ref="A2:A24">RANDBETWEEN(1,6)</f>
        <v>4.0</v>
      </c>
      <c r="B2" s="8" t="s">
        <v>134</v>
      </c>
      <c r="C2" s="9"/>
      <c r="D2" s="9"/>
      <c r="E2" s="9"/>
      <c r="F2" s="9"/>
      <c r="G2" s="9"/>
      <c r="H2" s="9"/>
      <c r="I2" s="9"/>
      <c r="J2" s="10"/>
    </row>
    <row r="3" spans="8:8" ht="15.6">
      <c r="A3" s="260">
        <f t="shared" si="0"/>
        <v>2.0</v>
      </c>
      <c r="B3" s="18" t="s">
        <v>4</v>
      </c>
      <c r="C3" s="262">
        <v>85.0</v>
      </c>
      <c r="D3" s="20">
        <f>INT(C3/2)</f>
        <v>42.0</v>
      </c>
      <c r="E3" s="21" t="s">
        <v>5</v>
      </c>
      <c r="F3" s="39">
        <v>55.0</v>
      </c>
      <c r="G3" s="23">
        <f>INT(F3/2)</f>
        <v>27.0</v>
      </c>
      <c r="H3" s="24" t="s">
        <v>6</v>
      </c>
      <c r="I3" s="40">
        <v>70.0</v>
      </c>
      <c r="J3" s="26">
        <f>INT(I3/2)</f>
        <v>35.0</v>
      </c>
    </row>
    <row r="4" spans="8:8" ht="15.6">
      <c r="A4" s="260">
        <f t="shared" si="0"/>
        <v>5.0</v>
      </c>
      <c r="B4" s="36"/>
      <c r="C4" s="262"/>
      <c r="D4" s="38">
        <f>INT(C3/5)</f>
        <v>17.0</v>
      </c>
      <c r="E4" s="39"/>
      <c r="F4" s="39"/>
      <c r="G4" s="23">
        <f>INT(F3/5)</f>
        <v>11.0</v>
      </c>
      <c r="H4" s="40"/>
      <c r="I4" s="40"/>
      <c r="J4" s="26">
        <f>INT(I3/5)</f>
        <v>14.0</v>
      </c>
    </row>
    <row r="5" spans="8:8" ht="15.6">
      <c r="A5" s="260">
        <f t="shared" si="0"/>
        <v>4.0</v>
      </c>
      <c r="B5" s="41" t="s">
        <v>11</v>
      </c>
      <c r="C5" s="39">
        <v>60.0</v>
      </c>
      <c r="D5" s="23">
        <f t="shared" si="1" ref="D5">INT(C5/2)</f>
        <v>30.0</v>
      </c>
      <c r="E5" s="24" t="s">
        <v>12</v>
      </c>
      <c r="F5" s="40">
        <f>SUM(A10:A12)*5</f>
        <v>50.0</v>
      </c>
      <c r="G5" s="20">
        <f t="shared" si="2" ref="G5">INT(F5/2)</f>
        <v>25.0</v>
      </c>
      <c r="H5" s="21" t="s">
        <v>13</v>
      </c>
      <c r="I5" s="39">
        <v>65.0</v>
      </c>
      <c r="J5" s="43">
        <f>INT(I5/2)</f>
        <v>32.0</v>
      </c>
    </row>
    <row r="6" spans="8:8" ht="15.6">
      <c r="A6" s="260">
        <f t="shared" si="0"/>
        <v>1.0</v>
      </c>
      <c r="B6" s="48"/>
      <c r="C6" s="39"/>
      <c r="D6" s="50">
        <f t="shared" si="3" ref="D6">INT(C5/5)</f>
        <v>12.0</v>
      </c>
      <c r="E6" s="40"/>
      <c r="F6" s="40"/>
      <c r="G6" s="20">
        <f t="shared" si="4" ref="G6">INT(F5/5)</f>
        <v>10.0</v>
      </c>
      <c r="H6" s="39"/>
      <c r="I6" s="39"/>
      <c r="J6" s="43">
        <f>INT(I5/5)</f>
        <v>13.0</v>
      </c>
    </row>
    <row r="7" spans="8:8" ht="15.6">
      <c r="A7" s="260">
        <f t="shared" si="0"/>
        <v>5.0</v>
      </c>
      <c r="B7" s="18" t="s">
        <v>17</v>
      </c>
      <c r="C7" s="40">
        <v>85.0</v>
      </c>
      <c r="D7" s="20">
        <f t="shared" si="5" ref="D7">INT(C7/2)</f>
        <v>42.0</v>
      </c>
      <c r="E7" s="21" t="s">
        <v>18</v>
      </c>
      <c r="F7" s="39">
        <v>60.0</v>
      </c>
      <c r="G7" s="23">
        <f t="shared" si="6" ref="G7">INT(F7/2)</f>
        <v>30.0</v>
      </c>
      <c r="H7" s="24" t="s">
        <v>135</v>
      </c>
      <c r="I7" s="263">
        <v>40.0</v>
      </c>
      <c r="J7" s="264"/>
    </row>
    <row r="8" spans="8:8" ht="15.6">
      <c r="A8" s="260">
        <f t="shared" si="0"/>
        <v>1.0</v>
      </c>
      <c r="B8" s="57"/>
      <c r="C8" s="63"/>
      <c r="D8" s="59">
        <f t="shared" si="7" ref="D8">INT(C7/5)</f>
        <v>17.0</v>
      </c>
      <c r="E8" s="60"/>
      <c r="F8" s="60"/>
      <c r="G8" s="62">
        <f t="shared" si="8" ref="G8">INT(F7/5)</f>
        <v>12.0</v>
      </c>
      <c r="H8" s="63"/>
      <c r="I8" s="265"/>
      <c r="J8" s="266"/>
    </row>
    <row r="9" spans="8:8">
      <c r="A9" s="260">
        <f t="shared" si="0"/>
        <v>2.0</v>
      </c>
    </row>
    <row r="10" spans="8:8">
      <c r="A10" s="260">
        <f t="shared" si="0"/>
        <v>3.0</v>
      </c>
    </row>
    <row r="11" spans="8:8" ht="14.25" customHeight="1">
      <c r="A11" s="260">
        <f t="shared" si="0"/>
        <v>6.0</v>
      </c>
      <c r="B11" s="267" t="s">
        <v>136</v>
      </c>
      <c r="C11" s="268"/>
      <c r="D11" s="268"/>
      <c r="E11" s="268"/>
      <c r="F11" s="268"/>
      <c r="G11" s="268"/>
      <c r="H11" s="268"/>
      <c r="I11" s="268"/>
      <c r="J11" s="269"/>
    </row>
    <row r="12" spans="8:8" ht="14.25" customHeight="1">
      <c r="A12" s="260">
        <f t="shared" si="0"/>
        <v>3.0</v>
      </c>
      <c r="B12" s="270"/>
      <c r="C12" s="271"/>
      <c r="D12" s="271"/>
      <c r="E12" s="271"/>
      <c r="F12" s="271"/>
      <c r="G12" s="271"/>
      <c r="H12" s="271"/>
      <c r="I12" s="271"/>
      <c r="J12" s="272"/>
    </row>
    <row r="13" spans="8:8">
      <c r="A13" s="260">
        <f t="shared" si="0"/>
        <v>6.0</v>
      </c>
    </row>
    <row r="14" spans="8:8">
      <c r="A14" s="260">
        <f t="shared" si="0"/>
        <v>5.0</v>
      </c>
    </row>
    <row r="15" spans="8:8">
      <c r="A15" s="260">
        <f t="shared" si="0"/>
        <v>6.0</v>
      </c>
    </row>
    <row r="16" spans="8:8">
      <c r="A16" s="260">
        <f t="shared" si="0"/>
        <v>6.0</v>
      </c>
    </row>
    <row r="17" spans="8:8">
      <c r="A17" s="260">
        <f t="shared" si="0"/>
        <v>5.0</v>
      </c>
    </row>
    <row r="18" spans="8:8">
      <c r="A18" s="260">
        <f t="shared" si="0"/>
        <v>2.0</v>
      </c>
    </row>
    <row r="19" spans="8:8">
      <c r="A19" s="260">
        <f t="shared" si="0"/>
        <v>6.0</v>
      </c>
    </row>
    <row r="20" spans="8:8">
      <c r="A20" s="260">
        <f t="shared" si="0"/>
        <v>1.0</v>
      </c>
    </row>
    <row r="21" spans="8:8">
      <c r="A21" s="260">
        <f t="shared" si="0"/>
        <v>4.0</v>
      </c>
    </row>
    <row r="22" spans="8:8">
      <c r="A22" s="260">
        <f t="shared" si="0"/>
        <v>1.0</v>
      </c>
    </row>
    <row r="23" spans="8:8">
      <c r="A23" s="260">
        <f t="shared" si="0"/>
        <v>6.0</v>
      </c>
    </row>
    <row r="24" spans="8:8">
      <c r="A24" s="260">
        <f t="shared" si="0"/>
        <v>6.0</v>
      </c>
    </row>
    <row r="25" spans="8:8">
      <c r="A25" s="260"/>
    </row>
    <row r="26" spans="8:8">
      <c r="A26" s="260"/>
    </row>
    <row r="27" spans="8:8">
      <c r="A27" s="260"/>
    </row>
    <row r="28" spans="8:8">
      <c r="A28" s="260"/>
    </row>
    <row r="29" spans="8:8">
      <c r="A29" s="260"/>
    </row>
    <row r="30" spans="8:8">
      <c r="A30" s="260"/>
    </row>
    <row r="31" spans="8:8">
      <c r="A31" s="260"/>
    </row>
    <row r="32" spans="8:8">
      <c r="A32" s="260"/>
    </row>
    <row r="33" spans="8:8">
      <c r="A33" s="260"/>
    </row>
    <row r="34" spans="8:8">
      <c r="A34" s="260"/>
    </row>
  </sheetData>
  <sheetProtection sheet="0" selectLockedCells="1"/>
  <mergeCells count="20">
    <mergeCell ref="B2:J2"/>
    <mergeCell ref="I3:I4"/>
    <mergeCell ref="H3:H4"/>
    <mergeCell ref="I5:I6"/>
    <mergeCell ref="B3:B4"/>
    <mergeCell ref="F7:F8"/>
    <mergeCell ref="F3:F4"/>
    <mergeCell ref="E3:E4"/>
    <mergeCell ref="B11:J12"/>
    <mergeCell ref="C3:C4"/>
    <mergeCell ref="H7:H8"/>
    <mergeCell ref="C5:C6"/>
    <mergeCell ref="B7:B8"/>
    <mergeCell ref="F5:F6"/>
    <mergeCell ref="I7:J8"/>
    <mergeCell ref="B5:B6"/>
    <mergeCell ref="E7:E8"/>
    <mergeCell ref="H5:H6"/>
    <mergeCell ref="E5:E6"/>
    <mergeCell ref="C7:C8"/>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S16"/>
  <sheetViews>
    <sheetView workbookViewId="0" showGridLines="0" showRowColHeaders="0">
      <selection activeCell="E16" sqref="E16"/>
    </sheetView>
  </sheetViews>
  <sheetFormatPr defaultRowHeight="15.6" defaultColWidth="10"/>
  <cols>
    <col min="1" max="10" customWidth="1" width="8.21875" style="273"/>
    <col min="11" max="11" customWidth="1" width="11.21875" style="273"/>
    <col min="12" max="16384" customWidth="1" width="8.21875" style="273"/>
  </cols>
  <sheetData>
    <row r="1" spans="8:8">
      <c r="A1" s="274"/>
      <c r="B1" s="274"/>
      <c r="C1" s="274"/>
      <c r="D1" s="274"/>
      <c r="E1" s="274"/>
      <c r="F1" s="274"/>
      <c r="G1" s="274"/>
      <c r="H1" s="274"/>
      <c r="I1" s="274"/>
      <c r="J1" s="274"/>
      <c r="K1" s="274"/>
      <c r="L1" s="274"/>
      <c r="M1" s="274"/>
      <c r="N1" s="274"/>
      <c r="O1" s="274"/>
      <c r="P1" s="274"/>
    </row>
    <row r="2" spans="8:8" s="275" ht="15.6" customFormat="1">
      <c r="B2" s="276" t="s">
        <v>42</v>
      </c>
      <c r="C2" s="277"/>
      <c r="E2" s="276" t="s">
        <v>63</v>
      </c>
      <c r="F2" s="277"/>
      <c r="H2" s="276" t="s">
        <v>65</v>
      </c>
      <c r="I2" s="277"/>
      <c r="K2" s="276" t="s">
        <v>70</v>
      </c>
      <c r="L2" s="277"/>
      <c r="N2" s="276" t="s">
        <v>137</v>
      </c>
      <c r="O2" s="277"/>
    </row>
    <row r="3" spans="8:8">
      <c r="B3" s="278" t="s">
        <v>138</v>
      </c>
      <c r="C3" s="279" t="s">
        <v>139</v>
      </c>
      <c r="E3" s="278" t="s">
        <v>138</v>
      </c>
      <c r="F3" s="279" t="s">
        <v>139</v>
      </c>
      <c r="H3" s="278" t="s">
        <v>138</v>
      </c>
      <c r="I3" s="279" t="s">
        <v>139</v>
      </c>
      <c r="K3" s="278" t="s">
        <v>138</v>
      </c>
      <c r="L3" s="279" t="s">
        <v>139</v>
      </c>
      <c r="N3" s="278" t="s">
        <v>138</v>
      </c>
      <c r="O3" s="279" t="s">
        <v>139</v>
      </c>
    </row>
    <row r="4" spans="8:8">
      <c r="B4" s="280" t="s">
        <v>140</v>
      </c>
      <c r="C4" s="281">
        <v>5.0</v>
      </c>
      <c r="E4" s="280" t="s">
        <v>141</v>
      </c>
      <c r="F4" s="281">
        <v>1.0</v>
      </c>
      <c r="H4" s="280" t="s">
        <v>142</v>
      </c>
      <c r="I4" s="281">
        <v>5.0</v>
      </c>
      <c r="K4" s="280" t="s">
        <v>143</v>
      </c>
      <c r="L4" s="281">
        <v>25.0</v>
      </c>
      <c r="N4" s="280" t="s">
        <v>144</v>
      </c>
      <c r="O4" s="281">
        <v>1.0</v>
      </c>
    </row>
    <row r="5" spans="8:8">
      <c r="B5" s="278" t="s">
        <v>145</v>
      </c>
      <c r="C5" s="279">
        <v>5.0</v>
      </c>
      <c r="E5" s="278" t="s">
        <v>146</v>
      </c>
      <c r="F5" s="279">
        <v>1.0</v>
      </c>
      <c r="H5" s="278" t="s">
        <v>147</v>
      </c>
      <c r="I5" s="279">
        <v>10.0</v>
      </c>
      <c r="K5" s="278" t="s">
        <v>148</v>
      </c>
      <c r="L5" s="279">
        <v>15.0</v>
      </c>
      <c r="N5" s="278" t="s">
        <v>149</v>
      </c>
      <c r="O5" s="279">
        <v>1.0</v>
      </c>
    </row>
    <row r="6" spans="8:8">
      <c r="B6" s="280" t="s">
        <v>150</v>
      </c>
      <c r="C6" s="281">
        <v>5.0</v>
      </c>
      <c r="E6" s="280" t="s">
        <v>151</v>
      </c>
      <c r="F6" s="281">
        <v>1.0</v>
      </c>
      <c r="H6" s="280" t="s">
        <v>66</v>
      </c>
      <c r="I6" s="281">
        <v>25.0</v>
      </c>
      <c r="K6" s="280" t="s">
        <v>152</v>
      </c>
      <c r="L6" s="281">
        <v>15.0</v>
      </c>
      <c r="N6" s="280" t="s">
        <v>153</v>
      </c>
      <c r="O6" s="281">
        <v>1.0</v>
      </c>
    </row>
    <row r="7" spans="8:8">
      <c r="B7" s="278" t="s">
        <v>154</v>
      </c>
      <c r="C7" s="279">
        <v>5.0</v>
      </c>
      <c r="E7" s="278" t="s">
        <v>155</v>
      </c>
      <c r="F7" s="279">
        <v>1.0</v>
      </c>
      <c r="H7" s="278" t="s">
        <v>156</v>
      </c>
      <c r="I7" s="279">
        <v>15.0</v>
      </c>
      <c r="K7" s="278" t="s">
        <v>157</v>
      </c>
      <c r="L7" s="279">
        <v>10.0</v>
      </c>
      <c r="N7" s="278" t="s">
        <v>158</v>
      </c>
      <c r="O7" s="279">
        <v>1.0</v>
      </c>
    </row>
    <row r="8" spans="8:8">
      <c r="B8" s="280" t="s">
        <v>159</v>
      </c>
      <c r="C8" s="281">
        <v>5.0</v>
      </c>
      <c r="E8" s="280" t="s">
        <v>160</v>
      </c>
      <c r="F8" s="281">
        <v>1.0</v>
      </c>
      <c r="H8" s="280" t="s">
        <v>161</v>
      </c>
      <c r="I8" s="281">
        <v>20.0</v>
      </c>
      <c r="K8" s="280" t="s">
        <v>162</v>
      </c>
      <c r="L8" s="281">
        <v>10.0</v>
      </c>
      <c r="N8" s="280" t="s">
        <v>163</v>
      </c>
      <c r="O8" s="281">
        <v>1.0</v>
      </c>
    </row>
    <row r="9" spans="8:8">
      <c r="B9" s="278" t="s">
        <v>164</v>
      </c>
      <c r="C9" s="279">
        <v>5.0</v>
      </c>
      <c r="E9" s="278" t="s">
        <v>165</v>
      </c>
      <c r="F9" s="279">
        <v>1.0</v>
      </c>
      <c r="H9" s="278" t="s">
        <v>166</v>
      </c>
      <c r="I9" s="279">
        <v>15.0</v>
      </c>
      <c r="K9" s="278" t="s">
        <v>71</v>
      </c>
      <c r="L9" s="279">
        <v>20.0</v>
      </c>
      <c r="N9" s="282" t="s">
        <v>79</v>
      </c>
      <c r="O9" s="283">
        <v>5.0</v>
      </c>
    </row>
    <row r="10" spans="8:8">
      <c r="B10" s="280" t="s">
        <v>167</v>
      </c>
      <c r="C10" s="281">
        <v>5.0</v>
      </c>
      <c r="E10" s="280" t="s">
        <v>168</v>
      </c>
      <c r="F10" s="281">
        <v>1.0</v>
      </c>
      <c r="H10" s="280" t="s">
        <v>169</v>
      </c>
      <c r="I10" s="281">
        <v>10.0</v>
      </c>
      <c r="K10" s="284" t="s">
        <v>170</v>
      </c>
      <c r="L10" s="285">
        <v>10.0</v>
      </c>
    </row>
    <row r="11" spans="8:8">
      <c r="B11" s="282" t="s">
        <v>171</v>
      </c>
      <c r="C11" s="283">
        <v>5.0</v>
      </c>
      <c r="E11" s="278" t="s">
        <v>172</v>
      </c>
      <c r="F11" s="279">
        <v>1.0</v>
      </c>
      <c r="H11" s="282" t="s">
        <v>173</v>
      </c>
      <c r="I11" s="283">
        <v>20.0</v>
      </c>
    </row>
    <row r="12" spans="8:8">
      <c r="B12" s="286"/>
      <c r="E12" s="280" t="s">
        <v>174</v>
      </c>
      <c r="F12" s="281">
        <v>1.0</v>
      </c>
    </row>
    <row r="13" spans="8:8">
      <c r="E13" s="278" t="s">
        <v>175</v>
      </c>
      <c r="F13" s="279">
        <v>1.0</v>
      </c>
    </row>
    <row r="14" spans="8:8">
      <c r="E14" s="280" t="s">
        <v>176</v>
      </c>
      <c r="F14" s="281">
        <v>1.0</v>
      </c>
    </row>
    <row r="15" spans="8:8">
      <c r="E15" s="278" t="s">
        <v>177</v>
      </c>
      <c r="F15" s="279">
        <v>1.0</v>
      </c>
    </row>
    <row r="16" spans="8:8">
      <c r="E16" s="284" t="s">
        <v>178</v>
      </c>
      <c r="F16" s="285">
        <v>1.0</v>
      </c>
    </row>
  </sheetData>
  <mergeCells count="6">
    <mergeCell ref="A1:P1"/>
    <mergeCell ref="B2:C2"/>
    <mergeCell ref="E2:F2"/>
    <mergeCell ref="H2:I2"/>
    <mergeCell ref="K2:L2"/>
    <mergeCell ref="N2:O2"/>
  </mergeCells>
  <dataValidations count="38">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Bow (15%)" prompt="用于弓、十字弓、中世纪长弓、强力合成弓。" showErrorMessage="1" sqref="K6"/>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Sword (20%)" prompt="所有半米长以上的刃器。" showErrorMessage="1" sqref="H8"/>
    <dataValidation allowBlank="1" type="any" operator="between" errorStyle="stop" showInputMessage="1" promptTitle="Flail (10%)" prompt="双节棍、流星锤和其他中世纪武器。" showErrorMessage="1" sqref="H10"/>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Whip (05%)" prompt="套牛绳和鞭子。" showErrorMessage="1" sqref="H4"/>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J116"/>
  <sheetViews>
    <sheetView workbookViewId="0" showGridLines="0">
      <pane ySplit="1" topLeftCell="A2" state="frozen" activePane="bottomLeft"/>
      <selection pane="bottomLeft" activeCell="B64" sqref="B64"/>
    </sheetView>
  </sheetViews>
  <sheetFormatPr defaultRowHeight="15.6" defaultColWidth="9"/>
  <cols>
    <col min="1" max="1" customWidth="1" width="9.0" style="287"/>
    <col min="2" max="2" customWidth="1" width="22.441406" style="288"/>
    <col min="3" max="3" customWidth="1" width="9.0" style="289"/>
    <col min="4" max="4" customWidth="1" width="9.0" style="290"/>
    <col min="5" max="5" customWidth="1" width="21.21875" style="291"/>
    <col min="6" max="6" customWidth="1" width="8.109375" style="287"/>
    <col min="7" max="7" customWidth="1" width="140.0" style="292"/>
    <col min="8" max="16384" customWidth="1" width="9.0" style="287"/>
  </cols>
  <sheetData>
    <row r="1" spans="8:8">
      <c r="A1" s="293" t="s">
        <v>179</v>
      </c>
      <c r="B1" s="294" t="s">
        <v>10</v>
      </c>
      <c r="C1" s="295" t="s">
        <v>51</v>
      </c>
      <c r="D1" s="296" t="s">
        <v>180</v>
      </c>
      <c r="E1" s="297" t="s">
        <v>181</v>
      </c>
      <c r="F1" s="294" t="s">
        <v>182</v>
      </c>
      <c r="G1" s="298" t="s">
        <v>183</v>
      </c>
    </row>
    <row r="2" spans="8:8">
      <c r="A2" s="299">
        <v>0.0</v>
      </c>
      <c r="B2" s="300" t="s">
        <v>184</v>
      </c>
      <c r="C2" s="300"/>
      <c r="D2" s="300"/>
      <c r="E2" s="300"/>
      <c r="F2" s="300"/>
      <c r="G2" s="301"/>
    </row>
    <row r="3" spans="8:8">
      <c r="A3" s="302">
        <v>1.0</v>
      </c>
      <c r="B3" s="303" t="s">
        <v>185</v>
      </c>
      <c r="C3" s="304" t="s">
        <v>186</v>
      </c>
      <c r="D3" s="305">
        <v>0.0</v>
      </c>
      <c r="E3" s="306"/>
      <c r="F3" s="307">
        <f>IF(E3=0,人物卡!P5*4,人物卡!P5*2+职业列表!E3*2)</f>
        <v>280.0</v>
      </c>
      <c r="G3" s="308" t="s">
        <v>187</v>
      </c>
    </row>
    <row r="4" spans="8:8">
      <c r="A4" s="299">
        <v>2.0</v>
      </c>
      <c r="B4" s="309" t="s">
        <v>188</v>
      </c>
      <c r="C4" s="310" t="s">
        <v>189</v>
      </c>
      <c r="D4" s="311">
        <v>30.0</v>
      </c>
      <c r="E4" s="312" t="s">
        <v>190</v>
      </c>
      <c r="F4" s="310">
        <f>人物卡!P5*4</f>
        <v>280.0</v>
      </c>
      <c r="G4" s="313" t="s">
        <v>191</v>
      </c>
    </row>
    <row r="5" spans="8:8">
      <c r="A5" s="302">
        <v>3.0</v>
      </c>
      <c r="B5" s="303" t="s">
        <v>192</v>
      </c>
      <c r="C5" s="314" t="s">
        <v>193</v>
      </c>
      <c r="D5" s="315">
        <v>9.0</v>
      </c>
      <c r="E5" s="316" t="s">
        <v>194</v>
      </c>
      <c r="F5" s="307">
        <f>人物卡!P5*2+人物卡!M3*2</f>
        <v>260.0</v>
      </c>
      <c r="G5" s="308" t="s">
        <v>195</v>
      </c>
    </row>
    <row r="6" spans="8:8">
      <c r="A6" s="299">
        <v>4.0</v>
      </c>
      <c r="B6" s="309" t="s">
        <v>196</v>
      </c>
      <c r="C6" s="310" t="s">
        <v>197</v>
      </c>
      <c r="D6" s="311">
        <v>9.0</v>
      </c>
      <c r="E6" s="312" t="s">
        <v>198</v>
      </c>
      <c r="F6" s="310">
        <f>人物卡!P5*2+人物卡!M5*2</f>
        <v>310.0</v>
      </c>
      <c r="G6" s="313" t="s">
        <v>199</v>
      </c>
    </row>
    <row r="7" spans="8:8">
      <c r="A7" s="302">
        <v>5.0</v>
      </c>
      <c r="B7" s="303" t="s">
        <v>200</v>
      </c>
      <c r="C7" s="314" t="s">
        <v>201</v>
      </c>
      <c r="D7" s="315">
        <v>20.0</v>
      </c>
      <c r="E7" s="316" t="s">
        <v>198</v>
      </c>
      <c r="F7" s="307">
        <f>人物卡!P5*2+人物卡!M5*2</f>
        <v>310.0</v>
      </c>
      <c r="G7" s="308" t="s">
        <v>202</v>
      </c>
    </row>
    <row r="8" spans="8:8" ht="31.2">
      <c r="A8" s="299">
        <v>6.0</v>
      </c>
      <c r="B8" s="309" t="s">
        <v>203</v>
      </c>
      <c r="C8" s="310" t="s">
        <v>204</v>
      </c>
      <c r="D8" s="311">
        <v>20.0</v>
      </c>
      <c r="E8" s="312" t="s">
        <v>205</v>
      </c>
      <c r="F8" s="310">
        <f>人物卡!P5*2+MAX(人物卡!M3,人物卡!J3)*2</f>
        <v>280.0</v>
      </c>
      <c r="G8" s="313" t="s">
        <v>206</v>
      </c>
    </row>
    <row r="9" spans="8:8">
      <c r="A9" s="302">
        <v>7.0</v>
      </c>
      <c r="B9" s="303" t="s">
        <v>207</v>
      </c>
      <c r="C9" s="314" t="s">
        <v>208</v>
      </c>
      <c r="D9" s="315">
        <v>10.0</v>
      </c>
      <c r="E9" s="316" t="s">
        <v>209</v>
      </c>
      <c r="F9" s="307">
        <f>人物卡!P5*4</f>
        <v>280.0</v>
      </c>
      <c r="G9" s="308" t="s">
        <v>210</v>
      </c>
    </row>
    <row r="10" spans="8:8" ht="31.2">
      <c r="A10" s="299">
        <v>8.0</v>
      </c>
      <c r="B10" s="309" t="s">
        <v>211</v>
      </c>
      <c r="C10" s="310" t="s">
        <v>212</v>
      </c>
      <c r="D10" s="311">
        <v>10.0</v>
      </c>
      <c r="E10" s="312" t="s">
        <v>213</v>
      </c>
      <c r="F10" s="310">
        <f>人物卡!P5*2+MAX(人物卡!M5,人物卡!P3)*2</f>
        <v>310.0</v>
      </c>
      <c r="G10" s="313" t="s">
        <v>214</v>
      </c>
    </row>
    <row r="11" spans="8:8">
      <c r="A11" s="302">
        <v>9.0</v>
      </c>
      <c r="B11" s="303" t="s">
        <v>215</v>
      </c>
      <c r="C11" s="314" t="s">
        <v>189</v>
      </c>
      <c r="D11" s="315">
        <v>30.0</v>
      </c>
      <c r="E11" s="316" t="s">
        <v>209</v>
      </c>
      <c r="F11" s="307">
        <f>人物卡!P5*4</f>
        <v>280.0</v>
      </c>
      <c r="G11" s="308" t="s">
        <v>216</v>
      </c>
    </row>
    <row r="12" spans="8:8">
      <c r="A12" s="299">
        <v>10.0</v>
      </c>
      <c r="B12" s="309" t="s">
        <v>217</v>
      </c>
      <c r="C12" s="310" t="s">
        <v>218</v>
      </c>
      <c r="D12" s="311">
        <v>30.0</v>
      </c>
      <c r="E12" s="312" t="s">
        <v>209</v>
      </c>
      <c r="F12" s="310">
        <f>人物卡!P5*4</f>
        <v>280.0</v>
      </c>
      <c r="G12" s="313" t="s">
        <v>219</v>
      </c>
    </row>
    <row r="13" spans="8:8">
      <c r="A13" s="302">
        <v>11.0</v>
      </c>
      <c r="B13" s="303" t="s">
        <v>220</v>
      </c>
      <c r="C13" s="314" t="s">
        <v>212</v>
      </c>
      <c r="D13" s="315">
        <v>10.0</v>
      </c>
      <c r="E13" s="316" t="s">
        <v>209</v>
      </c>
      <c r="F13" s="307">
        <f>人物卡!P5*4</f>
        <v>280.0</v>
      </c>
      <c r="G13" s="308" t="s">
        <v>221</v>
      </c>
    </row>
    <row r="14" spans="8:8">
      <c r="A14" s="299">
        <v>12.0</v>
      </c>
      <c r="B14" s="309" t="s">
        <v>222</v>
      </c>
      <c r="C14" s="310" t="s">
        <v>189</v>
      </c>
      <c r="D14" s="311">
        <v>30.0</v>
      </c>
      <c r="E14" s="312" t="s">
        <v>209</v>
      </c>
      <c r="F14" s="310">
        <f>人物卡!P5*4</f>
        <v>280.0</v>
      </c>
      <c r="G14" s="313" t="s">
        <v>223</v>
      </c>
    </row>
    <row r="15" spans="8:8" ht="17.25" customHeight="1">
      <c r="A15" s="302">
        <v>13.0</v>
      </c>
      <c r="B15" s="303" t="s">
        <v>224</v>
      </c>
      <c r="C15" s="314" t="s">
        <v>225</v>
      </c>
      <c r="D15" s="315">
        <v>9.0</v>
      </c>
      <c r="E15" s="316" t="s">
        <v>226</v>
      </c>
      <c r="F15" s="307">
        <f>人物卡!P5*2+MAX(人物卡!M3,人物卡!P3)*2</f>
        <v>260.0</v>
      </c>
      <c r="G15" s="308" t="s">
        <v>227</v>
      </c>
    </row>
    <row r="16" spans="8:8" ht="17.25" customHeight="1">
      <c r="A16" s="299">
        <v>14.0</v>
      </c>
      <c r="B16" s="309" t="s">
        <v>228</v>
      </c>
      <c r="C16" s="310" t="s">
        <v>229</v>
      </c>
      <c r="D16" s="311">
        <v>8.0</v>
      </c>
      <c r="E16" s="312" t="s">
        <v>230</v>
      </c>
      <c r="F16" s="310">
        <f>人物卡!P5*2+MAX(人物卡!M3,人物卡!J3)*2</f>
        <v>280.0</v>
      </c>
      <c r="G16" s="313" t="s">
        <v>231</v>
      </c>
    </row>
    <row r="17" spans="8:8" ht="16.5" customHeight="1">
      <c r="A17" s="302">
        <v>15.0</v>
      </c>
      <c r="B17" s="303" t="s">
        <v>232</v>
      </c>
      <c r="C17" s="314" t="s">
        <v>233</v>
      </c>
      <c r="D17" s="315">
        <v>9.0</v>
      </c>
      <c r="E17" s="316" t="s">
        <v>234</v>
      </c>
      <c r="F17" s="307">
        <f>人物卡!P5*2+MAX(人物卡!M3,人物卡!J3)*2</f>
        <v>280.0</v>
      </c>
      <c r="G17" s="308" t="s">
        <v>235</v>
      </c>
    </row>
    <row r="18" spans="8:8">
      <c r="A18" s="299">
        <v>16.0</v>
      </c>
      <c r="B18" s="309" t="s">
        <v>236</v>
      </c>
      <c r="C18" s="310" t="s">
        <v>237</v>
      </c>
      <c r="D18" s="311">
        <v>9.0</v>
      </c>
      <c r="E18" s="312" t="s">
        <v>209</v>
      </c>
      <c r="F18" s="310">
        <f>人物卡!P5*4</f>
        <v>280.0</v>
      </c>
      <c r="G18" s="313" t="s">
        <v>238</v>
      </c>
    </row>
    <row r="19" spans="8:8" ht="16.5" customHeight="1">
      <c r="A19" s="302">
        <v>17.0</v>
      </c>
      <c r="B19" s="303" t="s">
        <v>239</v>
      </c>
      <c r="C19" s="314" t="s">
        <v>240</v>
      </c>
      <c r="D19" s="315">
        <v>8.0</v>
      </c>
      <c r="E19" s="316" t="s">
        <v>198</v>
      </c>
      <c r="F19" s="307">
        <f>人物卡!P5*2+人物卡!M5*2</f>
        <v>310.0</v>
      </c>
      <c r="G19" s="308" t="s">
        <v>241</v>
      </c>
    </row>
    <row r="20" spans="8:8" ht="16.5" customHeight="1">
      <c r="A20" s="299">
        <v>18.0</v>
      </c>
      <c r="B20" s="309" t="s">
        <v>242</v>
      </c>
      <c r="C20" s="310" t="s">
        <v>243</v>
      </c>
      <c r="D20" s="311">
        <v>20.0</v>
      </c>
      <c r="E20" s="312" t="s">
        <v>234</v>
      </c>
      <c r="F20" s="310">
        <f>人物卡!P5*2+MAX(人物卡!M3,人物卡!J3)*2</f>
        <v>280.0</v>
      </c>
      <c r="G20" s="313" t="s">
        <v>244</v>
      </c>
    </row>
    <row r="21" spans="8:8">
      <c r="A21" s="302">
        <v>19.0</v>
      </c>
      <c r="B21" s="303" t="s">
        <v>245</v>
      </c>
      <c r="C21" s="314" t="s">
        <v>246</v>
      </c>
      <c r="D21" s="315">
        <v>20.0</v>
      </c>
      <c r="E21" s="316" t="s">
        <v>209</v>
      </c>
      <c r="F21" s="307">
        <f>人物卡!P5*4</f>
        <v>280.0</v>
      </c>
      <c r="G21" s="308" t="s">
        <v>247</v>
      </c>
    </row>
    <row r="22" spans="8:8" ht="16.5" customHeight="1">
      <c r="A22" s="299">
        <v>20.0</v>
      </c>
      <c r="B22" s="309" t="s">
        <v>248</v>
      </c>
      <c r="C22" s="310" t="s">
        <v>237</v>
      </c>
      <c r="D22" s="311">
        <v>9.0</v>
      </c>
      <c r="E22" s="312" t="s">
        <v>234</v>
      </c>
      <c r="F22" s="310">
        <f>人物卡!P5*2+MAX(人物卡!M3,人物卡!J3)*2</f>
        <v>280.0</v>
      </c>
      <c r="G22" s="313" t="s">
        <v>249</v>
      </c>
    </row>
    <row r="23" spans="8:8" ht="16.5" customHeight="1">
      <c r="A23" s="302">
        <v>21.0</v>
      </c>
      <c r="B23" s="303" t="s">
        <v>250</v>
      </c>
      <c r="C23" s="314" t="s">
        <v>251</v>
      </c>
      <c r="D23" s="315">
        <v>9.0</v>
      </c>
      <c r="E23" s="316" t="s">
        <v>252</v>
      </c>
      <c r="F23" s="307">
        <f>人物卡!P5*2+人物卡!J3*2</f>
        <v>280.0</v>
      </c>
      <c r="G23" s="308" t="s">
        <v>253</v>
      </c>
    </row>
    <row r="24" spans="8:8">
      <c r="A24" s="299">
        <v>22.0</v>
      </c>
      <c r="B24" s="309" t="s">
        <v>254</v>
      </c>
      <c r="C24" s="310" t="s">
        <v>197</v>
      </c>
      <c r="D24" s="311">
        <v>9.0</v>
      </c>
      <c r="E24" s="312" t="s">
        <v>209</v>
      </c>
      <c r="F24" s="310">
        <f>人物卡!P5*4</f>
        <v>280.0</v>
      </c>
      <c r="G24" s="313" t="s">
        <v>255</v>
      </c>
    </row>
    <row r="25" spans="8:8">
      <c r="A25" s="302">
        <v>23.0</v>
      </c>
      <c r="B25" s="303" t="s">
        <v>256</v>
      </c>
      <c r="C25" s="314" t="s">
        <v>251</v>
      </c>
      <c r="D25" s="315">
        <v>9.0</v>
      </c>
      <c r="E25" s="316" t="s">
        <v>209</v>
      </c>
      <c r="F25" s="307">
        <f>人物卡!P5*4</f>
        <v>280.0</v>
      </c>
      <c r="G25" s="308" t="s">
        <v>257</v>
      </c>
    </row>
    <row r="26" spans="8:8">
      <c r="A26" s="299">
        <v>24.0</v>
      </c>
      <c r="B26" s="309" t="s">
        <v>258</v>
      </c>
      <c r="C26" s="310" t="s">
        <v>259</v>
      </c>
      <c r="D26" s="311">
        <v>10.0</v>
      </c>
      <c r="E26" s="312" t="s">
        <v>209</v>
      </c>
      <c r="F26" s="310">
        <f>人物卡!P5*4</f>
        <v>280.0</v>
      </c>
      <c r="G26" s="313" t="s">
        <v>260</v>
      </c>
    </row>
    <row r="27" spans="8:8">
      <c r="A27" s="302">
        <v>25.0</v>
      </c>
      <c r="B27" s="303" t="s">
        <v>261</v>
      </c>
      <c r="C27" s="314" t="s">
        <v>259</v>
      </c>
      <c r="D27" s="315">
        <v>10.0</v>
      </c>
      <c r="E27" s="316" t="s">
        <v>209</v>
      </c>
      <c r="F27" s="307">
        <f>人物卡!P5*4</f>
        <v>280.0</v>
      </c>
      <c r="G27" s="308" t="s">
        <v>262</v>
      </c>
    </row>
    <row r="28" spans="8:8" ht="17.25" customHeight="1">
      <c r="A28" s="299">
        <v>26.0</v>
      </c>
      <c r="B28" s="309" t="s">
        <v>263</v>
      </c>
      <c r="C28" s="310" t="s">
        <v>193</v>
      </c>
      <c r="D28" s="311">
        <v>9.0</v>
      </c>
      <c r="E28" s="312" t="s">
        <v>264</v>
      </c>
      <c r="F28" s="310">
        <f>人物卡!P5*2+MAX(人物卡!M3,人物卡!J3)*2</f>
        <v>280.0</v>
      </c>
      <c r="G28" s="313" t="s">
        <v>265</v>
      </c>
    </row>
    <row r="29" spans="8:8" ht="16.5" customHeight="1">
      <c r="A29" s="302">
        <v>27.0</v>
      </c>
      <c r="B29" s="303" t="s">
        <v>266</v>
      </c>
      <c r="C29" s="314" t="s">
        <v>212</v>
      </c>
      <c r="D29" s="315">
        <v>10.0</v>
      </c>
      <c r="E29" s="316" t="s">
        <v>267</v>
      </c>
      <c r="F29" s="307">
        <f>人物卡!P5*2+人物卡!M3*2</f>
        <v>260.0</v>
      </c>
      <c r="G29" s="308" t="s">
        <v>268</v>
      </c>
    </row>
    <row r="30" spans="8:8" ht="17.25" customHeight="1">
      <c r="A30" s="299">
        <v>28.0</v>
      </c>
      <c r="B30" s="309" t="s">
        <v>269</v>
      </c>
      <c r="C30" s="310" t="s">
        <v>270</v>
      </c>
      <c r="D30" s="311">
        <v>30.0</v>
      </c>
      <c r="E30" s="312" t="s">
        <v>271</v>
      </c>
      <c r="F30" s="310">
        <f>人物卡!P5*2+MAX(人物卡!M3,人物卡!J3)*2</f>
        <v>280.0</v>
      </c>
      <c r="G30" s="313" t="s">
        <v>272</v>
      </c>
    </row>
    <row r="31" spans="8:8" ht="17.25" customHeight="1">
      <c r="A31" s="302">
        <v>29.0</v>
      </c>
      <c r="B31" s="303" t="s">
        <v>273</v>
      </c>
      <c r="C31" s="314" t="s">
        <v>274</v>
      </c>
      <c r="D31" s="315">
        <v>5.0</v>
      </c>
      <c r="E31" s="316" t="s">
        <v>230</v>
      </c>
      <c r="F31" s="307">
        <f>人物卡!P5*2+MAX(人物卡!M3,人物卡!J3)*2</f>
        <v>280.0</v>
      </c>
      <c r="G31" s="308" t="s">
        <v>275</v>
      </c>
    </row>
    <row r="32" spans="8:8" ht="17.25" customHeight="1">
      <c r="A32" s="299">
        <v>30.0</v>
      </c>
      <c r="B32" s="309" t="s">
        <v>276</v>
      </c>
      <c r="C32" s="310" t="s">
        <v>277</v>
      </c>
      <c r="D32" s="311">
        <v>5.0</v>
      </c>
      <c r="E32" s="312" t="s">
        <v>278</v>
      </c>
      <c r="F32" s="310">
        <f>人物卡!P5*2+人物卡!J3*2</f>
        <v>280.0</v>
      </c>
      <c r="G32" s="313" t="s">
        <v>279</v>
      </c>
    </row>
    <row r="33" spans="8:8" ht="17.25" customHeight="1">
      <c r="A33" s="302">
        <v>31.0</v>
      </c>
      <c r="B33" s="303" t="s">
        <v>280</v>
      </c>
      <c r="C33" s="314" t="s">
        <v>281</v>
      </c>
      <c r="D33" s="315">
        <v>5.0</v>
      </c>
      <c r="E33" s="316" t="s">
        <v>194</v>
      </c>
      <c r="F33" s="307">
        <f>人物卡!P5*2+人物卡!M3*2</f>
        <v>260.0</v>
      </c>
      <c r="G33" s="308" t="s">
        <v>282</v>
      </c>
    </row>
    <row r="34" spans="8:8" ht="17.25" customHeight="1">
      <c r="A34" s="299">
        <v>32.0</v>
      </c>
      <c r="B34" s="309" t="s">
        <v>283</v>
      </c>
      <c r="C34" s="310" t="s">
        <v>284</v>
      </c>
      <c r="D34" s="311">
        <v>10.0</v>
      </c>
      <c r="E34" s="312" t="s">
        <v>285</v>
      </c>
      <c r="F34" s="310">
        <f>人物卡!P5*2+人物卡!M5*2</f>
        <v>310.0</v>
      </c>
      <c r="G34" s="313" t="s">
        <v>286</v>
      </c>
    </row>
    <row r="35" spans="8:8" ht="17.25" customHeight="1">
      <c r="A35" s="302">
        <v>33.0</v>
      </c>
      <c r="B35" s="303" t="s">
        <v>287</v>
      </c>
      <c r="C35" s="314" t="s">
        <v>288</v>
      </c>
      <c r="D35" s="315">
        <v>5.0</v>
      </c>
      <c r="E35" s="316" t="s">
        <v>289</v>
      </c>
      <c r="F35" s="307">
        <f>人物卡!P5*2+MAX(人物卡!M5,人物卡!M3)*2</f>
        <v>310.0</v>
      </c>
      <c r="G35" s="308" t="s">
        <v>290</v>
      </c>
    </row>
    <row r="36" spans="8:8" ht="17.25" customHeight="1">
      <c r="A36" s="299">
        <v>34.0</v>
      </c>
      <c r="B36" s="309" t="s">
        <v>291</v>
      </c>
      <c r="C36" s="310" t="s">
        <v>292</v>
      </c>
      <c r="D36" s="311">
        <v>10.0</v>
      </c>
      <c r="E36" s="312" t="s">
        <v>285</v>
      </c>
      <c r="F36" s="310">
        <f>人物卡!P5*2+人物卡!M5*2</f>
        <v>310.0</v>
      </c>
      <c r="G36" s="313" t="s">
        <v>293</v>
      </c>
    </row>
    <row r="37" spans="8:8" ht="17.25" customHeight="1">
      <c r="A37" s="302">
        <v>35.0</v>
      </c>
      <c r="B37" s="303" t="s">
        <v>294</v>
      </c>
      <c r="C37" s="314" t="s">
        <v>246</v>
      </c>
      <c r="D37" s="315">
        <v>20.0</v>
      </c>
      <c r="E37" s="316" t="s">
        <v>285</v>
      </c>
      <c r="F37" s="307">
        <f>人物卡!P5*2+人物卡!M5*2</f>
        <v>310.0</v>
      </c>
      <c r="G37" s="308" t="s">
        <v>295</v>
      </c>
    </row>
    <row r="38" spans="8:8">
      <c r="A38" s="299">
        <v>36.0</v>
      </c>
      <c r="B38" s="309" t="s">
        <v>296</v>
      </c>
      <c r="C38" s="310" t="s">
        <v>297</v>
      </c>
      <c r="D38" s="311">
        <v>20.0</v>
      </c>
      <c r="E38" s="312" t="s">
        <v>209</v>
      </c>
      <c r="F38" s="310">
        <f>人物卡!P5*4</f>
        <v>280.0</v>
      </c>
      <c r="G38" s="313" t="s">
        <v>298</v>
      </c>
    </row>
    <row r="39" spans="8:8" ht="17.25" customHeight="1">
      <c r="A39" s="302">
        <v>37.0</v>
      </c>
      <c r="B39" s="303" t="s">
        <v>299</v>
      </c>
      <c r="C39" s="314" t="s">
        <v>297</v>
      </c>
      <c r="D39" s="315">
        <v>20.0</v>
      </c>
      <c r="E39" s="316" t="s">
        <v>300</v>
      </c>
      <c r="F39" s="307">
        <f>人物卡!P5*2+MAX(人物卡!M5,人物卡!M3)*2</f>
        <v>310.0</v>
      </c>
      <c r="G39" s="308" t="s">
        <v>301</v>
      </c>
    </row>
    <row r="40" spans="8:8" ht="17.25" customHeight="1">
      <c r="A40" s="299">
        <v>38.0</v>
      </c>
      <c r="B40" s="309" t="s">
        <v>302</v>
      </c>
      <c r="C40" s="310" t="s">
        <v>303</v>
      </c>
      <c r="D40" s="311">
        <v>3.0</v>
      </c>
      <c r="E40" s="312" t="s">
        <v>271</v>
      </c>
      <c r="F40" s="310">
        <f>人物卡!P5*2+MAX(人物卡!M3,人物卡!J3)*2</f>
        <v>280.0</v>
      </c>
      <c r="G40" s="313" t="s">
        <v>304</v>
      </c>
    </row>
    <row r="41" spans="8:8">
      <c r="A41" s="302">
        <v>39.0</v>
      </c>
      <c r="B41" s="303" t="s">
        <v>305</v>
      </c>
      <c r="C41" s="314" t="s">
        <v>270</v>
      </c>
      <c r="D41" s="315">
        <v>30.0</v>
      </c>
      <c r="E41" s="316" t="s">
        <v>209</v>
      </c>
      <c r="F41" s="307">
        <f>人物卡!P5*4</f>
        <v>280.0</v>
      </c>
      <c r="G41" s="308" t="s">
        <v>306</v>
      </c>
    </row>
    <row r="42" spans="8:8">
      <c r="A42" s="299">
        <v>40.0</v>
      </c>
      <c r="B42" s="309" t="s">
        <v>307</v>
      </c>
      <c r="C42" s="310" t="s">
        <v>243</v>
      </c>
      <c r="D42" s="311">
        <v>20.0</v>
      </c>
      <c r="E42" s="312" t="s">
        <v>209</v>
      </c>
      <c r="F42" s="310">
        <f>人物卡!P5*4</f>
        <v>280.0</v>
      </c>
      <c r="G42" s="313" t="s">
        <v>308</v>
      </c>
    </row>
    <row r="43" spans="8:8">
      <c r="A43" s="302">
        <v>41.0</v>
      </c>
      <c r="B43" s="303" t="s">
        <v>309</v>
      </c>
      <c r="C43" s="314" t="s">
        <v>297</v>
      </c>
      <c r="D43" s="315">
        <v>20.0</v>
      </c>
      <c r="E43" s="316" t="s">
        <v>209</v>
      </c>
      <c r="F43" s="307">
        <f>人物卡!P5*4</f>
        <v>280.0</v>
      </c>
      <c r="G43" s="308" t="s">
        <v>310</v>
      </c>
    </row>
    <row r="44" spans="8:8" ht="17.25" customHeight="1">
      <c r="A44" s="299">
        <v>42.0</v>
      </c>
      <c r="B44" s="309" t="s">
        <v>311</v>
      </c>
      <c r="C44" s="310" t="s">
        <v>312</v>
      </c>
      <c r="D44" s="311">
        <v>50.0</v>
      </c>
      <c r="E44" s="312" t="s">
        <v>198</v>
      </c>
      <c r="F44" s="310">
        <f>人物卡!P5*2+人物卡!M5*2</f>
        <v>310.0</v>
      </c>
      <c r="G44" s="313" t="s">
        <v>313</v>
      </c>
    </row>
    <row r="45" spans="8:8" ht="17.25" customHeight="1">
      <c r="A45" s="302">
        <v>43.0</v>
      </c>
      <c r="B45" s="303" t="s">
        <v>314</v>
      </c>
      <c r="C45" s="314" t="s">
        <v>237</v>
      </c>
      <c r="D45" s="315">
        <v>9.0</v>
      </c>
      <c r="E45" s="316" t="s">
        <v>194</v>
      </c>
      <c r="F45" s="307">
        <f>人物卡!P5*2+人物卡!M3*2</f>
        <v>260.0</v>
      </c>
      <c r="G45" s="308" t="s">
        <v>315</v>
      </c>
    </row>
    <row r="46" spans="8:8">
      <c r="A46" s="299">
        <v>44.0</v>
      </c>
      <c r="B46" s="309" t="s">
        <v>316</v>
      </c>
      <c r="C46" s="310" t="s">
        <v>317</v>
      </c>
      <c r="D46" s="311">
        <v>30.0</v>
      </c>
      <c r="E46" s="312" t="s">
        <v>209</v>
      </c>
      <c r="F46" s="310">
        <f>人物卡!P5*4</f>
        <v>280.0</v>
      </c>
      <c r="G46" s="313" t="s">
        <v>318</v>
      </c>
    </row>
    <row r="47" spans="8:8" ht="33.0" customHeight="1">
      <c r="A47" s="302">
        <v>45.0</v>
      </c>
      <c r="B47" s="303" t="s">
        <v>319</v>
      </c>
      <c r="C47" s="314" t="s">
        <v>320</v>
      </c>
      <c r="D47" s="315">
        <v>0.0</v>
      </c>
      <c r="E47" s="316" t="s">
        <v>321</v>
      </c>
      <c r="F47" s="307">
        <f>(MAX(人物卡!M5,人物卡!M3,人物卡!J3))*2+人物卡!P5*2</f>
        <v>310.0</v>
      </c>
      <c r="G47" s="308" t="s">
        <v>322</v>
      </c>
    </row>
    <row r="48" spans="8:8" ht="17.25" customHeight="1">
      <c r="A48" s="299">
        <v>46.0</v>
      </c>
      <c r="B48" s="309" t="s">
        <v>323</v>
      </c>
      <c r="C48" s="310" t="s">
        <v>212</v>
      </c>
      <c r="D48" s="311">
        <v>10.0</v>
      </c>
      <c r="E48" s="312" t="s">
        <v>194</v>
      </c>
      <c r="F48" s="310">
        <f>人物卡!P5*2+人物卡!M3*2</f>
        <v>260.0</v>
      </c>
      <c r="G48" s="313" t="s">
        <v>324</v>
      </c>
    </row>
    <row r="49" spans="8:8" ht="17.25" customHeight="1">
      <c r="A49" s="302">
        <v>47.0</v>
      </c>
      <c r="B49" s="303" t="s">
        <v>325</v>
      </c>
      <c r="C49" s="314" t="s">
        <v>193</v>
      </c>
      <c r="D49" s="315">
        <v>9.0</v>
      </c>
      <c r="E49" s="316" t="s">
        <v>271</v>
      </c>
      <c r="F49" s="307">
        <f>人物卡!P5*2+MAX(人物卡!M3,人物卡!J3)*2</f>
        <v>280.0</v>
      </c>
      <c r="G49" s="308" t="s">
        <v>326</v>
      </c>
    </row>
    <row r="50" spans="8:8" ht="17.25" customHeight="1">
      <c r="A50" s="299">
        <v>48.0</v>
      </c>
      <c r="B50" s="309" t="s">
        <v>327</v>
      </c>
      <c r="C50" s="310" t="s">
        <v>237</v>
      </c>
      <c r="D50" s="311">
        <v>9.0</v>
      </c>
      <c r="E50" s="312" t="s">
        <v>194</v>
      </c>
      <c r="F50" s="310">
        <f>人物卡!P5*2+人物卡!M3*2</f>
        <v>260.0</v>
      </c>
      <c r="G50" s="313" t="s">
        <v>328</v>
      </c>
    </row>
    <row r="51" spans="8:8">
      <c r="A51" s="302">
        <v>49.0</v>
      </c>
      <c r="B51" s="303" t="s">
        <v>329</v>
      </c>
      <c r="C51" s="314" t="s">
        <v>330</v>
      </c>
      <c r="D51" s="315">
        <v>10.0</v>
      </c>
      <c r="E51" s="316" t="s">
        <v>209</v>
      </c>
      <c r="F51" s="307">
        <f>人物卡!P5*4</f>
        <v>280.0</v>
      </c>
      <c r="G51" s="308" t="s">
        <v>331</v>
      </c>
    </row>
    <row r="52" spans="8:8" ht="17.25" customHeight="1">
      <c r="A52" s="299">
        <v>50.0</v>
      </c>
      <c r="B52" s="309" t="s">
        <v>332</v>
      </c>
      <c r="C52" s="310" t="s">
        <v>333</v>
      </c>
      <c r="D52" s="311">
        <v>50.0</v>
      </c>
      <c r="E52" s="312" t="s">
        <v>285</v>
      </c>
      <c r="F52" s="310">
        <f>人物卡!P5*2+人物卡!M5*2</f>
        <v>310.0</v>
      </c>
      <c r="G52" s="313" t="s">
        <v>334</v>
      </c>
    </row>
    <row r="53" spans="8:8">
      <c r="A53" s="302">
        <v>51.0</v>
      </c>
      <c r="B53" s="303" t="s">
        <v>335</v>
      </c>
      <c r="C53" s="314" t="s">
        <v>270</v>
      </c>
      <c r="D53" s="315">
        <v>30.0</v>
      </c>
      <c r="E53" s="316" t="s">
        <v>209</v>
      </c>
      <c r="F53" s="307">
        <f>人物卡!P5*4</f>
        <v>280.0</v>
      </c>
      <c r="G53" s="308" t="s">
        <v>336</v>
      </c>
    </row>
    <row r="54" spans="8:8" ht="16.5" customHeight="1">
      <c r="A54" s="299">
        <v>52.0</v>
      </c>
      <c r="B54" s="309" t="s">
        <v>337</v>
      </c>
      <c r="C54" s="310" t="s">
        <v>233</v>
      </c>
      <c r="D54" s="311">
        <v>9.0</v>
      </c>
      <c r="E54" s="312" t="s">
        <v>198</v>
      </c>
      <c r="F54" s="310">
        <f>人物卡!P5*2+人物卡!M5*2</f>
        <v>310.0</v>
      </c>
      <c r="G54" s="313" t="s">
        <v>338</v>
      </c>
    </row>
    <row r="55" spans="8:8" ht="33.0" customHeight="1">
      <c r="A55" s="302">
        <v>53.0</v>
      </c>
      <c r="B55" s="303" t="s">
        <v>339</v>
      </c>
      <c r="C55" s="314" t="s">
        <v>340</v>
      </c>
      <c r="D55" s="315">
        <v>55.0</v>
      </c>
      <c r="E55" s="316" t="s">
        <v>321</v>
      </c>
      <c r="F55" s="307">
        <f>(MAX(人物卡!M5,人物卡!M3,人物卡!J3))*2+人物卡!P5*2</f>
        <v>310.0</v>
      </c>
      <c r="G55" s="308" t="s">
        <v>341</v>
      </c>
    </row>
    <row r="56" spans="8:8" ht="16.5" customHeight="1">
      <c r="A56" s="299">
        <v>54.0</v>
      </c>
      <c r="B56" s="309" t="s">
        <v>342</v>
      </c>
      <c r="C56" s="310" t="s">
        <v>237</v>
      </c>
      <c r="D56" s="311">
        <v>9.0</v>
      </c>
      <c r="E56" s="312" t="s">
        <v>234</v>
      </c>
      <c r="F56" s="310">
        <f>人物卡!P5*2+MAX(人物卡!M3,人物卡!J3)*2</f>
        <v>280.0</v>
      </c>
      <c r="G56" s="313" t="s">
        <v>343</v>
      </c>
    </row>
    <row r="57" spans="8:8">
      <c r="A57" s="302">
        <v>55.0</v>
      </c>
      <c r="B57" s="303" t="s">
        <v>344</v>
      </c>
      <c r="C57" s="314" t="s">
        <v>246</v>
      </c>
      <c r="D57" s="315">
        <v>20.0</v>
      </c>
      <c r="E57" s="316" t="s">
        <v>209</v>
      </c>
      <c r="F57" s="307">
        <f>人物卡!P5*4</f>
        <v>280.0</v>
      </c>
      <c r="G57" s="308" t="s">
        <v>345</v>
      </c>
    </row>
    <row r="58" spans="8:8" ht="16.5" customHeight="1">
      <c r="A58" s="299">
        <v>56.0</v>
      </c>
      <c r="B58" s="309" t="s">
        <v>346</v>
      </c>
      <c r="C58" s="310" t="s">
        <v>237</v>
      </c>
      <c r="D58" s="311">
        <v>9.0</v>
      </c>
      <c r="E58" s="312" t="s">
        <v>234</v>
      </c>
      <c r="F58" s="310">
        <f>人物卡!P5*2+MAX(人物卡!M3,人物卡!J3)*2</f>
        <v>280.0</v>
      </c>
      <c r="G58" s="313" t="s">
        <v>347</v>
      </c>
    </row>
    <row r="59" spans="8:8">
      <c r="A59" s="302">
        <v>57.0</v>
      </c>
      <c r="B59" s="303" t="s">
        <v>348</v>
      </c>
      <c r="C59" s="314" t="s">
        <v>212</v>
      </c>
      <c r="D59" s="315">
        <v>10.0</v>
      </c>
      <c r="E59" s="316" t="s">
        <v>209</v>
      </c>
      <c r="F59" s="307">
        <f>人物卡!P5*4</f>
        <v>280.0</v>
      </c>
      <c r="G59" s="308" t="s">
        <v>349</v>
      </c>
    </row>
    <row r="60" spans="8:8">
      <c r="A60" s="299">
        <v>58.0</v>
      </c>
      <c r="B60" s="309" t="s">
        <v>350</v>
      </c>
      <c r="C60" s="310" t="s">
        <v>351</v>
      </c>
      <c r="D60" s="311">
        <v>40.0</v>
      </c>
      <c r="E60" s="312" t="s">
        <v>209</v>
      </c>
      <c r="F60" s="310">
        <f>人物卡!P5*4</f>
        <v>280.0</v>
      </c>
      <c r="G60" s="313" t="s">
        <v>352</v>
      </c>
    </row>
    <row r="61" spans="8:8" ht="31.2">
      <c r="A61" s="302">
        <v>59.0</v>
      </c>
      <c r="B61" s="303" t="s">
        <v>353</v>
      </c>
      <c r="C61" s="314" t="s">
        <v>354</v>
      </c>
      <c r="D61" s="315">
        <v>8.0</v>
      </c>
      <c r="E61" s="316" t="s">
        <v>300</v>
      </c>
      <c r="F61" s="307">
        <f>人物卡!P5*2+MAX(人物卡!M5,人物卡!M3)*2</f>
        <v>310.0</v>
      </c>
      <c r="G61" s="308" t="s">
        <v>355</v>
      </c>
    </row>
    <row r="62" spans="8:8">
      <c r="A62" s="299">
        <v>60.0</v>
      </c>
      <c r="B62" s="309" t="s">
        <v>356</v>
      </c>
      <c r="C62" s="310" t="s">
        <v>357</v>
      </c>
      <c r="D62" s="311">
        <v>60.0</v>
      </c>
      <c r="E62" s="312" t="s">
        <v>198</v>
      </c>
      <c r="F62" s="310">
        <f>人物卡!P5*2+人物卡!M5*2</f>
        <v>310.0</v>
      </c>
      <c r="G62" s="313" t="s">
        <v>358</v>
      </c>
    </row>
    <row r="63" spans="8:8" ht="31.2">
      <c r="A63" s="302">
        <v>61.0</v>
      </c>
      <c r="B63" s="303" t="s">
        <v>359</v>
      </c>
      <c r="C63" s="314" t="s">
        <v>193</v>
      </c>
      <c r="D63" s="315">
        <v>9.0</v>
      </c>
      <c r="E63" s="316" t="s">
        <v>234</v>
      </c>
      <c r="F63" s="307">
        <f>人物卡!P5*2+MAX(人物卡!M3,人物卡!J3)*2</f>
        <v>280.0</v>
      </c>
      <c r="G63" s="308" t="s">
        <v>360</v>
      </c>
    </row>
    <row r="64" spans="8:8">
      <c r="A64" s="299">
        <v>62.0</v>
      </c>
      <c r="B64" s="309" t="s">
        <v>361</v>
      </c>
      <c r="C64" s="310" t="s">
        <v>362</v>
      </c>
      <c r="D64" s="311">
        <v>40.0</v>
      </c>
      <c r="E64" s="312" t="s">
        <v>285</v>
      </c>
      <c r="F64" s="310">
        <f>人物卡!P5*2+人物卡!M5*2</f>
        <v>310.0</v>
      </c>
      <c r="G64" s="313" t="s">
        <v>363</v>
      </c>
    </row>
    <row r="65" spans="8:8" ht="31.2">
      <c r="A65" s="302">
        <v>63.0</v>
      </c>
      <c r="B65" s="303" t="s">
        <v>364</v>
      </c>
      <c r="C65" s="314" t="s">
        <v>320</v>
      </c>
      <c r="D65" s="315">
        <v>0.0</v>
      </c>
      <c r="E65" s="316" t="s">
        <v>365</v>
      </c>
      <c r="F65" s="307">
        <f>人物卡!P5*2+MAX(人物卡!M5,人物卡!M3)*2</f>
        <v>310.0</v>
      </c>
      <c r="G65" s="308" t="s">
        <v>366</v>
      </c>
    </row>
    <row r="66" spans="8:8">
      <c r="A66" s="299">
        <v>64.0</v>
      </c>
      <c r="B66" s="309" t="s">
        <v>367</v>
      </c>
      <c r="C66" s="310" t="s">
        <v>368</v>
      </c>
      <c r="D66" s="311">
        <v>6.0</v>
      </c>
      <c r="E66" s="312" t="s">
        <v>278</v>
      </c>
      <c r="F66" s="310">
        <f>人物卡!P5*2+人物卡!J3*2</f>
        <v>280.0</v>
      </c>
      <c r="G66" s="313" t="s">
        <v>369</v>
      </c>
    </row>
    <row r="67" spans="8:8">
      <c r="A67" s="302">
        <v>65.0</v>
      </c>
      <c r="B67" s="303" t="s">
        <v>370</v>
      </c>
      <c r="C67" s="314" t="s">
        <v>237</v>
      </c>
      <c r="D67" s="315">
        <v>9.0</v>
      </c>
      <c r="E67" s="316" t="s">
        <v>209</v>
      </c>
      <c r="F67" s="307">
        <f>人物卡!P5*4</f>
        <v>280.0</v>
      </c>
      <c r="G67" s="308" t="s">
        <v>371</v>
      </c>
    </row>
    <row r="68" spans="8:8">
      <c r="A68" s="299">
        <v>66.0</v>
      </c>
      <c r="B68" s="309" t="s">
        <v>372</v>
      </c>
      <c r="C68" s="310" t="s">
        <v>237</v>
      </c>
      <c r="D68" s="311">
        <v>9.0</v>
      </c>
      <c r="E68" s="312" t="s">
        <v>209</v>
      </c>
      <c r="F68" s="310">
        <f>人物卡!P5*4</f>
        <v>280.0</v>
      </c>
      <c r="G68" s="313" t="s">
        <v>373</v>
      </c>
    </row>
    <row r="69" spans="8:8">
      <c r="A69" s="302">
        <v>67.0</v>
      </c>
      <c r="B69" s="303" t="s">
        <v>374</v>
      </c>
      <c r="C69" s="314" t="s">
        <v>375</v>
      </c>
      <c r="D69" s="315">
        <v>50.0</v>
      </c>
      <c r="E69" s="316" t="s">
        <v>209</v>
      </c>
      <c r="F69" s="307">
        <f>人物卡!P5*4</f>
        <v>280.0</v>
      </c>
      <c r="G69" s="308" t="s">
        <v>376</v>
      </c>
    </row>
    <row r="70" spans="8:8">
      <c r="A70" s="299">
        <v>68.0</v>
      </c>
      <c r="B70" s="309" t="s">
        <v>377</v>
      </c>
      <c r="C70" s="310" t="s">
        <v>330</v>
      </c>
      <c r="D70" s="311">
        <v>10.0</v>
      </c>
      <c r="E70" s="312" t="s">
        <v>209</v>
      </c>
      <c r="F70" s="310">
        <f>人物卡!P5*4</f>
        <v>280.0</v>
      </c>
      <c r="G70" s="313" t="s">
        <v>378</v>
      </c>
    </row>
    <row r="71" spans="8:8" ht="16.5" customHeight="1">
      <c r="A71" s="302">
        <v>69.0</v>
      </c>
      <c r="B71" s="303" t="s">
        <v>379</v>
      </c>
      <c r="C71" s="314" t="s">
        <v>237</v>
      </c>
      <c r="D71" s="315">
        <v>9.0</v>
      </c>
      <c r="E71" s="316" t="s">
        <v>234</v>
      </c>
      <c r="F71" s="307">
        <f>人物卡!P5*2+MAX(人物卡!M3,人物卡!J3)*2</f>
        <v>280.0</v>
      </c>
      <c r="G71" s="308" t="s">
        <v>380</v>
      </c>
    </row>
    <row r="72" spans="8:8" ht="16.5" customHeight="1">
      <c r="A72" s="299">
        <v>70.0</v>
      </c>
      <c r="B72" s="309" t="s">
        <v>381</v>
      </c>
      <c r="C72" s="310" t="s">
        <v>237</v>
      </c>
      <c r="D72" s="311">
        <v>9.0</v>
      </c>
      <c r="E72" s="312" t="s">
        <v>234</v>
      </c>
      <c r="F72" s="310">
        <f>人物卡!P5*2+MAX(人物卡!M3,人物卡!J3)*2</f>
        <v>280.0</v>
      </c>
      <c r="G72" s="313" t="s">
        <v>382</v>
      </c>
    </row>
    <row r="73" spans="8:8">
      <c r="A73" s="302">
        <v>71.0</v>
      </c>
      <c r="B73" s="303" t="s">
        <v>383</v>
      </c>
      <c r="C73" s="314" t="s">
        <v>317</v>
      </c>
      <c r="D73" s="315">
        <v>30.0</v>
      </c>
      <c r="E73" s="316" t="s">
        <v>209</v>
      </c>
      <c r="F73" s="307">
        <f>人物卡!P5*4</f>
        <v>280.0</v>
      </c>
      <c r="G73" s="308" t="s">
        <v>384</v>
      </c>
    </row>
    <row r="74" spans="8:8">
      <c r="A74" s="299">
        <v>72.0</v>
      </c>
      <c r="B74" s="309" t="s">
        <v>385</v>
      </c>
      <c r="C74" s="310" t="s">
        <v>386</v>
      </c>
      <c r="D74" s="311">
        <v>9.0</v>
      </c>
      <c r="E74" s="312" t="s">
        <v>209</v>
      </c>
      <c r="F74" s="310">
        <f>人物卡!P5*4</f>
        <v>280.0</v>
      </c>
      <c r="G74" s="313" t="s">
        <v>387</v>
      </c>
    </row>
    <row r="75" spans="8:8">
      <c r="A75" s="302">
        <v>73.0</v>
      </c>
      <c r="B75" s="303" t="s">
        <v>388</v>
      </c>
      <c r="C75" s="314" t="s">
        <v>197</v>
      </c>
      <c r="D75" s="315">
        <v>9.0</v>
      </c>
      <c r="E75" s="316" t="s">
        <v>209</v>
      </c>
      <c r="F75" s="307">
        <f>人物卡!P5*4</f>
        <v>280.0</v>
      </c>
      <c r="G75" s="308" t="s">
        <v>389</v>
      </c>
    </row>
    <row r="76" spans="8:8" ht="16.5" customHeight="1">
      <c r="A76" s="299">
        <v>74.0</v>
      </c>
      <c r="B76" s="309" t="s">
        <v>390</v>
      </c>
      <c r="C76" s="310" t="s">
        <v>391</v>
      </c>
      <c r="D76" s="311">
        <v>20.0</v>
      </c>
      <c r="E76" s="312" t="s">
        <v>234</v>
      </c>
      <c r="F76" s="310">
        <f>人物卡!P5*2+MAX(人物卡!M3,人物卡!J3)*2</f>
        <v>280.0</v>
      </c>
      <c r="G76" s="313" t="s">
        <v>392</v>
      </c>
    </row>
    <row r="77" spans="8:8" ht="17.25" customHeight="1">
      <c r="A77" s="302">
        <v>75.0</v>
      </c>
      <c r="B77" s="303" t="s">
        <v>393</v>
      </c>
      <c r="C77" s="314" t="s">
        <v>394</v>
      </c>
      <c r="D77" s="315">
        <v>0.0</v>
      </c>
      <c r="E77" s="316" t="s">
        <v>198</v>
      </c>
      <c r="F77" s="307">
        <f>人物卡!P5*2+人物卡!M5*2</f>
        <v>310.0</v>
      </c>
      <c r="G77" s="308" t="s">
        <v>395</v>
      </c>
    </row>
    <row r="78" spans="8:8" ht="17.25" customHeight="1">
      <c r="A78" s="299">
        <v>76.0</v>
      </c>
      <c r="B78" s="309" t="s">
        <v>396</v>
      </c>
      <c r="C78" s="310" t="s">
        <v>270</v>
      </c>
      <c r="D78" s="311">
        <v>30.0</v>
      </c>
      <c r="E78" s="312" t="s">
        <v>271</v>
      </c>
      <c r="F78" s="310">
        <f>人物卡!P5*2+MAX(人物卡!M3,人物卡!J3)*2</f>
        <v>280.0</v>
      </c>
      <c r="G78" s="313" t="s">
        <v>397</v>
      </c>
    </row>
    <row r="79" spans="8:8">
      <c r="A79" s="302">
        <v>77.0</v>
      </c>
      <c r="B79" s="303" t="s">
        <v>398</v>
      </c>
      <c r="C79" s="314" t="s">
        <v>330</v>
      </c>
      <c r="D79" s="315">
        <v>10.0</v>
      </c>
      <c r="E79" s="316" t="s">
        <v>209</v>
      </c>
      <c r="F79" s="307">
        <f>人物卡!P5*4</f>
        <v>280.0</v>
      </c>
      <c r="G79" s="308" t="s">
        <v>399</v>
      </c>
    </row>
    <row r="80" spans="8:8" ht="16.5" customHeight="1">
      <c r="A80" s="299">
        <v>78.0</v>
      </c>
      <c r="B80" s="309" t="s">
        <v>400</v>
      </c>
      <c r="C80" s="310" t="s">
        <v>237</v>
      </c>
      <c r="D80" s="311">
        <v>9.0</v>
      </c>
      <c r="E80" s="312" t="s">
        <v>401</v>
      </c>
      <c r="F80" s="310">
        <f>人物卡!P5*2+MAX(人物卡!M3,人物卡!P3)*2</f>
        <v>260.0</v>
      </c>
      <c r="G80" s="313" t="s">
        <v>402</v>
      </c>
    </row>
    <row r="81" spans="8:8">
      <c r="A81" s="302">
        <v>79.0</v>
      </c>
      <c r="B81" s="303" t="s">
        <v>403</v>
      </c>
      <c r="C81" s="314" t="s">
        <v>237</v>
      </c>
      <c r="D81" s="315">
        <v>9.0</v>
      </c>
      <c r="E81" s="316" t="s">
        <v>209</v>
      </c>
      <c r="F81" s="307">
        <f>人物卡!P5*4</f>
        <v>280.0</v>
      </c>
      <c r="G81" s="308" t="s">
        <v>404</v>
      </c>
    </row>
    <row r="82" spans="8:8">
      <c r="A82" s="299">
        <v>80.0</v>
      </c>
      <c r="B82" s="309" t="s">
        <v>405</v>
      </c>
      <c r="C82" s="310" t="s">
        <v>406</v>
      </c>
      <c r="D82" s="311">
        <v>9.0</v>
      </c>
      <c r="E82" s="312" t="s">
        <v>209</v>
      </c>
      <c r="F82" s="310">
        <f>人物卡!P5*4</f>
        <v>280.0</v>
      </c>
      <c r="G82" s="313" t="s">
        <v>407</v>
      </c>
    </row>
    <row r="83" spans="8:8" ht="16.5" customHeight="1">
      <c r="A83" s="302">
        <v>81.0</v>
      </c>
      <c r="B83" s="303" t="s">
        <v>408</v>
      </c>
      <c r="C83" s="314" t="s">
        <v>409</v>
      </c>
      <c r="D83" s="315">
        <v>5.0</v>
      </c>
      <c r="E83" s="316" t="s">
        <v>234</v>
      </c>
      <c r="F83" s="307">
        <f>人物卡!P5*2+MAX(人物卡!M3,人物卡!J3)*2</f>
        <v>280.0</v>
      </c>
      <c r="G83" s="308" t="s">
        <v>410</v>
      </c>
    </row>
    <row r="84" spans="8:8">
      <c r="A84" s="299">
        <v>82.0</v>
      </c>
      <c r="B84" s="309" t="s">
        <v>411</v>
      </c>
      <c r="C84" s="310" t="s">
        <v>237</v>
      </c>
      <c r="D84" s="311">
        <v>9.0</v>
      </c>
      <c r="E84" s="312" t="s">
        <v>209</v>
      </c>
      <c r="F84" s="310">
        <f>人物卡!P5*4</f>
        <v>280.0</v>
      </c>
      <c r="G84" s="313" t="s">
        <v>412</v>
      </c>
    </row>
    <row r="85" spans="8:8">
      <c r="A85" s="302">
        <v>83.0</v>
      </c>
      <c r="B85" s="303" t="s">
        <v>413</v>
      </c>
      <c r="C85" s="314" t="s">
        <v>414</v>
      </c>
      <c r="D85" s="315">
        <v>35.0</v>
      </c>
      <c r="E85" s="316" t="s">
        <v>209</v>
      </c>
      <c r="F85" s="307">
        <f>人物卡!P5*4</f>
        <v>280.0</v>
      </c>
      <c r="G85" s="308" t="s">
        <v>415</v>
      </c>
    </row>
    <row r="86" spans="8:8">
      <c r="A86" s="299">
        <v>84.0</v>
      </c>
      <c r="B86" s="309" t="s">
        <v>416</v>
      </c>
      <c r="C86" s="310" t="s">
        <v>237</v>
      </c>
      <c r="D86" s="311">
        <v>9.0</v>
      </c>
      <c r="E86" s="312" t="s">
        <v>209</v>
      </c>
      <c r="F86" s="310">
        <f>人物卡!P5*4</f>
        <v>280.0</v>
      </c>
      <c r="G86" s="313" t="s">
        <v>417</v>
      </c>
    </row>
    <row r="87" spans="8:8">
      <c r="A87" s="302">
        <v>85.0</v>
      </c>
      <c r="B87" s="303" t="s">
        <v>418</v>
      </c>
      <c r="C87" s="314" t="s">
        <v>330</v>
      </c>
      <c r="D87" s="315">
        <v>10.0</v>
      </c>
      <c r="E87" s="316" t="s">
        <v>209</v>
      </c>
      <c r="F87" s="307">
        <f>人物卡!P5*4</f>
        <v>280.0</v>
      </c>
      <c r="G87" s="308" t="s">
        <v>419</v>
      </c>
    </row>
    <row r="88" spans="8:8" ht="16.5" customHeight="1">
      <c r="A88" s="299">
        <v>86.0</v>
      </c>
      <c r="B88" s="309" t="s">
        <v>420</v>
      </c>
      <c r="C88" s="310" t="s">
        <v>391</v>
      </c>
      <c r="D88" s="311">
        <v>20.0</v>
      </c>
      <c r="E88" s="312" t="s">
        <v>267</v>
      </c>
      <c r="F88" s="310">
        <f>人物卡!P5*2+人物卡!M3*2</f>
        <v>260.0</v>
      </c>
      <c r="G88" s="313" t="s">
        <v>421</v>
      </c>
    </row>
    <row r="89" spans="8:8">
      <c r="A89" s="302">
        <v>87.0</v>
      </c>
      <c r="B89" s="303" t="s">
        <v>422</v>
      </c>
      <c r="C89" s="314" t="s">
        <v>270</v>
      </c>
      <c r="D89" s="315">
        <v>30.0</v>
      </c>
      <c r="E89" s="316" t="s">
        <v>209</v>
      </c>
      <c r="F89" s="307">
        <f>人物卡!P5*4</f>
        <v>280.0</v>
      </c>
      <c r="G89" s="308" t="s">
        <v>423</v>
      </c>
    </row>
    <row r="90" spans="8:8" ht="16.5" customHeight="1">
      <c r="A90" s="299">
        <v>88.0</v>
      </c>
      <c r="B90" s="309" t="s">
        <v>424</v>
      </c>
      <c r="C90" s="310" t="s">
        <v>243</v>
      </c>
      <c r="D90" s="311">
        <v>20.0</v>
      </c>
      <c r="E90" s="312" t="s">
        <v>234</v>
      </c>
      <c r="F90" s="310">
        <f>人物卡!P5*2+MAX(人物卡!M3,人物卡!J3)*2</f>
        <v>280.0</v>
      </c>
      <c r="G90" s="313" t="s">
        <v>425</v>
      </c>
    </row>
    <row r="91" spans="8:8" ht="16.5" customHeight="1">
      <c r="A91" s="302">
        <v>89.0</v>
      </c>
      <c r="B91" s="303" t="s">
        <v>426</v>
      </c>
      <c r="C91" s="314" t="s">
        <v>237</v>
      </c>
      <c r="D91" s="315">
        <v>9.0</v>
      </c>
      <c r="E91" s="316" t="s">
        <v>234</v>
      </c>
      <c r="F91" s="307">
        <f>人物卡!P5*2+MAX(人物卡!M3,人物卡!J3)*2</f>
        <v>280.0</v>
      </c>
      <c r="G91" s="308" t="s">
        <v>427</v>
      </c>
    </row>
    <row r="92" spans="8:8" ht="16.5" customHeight="1">
      <c r="A92" s="299">
        <v>90.0</v>
      </c>
      <c r="B92" s="309" t="s">
        <v>428</v>
      </c>
      <c r="C92" s="310" t="s">
        <v>237</v>
      </c>
      <c r="D92" s="311">
        <v>9.0</v>
      </c>
      <c r="E92" s="312" t="s">
        <v>234</v>
      </c>
      <c r="F92" s="310">
        <f>人物卡!P5*2+MAX(人物卡!M3,人物卡!J3)*2</f>
        <v>280.0</v>
      </c>
      <c r="G92" s="313" t="s">
        <v>429</v>
      </c>
    </row>
    <row r="93" spans="8:8">
      <c r="A93" s="302">
        <v>91.0</v>
      </c>
      <c r="B93" s="303" t="s">
        <v>430</v>
      </c>
      <c r="C93" s="314" t="s">
        <v>391</v>
      </c>
      <c r="D93" s="315">
        <v>20.0</v>
      </c>
      <c r="E93" s="316" t="s">
        <v>209</v>
      </c>
      <c r="F93" s="307">
        <f>人物卡!P5*4</f>
        <v>280.0</v>
      </c>
      <c r="G93" s="308" t="s">
        <v>431</v>
      </c>
    </row>
    <row r="94" spans="8:8" ht="16.5" customHeight="1">
      <c r="A94" s="299">
        <v>92.0</v>
      </c>
      <c r="B94" s="309" t="s">
        <v>432</v>
      </c>
      <c r="C94" s="310" t="s">
        <v>433</v>
      </c>
      <c r="D94" s="311">
        <v>0.0</v>
      </c>
      <c r="E94" s="312" t="s">
        <v>234</v>
      </c>
      <c r="F94" s="310">
        <f>人物卡!P5*2+MAX(人物卡!M3,人物卡!J3)*2</f>
        <v>280.0</v>
      </c>
      <c r="G94" s="313" t="s">
        <v>434</v>
      </c>
    </row>
    <row r="95" spans="8:8" ht="17.25" customHeight="1">
      <c r="A95" s="302">
        <v>93.0</v>
      </c>
      <c r="B95" s="303" t="s">
        <v>435</v>
      </c>
      <c r="C95" s="314" t="s">
        <v>436</v>
      </c>
      <c r="D95" s="315">
        <v>5.0</v>
      </c>
      <c r="E95" s="316" t="s">
        <v>198</v>
      </c>
      <c r="F95" s="307">
        <f>人物卡!P5*2+人物卡!M5*2</f>
        <v>310.0</v>
      </c>
      <c r="G95" s="308" t="s">
        <v>437</v>
      </c>
    </row>
    <row r="96" spans="8:8">
      <c r="A96" s="299">
        <v>94.0</v>
      </c>
      <c r="B96" s="309" t="s">
        <v>438</v>
      </c>
      <c r="C96" s="310" t="s">
        <v>317</v>
      </c>
      <c r="D96" s="311">
        <v>30.0</v>
      </c>
      <c r="E96" s="312" t="s">
        <v>209</v>
      </c>
      <c r="F96" s="310">
        <f>人物卡!P5*4</f>
        <v>280.0</v>
      </c>
      <c r="G96" s="313" t="s">
        <v>439</v>
      </c>
    </row>
    <row r="97" spans="8:8">
      <c r="A97" s="302">
        <v>95.0</v>
      </c>
      <c r="B97" s="303" t="s">
        <v>440</v>
      </c>
      <c r="C97" s="314" t="s">
        <v>212</v>
      </c>
      <c r="D97" s="315">
        <v>10.0</v>
      </c>
      <c r="E97" s="316" t="s">
        <v>209</v>
      </c>
      <c r="F97" s="307">
        <f>人物卡!P5*4</f>
        <v>280.0</v>
      </c>
      <c r="G97" s="308" t="s">
        <v>441</v>
      </c>
    </row>
    <row r="98" spans="8:8">
      <c r="A98" s="299">
        <v>96.0</v>
      </c>
      <c r="B98" s="309" t="s">
        <v>442</v>
      </c>
      <c r="C98" s="310" t="s">
        <v>237</v>
      </c>
      <c r="D98" s="311">
        <v>9.0</v>
      </c>
      <c r="E98" s="312" t="s">
        <v>209</v>
      </c>
      <c r="F98" s="310">
        <f>人物卡!P5*4</f>
        <v>280.0</v>
      </c>
      <c r="G98" s="313" t="s">
        <v>443</v>
      </c>
    </row>
    <row r="99" spans="8:8">
      <c r="A99" s="302">
        <v>97.0</v>
      </c>
      <c r="B99" s="303" t="s">
        <v>444</v>
      </c>
      <c r="C99" s="314" t="s">
        <v>237</v>
      </c>
      <c r="D99" s="315">
        <v>9.0</v>
      </c>
      <c r="E99" s="316" t="s">
        <v>209</v>
      </c>
      <c r="F99" s="307">
        <f>人物卡!P5*4</f>
        <v>280.0</v>
      </c>
      <c r="G99" s="308" t="s">
        <v>445</v>
      </c>
    </row>
    <row r="100" spans="8:8">
      <c r="A100" s="299">
        <v>98.0</v>
      </c>
      <c r="B100" s="309" t="s">
        <v>446</v>
      </c>
      <c r="C100" s="310" t="s">
        <v>246</v>
      </c>
      <c r="D100" s="311">
        <v>20.0</v>
      </c>
      <c r="E100" s="312" t="s">
        <v>209</v>
      </c>
      <c r="F100" s="310">
        <f>人物卡!P5*4</f>
        <v>280.0</v>
      </c>
      <c r="G100" s="313" t="s">
        <v>447</v>
      </c>
    </row>
    <row r="101" spans="8:8" ht="17.25" customHeight="1">
      <c r="A101" s="302">
        <v>99.0</v>
      </c>
      <c r="B101" s="303" t="s">
        <v>448</v>
      </c>
      <c r="C101" s="314" t="s">
        <v>197</v>
      </c>
      <c r="D101" s="315">
        <v>9.0</v>
      </c>
      <c r="E101" s="316" t="s">
        <v>285</v>
      </c>
      <c r="F101" s="307">
        <f>人物卡!P5*2+人物卡!M5*2</f>
        <v>310.0</v>
      </c>
      <c r="G101" s="308" t="s">
        <v>449</v>
      </c>
    </row>
    <row r="102" spans="8:8">
      <c r="A102" s="299">
        <v>100.0</v>
      </c>
      <c r="B102" s="309" t="s">
        <v>450</v>
      </c>
      <c r="C102" s="310" t="s">
        <v>225</v>
      </c>
      <c r="D102" s="311">
        <v>9.0</v>
      </c>
      <c r="E102" s="312" t="s">
        <v>209</v>
      </c>
      <c r="F102" s="310">
        <f>人物卡!P5*4</f>
        <v>280.0</v>
      </c>
      <c r="G102" s="313" t="s">
        <v>451</v>
      </c>
    </row>
    <row r="103" spans="8:8" ht="17.25" customHeight="1">
      <c r="A103" s="302">
        <v>101.0</v>
      </c>
      <c r="B103" s="303" t="s">
        <v>452</v>
      </c>
      <c r="C103" s="314" t="s">
        <v>237</v>
      </c>
      <c r="D103" s="315">
        <v>9.0</v>
      </c>
      <c r="E103" s="316" t="s">
        <v>289</v>
      </c>
      <c r="F103" s="307">
        <f>人物卡!P5*2+MAX(人物卡!M5,人物卡!M3)*2</f>
        <v>310.0</v>
      </c>
      <c r="G103" s="308" t="s">
        <v>453</v>
      </c>
    </row>
    <row r="104" spans="8:8" ht="17.25" customHeight="1">
      <c r="A104" s="299">
        <v>102.0</v>
      </c>
      <c r="B104" s="309" t="s">
        <v>454</v>
      </c>
      <c r="C104" s="310" t="s">
        <v>246</v>
      </c>
      <c r="D104" s="311">
        <v>20.0</v>
      </c>
      <c r="E104" s="312" t="s">
        <v>300</v>
      </c>
      <c r="F104" s="310">
        <f>人物卡!P5*2+MAX(人物卡!M5,人物卡!M3)*2</f>
        <v>310.0</v>
      </c>
      <c r="G104" s="313" t="s">
        <v>455</v>
      </c>
    </row>
    <row r="105" spans="8:8" ht="16.5" customHeight="1">
      <c r="A105" s="302">
        <v>103.0</v>
      </c>
      <c r="B105" s="303" t="s">
        <v>456</v>
      </c>
      <c r="C105" s="314" t="s">
        <v>237</v>
      </c>
      <c r="D105" s="315">
        <v>9.0</v>
      </c>
      <c r="E105" s="316" t="s">
        <v>234</v>
      </c>
      <c r="F105" s="307">
        <f>人物卡!P5*2+MAX(人物卡!M3,人物卡!J3)*2</f>
        <v>280.0</v>
      </c>
      <c r="G105" s="308" t="s">
        <v>457</v>
      </c>
    </row>
    <row r="106" spans="8:8" ht="17.25" customHeight="1">
      <c r="A106" s="299">
        <v>104.0</v>
      </c>
      <c r="B106" s="309" t="s">
        <v>458</v>
      </c>
      <c r="C106" s="310" t="s">
        <v>297</v>
      </c>
      <c r="D106" s="311">
        <v>20.0</v>
      </c>
      <c r="E106" s="312" t="s">
        <v>300</v>
      </c>
      <c r="F106" s="310">
        <f>人物卡!P5*2+MAX(人物卡!M5,人物卡!M3)*2</f>
        <v>310.0</v>
      </c>
      <c r="G106" s="313" t="s">
        <v>459</v>
      </c>
    </row>
    <row r="107" spans="8:8">
      <c r="A107" s="302">
        <v>105.0</v>
      </c>
      <c r="B107" s="303" t="s">
        <v>460</v>
      </c>
      <c r="C107" s="314" t="s">
        <v>461</v>
      </c>
      <c r="D107" s="315">
        <v>5.0</v>
      </c>
      <c r="E107" s="316" t="s">
        <v>209</v>
      </c>
      <c r="F107" s="307">
        <f>人物卡!P5*4</f>
        <v>280.0</v>
      </c>
      <c r="G107" s="308" t="s">
        <v>462</v>
      </c>
    </row>
    <row r="108" spans="8:8" ht="16.5" customHeight="1">
      <c r="A108" s="299">
        <v>106.0</v>
      </c>
      <c r="B108" s="309" t="s">
        <v>463</v>
      </c>
      <c r="C108" s="310" t="s">
        <v>464</v>
      </c>
      <c r="D108" s="311">
        <v>10.0</v>
      </c>
      <c r="E108" s="312" t="s">
        <v>234</v>
      </c>
      <c r="F108" s="310">
        <f>人物卡!P5*2+MAX(人物卡!M3,人物卡!J3)*2</f>
        <v>280.0</v>
      </c>
      <c r="G108" s="313" t="s">
        <v>465</v>
      </c>
    </row>
    <row r="109" spans="8:8" ht="16.5" customHeight="1">
      <c r="A109" s="302">
        <v>107.0</v>
      </c>
      <c r="B109" s="303" t="s">
        <v>466</v>
      </c>
      <c r="C109" s="314" t="s">
        <v>467</v>
      </c>
      <c r="D109" s="315">
        <v>0.0</v>
      </c>
      <c r="E109" s="316" t="s">
        <v>234</v>
      </c>
      <c r="F109" s="307">
        <f>人物卡!P5*2+MAX(人物卡!M3,人物卡!J3)*2</f>
        <v>280.0</v>
      </c>
      <c r="G109" s="308" t="s">
        <v>468</v>
      </c>
    </row>
    <row r="110" spans="8:8">
      <c r="A110" s="299">
        <v>108.0</v>
      </c>
      <c r="B110" s="309" t="s">
        <v>469</v>
      </c>
      <c r="C110" s="310" t="s">
        <v>246</v>
      </c>
      <c r="D110" s="311">
        <v>20.0</v>
      </c>
      <c r="E110" s="312" t="s">
        <v>209</v>
      </c>
      <c r="F110" s="310">
        <f>人物卡!P5*4</f>
        <v>280.0</v>
      </c>
      <c r="G110" s="313" t="s">
        <v>470</v>
      </c>
    </row>
    <row r="111" spans="8:8">
      <c r="A111" s="302">
        <v>109.0</v>
      </c>
      <c r="B111" s="303" t="s">
        <v>471</v>
      </c>
      <c r="C111" s="314" t="s">
        <v>436</v>
      </c>
      <c r="D111" s="315">
        <v>5.0</v>
      </c>
      <c r="E111" s="316" t="s">
        <v>209</v>
      </c>
      <c r="F111" s="307">
        <f>人物卡!P5*4</f>
        <v>280.0</v>
      </c>
      <c r="G111" s="308" t="s">
        <v>472</v>
      </c>
    </row>
    <row r="112" spans="8:8" ht="17.25" customHeight="1">
      <c r="A112" s="299">
        <v>110.0</v>
      </c>
      <c r="B112" s="309" t="s">
        <v>473</v>
      </c>
      <c r="C112" s="310" t="s">
        <v>193</v>
      </c>
      <c r="D112" s="311">
        <v>9.0</v>
      </c>
      <c r="E112" s="312" t="s">
        <v>365</v>
      </c>
      <c r="F112" s="310">
        <f>人物卡!P5*2+MAX(人物卡!M5,人物卡!M3)*2</f>
        <v>310.0</v>
      </c>
      <c r="G112" s="313" t="s">
        <v>474</v>
      </c>
    </row>
    <row r="113" spans="8:8">
      <c r="A113" s="302">
        <v>111.0</v>
      </c>
      <c r="B113" s="303" t="s">
        <v>475</v>
      </c>
      <c r="C113" s="314" t="s">
        <v>193</v>
      </c>
      <c r="D113" s="315">
        <v>9.0</v>
      </c>
      <c r="E113" s="316" t="s">
        <v>209</v>
      </c>
      <c r="F113" s="307">
        <f>人物卡!P5*4</f>
        <v>280.0</v>
      </c>
      <c r="G113" s="308" t="s">
        <v>476</v>
      </c>
    </row>
    <row r="114" spans="8:8">
      <c r="A114" s="299">
        <v>112.0</v>
      </c>
      <c r="B114" s="309" t="s">
        <v>477</v>
      </c>
      <c r="C114" s="310" t="s">
        <v>478</v>
      </c>
      <c r="D114" s="311">
        <v>20.0</v>
      </c>
      <c r="E114" s="312" t="s">
        <v>209</v>
      </c>
      <c r="F114" s="310">
        <f>人物卡!P5*4</f>
        <v>280.0</v>
      </c>
      <c r="G114" s="313" t="s">
        <v>479</v>
      </c>
    </row>
    <row r="115" spans="8:8" ht="16.5" customHeight="1">
      <c r="A115" s="302">
        <v>113.0</v>
      </c>
      <c r="B115" s="303" t="s">
        <v>480</v>
      </c>
      <c r="C115" s="314" t="s">
        <v>394</v>
      </c>
      <c r="D115" s="315">
        <v>0.0</v>
      </c>
      <c r="E115" s="316" t="s">
        <v>213</v>
      </c>
      <c r="F115" s="307">
        <f>人物卡!P5*2+MAX(人物卡!M5,人物卡!P3)*2</f>
        <v>310.0</v>
      </c>
      <c r="G115" s="308" t="s">
        <v>481</v>
      </c>
    </row>
    <row r="116" spans="8:8">
      <c r="A116" s="317">
        <v>114.0</v>
      </c>
      <c r="B116" s="318" t="s">
        <v>482</v>
      </c>
      <c r="C116" s="319" t="s">
        <v>197</v>
      </c>
      <c r="D116" s="320">
        <v>9.0</v>
      </c>
      <c r="E116" s="321" t="s">
        <v>209</v>
      </c>
      <c r="F116" s="319">
        <f>人物卡!P5*4</f>
        <v>280.0</v>
      </c>
      <c r="G116" s="322" t="s">
        <v>483</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17243</cp:lastModifiedBy>
  <dcterms:created xsi:type="dcterms:W3CDTF">2015-07-05T01:28:00Z</dcterms:created>
  <dcterms:modified xsi:type="dcterms:W3CDTF">2019-12-07T11:21:42Z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